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7096CAF1-032D-427D-B2E0-3B41D19E9D0A}" xr6:coauthVersionLast="47" xr6:coauthVersionMax="47" xr10:uidLastSave="{00000000-0000-0000-0000-000000000000}"/>
  <bookViews>
    <workbookView xWindow="28680" yWindow="-120" windowWidth="29040" windowHeight="15720" xr2:uid="{3BAAE17F-F1B2-4B0E-B5F5-256BB5106FCA}"/>
  </bookViews>
  <sheets>
    <sheet name="SubSector Analysis" sheetId="3" r:id="rId1"/>
    <sheet name="Nifty 750 Analysis" sheetId="2" r:id="rId2"/>
    <sheet name="Price_Filter_31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3" l="1"/>
  <c r="B18" i="3"/>
  <c r="D18" i="3" s="1"/>
  <c r="B31" i="3"/>
  <c r="D31" i="3" s="1"/>
  <c r="B17" i="3"/>
  <c r="H17" i="3" s="1"/>
  <c r="B13" i="3"/>
  <c r="B2" i="3"/>
  <c r="B20" i="3"/>
  <c r="G20" i="3" s="1"/>
  <c r="B59" i="3"/>
  <c r="G59" i="3" s="1"/>
  <c r="B60" i="3"/>
  <c r="H60" i="3" s="1"/>
  <c r="B6" i="3"/>
  <c r="B106" i="3"/>
  <c r="H106" i="3" s="1"/>
  <c r="B69" i="3"/>
  <c r="E69" i="3" s="1"/>
  <c r="B54" i="3"/>
  <c r="B35" i="3"/>
  <c r="D35" i="3" s="1"/>
  <c r="B40" i="3"/>
  <c r="H40" i="3" s="1"/>
  <c r="B65" i="3"/>
  <c r="I65" i="3" s="1"/>
  <c r="B7" i="3"/>
  <c r="B29" i="3"/>
  <c r="B15" i="3"/>
  <c r="D15" i="3" s="1"/>
  <c r="B23" i="3"/>
  <c r="B36" i="3"/>
  <c r="D36" i="3" s="1"/>
  <c r="B48" i="3"/>
  <c r="B19" i="3"/>
  <c r="D19" i="3" s="1"/>
  <c r="B34" i="3"/>
  <c r="E34" i="3" s="1"/>
  <c r="B37" i="3"/>
  <c r="B3" i="3"/>
  <c r="B77" i="3"/>
  <c r="K77" i="3" s="1"/>
  <c r="B75" i="3"/>
  <c r="H75" i="3" s="1"/>
  <c r="B39" i="3"/>
  <c r="B32" i="3"/>
  <c r="B30" i="3"/>
  <c r="F30" i="3" s="1"/>
  <c r="B76" i="3"/>
  <c r="D76" i="3" s="1"/>
  <c r="B27" i="3"/>
  <c r="H27" i="3" s="1"/>
  <c r="B14" i="3"/>
  <c r="B28" i="3"/>
  <c r="H28" i="3" s="1"/>
  <c r="B16" i="3"/>
  <c r="B5" i="3"/>
  <c r="B66" i="3"/>
  <c r="D66" i="3" s="1"/>
  <c r="B21" i="3"/>
  <c r="I21" i="3" s="1"/>
  <c r="B44" i="3"/>
  <c r="G44" i="3" s="1"/>
  <c r="B112" i="3"/>
  <c r="B113" i="3"/>
  <c r="B63" i="3"/>
  <c r="G63" i="3" s="1"/>
  <c r="B64" i="3"/>
  <c r="D64" i="3" s="1"/>
  <c r="B8" i="3"/>
  <c r="G8" i="3" s="1"/>
  <c r="B9" i="3"/>
  <c r="B84" i="3"/>
  <c r="D84" i="3" s="1"/>
  <c r="B24" i="3"/>
  <c r="B82" i="3"/>
  <c r="B72" i="3"/>
  <c r="B68" i="3"/>
  <c r="D68" i="3" s="1"/>
  <c r="B109" i="3"/>
  <c r="I109" i="3" s="1"/>
  <c r="B26" i="3"/>
  <c r="B73" i="3"/>
  <c r="B10" i="3"/>
  <c r="P10" i="3" s="1"/>
  <c r="B67" i="3"/>
  <c r="B49" i="3"/>
  <c r="H49" i="3" s="1"/>
  <c r="B105" i="3"/>
  <c r="B57" i="3"/>
  <c r="D57" i="3" s="1"/>
  <c r="B110" i="3"/>
  <c r="B25" i="3"/>
  <c r="B62" i="3"/>
  <c r="B80" i="3"/>
  <c r="B58" i="3"/>
  <c r="B71" i="3"/>
  <c r="B22" i="3"/>
  <c r="B4" i="3"/>
  <c r="B52" i="3"/>
  <c r="D52" i="3" s="1"/>
  <c r="B70" i="3"/>
  <c r="D70" i="3" s="1"/>
  <c r="B78" i="3"/>
  <c r="B92" i="3"/>
  <c r="D92" i="3" s="1"/>
  <c r="B46" i="3"/>
  <c r="B12" i="3"/>
  <c r="B87" i="3"/>
  <c r="F87" i="3" s="1"/>
  <c r="B86" i="3"/>
  <c r="B33" i="3"/>
  <c r="I33" i="3" s="1"/>
  <c r="B45" i="3"/>
  <c r="B42" i="3"/>
  <c r="B88" i="3"/>
  <c r="I88" i="3" s="1"/>
  <c r="B50" i="3"/>
  <c r="G50" i="3" s="1"/>
  <c r="B11" i="3"/>
  <c r="B41" i="3"/>
  <c r="B51" i="3"/>
  <c r="D51" i="3" s="1"/>
  <c r="B61" i="3"/>
  <c r="B81" i="3"/>
  <c r="B38" i="3"/>
  <c r="G38" i="3" s="1"/>
  <c r="B90" i="3"/>
  <c r="B85" i="3"/>
  <c r="H85" i="3" s="1"/>
  <c r="B94" i="3"/>
  <c r="B43" i="3"/>
  <c r="B47" i="3"/>
  <c r="B108" i="3"/>
  <c r="D108" i="3" s="1"/>
  <c r="B89" i="3"/>
  <c r="D89" i="3" s="1"/>
  <c r="B55" i="3"/>
  <c r="B95" i="3"/>
  <c r="D95" i="3" s="1"/>
  <c r="B79" i="3"/>
  <c r="B100" i="3"/>
  <c r="B111" i="3"/>
  <c r="G111" i="3" s="1"/>
  <c r="B91" i="3"/>
  <c r="B96" i="3"/>
  <c r="B74" i="3"/>
  <c r="B53" i="3"/>
  <c r="B116" i="3"/>
  <c r="I116" i="3" s="1"/>
  <c r="B114" i="3"/>
  <c r="D114" i="3" s="1"/>
  <c r="B97" i="3"/>
  <c r="D97" i="3" s="1"/>
  <c r="B83" i="3"/>
  <c r="B115" i="3"/>
  <c r="D115" i="3" s="1"/>
  <c r="B117" i="3"/>
  <c r="B103" i="3"/>
  <c r="B98" i="3"/>
  <c r="G98" i="3" s="1"/>
  <c r="B99" i="3"/>
  <c r="B118" i="3"/>
  <c r="B56" i="3"/>
  <c r="B104" i="3"/>
  <c r="B93" i="3"/>
  <c r="F93" i="3" s="1"/>
  <c r="B119" i="3"/>
  <c r="D119" i="3" s="1"/>
  <c r="B120" i="3"/>
  <c r="B121" i="3"/>
  <c r="B101" i="3"/>
  <c r="B122" i="3"/>
  <c r="B123" i="3"/>
  <c r="B124" i="3"/>
  <c r="B125" i="3"/>
  <c r="B102" i="3"/>
  <c r="H102" i="3" s="1"/>
  <c r="B107" i="3"/>
  <c r="AQ625" i="2"/>
  <c r="AQ560" i="2"/>
  <c r="AQ543" i="2"/>
  <c r="AQ80" i="2"/>
  <c r="AQ280" i="2"/>
  <c r="AQ388" i="2"/>
  <c r="AQ435" i="2"/>
  <c r="AQ318" i="2"/>
  <c r="AQ569" i="2"/>
  <c r="AQ532" i="2"/>
  <c r="AQ398" i="2"/>
  <c r="AQ269" i="2"/>
  <c r="AQ111" i="2"/>
  <c r="AQ664" i="2"/>
  <c r="AQ130" i="2"/>
  <c r="AQ477" i="2"/>
  <c r="AQ596" i="2"/>
  <c r="AQ623" i="2"/>
  <c r="AQ427" i="2"/>
  <c r="AQ411" i="2"/>
  <c r="AQ65" i="2"/>
  <c r="AQ395" i="2"/>
  <c r="AQ503" i="2"/>
  <c r="AQ260" i="2"/>
  <c r="AQ278" i="2"/>
  <c r="AQ591" i="2"/>
  <c r="AQ432" i="2"/>
  <c r="AQ87" i="2"/>
  <c r="AQ656" i="2"/>
  <c r="AQ567" i="2"/>
  <c r="AQ298" i="2"/>
  <c r="AQ167" i="2"/>
  <c r="AQ686" i="2"/>
  <c r="AQ7" i="2"/>
  <c r="AQ389" i="2"/>
  <c r="AQ74" i="2"/>
  <c r="AQ420" i="2"/>
  <c r="AQ160" i="2"/>
  <c r="AQ234" i="2"/>
  <c r="AQ673" i="2"/>
  <c r="AQ123" i="2"/>
  <c r="AQ53" i="2"/>
  <c r="AQ539" i="2"/>
  <c r="AQ176" i="2"/>
  <c r="AQ377" i="2"/>
  <c r="AQ449" i="2"/>
  <c r="AQ206" i="2"/>
  <c r="AQ605" i="2"/>
  <c r="AQ231" i="2"/>
  <c r="AQ346" i="2"/>
  <c r="AQ518" i="2"/>
  <c r="AQ459" i="2"/>
  <c r="AQ476" i="2"/>
  <c r="AQ132" i="2"/>
  <c r="AQ361" i="2"/>
  <c r="AQ313" i="2"/>
  <c r="AQ247" i="2"/>
  <c r="AQ469" i="2"/>
  <c r="AQ190" i="2"/>
  <c r="AQ371" i="2"/>
  <c r="AQ485" i="2"/>
  <c r="AQ300" i="2"/>
  <c r="AQ334" i="2"/>
  <c r="AQ200" i="2"/>
  <c r="AQ357" i="2"/>
  <c r="AQ308" i="2"/>
  <c r="AQ306" i="2"/>
  <c r="AQ470" i="2"/>
  <c r="AQ405" i="2"/>
  <c r="AQ159" i="2"/>
  <c r="AQ408" i="2"/>
  <c r="AQ360" i="2"/>
  <c r="AQ258" i="2"/>
  <c r="AQ104" i="2"/>
  <c r="AQ182" i="2"/>
  <c r="AQ598" i="2"/>
  <c r="AQ197" i="2"/>
  <c r="AQ463" i="2"/>
  <c r="AQ168" i="2"/>
  <c r="AQ61" i="2"/>
  <c r="AQ348" i="2"/>
  <c r="AQ450" i="2"/>
  <c r="AQ367" i="2"/>
  <c r="AQ524" i="2"/>
  <c r="AQ312" i="2"/>
  <c r="AQ149" i="2"/>
  <c r="AQ436" i="2"/>
  <c r="AQ504" i="2"/>
  <c r="AQ303" i="2"/>
  <c r="AQ276" i="2"/>
  <c r="AQ275" i="2"/>
  <c r="AQ73" i="2"/>
  <c r="AQ606" i="2"/>
  <c r="AQ94" i="2"/>
  <c r="AQ8" i="2"/>
  <c r="AQ267" i="2"/>
  <c r="AQ107" i="2"/>
  <c r="AQ93" i="2"/>
  <c r="AQ237" i="2"/>
  <c r="AQ638" i="2"/>
  <c r="AQ426" i="2"/>
  <c r="AQ54" i="2"/>
  <c r="AQ340" i="2"/>
  <c r="AQ441" i="2"/>
  <c r="AQ95" i="2"/>
  <c r="AQ294" i="2"/>
  <c r="AQ24" i="2"/>
  <c r="AQ646" i="2"/>
  <c r="AQ481" i="2"/>
  <c r="AQ368" i="2"/>
  <c r="AQ523" i="2"/>
  <c r="AQ58" i="2"/>
  <c r="AQ217" i="2"/>
  <c r="AQ38" i="2"/>
  <c r="AQ380" i="2"/>
  <c r="AQ279" i="2"/>
  <c r="AQ284" i="2"/>
  <c r="AQ337" i="2"/>
  <c r="AQ447" i="2"/>
  <c r="AQ62" i="2"/>
  <c r="AQ23" i="2"/>
  <c r="AQ728" i="2"/>
  <c r="AQ198" i="2"/>
  <c r="AQ222" i="2"/>
  <c r="AQ316" i="2"/>
  <c r="AQ243" i="2"/>
  <c r="AQ639" i="2"/>
  <c r="AQ372" i="2"/>
  <c r="AQ145" i="2"/>
  <c r="AQ118" i="2"/>
  <c r="AQ154" i="2"/>
  <c r="AQ88" i="2"/>
  <c r="AQ264" i="2"/>
  <c r="AQ297" i="2"/>
  <c r="AQ20" i="2"/>
  <c r="AQ685" i="2"/>
  <c r="AQ658" i="2"/>
  <c r="AQ323" i="2"/>
  <c r="AQ700" i="2"/>
  <c r="AQ392" i="2"/>
  <c r="AQ268" i="2"/>
  <c r="AQ400" i="2"/>
  <c r="AQ286" i="2"/>
  <c r="AQ225" i="2"/>
  <c r="AQ549" i="2"/>
  <c r="AQ643" i="2"/>
  <c r="AQ430" i="2"/>
  <c r="AQ467" i="2"/>
  <c r="AQ19" i="2"/>
  <c r="AQ28" i="2"/>
  <c r="AQ723" i="2"/>
  <c r="AQ119" i="2"/>
  <c r="AQ235" i="2"/>
  <c r="AQ30" i="2"/>
  <c r="AQ261" i="2"/>
  <c r="AQ295" i="2"/>
  <c r="AQ195" i="2"/>
  <c r="AQ471" i="2"/>
  <c r="AQ510" i="2"/>
  <c r="AQ272" i="2"/>
  <c r="AQ559" i="2"/>
  <c r="AQ418" i="2"/>
  <c r="AQ239" i="2"/>
  <c r="AQ453" i="2"/>
  <c r="AQ487" i="2"/>
  <c r="AQ338" i="2"/>
  <c r="AQ227" i="2"/>
  <c r="AQ551" i="2"/>
  <c r="AQ641" i="2"/>
  <c r="AQ546" i="2"/>
  <c r="AQ563" i="2"/>
  <c r="AQ604" i="2"/>
  <c r="AQ208" i="2"/>
  <c r="AQ594" i="2"/>
  <c r="AQ536" i="2"/>
  <c r="AQ423" i="2"/>
  <c r="AQ215" i="2"/>
  <c r="AQ342" i="2"/>
  <c r="AQ573" i="2"/>
  <c r="AQ109" i="2"/>
  <c r="AQ489" i="2"/>
  <c r="AQ669" i="2"/>
  <c r="AQ479" i="2"/>
  <c r="AQ36" i="2"/>
  <c r="AQ626" i="2"/>
  <c r="AQ684" i="2"/>
  <c r="AQ218" i="2"/>
  <c r="AQ63" i="2"/>
  <c r="AQ155" i="2"/>
  <c r="AQ5" i="2"/>
  <c r="AQ665" i="2"/>
  <c r="AQ607" i="2"/>
  <c r="AQ202" i="2"/>
  <c r="AQ321" i="2"/>
  <c r="AQ325" i="2"/>
  <c r="AQ633" i="2"/>
  <c r="AQ616" i="2"/>
  <c r="AQ143" i="2"/>
  <c r="AQ506" i="2"/>
  <c r="AQ52" i="2"/>
  <c r="AQ442" i="2"/>
  <c r="AQ540" i="2"/>
  <c r="AQ90" i="2"/>
  <c r="AQ610" i="2"/>
  <c r="AQ349" i="2"/>
  <c r="AQ652" i="2"/>
  <c r="AQ387" i="2"/>
  <c r="AQ556" i="2"/>
  <c r="AQ47" i="2"/>
  <c r="AQ289" i="2"/>
  <c r="AQ250" i="2"/>
  <c r="AQ98" i="2"/>
  <c r="AQ60" i="2"/>
  <c r="AQ226" i="2"/>
  <c r="AQ55" i="2"/>
  <c r="AQ127" i="2"/>
  <c r="AQ502" i="2"/>
  <c r="AQ516" i="2"/>
  <c r="AQ396" i="2"/>
  <c r="AQ196" i="2"/>
  <c r="AQ550" i="2"/>
  <c r="AQ493" i="2"/>
  <c r="AQ602" i="2"/>
  <c r="AQ158" i="2"/>
  <c r="AQ448" i="2"/>
  <c r="AQ84" i="2"/>
  <c r="AQ249" i="2"/>
  <c r="AQ146" i="2"/>
  <c r="AQ142" i="2"/>
  <c r="AQ464" i="2"/>
  <c r="AQ329" i="2"/>
  <c r="AQ642" i="2"/>
  <c r="AQ12" i="2"/>
  <c r="AQ350" i="2"/>
  <c r="AQ39" i="2"/>
  <c r="AQ514" i="2"/>
  <c r="AQ327" i="2"/>
  <c r="AQ415" i="2"/>
  <c r="AQ29" i="2"/>
  <c r="AQ42" i="2"/>
  <c r="AQ406" i="2"/>
  <c r="AQ391" i="2"/>
  <c r="AQ173" i="2"/>
  <c r="AQ71" i="2"/>
  <c r="AQ533" i="2"/>
  <c r="AQ122" i="2"/>
  <c r="AQ351" i="2"/>
  <c r="AQ417" i="2"/>
  <c r="AQ75" i="2"/>
  <c r="AQ413" i="2"/>
  <c r="AQ331" i="2"/>
  <c r="AQ315" i="2"/>
  <c r="AQ354" i="2"/>
  <c r="AQ571" i="2"/>
  <c r="AQ456" i="2"/>
  <c r="AQ710" i="2"/>
  <c r="AQ653" i="2"/>
  <c r="AQ697" i="2"/>
  <c r="AQ498" i="2"/>
  <c r="AQ25" i="2"/>
  <c r="AQ561" i="2"/>
  <c r="AQ45" i="2"/>
  <c r="AQ137" i="2"/>
  <c r="AQ223" i="2"/>
  <c r="AQ343" i="2"/>
  <c r="AQ18" i="2"/>
  <c r="AQ409" i="2"/>
  <c r="AQ431" i="2"/>
  <c r="AQ57" i="2"/>
  <c r="AQ592" i="2"/>
  <c r="AQ362" i="2"/>
  <c r="AQ511" i="2"/>
  <c r="AQ670" i="2"/>
  <c r="AQ499" i="2"/>
  <c r="AQ725" i="2"/>
  <c r="AQ490" i="2"/>
  <c r="AQ170" i="2"/>
  <c r="AQ180" i="2"/>
  <c r="AQ414" i="2"/>
  <c r="AQ458" i="2"/>
  <c r="AQ375" i="2"/>
  <c r="AQ256" i="2"/>
  <c r="AQ515" i="2"/>
  <c r="AQ451" i="2"/>
  <c r="AQ112" i="2"/>
  <c r="AQ3" i="2"/>
  <c r="AQ433" i="2"/>
  <c r="AQ439" i="2"/>
  <c r="AQ178" i="2"/>
  <c r="AQ265" i="2"/>
  <c r="AQ105" i="2"/>
  <c r="AQ194" i="2"/>
  <c r="AQ542" i="2"/>
  <c r="AQ568" i="2"/>
  <c r="AQ82" i="2"/>
  <c r="AQ184" i="2"/>
  <c r="AQ89" i="2"/>
  <c r="AQ473" i="2"/>
  <c r="AQ454" i="2"/>
  <c r="AQ675" i="2"/>
  <c r="AQ238" i="2"/>
  <c r="AQ378" i="2"/>
  <c r="AQ324" i="2"/>
  <c r="AQ179" i="2"/>
  <c r="AQ86" i="2"/>
  <c r="AQ287" i="2"/>
  <c r="AQ174" i="2"/>
  <c r="AQ68" i="2"/>
  <c r="AQ153" i="2"/>
  <c r="AQ630" i="2"/>
  <c r="AQ251" i="2"/>
  <c r="AQ204" i="2"/>
  <c r="AQ358" i="2"/>
  <c r="AQ609" i="2"/>
  <c r="AQ366" i="2"/>
  <c r="AQ618" i="2"/>
  <c r="AQ165" i="2"/>
  <c r="AQ311" i="2"/>
  <c r="AQ509" i="2"/>
  <c r="AQ575" i="2"/>
  <c r="AQ102" i="2"/>
  <c r="AQ472" i="2"/>
  <c r="AQ192" i="2"/>
  <c r="AQ106" i="2"/>
  <c r="AQ288" i="2"/>
  <c r="AQ404" i="2"/>
  <c r="AQ56" i="2"/>
  <c r="AQ296" i="2"/>
  <c r="AQ379" i="2"/>
  <c r="AQ369" i="2"/>
  <c r="AQ635" i="2"/>
  <c r="AQ97" i="2"/>
  <c r="AQ101" i="2"/>
  <c r="AQ188" i="2"/>
  <c r="AQ233" i="2"/>
  <c r="AQ255" i="2"/>
  <c r="AQ309" i="2"/>
  <c r="AQ478" i="2"/>
  <c r="AQ67" i="2"/>
  <c r="AQ332" i="2"/>
  <c r="AQ4" i="2"/>
  <c r="AQ270" i="2"/>
  <c r="AQ156" i="2"/>
  <c r="AQ552" i="2"/>
  <c r="AQ37" i="2"/>
  <c r="AQ711" i="2"/>
  <c r="AQ34" i="2"/>
  <c r="AQ110" i="2"/>
  <c r="AQ628" i="2"/>
  <c r="AQ302" i="2"/>
  <c r="AQ16" i="2"/>
  <c r="AQ157" i="2"/>
  <c r="AQ210" i="2"/>
  <c r="AQ48" i="2"/>
  <c r="AQ317" i="2"/>
  <c r="AQ166" i="2"/>
  <c r="AQ534" i="2"/>
  <c r="AQ220" i="2"/>
  <c r="AQ677" i="2"/>
  <c r="AQ683" i="2"/>
  <c r="AQ232" i="2"/>
  <c r="AQ103" i="2"/>
  <c r="AQ614" i="2"/>
  <c r="AQ216" i="2"/>
  <c r="AQ538" i="2"/>
  <c r="AQ113" i="2"/>
  <c r="AQ9" i="2"/>
  <c r="AQ185" i="2"/>
  <c r="AQ553" i="2"/>
  <c r="AQ141" i="2"/>
  <c r="AQ91" i="2"/>
  <c r="AQ2" i="2"/>
  <c r="AQ654" i="2"/>
  <c r="AQ120" i="2"/>
  <c r="AQ183" i="2"/>
  <c r="AQ150" i="2"/>
  <c r="AQ547" i="2"/>
  <c r="AQ537" i="2"/>
  <c r="AQ262" i="2"/>
  <c r="AQ31" i="2"/>
  <c r="AQ345" i="2"/>
  <c r="AQ475" i="2"/>
  <c r="AQ50" i="2"/>
  <c r="AQ425" i="2"/>
  <c r="AQ457" i="2"/>
  <c r="AQ678" i="2"/>
  <c r="AQ293" i="2"/>
  <c r="AQ128" i="2"/>
  <c r="AQ44" i="2"/>
  <c r="AQ64" i="2"/>
  <c r="AQ562" i="2"/>
  <c r="AQ46" i="2"/>
  <c r="AQ615" i="2"/>
  <c r="AQ138" i="2"/>
  <c r="AQ535" i="2"/>
  <c r="AQ78" i="2"/>
  <c r="AQ705" i="2"/>
  <c r="AQ474" i="2"/>
  <c r="AQ597" i="2"/>
  <c r="AQ466" i="2"/>
  <c r="AQ17" i="2"/>
  <c r="AQ619" i="2"/>
  <c r="AQ181" i="2"/>
  <c r="AQ32" i="2"/>
  <c r="AQ438" i="2"/>
  <c r="AQ285" i="2"/>
  <c r="AQ13" i="2"/>
  <c r="AQ390" i="2"/>
  <c r="AQ636" i="2"/>
  <c r="AQ163" i="2"/>
  <c r="AQ330" i="2"/>
  <c r="AQ248" i="2"/>
  <c r="AQ363" i="2"/>
  <c r="AQ512" i="2"/>
  <c r="AQ213" i="2"/>
  <c r="AQ209" i="2"/>
  <c r="AQ14" i="2"/>
  <c r="AQ429" i="2"/>
  <c r="AQ355" i="2"/>
  <c r="AQ205" i="2"/>
  <c r="AQ133" i="2"/>
  <c r="AQ230" i="2"/>
  <c r="AQ520" i="2"/>
  <c r="AQ682" i="2"/>
  <c r="AQ589" i="2"/>
  <c r="AQ21" i="2"/>
  <c r="AQ254" i="2"/>
  <c r="AQ522" i="2"/>
  <c r="AQ211" i="2"/>
  <c r="AQ199" i="2"/>
  <c r="AQ266" i="2"/>
  <c r="AQ11" i="2"/>
  <c r="AQ574" i="2"/>
  <c r="AQ83" i="2"/>
  <c r="AQ152" i="2"/>
  <c r="AQ632" i="2"/>
  <c r="AQ257" i="2"/>
  <c r="AQ508" i="2"/>
  <c r="AQ588" i="2"/>
  <c r="AQ386" i="2"/>
  <c r="AQ134" i="2"/>
  <c r="AQ352" i="2"/>
  <c r="AQ617" i="2"/>
  <c r="AQ468" i="2"/>
  <c r="AQ22" i="2"/>
  <c r="AQ92" i="2"/>
  <c r="AQ727" i="2"/>
  <c r="AQ59" i="2"/>
  <c r="AQ461" i="2"/>
  <c r="AQ698" i="2"/>
  <c r="AQ339" i="2"/>
  <c r="AQ240" i="2"/>
  <c r="AQ621" i="2"/>
  <c r="AQ126" i="2"/>
  <c r="AQ578" i="2"/>
  <c r="AQ85" i="2"/>
  <c r="AQ583" i="2"/>
  <c r="AQ6" i="2"/>
  <c r="AQ416" i="2"/>
  <c r="AQ383" i="2"/>
  <c r="AQ131" i="2"/>
  <c r="AQ393" i="2"/>
  <c r="AQ326" i="2"/>
  <c r="AQ164" i="2"/>
  <c r="AQ397" i="2"/>
  <c r="AQ135" i="2"/>
  <c r="AQ647" i="2"/>
  <c r="AQ161" i="2"/>
  <c r="AQ590" i="2"/>
  <c r="AQ281" i="2"/>
  <c r="AQ689" i="2"/>
  <c r="AQ10" i="2"/>
  <c r="AQ241" i="2"/>
  <c r="AQ244" i="2"/>
  <c r="AQ659" i="2"/>
  <c r="AQ613" i="2"/>
  <c r="AQ719" i="2"/>
  <c r="AQ419" i="2"/>
  <c r="AQ169" i="2"/>
  <c r="AQ402" i="2"/>
  <c r="AQ229" i="2"/>
  <c r="AQ674" i="2"/>
  <c r="AQ527" i="2"/>
  <c r="AQ718" i="2"/>
  <c r="AQ356" i="2"/>
  <c r="AQ96" i="2"/>
  <c r="AQ694" i="2"/>
  <c r="AQ136" i="2"/>
  <c r="AQ139" i="2"/>
  <c r="AQ148" i="2"/>
  <c r="AQ15" i="2"/>
  <c r="AQ384" i="2"/>
  <c r="AQ27" i="2"/>
  <c r="AQ660" i="2"/>
  <c r="AQ374" i="2"/>
  <c r="AQ513" i="2"/>
  <c r="AQ500" i="2"/>
  <c r="AQ125" i="2"/>
  <c r="AQ26" i="2"/>
  <c r="AQ236" i="2"/>
  <c r="AQ648" i="2"/>
  <c r="AQ99" i="2"/>
  <c r="AQ116" i="2"/>
  <c r="AQ584" i="2"/>
  <c r="AQ558" i="2"/>
  <c r="AQ580" i="2"/>
  <c r="AQ528" i="2"/>
  <c r="AQ622" i="2"/>
  <c r="AQ565" i="2"/>
  <c r="AQ51" i="2"/>
  <c r="AQ364" i="2"/>
  <c r="AQ347" i="2"/>
  <c r="AQ381" i="2"/>
  <c r="AQ716" i="2"/>
  <c r="AQ541" i="2"/>
  <c r="AQ721" i="2"/>
  <c r="AQ49" i="2"/>
  <c r="AQ494" i="2"/>
  <c r="AQ385" i="2"/>
  <c r="AQ271" i="2"/>
  <c r="AQ69" i="2"/>
  <c r="AQ373" i="2"/>
  <c r="AQ301" i="2"/>
  <c r="AQ554" i="2"/>
  <c r="AQ452" i="2"/>
  <c r="AQ191" i="2"/>
  <c r="AQ304" i="2"/>
  <c r="AQ608" i="2"/>
  <c r="AQ140" i="2"/>
  <c r="AQ252" i="2"/>
  <c r="AQ186" i="2"/>
  <c r="AQ305" i="2"/>
  <c r="AQ100" i="2"/>
  <c r="AQ151" i="2"/>
  <c r="AQ576" i="2"/>
  <c r="AQ548" i="2"/>
  <c r="AQ530" i="2"/>
  <c r="AQ587" i="2"/>
  <c r="AQ582" i="2"/>
  <c r="AQ114" i="2"/>
  <c r="AQ422" i="2"/>
  <c r="AQ483" i="2"/>
  <c r="AQ706" i="2"/>
  <c r="AQ486" i="2"/>
  <c r="AQ440" i="2"/>
  <c r="AQ359" i="2"/>
  <c r="AQ124" i="2"/>
  <c r="AQ437" i="2"/>
  <c r="AQ704" i="2"/>
  <c r="AQ462" i="2"/>
  <c r="AQ557" i="2"/>
  <c r="AQ693" i="2"/>
  <c r="AQ713" i="2"/>
  <c r="AQ497" i="2"/>
  <c r="AQ531" i="2"/>
  <c r="AQ314" i="2"/>
  <c r="AQ410" i="2"/>
  <c r="AQ593" i="2"/>
  <c r="AQ585" i="2"/>
  <c r="AQ730" i="2"/>
  <c r="AQ634" i="2"/>
  <c r="AQ599" i="2"/>
  <c r="AQ207" i="2"/>
  <c r="AQ79" i="2"/>
  <c r="AQ171" i="2"/>
  <c r="AQ43" i="2"/>
  <c r="AQ649" i="2"/>
  <c r="AQ521" i="2"/>
  <c r="AQ455" i="2"/>
  <c r="AQ421" i="2"/>
  <c r="AQ446" i="2"/>
  <c r="AQ428" i="2"/>
  <c r="AQ108" i="2"/>
  <c r="AQ72" i="2"/>
  <c r="AQ412" i="2"/>
  <c r="AQ177" i="2"/>
  <c r="AQ572" i="2"/>
  <c r="AQ117" i="2"/>
  <c r="AQ310" i="2"/>
  <c r="AQ187" i="2"/>
  <c r="AQ319" i="2"/>
  <c r="AQ35" i="2"/>
  <c r="AQ570" i="2"/>
  <c r="AQ667" i="2"/>
  <c r="AQ376" i="2"/>
  <c r="AQ299" i="2"/>
  <c r="AQ651" i="2"/>
  <c r="AQ203" i="2"/>
  <c r="AQ41" i="2"/>
  <c r="AQ715" i="2"/>
  <c r="AQ147" i="2"/>
  <c r="AQ482" i="2"/>
  <c r="AQ115" i="2"/>
  <c r="AQ492" i="2"/>
  <c r="AQ645" i="2"/>
  <c r="AQ282" i="2"/>
  <c r="AQ81" i="2"/>
  <c r="AQ224" i="2"/>
  <c r="AQ77" i="2"/>
  <c r="AQ505" i="2"/>
  <c r="AQ382" i="2"/>
  <c r="AQ40" i="2"/>
  <c r="AQ228" i="2"/>
  <c r="AQ600" i="2"/>
  <c r="AQ681" i="2"/>
  <c r="AQ344" i="2"/>
  <c r="AQ488" i="2"/>
  <c r="AQ291" i="2"/>
  <c r="AQ637" i="2"/>
  <c r="AQ566" i="2"/>
  <c r="AQ629" i="2"/>
  <c r="AQ644" i="2"/>
  <c r="AQ322" i="2"/>
  <c r="AQ76" i="2"/>
  <c r="AQ595" i="2"/>
  <c r="AQ401" i="2"/>
  <c r="AQ219" i="2"/>
  <c r="AQ424" i="2"/>
  <c r="AQ603" i="2"/>
  <c r="AQ707" i="2"/>
  <c r="AQ650" i="2"/>
  <c r="AQ189" i="2"/>
  <c r="AQ407" i="2"/>
  <c r="AQ290" i="2"/>
  <c r="AQ724" i="2"/>
  <c r="AQ66" i="2"/>
  <c r="AQ253" i="2"/>
  <c r="AQ445" i="2"/>
  <c r="AQ212" i="2"/>
  <c r="AQ201" i="2"/>
  <c r="AQ709" i="2"/>
  <c r="AQ221" i="2"/>
  <c r="AQ292" i="2"/>
  <c r="AQ661" i="2"/>
  <c r="AQ555" i="2"/>
  <c r="AQ691" i="2"/>
  <c r="AQ245" i="2"/>
  <c r="AQ328" i="2"/>
  <c r="AQ586" i="2"/>
  <c r="AQ519" i="2"/>
  <c r="AQ33" i="2"/>
  <c r="AQ731" i="2"/>
  <c r="AQ162" i="2"/>
  <c r="AQ701" i="2"/>
  <c r="AQ544" i="2"/>
  <c r="AQ274" i="2"/>
  <c r="AQ620" i="2"/>
  <c r="AQ259" i="2"/>
  <c r="AQ129" i="2"/>
  <c r="AQ465" i="2"/>
  <c r="AQ732" i="2"/>
  <c r="AQ70" i="2"/>
  <c r="AQ172" i="2"/>
  <c r="AQ273" i="2"/>
  <c r="AQ507" i="2"/>
  <c r="AQ480" i="2"/>
  <c r="AQ403" i="2"/>
  <c r="AQ663" i="2"/>
  <c r="AQ484" i="2"/>
  <c r="AQ341" i="2"/>
  <c r="AQ460" i="2"/>
  <c r="AQ703" i="2"/>
  <c r="AQ193" i="2"/>
  <c r="AQ717" i="2"/>
  <c r="AQ680" i="2"/>
  <c r="AQ601" i="2"/>
  <c r="AQ394" i="2"/>
  <c r="AQ640" i="2"/>
  <c r="AQ434" i="2"/>
  <c r="AQ672" i="2"/>
  <c r="AQ320" i="2"/>
  <c r="AQ529" i="2"/>
  <c r="AQ263" i="2"/>
  <c r="AQ144" i="2"/>
  <c r="AQ370" i="2"/>
  <c r="AQ246" i="2"/>
  <c r="AQ277" i="2"/>
  <c r="AQ525" i="2"/>
  <c r="AQ624" i="2"/>
  <c r="AQ335" i="2"/>
  <c r="AQ365" i="2"/>
  <c r="AQ121" i="2"/>
  <c r="AQ564" i="2"/>
  <c r="AQ496" i="2"/>
  <c r="AQ444" i="2"/>
  <c r="AQ307" i="2"/>
  <c r="AQ214" i="2"/>
  <c r="AQ612" i="2"/>
  <c r="AQ336" i="2"/>
  <c r="AQ611" i="2"/>
  <c r="AQ283" i="2"/>
  <c r="AQ579" i="2"/>
  <c r="AQ722" i="2"/>
  <c r="AQ175" i="2"/>
  <c r="AQ443" i="2"/>
  <c r="AQ399" i="2"/>
  <c r="AQ491" i="2"/>
  <c r="AQ333" i="2"/>
  <c r="AQ517" i="2"/>
  <c r="AQ692" i="2"/>
  <c r="AQ666" i="2"/>
  <c r="AQ545" i="2"/>
  <c r="AQ631" i="2"/>
  <c r="AQ688" i="2"/>
  <c r="AQ242" i="2"/>
  <c r="AQ495" i="2"/>
  <c r="AQ662" i="2"/>
  <c r="AQ657" i="2"/>
  <c r="AQ353" i="2"/>
  <c r="AQ699" i="2"/>
  <c r="AQ577" i="2"/>
  <c r="AQ687" i="2"/>
  <c r="AQ671" i="2"/>
  <c r="AQ501" i="2"/>
  <c r="AQ729" i="2"/>
  <c r="AQ702" i="2"/>
  <c r="AQ526" i="2"/>
  <c r="AQ676" i="2"/>
  <c r="AQ679" i="2"/>
  <c r="AQ668" i="2"/>
  <c r="AQ712" i="2"/>
  <c r="AQ581" i="2"/>
  <c r="AQ696" i="2"/>
  <c r="AQ695" i="2"/>
  <c r="AQ690" i="2"/>
  <c r="AQ720" i="2"/>
  <c r="AQ627" i="2"/>
  <c r="AQ708" i="2"/>
  <c r="AQ714" i="2"/>
  <c r="AQ726" i="2"/>
  <c r="AQ655" i="2"/>
  <c r="AK625" i="2"/>
  <c r="AR625" i="2" s="1"/>
  <c r="AK560" i="2"/>
  <c r="AR560" i="2" s="1"/>
  <c r="AK543" i="2"/>
  <c r="AK80" i="2"/>
  <c r="AK280" i="2"/>
  <c r="AK388" i="2"/>
  <c r="AR388" i="2" s="1"/>
  <c r="AK435" i="2"/>
  <c r="AK318" i="2"/>
  <c r="AR318" i="2" s="1"/>
  <c r="AK569" i="2"/>
  <c r="AR569" i="2" s="1"/>
  <c r="AK532" i="2"/>
  <c r="AR532" i="2" s="1"/>
  <c r="AK398" i="2"/>
  <c r="AR398" i="2" s="1"/>
  <c r="AK269" i="2"/>
  <c r="AK111" i="2"/>
  <c r="AK664" i="2"/>
  <c r="AR664" i="2" s="1"/>
  <c r="AK130" i="2"/>
  <c r="AK477" i="2"/>
  <c r="AR477" i="2" s="1"/>
  <c r="AK596" i="2"/>
  <c r="AR596" i="2" s="1"/>
  <c r="AK623" i="2"/>
  <c r="AR623" i="2" s="1"/>
  <c r="AK427" i="2"/>
  <c r="AR427" i="2" s="1"/>
  <c r="AK411" i="2"/>
  <c r="AR411" i="2" s="1"/>
  <c r="AK65" i="2"/>
  <c r="AR65" i="2" s="1"/>
  <c r="AK395" i="2"/>
  <c r="AR395" i="2" s="1"/>
  <c r="AK503" i="2"/>
  <c r="AR503" i="2" s="1"/>
  <c r="AK260" i="2"/>
  <c r="AR260" i="2" s="1"/>
  <c r="AK278" i="2"/>
  <c r="AR278" i="2" s="1"/>
  <c r="AK591" i="2"/>
  <c r="AR591" i="2" s="1"/>
  <c r="AK432" i="2"/>
  <c r="AK87" i="2"/>
  <c r="AR87" i="2" s="1"/>
  <c r="AK656" i="2"/>
  <c r="AR656" i="2" s="1"/>
  <c r="AK567" i="2"/>
  <c r="AK298" i="2"/>
  <c r="AR298" i="2" s="1"/>
  <c r="AK167" i="2"/>
  <c r="AR167" i="2" s="1"/>
  <c r="AK686" i="2"/>
  <c r="AR686" i="2" s="1"/>
  <c r="AK7" i="2"/>
  <c r="AK389" i="2"/>
  <c r="AR389" i="2" s="1"/>
  <c r="AK74" i="2"/>
  <c r="AK420" i="2"/>
  <c r="AK160" i="2"/>
  <c r="AR160" i="2" s="1"/>
  <c r="AK234" i="2"/>
  <c r="AR234" i="2" s="1"/>
  <c r="AK673" i="2"/>
  <c r="AR673" i="2" s="1"/>
  <c r="AK123" i="2"/>
  <c r="AK53" i="2"/>
  <c r="AR53" i="2" s="1"/>
  <c r="AK539" i="2"/>
  <c r="AR539" i="2" s="1"/>
  <c r="AK176" i="2"/>
  <c r="AR176" i="2" s="1"/>
  <c r="AK377" i="2"/>
  <c r="AR377" i="2" s="1"/>
  <c r="AK449" i="2"/>
  <c r="AR449" i="2" s="1"/>
  <c r="AK206" i="2"/>
  <c r="AR206" i="2" s="1"/>
  <c r="AK605" i="2"/>
  <c r="AR605" i="2" s="1"/>
  <c r="AK231" i="2"/>
  <c r="AK346" i="2"/>
  <c r="AR346" i="2" s="1"/>
  <c r="AK518" i="2"/>
  <c r="AK459" i="2"/>
  <c r="AR459" i="2" s="1"/>
  <c r="AK476" i="2"/>
  <c r="AR476" i="2" s="1"/>
  <c r="AK132" i="2"/>
  <c r="AR132" i="2" s="1"/>
  <c r="AK361" i="2"/>
  <c r="AK313" i="2"/>
  <c r="AR313" i="2" s="1"/>
  <c r="AK247" i="2"/>
  <c r="AK469" i="2"/>
  <c r="AK190" i="2"/>
  <c r="AR190" i="2" s="1"/>
  <c r="AK371" i="2"/>
  <c r="AK485" i="2"/>
  <c r="AR485" i="2" s="1"/>
  <c r="AK300" i="2"/>
  <c r="AR300" i="2" s="1"/>
  <c r="AK334" i="2"/>
  <c r="AR334" i="2" s="1"/>
  <c r="AK200" i="2"/>
  <c r="AR200" i="2" s="1"/>
  <c r="AK357" i="2"/>
  <c r="AR357" i="2" s="1"/>
  <c r="AK308" i="2"/>
  <c r="AR308" i="2" s="1"/>
  <c r="AK306" i="2"/>
  <c r="AR306" i="2" s="1"/>
  <c r="AK470" i="2"/>
  <c r="AR470" i="2" s="1"/>
  <c r="AK405" i="2"/>
  <c r="AR405" i="2" s="1"/>
  <c r="AK159" i="2"/>
  <c r="AR159" i="2" s="1"/>
  <c r="AK408" i="2"/>
  <c r="AR408" i="2" s="1"/>
  <c r="AK360" i="2"/>
  <c r="AR360" i="2" s="1"/>
  <c r="AK258" i="2"/>
  <c r="AR258" i="2" s="1"/>
  <c r="AK104" i="2"/>
  <c r="AR104" i="2" s="1"/>
  <c r="AK182" i="2"/>
  <c r="AK598" i="2"/>
  <c r="AR598" i="2" s="1"/>
  <c r="AK197" i="2"/>
  <c r="AK463" i="2"/>
  <c r="AR463" i="2" s="1"/>
  <c r="AK168" i="2"/>
  <c r="AK61" i="2"/>
  <c r="AK348" i="2"/>
  <c r="AK450" i="2"/>
  <c r="AR450" i="2" s="1"/>
  <c r="AK367" i="2"/>
  <c r="AK524" i="2"/>
  <c r="AR524" i="2" s="1"/>
  <c r="AK312" i="2"/>
  <c r="AK149" i="2"/>
  <c r="AK436" i="2"/>
  <c r="AR436" i="2" s="1"/>
  <c r="AK504" i="2"/>
  <c r="AR504" i="2" s="1"/>
  <c r="AK303" i="2"/>
  <c r="AK276" i="2"/>
  <c r="AR276" i="2" s="1"/>
  <c r="AK275" i="2"/>
  <c r="AR275" i="2" s="1"/>
  <c r="AK73" i="2"/>
  <c r="AK606" i="2"/>
  <c r="AR606" i="2" s="1"/>
  <c r="AK94" i="2"/>
  <c r="AK8" i="2"/>
  <c r="AR8" i="2" s="1"/>
  <c r="AK267" i="2"/>
  <c r="AR267" i="2" s="1"/>
  <c r="AK107" i="2"/>
  <c r="AR107" i="2" s="1"/>
  <c r="AK93" i="2"/>
  <c r="AK237" i="2"/>
  <c r="AK638" i="2"/>
  <c r="AR638" i="2" s="1"/>
  <c r="AK426" i="2"/>
  <c r="AR426" i="2" s="1"/>
  <c r="AK54" i="2"/>
  <c r="AK340" i="2"/>
  <c r="AR340" i="2" s="1"/>
  <c r="AK441" i="2"/>
  <c r="AR441" i="2" s="1"/>
  <c r="AK95" i="2"/>
  <c r="AR95" i="2" s="1"/>
  <c r="AK294" i="2"/>
  <c r="AK24" i="2"/>
  <c r="AR24" i="2" s="1"/>
  <c r="AK646" i="2"/>
  <c r="AR646" i="2" s="1"/>
  <c r="AK481" i="2"/>
  <c r="AR481" i="2" s="1"/>
  <c r="AK368" i="2"/>
  <c r="AR368" i="2" s="1"/>
  <c r="AK523" i="2"/>
  <c r="AR523" i="2" s="1"/>
  <c r="AK58" i="2"/>
  <c r="AK217" i="2"/>
  <c r="AK38" i="2"/>
  <c r="AK380" i="2"/>
  <c r="AR380" i="2" s="1"/>
  <c r="AK279" i="2"/>
  <c r="AR279" i="2" s="1"/>
  <c r="AK284" i="2"/>
  <c r="AR284" i="2" s="1"/>
  <c r="AK337" i="2"/>
  <c r="AR337" i="2" s="1"/>
  <c r="AK447" i="2"/>
  <c r="AR447" i="2" s="1"/>
  <c r="AK62" i="2"/>
  <c r="AK23" i="2"/>
  <c r="AR23" i="2" s="1"/>
  <c r="AK728" i="2"/>
  <c r="AR728" i="2" s="1"/>
  <c r="AK198" i="2"/>
  <c r="AR198" i="2" s="1"/>
  <c r="AK222" i="2"/>
  <c r="AR222" i="2" s="1"/>
  <c r="AK316" i="2"/>
  <c r="AR316" i="2" s="1"/>
  <c r="AK243" i="2"/>
  <c r="AK639" i="2"/>
  <c r="AR639" i="2" s="1"/>
  <c r="AK372" i="2"/>
  <c r="AK145" i="2"/>
  <c r="AK118" i="2"/>
  <c r="AR118" i="2" s="1"/>
  <c r="AK154" i="2"/>
  <c r="AK88" i="2"/>
  <c r="AR88" i="2" s="1"/>
  <c r="AK264" i="2"/>
  <c r="AK297" i="2"/>
  <c r="AK20" i="2"/>
  <c r="AK685" i="2"/>
  <c r="AR685" i="2" s="1"/>
  <c r="AK658" i="2"/>
  <c r="AR658" i="2" s="1"/>
  <c r="AK323" i="2"/>
  <c r="AR323" i="2" s="1"/>
  <c r="AK700" i="2"/>
  <c r="AR700" i="2" s="1"/>
  <c r="AK392" i="2"/>
  <c r="AR392" i="2" s="1"/>
  <c r="AK268" i="2"/>
  <c r="AR268" i="2" s="1"/>
  <c r="AK400" i="2"/>
  <c r="AR400" i="2" s="1"/>
  <c r="AK286" i="2"/>
  <c r="AK225" i="2"/>
  <c r="AR225" i="2" s="1"/>
  <c r="AK549" i="2"/>
  <c r="AR549" i="2" s="1"/>
  <c r="AK643" i="2"/>
  <c r="AR643" i="2" s="1"/>
  <c r="AK430" i="2"/>
  <c r="AK467" i="2"/>
  <c r="AR467" i="2" s="1"/>
  <c r="AK19" i="2"/>
  <c r="AK28" i="2"/>
  <c r="AK723" i="2"/>
  <c r="AR723" i="2" s="1"/>
  <c r="AK119" i="2"/>
  <c r="AR119" i="2" s="1"/>
  <c r="AK235" i="2"/>
  <c r="AR235" i="2" s="1"/>
  <c r="AK30" i="2"/>
  <c r="AK261" i="2"/>
  <c r="AR261" i="2" s="1"/>
  <c r="AK295" i="2"/>
  <c r="AR295" i="2" s="1"/>
  <c r="AK195" i="2"/>
  <c r="AK471" i="2"/>
  <c r="AR471" i="2" s="1"/>
  <c r="AK510" i="2"/>
  <c r="AR510" i="2" s="1"/>
  <c r="AK272" i="2"/>
  <c r="AK559" i="2"/>
  <c r="AR559" i="2" s="1"/>
  <c r="AK418" i="2"/>
  <c r="AK239" i="2"/>
  <c r="AR239" i="2" s="1"/>
  <c r="AK453" i="2"/>
  <c r="AR453" i="2" s="1"/>
  <c r="AK487" i="2"/>
  <c r="AR487" i="2" s="1"/>
  <c r="AK338" i="2"/>
  <c r="AK227" i="2"/>
  <c r="AK551" i="2"/>
  <c r="AR551" i="2" s="1"/>
  <c r="AK641" i="2"/>
  <c r="AR641" i="2" s="1"/>
  <c r="AK546" i="2"/>
  <c r="AR546" i="2" s="1"/>
  <c r="AK563" i="2"/>
  <c r="AR563" i="2" s="1"/>
  <c r="AK604" i="2"/>
  <c r="AR604" i="2" s="1"/>
  <c r="AK208" i="2"/>
  <c r="AK594" i="2"/>
  <c r="AR594" i="2" s="1"/>
  <c r="AK536" i="2"/>
  <c r="AR536" i="2" s="1"/>
  <c r="AK423" i="2"/>
  <c r="AR423" i="2" s="1"/>
  <c r="AK215" i="2"/>
  <c r="AK342" i="2"/>
  <c r="AR342" i="2" s="1"/>
  <c r="AK573" i="2"/>
  <c r="AR573" i="2" s="1"/>
  <c r="AK109" i="2"/>
  <c r="AR109" i="2" s="1"/>
  <c r="AK489" i="2"/>
  <c r="AK669" i="2"/>
  <c r="AR669" i="2" s="1"/>
  <c r="AK479" i="2"/>
  <c r="AK36" i="2"/>
  <c r="AK626" i="2"/>
  <c r="AR626" i="2" s="1"/>
  <c r="AK684" i="2"/>
  <c r="AR684" i="2" s="1"/>
  <c r="AK218" i="2"/>
  <c r="AK63" i="2"/>
  <c r="C14" i="3" s="1"/>
  <c r="AK155" i="2"/>
  <c r="AR155" i="2" s="1"/>
  <c r="AK5" i="2"/>
  <c r="AK665" i="2"/>
  <c r="AR665" i="2" s="1"/>
  <c r="AK607" i="2"/>
  <c r="AR607" i="2" s="1"/>
  <c r="AK202" i="2"/>
  <c r="AK321" i="2"/>
  <c r="AR321" i="2" s="1"/>
  <c r="AK325" i="2"/>
  <c r="AK633" i="2"/>
  <c r="AR633" i="2" s="1"/>
  <c r="AK616" i="2"/>
  <c r="AR616" i="2" s="1"/>
  <c r="AK143" i="2"/>
  <c r="AR143" i="2" s="1"/>
  <c r="AK506" i="2"/>
  <c r="AR506" i="2" s="1"/>
  <c r="AK52" i="2"/>
  <c r="AK442" i="2"/>
  <c r="AR442" i="2" s="1"/>
  <c r="AK540" i="2"/>
  <c r="AR540" i="2" s="1"/>
  <c r="AK90" i="2"/>
  <c r="C9" i="3" s="1"/>
  <c r="AK610" i="2"/>
  <c r="AR610" i="2" s="1"/>
  <c r="AK349" i="2"/>
  <c r="AR349" i="2" s="1"/>
  <c r="AK652" i="2"/>
  <c r="AR652" i="2" s="1"/>
  <c r="AK387" i="2"/>
  <c r="AR387" i="2" s="1"/>
  <c r="AK556" i="2"/>
  <c r="AR556" i="2" s="1"/>
  <c r="AK47" i="2"/>
  <c r="AK289" i="2"/>
  <c r="AK250" i="2"/>
  <c r="AK98" i="2"/>
  <c r="AR98" i="2" s="1"/>
  <c r="AK60" i="2"/>
  <c r="AR60" i="2" s="1"/>
  <c r="AK226" i="2"/>
  <c r="AR226" i="2" s="1"/>
  <c r="AK55" i="2"/>
  <c r="AK127" i="2"/>
  <c r="AK502" i="2"/>
  <c r="AR502" i="2" s="1"/>
  <c r="AK516" i="2"/>
  <c r="AR516" i="2" s="1"/>
  <c r="AK396" i="2"/>
  <c r="AR396" i="2" s="1"/>
  <c r="AK196" i="2"/>
  <c r="AR196" i="2" s="1"/>
  <c r="AK550" i="2"/>
  <c r="AR550" i="2" s="1"/>
  <c r="AK493" i="2"/>
  <c r="AR493" i="2" s="1"/>
  <c r="AK602" i="2"/>
  <c r="AR602" i="2" s="1"/>
  <c r="AK158" i="2"/>
  <c r="AR158" i="2" s="1"/>
  <c r="AK448" i="2"/>
  <c r="AR448" i="2" s="1"/>
  <c r="AK84" i="2"/>
  <c r="AK249" i="2"/>
  <c r="AR249" i="2" s="1"/>
  <c r="AK146" i="2"/>
  <c r="AK142" i="2"/>
  <c r="AK464" i="2"/>
  <c r="AR464" i="2" s="1"/>
  <c r="AK329" i="2"/>
  <c r="AK642" i="2"/>
  <c r="AR642" i="2" s="1"/>
  <c r="AK12" i="2"/>
  <c r="AK350" i="2"/>
  <c r="AK39" i="2"/>
  <c r="AK514" i="2"/>
  <c r="AR514" i="2" s="1"/>
  <c r="AK327" i="2"/>
  <c r="AR327" i="2" s="1"/>
  <c r="AK415" i="2"/>
  <c r="AR415" i="2" s="1"/>
  <c r="AK29" i="2"/>
  <c r="AK42" i="2"/>
  <c r="AK406" i="2"/>
  <c r="AR406" i="2" s="1"/>
  <c r="AK391" i="2"/>
  <c r="AR391" i="2" s="1"/>
  <c r="AK173" i="2"/>
  <c r="AK71" i="2"/>
  <c r="AK533" i="2"/>
  <c r="AR533" i="2" s="1"/>
  <c r="AK122" i="2"/>
  <c r="AK351" i="2"/>
  <c r="AR351" i="2" s="1"/>
  <c r="AK417" i="2"/>
  <c r="AK75" i="2"/>
  <c r="AK413" i="2"/>
  <c r="AR413" i="2" s="1"/>
  <c r="AK331" i="2"/>
  <c r="AR331" i="2" s="1"/>
  <c r="AK315" i="2"/>
  <c r="AK354" i="2"/>
  <c r="AK571" i="2"/>
  <c r="AR571" i="2" s="1"/>
  <c r="AK456" i="2"/>
  <c r="AR456" i="2" s="1"/>
  <c r="AK710" i="2"/>
  <c r="AR710" i="2" s="1"/>
  <c r="AK653" i="2"/>
  <c r="AR653" i="2" s="1"/>
  <c r="AK697" i="2"/>
  <c r="AR697" i="2" s="1"/>
  <c r="AK498" i="2"/>
  <c r="AK25" i="2"/>
  <c r="AK561" i="2"/>
  <c r="AR561" i="2" s="1"/>
  <c r="AK45" i="2"/>
  <c r="AK137" i="2"/>
  <c r="AR137" i="2" s="1"/>
  <c r="AK223" i="2"/>
  <c r="AK343" i="2"/>
  <c r="AR343" i="2" s="1"/>
  <c r="AK18" i="2"/>
  <c r="C65" i="3" s="1"/>
  <c r="AK409" i="2"/>
  <c r="AR409" i="2" s="1"/>
  <c r="AK431" i="2"/>
  <c r="AK57" i="2"/>
  <c r="AR57" i="2" s="1"/>
  <c r="AK592" i="2"/>
  <c r="AR592" i="2" s="1"/>
  <c r="AK362" i="2"/>
  <c r="AK511" i="2"/>
  <c r="AR511" i="2" s="1"/>
  <c r="AK670" i="2"/>
  <c r="AR670" i="2" s="1"/>
  <c r="AK499" i="2"/>
  <c r="AK725" i="2"/>
  <c r="AR725" i="2" s="1"/>
  <c r="AK490" i="2"/>
  <c r="AR490" i="2" s="1"/>
  <c r="AK170" i="2"/>
  <c r="AR170" i="2" s="1"/>
  <c r="AK180" i="2"/>
  <c r="AK414" i="2"/>
  <c r="AR414" i="2" s="1"/>
  <c r="AK458" i="2"/>
  <c r="AR458" i="2" s="1"/>
  <c r="AK375" i="2"/>
  <c r="AR375" i="2" s="1"/>
  <c r="AK256" i="2"/>
  <c r="AR256" i="2" s="1"/>
  <c r="AK515" i="2"/>
  <c r="AR515" i="2" s="1"/>
  <c r="AK451" i="2"/>
  <c r="AR451" i="2" s="1"/>
  <c r="AK112" i="2"/>
  <c r="AR112" i="2" s="1"/>
  <c r="AK3" i="2"/>
  <c r="AK433" i="2"/>
  <c r="AK439" i="2"/>
  <c r="AR439" i="2" s="1"/>
  <c r="AK178" i="2"/>
  <c r="AR178" i="2" s="1"/>
  <c r="AK265" i="2"/>
  <c r="AK105" i="2"/>
  <c r="AK194" i="2"/>
  <c r="AK542" i="2"/>
  <c r="AR542" i="2" s="1"/>
  <c r="AK568" i="2"/>
  <c r="AK82" i="2"/>
  <c r="AK184" i="2"/>
  <c r="AK89" i="2"/>
  <c r="AK473" i="2"/>
  <c r="AR473" i="2" s="1"/>
  <c r="AK454" i="2"/>
  <c r="AK675" i="2"/>
  <c r="AR675" i="2" s="1"/>
  <c r="AK238" i="2"/>
  <c r="AK378" i="2"/>
  <c r="AR378" i="2" s="1"/>
  <c r="AK324" i="2"/>
  <c r="AR324" i="2" s="1"/>
  <c r="AK179" i="2"/>
  <c r="AK86" i="2"/>
  <c r="AK287" i="2"/>
  <c r="C85" i="3" s="1"/>
  <c r="AK174" i="2"/>
  <c r="AK68" i="2"/>
  <c r="AR68" i="2" s="1"/>
  <c r="AK153" i="2"/>
  <c r="AK630" i="2"/>
  <c r="AR630" i="2" s="1"/>
  <c r="AK251" i="2"/>
  <c r="AR251" i="2" s="1"/>
  <c r="AK204" i="2"/>
  <c r="AK358" i="2"/>
  <c r="AR358" i="2" s="1"/>
  <c r="AK609" i="2"/>
  <c r="AK366" i="2"/>
  <c r="AR366" i="2" s="1"/>
  <c r="AK618" i="2"/>
  <c r="AK165" i="2"/>
  <c r="AR165" i="2" s="1"/>
  <c r="AK311" i="2"/>
  <c r="AR311" i="2" s="1"/>
  <c r="AK509" i="2"/>
  <c r="AR509" i="2" s="1"/>
  <c r="AK575" i="2"/>
  <c r="AR575" i="2" s="1"/>
  <c r="AK102" i="2"/>
  <c r="AK472" i="2"/>
  <c r="AR472" i="2" s="1"/>
  <c r="AK192" i="2"/>
  <c r="AR192" i="2" s="1"/>
  <c r="AK106" i="2"/>
  <c r="AK288" i="2"/>
  <c r="AR288" i="2" s="1"/>
  <c r="AK404" i="2"/>
  <c r="AR404" i="2" s="1"/>
  <c r="AK56" i="2"/>
  <c r="AK296" i="2"/>
  <c r="AR296" i="2" s="1"/>
  <c r="AK379" i="2"/>
  <c r="AK369" i="2"/>
  <c r="AR369" i="2" s="1"/>
  <c r="AK635" i="2"/>
  <c r="AR635" i="2" s="1"/>
  <c r="AK97" i="2"/>
  <c r="AK101" i="2"/>
  <c r="AK188" i="2"/>
  <c r="AR188" i="2" s="1"/>
  <c r="AK233" i="2"/>
  <c r="AK255" i="2"/>
  <c r="AR255" i="2" s="1"/>
  <c r="AK309" i="2"/>
  <c r="AK478" i="2"/>
  <c r="AR478" i="2" s="1"/>
  <c r="AK67" i="2"/>
  <c r="AR67" i="2" s="1"/>
  <c r="AK332" i="2"/>
  <c r="AR332" i="2" s="1"/>
  <c r="AK4" i="2"/>
  <c r="C17" i="3" s="1"/>
  <c r="AK270" i="2"/>
  <c r="AR270" i="2" s="1"/>
  <c r="AK156" i="2"/>
  <c r="AR156" i="2" s="1"/>
  <c r="AK552" i="2"/>
  <c r="AR552" i="2" s="1"/>
  <c r="AK37" i="2"/>
  <c r="AK711" i="2"/>
  <c r="AR711" i="2" s="1"/>
  <c r="AK34" i="2"/>
  <c r="AR34" i="2" s="1"/>
  <c r="AK110" i="2"/>
  <c r="AR110" i="2" s="1"/>
  <c r="AK628" i="2"/>
  <c r="AR628" i="2" s="1"/>
  <c r="AK302" i="2"/>
  <c r="AK16" i="2"/>
  <c r="AR16" i="2" s="1"/>
  <c r="AK157" i="2"/>
  <c r="AK210" i="2"/>
  <c r="AK48" i="2"/>
  <c r="AK317" i="2"/>
  <c r="AR317" i="2" s="1"/>
  <c r="AK166" i="2"/>
  <c r="AR166" i="2" s="1"/>
  <c r="AK534" i="2"/>
  <c r="AK220" i="2"/>
  <c r="AR220" i="2" s="1"/>
  <c r="AK677" i="2"/>
  <c r="AR677" i="2" s="1"/>
  <c r="AK683" i="2"/>
  <c r="AR683" i="2" s="1"/>
  <c r="AK232" i="2"/>
  <c r="AK103" i="2"/>
  <c r="AK614" i="2"/>
  <c r="AR614" i="2" s="1"/>
  <c r="AK216" i="2"/>
  <c r="AK538" i="2"/>
  <c r="AR538" i="2" s="1"/>
  <c r="AK113" i="2"/>
  <c r="AR113" i="2" s="1"/>
  <c r="AK9" i="2"/>
  <c r="AK185" i="2"/>
  <c r="AK553" i="2"/>
  <c r="AR553" i="2" s="1"/>
  <c r="AK141" i="2"/>
  <c r="AR141" i="2" s="1"/>
  <c r="AK91" i="2"/>
  <c r="AR91" i="2" s="1"/>
  <c r="AK2" i="2"/>
  <c r="AK654" i="2"/>
  <c r="AR654" i="2" s="1"/>
  <c r="AK120" i="2"/>
  <c r="AR120" i="2" s="1"/>
  <c r="AK183" i="2"/>
  <c r="AK150" i="2"/>
  <c r="AR150" i="2" s="1"/>
  <c r="AK547" i="2"/>
  <c r="AR547" i="2" s="1"/>
  <c r="AK537" i="2"/>
  <c r="AR537" i="2" s="1"/>
  <c r="AK262" i="2"/>
  <c r="AR262" i="2" s="1"/>
  <c r="AK31" i="2"/>
  <c r="AK345" i="2"/>
  <c r="AR345" i="2" s="1"/>
  <c r="AK475" i="2"/>
  <c r="AR475" i="2" s="1"/>
  <c r="AK50" i="2"/>
  <c r="AK425" i="2"/>
  <c r="AR425" i="2" s="1"/>
  <c r="AK457" i="2"/>
  <c r="AR457" i="2" s="1"/>
  <c r="AK678" i="2"/>
  <c r="AR678" i="2" s="1"/>
  <c r="AK293" i="2"/>
  <c r="AR293" i="2" s="1"/>
  <c r="AK128" i="2"/>
  <c r="AR128" i="2" s="1"/>
  <c r="AK44" i="2"/>
  <c r="AK64" i="2"/>
  <c r="AK562" i="2"/>
  <c r="AK46" i="2"/>
  <c r="AR46" i="2" s="1"/>
  <c r="AK615" i="2"/>
  <c r="AR615" i="2" s="1"/>
  <c r="AK138" i="2"/>
  <c r="AK535" i="2"/>
  <c r="AR535" i="2" s="1"/>
  <c r="AK78" i="2"/>
  <c r="AR78" i="2" s="1"/>
  <c r="AK705" i="2"/>
  <c r="AR705" i="2" s="1"/>
  <c r="AK474" i="2"/>
  <c r="AR474" i="2" s="1"/>
  <c r="AK597" i="2"/>
  <c r="AR597" i="2" s="1"/>
  <c r="AK466" i="2"/>
  <c r="AR466" i="2" s="1"/>
  <c r="AK17" i="2"/>
  <c r="AK619" i="2"/>
  <c r="AR619" i="2" s="1"/>
  <c r="AK181" i="2"/>
  <c r="AR181" i="2" s="1"/>
  <c r="AK32" i="2"/>
  <c r="AK438" i="2"/>
  <c r="AR438" i="2" s="1"/>
  <c r="AK285" i="2"/>
  <c r="AR285" i="2" s="1"/>
  <c r="AK13" i="2"/>
  <c r="AR13" i="2" s="1"/>
  <c r="AK390" i="2"/>
  <c r="AR390" i="2" s="1"/>
  <c r="AK636" i="2"/>
  <c r="AR636" i="2" s="1"/>
  <c r="AK163" i="2"/>
  <c r="AR163" i="2" s="1"/>
  <c r="AK330" i="2"/>
  <c r="AR330" i="2" s="1"/>
  <c r="AK248" i="2"/>
  <c r="AK363" i="2"/>
  <c r="AR363" i="2" s="1"/>
  <c r="AK512" i="2"/>
  <c r="AR512" i="2" s="1"/>
  <c r="AK213" i="2"/>
  <c r="AK209" i="2"/>
  <c r="AK14" i="2"/>
  <c r="AK429" i="2"/>
  <c r="AR429" i="2" s="1"/>
  <c r="AK355" i="2"/>
  <c r="AR355" i="2" s="1"/>
  <c r="AK205" i="2"/>
  <c r="AR205" i="2" s="1"/>
  <c r="AK133" i="2"/>
  <c r="AK230" i="2"/>
  <c r="AK520" i="2"/>
  <c r="AR520" i="2" s="1"/>
  <c r="AK682" i="2"/>
  <c r="AR682" i="2" s="1"/>
  <c r="AK589" i="2"/>
  <c r="AR589" i="2" s="1"/>
  <c r="AK21" i="2"/>
  <c r="AK254" i="2"/>
  <c r="AR254" i="2" s="1"/>
  <c r="AK522" i="2"/>
  <c r="AK211" i="2"/>
  <c r="AR211" i="2" s="1"/>
  <c r="AK199" i="2"/>
  <c r="AK266" i="2"/>
  <c r="AR266" i="2" s="1"/>
  <c r="AK11" i="2"/>
  <c r="C6" i="3" s="1"/>
  <c r="AK574" i="2"/>
  <c r="AR574" i="2" s="1"/>
  <c r="AK83" i="2"/>
  <c r="AK152" i="2"/>
  <c r="AK632" i="2"/>
  <c r="AR632" i="2" s="1"/>
  <c r="AK257" i="2"/>
  <c r="AK508" i="2"/>
  <c r="AR508" i="2" s="1"/>
  <c r="AK588" i="2"/>
  <c r="AR588" i="2" s="1"/>
  <c r="AK386" i="2"/>
  <c r="AR386" i="2" s="1"/>
  <c r="AK134" i="2"/>
  <c r="AR134" i="2" s="1"/>
  <c r="AK352" i="2"/>
  <c r="AR352" i="2" s="1"/>
  <c r="AK617" i="2"/>
  <c r="AR617" i="2" s="1"/>
  <c r="AK468" i="2"/>
  <c r="AR468" i="2" s="1"/>
  <c r="AK22" i="2"/>
  <c r="C15" i="3" s="1"/>
  <c r="AK92" i="2"/>
  <c r="AR92" i="2" s="1"/>
  <c r="AK727" i="2"/>
  <c r="AR727" i="2" s="1"/>
  <c r="AK59" i="2"/>
  <c r="AK461" i="2"/>
  <c r="AK698" i="2"/>
  <c r="AR698" i="2" s="1"/>
  <c r="AK339" i="2"/>
  <c r="AK240" i="2"/>
  <c r="AK621" i="2"/>
  <c r="AR621" i="2" s="1"/>
  <c r="AK126" i="2"/>
  <c r="AK578" i="2"/>
  <c r="AR578" i="2" s="1"/>
  <c r="AK85" i="2"/>
  <c r="AK583" i="2"/>
  <c r="AR583" i="2" s="1"/>
  <c r="AK6" i="2"/>
  <c r="AK416" i="2"/>
  <c r="AK383" i="2"/>
  <c r="AR383" i="2" s="1"/>
  <c r="AK131" i="2"/>
  <c r="AR131" i="2" s="1"/>
  <c r="AK393" i="2"/>
  <c r="AR393" i="2" s="1"/>
  <c r="AK326" i="2"/>
  <c r="AR326" i="2" s="1"/>
  <c r="AK164" i="2"/>
  <c r="AK397" i="2"/>
  <c r="AR397" i="2" s="1"/>
  <c r="AK135" i="2"/>
  <c r="AK647" i="2"/>
  <c r="AR647" i="2" s="1"/>
  <c r="AK161" i="2"/>
  <c r="AK590" i="2"/>
  <c r="AR590" i="2" s="1"/>
  <c r="AK281" i="2"/>
  <c r="AK689" i="2"/>
  <c r="AR689" i="2" s="1"/>
  <c r="AK10" i="2"/>
  <c r="AK241" i="2"/>
  <c r="AR241" i="2" s="1"/>
  <c r="AK244" i="2"/>
  <c r="AR244" i="2" s="1"/>
  <c r="AK659" i="2"/>
  <c r="AR659" i="2" s="1"/>
  <c r="AK613" i="2"/>
  <c r="AR613" i="2" s="1"/>
  <c r="AK719" i="2"/>
  <c r="AR719" i="2" s="1"/>
  <c r="AK419" i="2"/>
  <c r="AK169" i="2"/>
  <c r="AK402" i="2"/>
  <c r="AR402" i="2" s="1"/>
  <c r="AK229" i="2"/>
  <c r="AR229" i="2" s="1"/>
  <c r="AK674" i="2"/>
  <c r="AR674" i="2" s="1"/>
  <c r="AK527" i="2"/>
  <c r="AR527" i="2" s="1"/>
  <c r="AK718" i="2"/>
  <c r="AR718" i="2" s="1"/>
  <c r="AK356" i="2"/>
  <c r="AR356" i="2" s="1"/>
  <c r="AK96" i="2"/>
  <c r="AK694" i="2"/>
  <c r="AR694" i="2" s="1"/>
  <c r="AK136" i="2"/>
  <c r="AR136" i="2" s="1"/>
  <c r="AK139" i="2"/>
  <c r="AR139" i="2" s="1"/>
  <c r="AK148" i="2"/>
  <c r="AR148" i="2" s="1"/>
  <c r="AK15" i="2"/>
  <c r="AK384" i="2"/>
  <c r="AR384" i="2" s="1"/>
  <c r="AK27" i="2"/>
  <c r="AK660" i="2"/>
  <c r="AR660" i="2" s="1"/>
  <c r="AK374" i="2"/>
  <c r="AR374" i="2" s="1"/>
  <c r="AK513" i="2"/>
  <c r="AR513" i="2" s="1"/>
  <c r="AK500" i="2"/>
  <c r="AR500" i="2" s="1"/>
  <c r="AK125" i="2"/>
  <c r="AR125" i="2" s="1"/>
  <c r="AK26" i="2"/>
  <c r="AK236" i="2"/>
  <c r="AK648" i="2"/>
  <c r="AR648" i="2" s="1"/>
  <c r="AK99" i="2"/>
  <c r="AK116" i="2"/>
  <c r="AR116" i="2" s="1"/>
  <c r="AK584" i="2"/>
  <c r="AR584" i="2" s="1"/>
  <c r="AK558" i="2"/>
  <c r="AR558" i="2" s="1"/>
  <c r="AK580" i="2"/>
  <c r="AR580" i="2" s="1"/>
  <c r="AK528" i="2"/>
  <c r="AR528" i="2" s="1"/>
  <c r="AK622" i="2"/>
  <c r="AR622" i="2" s="1"/>
  <c r="AK565" i="2"/>
  <c r="AR565" i="2" s="1"/>
  <c r="AK51" i="2"/>
  <c r="AK364" i="2"/>
  <c r="AR364" i="2" s="1"/>
  <c r="AK347" i="2"/>
  <c r="AR347" i="2" s="1"/>
  <c r="AK381" i="2"/>
  <c r="AR381" i="2" s="1"/>
  <c r="AK716" i="2"/>
  <c r="AR716" i="2" s="1"/>
  <c r="AK541" i="2"/>
  <c r="AR541" i="2" s="1"/>
  <c r="AK721" i="2"/>
  <c r="AR721" i="2" s="1"/>
  <c r="AK49" i="2"/>
  <c r="AK494" i="2"/>
  <c r="AK385" i="2"/>
  <c r="AR385" i="2" s="1"/>
  <c r="AK271" i="2"/>
  <c r="AR271" i="2" s="1"/>
  <c r="AK69" i="2"/>
  <c r="AR69" i="2" s="1"/>
  <c r="AK373" i="2"/>
  <c r="AR373" i="2" s="1"/>
  <c r="AK301" i="2"/>
  <c r="AR301" i="2" s="1"/>
  <c r="AK554" i="2"/>
  <c r="AR554" i="2" s="1"/>
  <c r="AK452" i="2"/>
  <c r="AK191" i="2"/>
  <c r="AR191" i="2" s="1"/>
  <c r="AK304" i="2"/>
  <c r="AR304" i="2" s="1"/>
  <c r="AK608" i="2"/>
  <c r="AR608" i="2" s="1"/>
  <c r="AK140" i="2"/>
  <c r="AR140" i="2" s="1"/>
  <c r="AK252" i="2"/>
  <c r="AK186" i="2"/>
  <c r="AK305" i="2"/>
  <c r="AR305" i="2" s="1"/>
  <c r="AK100" i="2"/>
  <c r="AK151" i="2"/>
  <c r="AK576" i="2"/>
  <c r="AR576" i="2" s="1"/>
  <c r="AK548" i="2"/>
  <c r="AR548" i="2" s="1"/>
  <c r="AK530" i="2"/>
  <c r="AK587" i="2"/>
  <c r="AR587" i="2" s="1"/>
  <c r="AK582" i="2"/>
  <c r="AR582" i="2" s="1"/>
  <c r="AK114" i="2"/>
  <c r="AK422" i="2"/>
  <c r="AK483" i="2"/>
  <c r="AR483" i="2" s="1"/>
  <c r="AK706" i="2"/>
  <c r="AR706" i="2" s="1"/>
  <c r="AK486" i="2"/>
  <c r="AR486" i="2" s="1"/>
  <c r="AK440" i="2"/>
  <c r="AR440" i="2" s="1"/>
  <c r="AK359" i="2"/>
  <c r="AR359" i="2" s="1"/>
  <c r="AK124" i="2"/>
  <c r="AK437" i="2"/>
  <c r="AR437" i="2" s="1"/>
  <c r="AK704" i="2"/>
  <c r="AR704" i="2" s="1"/>
  <c r="AK462" i="2"/>
  <c r="AR462" i="2" s="1"/>
  <c r="AK557" i="2"/>
  <c r="AR557" i="2" s="1"/>
  <c r="AK693" i="2"/>
  <c r="AR693" i="2" s="1"/>
  <c r="AK713" i="2"/>
  <c r="AR713" i="2" s="1"/>
  <c r="AK497" i="2"/>
  <c r="AR497" i="2" s="1"/>
  <c r="AK531" i="2"/>
  <c r="AK314" i="2"/>
  <c r="AR314" i="2" s="1"/>
  <c r="AK410" i="2"/>
  <c r="AR410" i="2" s="1"/>
  <c r="AK593" i="2"/>
  <c r="AR593" i="2" s="1"/>
  <c r="AK585" i="2"/>
  <c r="AR585" i="2" s="1"/>
  <c r="AK730" i="2"/>
  <c r="AR730" i="2" s="1"/>
  <c r="AK634" i="2"/>
  <c r="AR634" i="2" s="1"/>
  <c r="AK599" i="2"/>
  <c r="AR599" i="2" s="1"/>
  <c r="AK207" i="2"/>
  <c r="AK79" i="2"/>
  <c r="C44" i="3" s="1"/>
  <c r="AK171" i="2"/>
  <c r="AR171" i="2" s="1"/>
  <c r="AK43" i="2"/>
  <c r="AR43" i="2" s="1"/>
  <c r="AK649" i="2"/>
  <c r="AR649" i="2" s="1"/>
  <c r="AK521" i="2"/>
  <c r="AR521" i="2" s="1"/>
  <c r="AK455" i="2"/>
  <c r="AR455" i="2" s="1"/>
  <c r="AK421" i="2"/>
  <c r="AR421" i="2" s="1"/>
  <c r="AK446" i="2"/>
  <c r="AR446" i="2" s="1"/>
  <c r="AK428" i="2"/>
  <c r="AR428" i="2" s="1"/>
  <c r="AK108" i="2"/>
  <c r="AK72" i="2"/>
  <c r="AR72" i="2" s="1"/>
  <c r="AK412" i="2"/>
  <c r="AR412" i="2" s="1"/>
  <c r="AK177" i="2"/>
  <c r="AK572" i="2"/>
  <c r="AR572" i="2" s="1"/>
  <c r="AK117" i="2"/>
  <c r="AK310" i="2"/>
  <c r="AR310" i="2" s="1"/>
  <c r="AK187" i="2"/>
  <c r="AR187" i="2" s="1"/>
  <c r="AK319" i="2"/>
  <c r="AR319" i="2" s="1"/>
  <c r="AK35" i="2"/>
  <c r="AK570" i="2"/>
  <c r="AR570" i="2" s="1"/>
  <c r="AK667" i="2"/>
  <c r="AR667" i="2" s="1"/>
  <c r="AK376" i="2"/>
  <c r="AK299" i="2"/>
  <c r="AK651" i="2"/>
  <c r="AR651" i="2" s="1"/>
  <c r="AK203" i="2"/>
  <c r="AR203" i="2" s="1"/>
  <c r="AK41" i="2"/>
  <c r="AR41" i="2" s="1"/>
  <c r="AK715" i="2"/>
  <c r="AR715" i="2" s="1"/>
  <c r="AK147" i="2"/>
  <c r="AR147" i="2" s="1"/>
  <c r="AK482" i="2"/>
  <c r="AR482" i="2" s="1"/>
  <c r="AK115" i="2"/>
  <c r="AR115" i="2" s="1"/>
  <c r="AK492" i="2"/>
  <c r="AR492" i="2" s="1"/>
  <c r="AK645" i="2"/>
  <c r="AR645" i="2" s="1"/>
  <c r="AK282" i="2"/>
  <c r="AK81" i="2"/>
  <c r="AR81" i="2" s="1"/>
  <c r="AK224" i="2"/>
  <c r="AR224" i="2" s="1"/>
  <c r="AK77" i="2"/>
  <c r="AR77" i="2" s="1"/>
  <c r="AK505" i="2"/>
  <c r="AR505" i="2" s="1"/>
  <c r="AK382" i="2"/>
  <c r="AR382" i="2" s="1"/>
  <c r="AK40" i="2"/>
  <c r="AR40" i="2" s="1"/>
  <c r="AK228" i="2"/>
  <c r="AR228" i="2" s="1"/>
  <c r="AK600" i="2"/>
  <c r="AR600" i="2" s="1"/>
  <c r="AK681" i="2"/>
  <c r="AR681" i="2" s="1"/>
  <c r="AK344" i="2"/>
  <c r="AK488" i="2"/>
  <c r="AK291" i="2"/>
  <c r="AK637" i="2"/>
  <c r="AR637" i="2" s="1"/>
  <c r="AK566" i="2"/>
  <c r="AR566" i="2" s="1"/>
  <c r="AK629" i="2"/>
  <c r="AR629" i="2" s="1"/>
  <c r="AK644" i="2"/>
  <c r="AR644" i="2" s="1"/>
  <c r="AK322" i="2"/>
  <c r="AK76" i="2"/>
  <c r="AR76" i="2" s="1"/>
  <c r="AK595" i="2"/>
  <c r="AR595" i="2" s="1"/>
  <c r="AK401" i="2"/>
  <c r="AR401" i="2" s="1"/>
  <c r="AK219" i="2"/>
  <c r="AR219" i="2" s="1"/>
  <c r="AK424" i="2"/>
  <c r="AR424" i="2" s="1"/>
  <c r="AK603" i="2"/>
  <c r="AR603" i="2" s="1"/>
  <c r="AK707" i="2"/>
  <c r="AR707" i="2" s="1"/>
  <c r="AK650" i="2"/>
  <c r="AR650" i="2" s="1"/>
  <c r="AK189" i="2"/>
  <c r="AR189" i="2" s="1"/>
  <c r="AK407" i="2"/>
  <c r="AR407" i="2" s="1"/>
  <c r="AK290" i="2"/>
  <c r="AR290" i="2" s="1"/>
  <c r="AK724" i="2"/>
  <c r="AR724" i="2" s="1"/>
  <c r="AK66" i="2"/>
  <c r="AK253" i="2"/>
  <c r="AK445" i="2"/>
  <c r="AR445" i="2" s="1"/>
  <c r="AK212" i="2"/>
  <c r="AK201" i="2"/>
  <c r="AK709" i="2"/>
  <c r="AR709" i="2" s="1"/>
  <c r="AK221" i="2"/>
  <c r="AK292" i="2"/>
  <c r="AR292" i="2" s="1"/>
  <c r="AK661" i="2"/>
  <c r="AR661" i="2" s="1"/>
  <c r="AK555" i="2"/>
  <c r="AR555" i="2" s="1"/>
  <c r="AK691" i="2"/>
  <c r="AR691" i="2" s="1"/>
  <c r="AK245" i="2"/>
  <c r="AK328" i="2"/>
  <c r="AR328" i="2" s="1"/>
  <c r="AK586" i="2"/>
  <c r="AR586" i="2" s="1"/>
  <c r="AK519" i="2"/>
  <c r="AR519" i="2" s="1"/>
  <c r="AK33" i="2"/>
  <c r="AR33" i="2" s="1"/>
  <c r="AK731" i="2"/>
  <c r="AR731" i="2" s="1"/>
  <c r="AK162" i="2"/>
  <c r="AK701" i="2"/>
  <c r="AR701" i="2" s="1"/>
  <c r="AK544" i="2"/>
  <c r="AR544" i="2" s="1"/>
  <c r="AK274" i="2"/>
  <c r="AK620" i="2"/>
  <c r="AR620" i="2" s="1"/>
  <c r="AK259" i="2"/>
  <c r="AR259" i="2" s="1"/>
  <c r="AK129" i="2"/>
  <c r="AK465" i="2"/>
  <c r="AK732" i="2"/>
  <c r="AR732" i="2" s="1"/>
  <c r="AK70" i="2"/>
  <c r="AR70" i="2" s="1"/>
  <c r="AK172" i="2"/>
  <c r="AK273" i="2"/>
  <c r="AK507" i="2"/>
  <c r="AR507" i="2" s="1"/>
  <c r="AK480" i="2"/>
  <c r="AK403" i="2"/>
  <c r="AK663" i="2"/>
  <c r="AR663" i="2" s="1"/>
  <c r="AK484" i="2"/>
  <c r="AR484" i="2" s="1"/>
  <c r="AK341" i="2"/>
  <c r="AR341" i="2" s="1"/>
  <c r="AK460" i="2"/>
  <c r="AR460" i="2" s="1"/>
  <c r="AK703" i="2"/>
  <c r="AR703" i="2" s="1"/>
  <c r="AK193" i="2"/>
  <c r="AK717" i="2"/>
  <c r="AR717" i="2" s="1"/>
  <c r="AK680" i="2"/>
  <c r="AR680" i="2" s="1"/>
  <c r="AK601" i="2"/>
  <c r="AR601" i="2" s="1"/>
  <c r="AK394" i="2"/>
  <c r="AR394" i="2" s="1"/>
  <c r="AK640" i="2"/>
  <c r="AR640" i="2" s="1"/>
  <c r="AK434" i="2"/>
  <c r="AR434" i="2" s="1"/>
  <c r="AK672" i="2"/>
  <c r="AR672" i="2" s="1"/>
  <c r="AK320" i="2"/>
  <c r="AR320" i="2" s="1"/>
  <c r="AK529" i="2"/>
  <c r="AR529" i="2" s="1"/>
  <c r="AK263" i="2"/>
  <c r="AK144" i="2"/>
  <c r="AK370" i="2"/>
  <c r="AR370" i="2" s="1"/>
  <c r="AK246" i="2"/>
  <c r="AR246" i="2" s="1"/>
  <c r="AK277" i="2"/>
  <c r="AR277" i="2" s="1"/>
  <c r="AK525" i="2"/>
  <c r="AR525" i="2" s="1"/>
  <c r="AK624" i="2"/>
  <c r="AR624" i="2" s="1"/>
  <c r="AK335" i="2"/>
  <c r="AR335" i="2" s="1"/>
  <c r="AK365" i="2"/>
  <c r="AR365" i="2" s="1"/>
  <c r="AK121" i="2"/>
  <c r="AK564" i="2"/>
  <c r="AR564" i="2" s="1"/>
  <c r="AK496" i="2"/>
  <c r="AR496" i="2" s="1"/>
  <c r="AK444" i="2"/>
  <c r="AK307" i="2"/>
  <c r="AR307" i="2" s="1"/>
  <c r="AK214" i="2"/>
  <c r="AK612" i="2"/>
  <c r="AR612" i="2" s="1"/>
  <c r="AK336" i="2"/>
  <c r="AK611" i="2"/>
  <c r="AR611" i="2" s="1"/>
  <c r="AK283" i="2"/>
  <c r="AK579" i="2"/>
  <c r="AR579" i="2" s="1"/>
  <c r="AK722" i="2"/>
  <c r="AR722" i="2" s="1"/>
  <c r="AK175" i="2"/>
  <c r="AK443" i="2"/>
  <c r="AR443" i="2" s="1"/>
  <c r="AK399" i="2"/>
  <c r="AR399" i="2" s="1"/>
  <c r="AK491" i="2"/>
  <c r="AR491" i="2" s="1"/>
  <c r="AK333" i="2"/>
  <c r="AR333" i="2" s="1"/>
  <c r="AK517" i="2"/>
  <c r="AR517" i="2" s="1"/>
  <c r="AK692" i="2"/>
  <c r="AR692" i="2" s="1"/>
  <c r="AK666" i="2"/>
  <c r="AR666" i="2" s="1"/>
  <c r="AK545" i="2"/>
  <c r="AR545" i="2" s="1"/>
  <c r="AK631" i="2"/>
  <c r="AR631" i="2" s="1"/>
  <c r="AK688" i="2"/>
  <c r="AR688" i="2" s="1"/>
  <c r="AK242" i="2"/>
  <c r="AR242" i="2" s="1"/>
  <c r="AK495" i="2"/>
  <c r="AK662" i="2"/>
  <c r="AR662" i="2" s="1"/>
  <c r="AK657" i="2"/>
  <c r="AR657" i="2" s="1"/>
  <c r="AK353" i="2"/>
  <c r="AR353" i="2" s="1"/>
  <c r="AK699" i="2"/>
  <c r="AR699" i="2" s="1"/>
  <c r="AK577" i="2"/>
  <c r="AR577" i="2" s="1"/>
  <c r="AK687" i="2"/>
  <c r="AR687" i="2" s="1"/>
  <c r="AK671" i="2"/>
  <c r="AR671" i="2" s="1"/>
  <c r="AK501" i="2"/>
  <c r="AR501" i="2" s="1"/>
  <c r="AK729" i="2"/>
  <c r="AR729" i="2" s="1"/>
  <c r="AK702" i="2"/>
  <c r="AR702" i="2" s="1"/>
  <c r="AK526" i="2"/>
  <c r="AR526" i="2" s="1"/>
  <c r="AK676" i="2"/>
  <c r="AR676" i="2" s="1"/>
  <c r="AK679" i="2"/>
  <c r="AR679" i="2" s="1"/>
  <c r="AK668" i="2"/>
  <c r="AR668" i="2" s="1"/>
  <c r="AK712" i="2"/>
  <c r="AR712" i="2" s="1"/>
  <c r="AK581" i="2"/>
  <c r="AR581" i="2" s="1"/>
  <c r="AK696" i="2"/>
  <c r="AR696" i="2" s="1"/>
  <c r="AK695" i="2"/>
  <c r="AR695" i="2" s="1"/>
  <c r="AK690" i="2"/>
  <c r="AR690" i="2" s="1"/>
  <c r="AK720" i="2"/>
  <c r="AR720" i="2" s="1"/>
  <c r="AK627" i="2"/>
  <c r="AR627" i="2" s="1"/>
  <c r="AK708" i="2"/>
  <c r="AR708" i="2" s="1"/>
  <c r="AK714" i="2"/>
  <c r="AR714" i="2" s="1"/>
  <c r="AK726" i="2"/>
  <c r="AR726" i="2" s="1"/>
  <c r="AK655" i="2"/>
  <c r="AR655" i="2" s="1"/>
  <c r="AH625" i="2"/>
  <c r="AH560" i="2"/>
  <c r="AH543" i="2"/>
  <c r="AH80" i="2"/>
  <c r="AH280" i="2"/>
  <c r="AH388" i="2"/>
  <c r="AH435" i="2"/>
  <c r="AH318" i="2"/>
  <c r="AH569" i="2"/>
  <c r="AH532" i="2"/>
  <c r="AH398" i="2"/>
  <c r="AH269" i="2"/>
  <c r="AH111" i="2"/>
  <c r="AH664" i="2"/>
  <c r="AH130" i="2"/>
  <c r="AH477" i="2"/>
  <c r="AH596" i="2"/>
  <c r="AH623" i="2"/>
  <c r="AH427" i="2"/>
  <c r="AH411" i="2"/>
  <c r="AH65" i="2"/>
  <c r="AH395" i="2"/>
  <c r="AH503" i="2"/>
  <c r="AH260" i="2"/>
  <c r="AH278" i="2"/>
  <c r="AH591" i="2"/>
  <c r="AH432" i="2"/>
  <c r="AH87" i="2"/>
  <c r="AH656" i="2"/>
  <c r="AH567" i="2"/>
  <c r="AH298" i="2"/>
  <c r="AH167" i="2"/>
  <c r="AH686" i="2"/>
  <c r="AH7" i="2"/>
  <c r="AH389" i="2"/>
  <c r="AH74" i="2"/>
  <c r="AH420" i="2"/>
  <c r="AH160" i="2"/>
  <c r="AH234" i="2"/>
  <c r="AH673" i="2"/>
  <c r="AH123" i="2"/>
  <c r="AH53" i="2"/>
  <c r="AH539" i="2"/>
  <c r="AH176" i="2"/>
  <c r="AH377" i="2"/>
  <c r="AH449" i="2"/>
  <c r="AH206" i="2"/>
  <c r="AH605" i="2"/>
  <c r="AH231" i="2"/>
  <c r="AH346" i="2"/>
  <c r="AH518" i="2"/>
  <c r="AH459" i="2"/>
  <c r="AH476" i="2"/>
  <c r="AH132" i="2"/>
  <c r="AH361" i="2"/>
  <c r="AH313" i="2"/>
  <c r="AH247" i="2"/>
  <c r="AH469" i="2"/>
  <c r="AH190" i="2"/>
  <c r="AH371" i="2"/>
  <c r="AH485" i="2"/>
  <c r="AH300" i="2"/>
  <c r="AH334" i="2"/>
  <c r="AH200" i="2"/>
  <c r="AH357" i="2"/>
  <c r="AH308" i="2"/>
  <c r="AH306" i="2"/>
  <c r="AH470" i="2"/>
  <c r="AH405" i="2"/>
  <c r="AH159" i="2"/>
  <c r="AH408" i="2"/>
  <c r="AH360" i="2"/>
  <c r="AH258" i="2"/>
  <c r="AH104" i="2"/>
  <c r="AH182" i="2"/>
  <c r="AH598" i="2"/>
  <c r="AH197" i="2"/>
  <c r="AH463" i="2"/>
  <c r="AH168" i="2"/>
  <c r="AH61" i="2"/>
  <c r="AH348" i="2"/>
  <c r="AH450" i="2"/>
  <c r="AH367" i="2"/>
  <c r="AH524" i="2"/>
  <c r="AH312" i="2"/>
  <c r="AH149" i="2"/>
  <c r="AH436" i="2"/>
  <c r="AH504" i="2"/>
  <c r="AH303" i="2"/>
  <c r="AH276" i="2"/>
  <c r="AH275" i="2"/>
  <c r="AH73" i="2"/>
  <c r="AH606" i="2"/>
  <c r="AH94" i="2"/>
  <c r="AH8" i="2"/>
  <c r="AH267" i="2"/>
  <c r="AH107" i="2"/>
  <c r="AH93" i="2"/>
  <c r="AH237" i="2"/>
  <c r="AH638" i="2"/>
  <c r="AH426" i="2"/>
  <c r="AH54" i="2"/>
  <c r="AH340" i="2"/>
  <c r="AH441" i="2"/>
  <c r="AH95" i="2"/>
  <c r="AH294" i="2"/>
  <c r="AH24" i="2"/>
  <c r="AH646" i="2"/>
  <c r="AH481" i="2"/>
  <c r="AH368" i="2"/>
  <c r="AH523" i="2"/>
  <c r="AH58" i="2"/>
  <c r="AH217" i="2"/>
  <c r="AH38" i="2"/>
  <c r="AH380" i="2"/>
  <c r="AH279" i="2"/>
  <c r="AH284" i="2"/>
  <c r="AH337" i="2"/>
  <c r="AH447" i="2"/>
  <c r="AH62" i="2"/>
  <c r="AH23" i="2"/>
  <c r="AH728" i="2"/>
  <c r="AH198" i="2"/>
  <c r="AH222" i="2"/>
  <c r="AH316" i="2"/>
  <c r="AH243" i="2"/>
  <c r="AH639" i="2"/>
  <c r="AH372" i="2"/>
  <c r="AH145" i="2"/>
  <c r="AH118" i="2"/>
  <c r="AH154" i="2"/>
  <c r="AH88" i="2"/>
  <c r="AH264" i="2"/>
  <c r="AH297" i="2"/>
  <c r="AH20" i="2"/>
  <c r="AH685" i="2"/>
  <c r="AH658" i="2"/>
  <c r="AH323" i="2"/>
  <c r="AH700" i="2"/>
  <c r="AH392" i="2"/>
  <c r="AH268" i="2"/>
  <c r="AH400" i="2"/>
  <c r="AH286" i="2"/>
  <c r="AH225" i="2"/>
  <c r="AH549" i="2"/>
  <c r="AH643" i="2"/>
  <c r="AH430" i="2"/>
  <c r="AH467" i="2"/>
  <c r="AH19" i="2"/>
  <c r="AH28" i="2"/>
  <c r="AH723" i="2"/>
  <c r="AH119" i="2"/>
  <c r="AH235" i="2"/>
  <c r="AH30" i="2"/>
  <c r="AH261" i="2"/>
  <c r="AH295" i="2"/>
  <c r="AH195" i="2"/>
  <c r="AH471" i="2"/>
  <c r="AH510" i="2"/>
  <c r="AH272" i="2"/>
  <c r="AH559" i="2"/>
  <c r="AH418" i="2"/>
  <c r="AH239" i="2"/>
  <c r="AH453" i="2"/>
  <c r="AH487" i="2"/>
  <c r="AH338" i="2"/>
  <c r="AH227" i="2"/>
  <c r="AH551" i="2"/>
  <c r="AH641" i="2"/>
  <c r="AH546" i="2"/>
  <c r="AH563" i="2"/>
  <c r="AH604" i="2"/>
  <c r="AH208" i="2"/>
  <c r="AH594" i="2"/>
  <c r="AH536" i="2"/>
  <c r="AH423" i="2"/>
  <c r="AH215" i="2"/>
  <c r="AH342" i="2"/>
  <c r="AH573" i="2"/>
  <c r="AH109" i="2"/>
  <c r="AH489" i="2"/>
  <c r="AH669" i="2"/>
  <c r="AH479" i="2"/>
  <c r="AH36" i="2"/>
  <c r="AH626" i="2"/>
  <c r="AH684" i="2"/>
  <c r="AH218" i="2"/>
  <c r="AH63" i="2"/>
  <c r="AH155" i="2"/>
  <c r="AH5" i="2"/>
  <c r="AH665" i="2"/>
  <c r="AH607" i="2"/>
  <c r="AH202" i="2"/>
  <c r="AH321" i="2"/>
  <c r="AH325" i="2"/>
  <c r="AH633" i="2"/>
  <c r="AH616" i="2"/>
  <c r="AH143" i="2"/>
  <c r="AH506" i="2"/>
  <c r="AH52" i="2"/>
  <c r="AH442" i="2"/>
  <c r="AH540" i="2"/>
  <c r="AH90" i="2"/>
  <c r="AH610" i="2"/>
  <c r="AH349" i="2"/>
  <c r="AH652" i="2"/>
  <c r="AH387" i="2"/>
  <c r="AH556" i="2"/>
  <c r="AH47" i="2"/>
  <c r="AH289" i="2"/>
  <c r="AH250" i="2"/>
  <c r="AH98" i="2"/>
  <c r="AH60" i="2"/>
  <c r="AH226" i="2"/>
  <c r="AH55" i="2"/>
  <c r="AH127" i="2"/>
  <c r="AH502" i="2"/>
  <c r="AH516" i="2"/>
  <c r="AH396" i="2"/>
  <c r="AH196" i="2"/>
  <c r="AH550" i="2"/>
  <c r="AH493" i="2"/>
  <c r="AH602" i="2"/>
  <c r="AH158" i="2"/>
  <c r="AH448" i="2"/>
  <c r="AH84" i="2"/>
  <c r="AH249" i="2"/>
  <c r="AH146" i="2"/>
  <c r="AH142" i="2"/>
  <c r="AH464" i="2"/>
  <c r="AH329" i="2"/>
  <c r="AH642" i="2"/>
  <c r="AH12" i="2"/>
  <c r="AH350" i="2"/>
  <c r="AH39" i="2"/>
  <c r="AH514" i="2"/>
  <c r="AH327" i="2"/>
  <c r="AH415" i="2"/>
  <c r="AH29" i="2"/>
  <c r="AH42" i="2"/>
  <c r="AH406" i="2"/>
  <c r="AH391" i="2"/>
  <c r="AH173" i="2"/>
  <c r="AH71" i="2"/>
  <c r="AH533" i="2"/>
  <c r="AH122" i="2"/>
  <c r="AH351" i="2"/>
  <c r="AH417" i="2"/>
  <c r="AH75" i="2"/>
  <c r="AH413" i="2"/>
  <c r="AH331" i="2"/>
  <c r="AH315" i="2"/>
  <c r="AH354" i="2"/>
  <c r="AH571" i="2"/>
  <c r="AH456" i="2"/>
  <c r="AH710" i="2"/>
  <c r="AH653" i="2"/>
  <c r="AH697" i="2"/>
  <c r="AH498" i="2"/>
  <c r="AH25" i="2"/>
  <c r="AH561" i="2"/>
  <c r="AH45" i="2"/>
  <c r="AH137" i="2"/>
  <c r="AH223" i="2"/>
  <c r="AH343" i="2"/>
  <c r="AH18" i="2"/>
  <c r="AH409" i="2"/>
  <c r="AH431" i="2"/>
  <c r="AH57" i="2"/>
  <c r="AH592" i="2"/>
  <c r="AH362" i="2"/>
  <c r="AH511" i="2"/>
  <c r="AH670" i="2"/>
  <c r="AH499" i="2"/>
  <c r="AH725" i="2"/>
  <c r="AH490" i="2"/>
  <c r="AH170" i="2"/>
  <c r="AH180" i="2"/>
  <c r="AH414" i="2"/>
  <c r="AH458" i="2"/>
  <c r="AH375" i="2"/>
  <c r="AH256" i="2"/>
  <c r="AH515" i="2"/>
  <c r="AH451" i="2"/>
  <c r="AH112" i="2"/>
  <c r="AH3" i="2"/>
  <c r="AH433" i="2"/>
  <c r="AH439" i="2"/>
  <c r="AH178" i="2"/>
  <c r="AH265" i="2"/>
  <c r="AH105" i="2"/>
  <c r="AH194" i="2"/>
  <c r="AH542" i="2"/>
  <c r="AH568" i="2"/>
  <c r="AH82" i="2"/>
  <c r="AH184" i="2"/>
  <c r="AH89" i="2"/>
  <c r="AH473" i="2"/>
  <c r="AH454" i="2"/>
  <c r="AH675" i="2"/>
  <c r="AH238" i="2"/>
  <c r="AH378" i="2"/>
  <c r="AH324" i="2"/>
  <c r="AH179" i="2"/>
  <c r="AH86" i="2"/>
  <c r="AH287" i="2"/>
  <c r="AH174" i="2"/>
  <c r="AH68" i="2"/>
  <c r="AH153" i="2"/>
  <c r="AH630" i="2"/>
  <c r="AH251" i="2"/>
  <c r="AH204" i="2"/>
  <c r="AH358" i="2"/>
  <c r="AH609" i="2"/>
  <c r="AH366" i="2"/>
  <c r="AH618" i="2"/>
  <c r="AH165" i="2"/>
  <c r="AH311" i="2"/>
  <c r="AH509" i="2"/>
  <c r="AH575" i="2"/>
  <c r="AH102" i="2"/>
  <c r="AH472" i="2"/>
  <c r="AH192" i="2"/>
  <c r="AH106" i="2"/>
  <c r="AH288" i="2"/>
  <c r="AH404" i="2"/>
  <c r="AH56" i="2"/>
  <c r="AH296" i="2"/>
  <c r="AH379" i="2"/>
  <c r="AH369" i="2"/>
  <c r="AH635" i="2"/>
  <c r="AH97" i="2"/>
  <c r="AH101" i="2"/>
  <c r="AH188" i="2"/>
  <c r="AH233" i="2"/>
  <c r="AH255" i="2"/>
  <c r="AH309" i="2"/>
  <c r="AH478" i="2"/>
  <c r="AH67" i="2"/>
  <c r="AH332" i="2"/>
  <c r="AH4" i="2"/>
  <c r="AH270" i="2"/>
  <c r="AH156" i="2"/>
  <c r="AH552" i="2"/>
  <c r="AH37" i="2"/>
  <c r="AH711" i="2"/>
  <c r="AH34" i="2"/>
  <c r="AH110" i="2"/>
  <c r="AH628" i="2"/>
  <c r="AH302" i="2"/>
  <c r="AH16" i="2"/>
  <c r="AH157" i="2"/>
  <c r="AH210" i="2"/>
  <c r="AH48" i="2"/>
  <c r="AH317" i="2"/>
  <c r="AH166" i="2"/>
  <c r="AH534" i="2"/>
  <c r="AH220" i="2"/>
  <c r="AH677" i="2"/>
  <c r="AH683" i="2"/>
  <c r="AH232" i="2"/>
  <c r="AH103" i="2"/>
  <c r="AH614" i="2"/>
  <c r="AH216" i="2"/>
  <c r="AH538" i="2"/>
  <c r="AH113" i="2"/>
  <c r="AH9" i="2"/>
  <c r="AH185" i="2"/>
  <c r="AH553" i="2"/>
  <c r="AH141" i="2"/>
  <c r="AH91" i="2"/>
  <c r="AH2" i="2"/>
  <c r="AH654" i="2"/>
  <c r="AH120" i="2"/>
  <c r="AH183" i="2"/>
  <c r="AH150" i="2"/>
  <c r="AH547" i="2"/>
  <c r="AH537" i="2"/>
  <c r="AH262" i="2"/>
  <c r="AH31" i="2"/>
  <c r="AH345" i="2"/>
  <c r="AH475" i="2"/>
  <c r="AH50" i="2"/>
  <c r="AH425" i="2"/>
  <c r="AH457" i="2"/>
  <c r="AH678" i="2"/>
  <c r="AH293" i="2"/>
  <c r="AH128" i="2"/>
  <c r="AH44" i="2"/>
  <c r="AH64" i="2"/>
  <c r="AH562" i="2"/>
  <c r="AH46" i="2"/>
  <c r="AH615" i="2"/>
  <c r="AH138" i="2"/>
  <c r="AH535" i="2"/>
  <c r="AH78" i="2"/>
  <c r="AH705" i="2"/>
  <c r="AH474" i="2"/>
  <c r="AH597" i="2"/>
  <c r="AH466" i="2"/>
  <c r="AH17" i="2"/>
  <c r="AH619" i="2"/>
  <c r="AH181" i="2"/>
  <c r="AH32" i="2"/>
  <c r="AH438" i="2"/>
  <c r="AH285" i="2"/>
  <c r="AH13" i="2"/>
  <c r="AH390" i="2"/>
  <c r="AH636" i="2"/>
  <c r="AH163" i="2"/>
  <c r="AH330" i="2"/>
  <c r="AH248" i="2"/>
  <c r="AH363" i="2"/>
  <c r="AH512" i="2"/>
  <c r="AH213" i="2"/>
  <c r="AH209" i="2"/>
  <c r="AH14" i="2"/>
  <c r="AH429" i="2"/>
  <c r="AH355" i="2"/>
  <c r="AH205" i="2"/>
  <c r="AH133" i="2"/>
  <c r="AH230" i="2"/>
  <c r="AH520" i="2"/>
  <c r="AH682" i="2"/>
  <c r="AH589" i="2"/>
  <c r="AH21" i="2"/>
  <c r="AH254" i="2"/>
  <c r="AH522" i="2"/>
  <c r="AH211" i="2"/>
  <c r="AH199" i="2"/>
  <c r="AH266" i="2"/>
  <c r="AH11" i="2"/>
  <c r="AH574" i="2"/>
  <c r="AH83" i="2"/>
  <c r="AH152" i="2"/>
  <c r="AH632" i="2"/>
  <c r="AH257" i="2"/>
  <c r="AH508" i="2"/>
  <c r="AH588" i="2"/>
  <c r="AH386" i="2"/>
  <c r="AH134" i="2"/>
  <c r="AH352" i="2"/>
  <c r="AH617" i="2"/>
  <c r="AH468" i="2"/>
  <c r="AH22" i="2"/>
  <c r="AH92" i="2"/>
  <c r="AH727" i="2"/>
  <c r="AH59" i="2"/>
  <c r="AH461" i="2"/>
  <c r="AH698" i="2"/>
  <c r="AH339" i="2"/>
  <c r="AH240" i="2"/>
  <c r="AH621" i="2"/>
  <c r="AH126" i="2"/>
  <c r="AH578" i="2"/>
  <c r="AH85" i="2"/>
  <c r="AH583" i="2"/>
  <c r="AH6" i="2"/>
  <c r="AH416" i="2"/>
  <c r="AH383" i="2"/>
  <c r="AH131" i="2"/>
  <c r="AH393" i="2"/>
  <c r="AH326" i="2"/>
  <c r="AH164" i="2"/>
  <c r="AH397" i="2"/>
  <c r="AH135" i="2"/>
  <c r="AH647" i="2"/>
  <c r="AH161" i="2"/>
  <c r="AH590" i="2"/>
  <c r="AH281" i="2"/>
  <c r="AH689" i="2"/>
  <c r="AH10" i="2"/>
  <c r="AH241" i="2"/>
  <c r="AH244" i="2"/>
  <c r="AH659" i="2"/>
  <c r="AH613" i="2"/>
  <c r="AH719" i="2"/>
  <c r="AH419" i="2"/>
  <c r="AH169" i="2"/>
  <c r="AH402" i="2"/>
  <c r="AH229" i="2"/>
  <c r="AH674" i="2"/>
  <c r="AH527" i="2"/>
  <c r="AH718" i="2"/>
  <c r="AH356" i="2"/>
  <c r="AH96" i="2"/>
  <c r="AH694" i="2"/>
  <c r="AH136" i="2"/>
  <c r="AH139" i="2"/>
  <c r="AH148" i="2"/>
  <c r="AH15" i="2"/>
  <c r="AH384" i="2"/>
  <c r="AH27" i="2"/>
  <c r="AH660" i="2"/>
  <c r="AH374" i="2"/>
  <c r="AH513" i="2"/>
  <c r="AH500" i="2"/>
  <c r="AH125" i="2"/>
  <c r="AH26" i="2"/>
  <c r="AH236" i="2"/>
  <c r="AH648" i="2"/>
  <c r="AH99" i="2"/>
  <c r="AH116" i="2"/>
  <c r="AH584" i="2"/>
  <c r="AH558" i="2"/>
  <c r="AH580" i="2"/>
  <c r="AH528" i="2"/>
  <c r="AH622" i="2"/>
  <c r="AH565" i="2"/>
  <c r="AH51" i="2"/>
  <c r="AH364" i="2"/>
  <c r="AH347" i="2"/>
  <c r="AH381" i="2"/>
  <c r="AH716" i="2"/>
  <c r="AH541" i="2"/>
  <c r="AH721" i="2"/>
  <c r="AH49" i="2"/>
  <c r="AH494" i="2"/>
  <c r="AH385" i="2"/>
  <c r="AH271" i="2"/>
  <c r="AH69" i="2"/>
  <c r="AH373" i="2"/>
  <c r="AH301" i="2"/>
  <c r="AH554" i="2"/>
  <c r="AH452" i="2"/>
  <c r="AH191" i="2"/>
  <c r="AH304" i="2"/>
  <c r="AH608" i="2"/>
  <c r="AH140" i="2"/>
  <c r="AH252" i="2"/>
  <c r="AH186" i="2"/>
  <c r="AH305" i="2"/>
  <c r="AH100" i="2"/>
  <c r="AH151" i="2"/>
  <c r="AH576" i="2"/>
  <c r="AH548" i="2"/>
  <c r="AH530" i="2"/>
  <c r="AH587" i="2"/>
  <c r="AH582" i="2"/>
  <c r="AH114" i="2"/>
  <c r="AH422" i="2"/>
  <c r="AH483" i="2"/>
  <c r="AH706" i="2"/>
  <c r="AH486" i="2"/>
  <c r="AH440" i="2"/>
  <c r="AH359" i="2"/>
  <c r="AH124" i="2"/>
  <c r="AH437" i="2"/>
  <c r="AH704" i="2"/>
  <c r="AH462" i="2"/>
  <c r="AH557" i="2"/>
  <c r="AH693" i="2"/>
  <c r="AH713" i="2"/>
  <c r="AH497" i="2"/>
  <c r="AH531" i="2"/>
  <c r="AH314" i="2"/>
  <c r="AH410" i="2"/>
  <c r="AH593" i="2"/>
  <c r="AH585" i="2"/>
  <c r="AH730" i="2"/>
  <c r="AH634" i="2"/>
  <c r="AH599" i="2"/>
  <c r="AH207" i="2"/>
  <c r="AH79" i="2"/>
  <c r="AH171" i="2"/>
  <c r="AH43" i="2"/>
  <c r="AH649" i="2"/>
  <c r="AH521" i="2"/>
  <c r="AH455" i="2"/>
  <c r="AH421" i="2"/>
  <c r="AH446" i="2"/>
  <c r="AH428" i="2"/>
  <c r="AH108" i="2"/>
  <c r="AH72" i="2"/>
  <c r="AH412" i="2"/>
  <c r="AH177" i="2"/>
  <c r="AH572" i="2"/>
  <c r="AH117" i="2"/>
  <c r="AH310" i="2"/>
  <c r="AH187" i="2"/>
  <c r="AH319" i="2"/>
  <c r="AH35" i="2"/>
  <c r="AH570" i="2"/>
  <c r="AH667" i="2"/>
  <c r="AH376" i="2"/>
  <c r="AH299" i="2"/>
  <c r="AH651" i="2"/>
  <c r="AH203" i="2"/>
  <c r="AH41" i="2"/>
  <c r="AH715" i="2"/>
  <c r="AH147" i="2"/>
  <c r="AH482" i="2"/>
  <c r="AH115" i="2"/>
  <c r="AH492" i="2"/>
  <c r="AH645" i="2"/>
  <c r="AH282" i="2"/>
  <c r="AH81" i="2"/>
  <c r="AH224" i="2"/>
  <c r="AH77" i="2"/>
  <c r="AH505" i="2"/>
  <c r="AH382" i="2"/>
  <c r="AH40" i="2"/>
  <c r="AH228" i="2"/>
  <c r="AH600" i="2"/>
  <c r="AH681" i="2"/>
  <c r="AH344" i="2"/>
  <c r="AH488" i="2"/>
  <c r="AH291" i="2"/>
  <c r="AH637" i="2"/>
  <c r="AH566" i="2"/>
  <c r="AH629" i="2"/>
  <c r="AH644" i="2"/>
  <c r="AH322" i="2"/>
  <c r="AH76" i="2"/>
  <c r="AH595" i="2"/>
  <c r="AH401" i="2"/>
  <c r="AH219" i="2"/>
  <c r="AH424" i="2"/>
  <c r="AH603" i="2"/>
  <c r="AH707" i="2"/>
  <c r="AH650" i="2"/>
  <c r="AH189" i="2"/>
  <c r="AH407" i="2"/>
  <c r="AH290" i="2"/>
  <c r="AH724" i="2"/>
  <c r="AH66" i="2"/>
  <c r="AH253" i="2"/>
  <c r="AH445" i="2"/>
  <c r="AH212" i="2"/>
  <c r="AH201" i="2"/>
  <c r="AH709" i="2"/>
  <c r="AH221" i="2"/>
  <c r="AH292" i="2"/>
  <c r="AH661" i="2"/>
  <c r="AH555" i="2"/>
  <c r="AH691" i="2"/>
  <c r="AH245" i="2"/>
  <c r="AH328" i="2"/>
  <c r="AH586" i="2"/>
  <c r="AH519" i="2"/>
  <c r="AH33" i="2"/>
  <c r="AH731" i="2"/>
  <c r="AH162" i="2"/>
  <c r="AH701" i="2"/>
  <c r="AH544" i="2"/>
  <c r="AH274" i="2"/>
  <c r="AH620" i="2"/>
  <c r="AH259" i="2"/>
  <c r="AH129" i="2"/>
  <c r="AH465" i="2"/>
  <c r="AH732" i="2"/>
  <c r="AH70" i="2"/>
  <c r="AH172" i="2"/>
  <c r="AH273" i="2"/>
  <c r="AH507" i="2"/>
  <c r="AH480" i="2"/>
  <c r="AH403" i="2"/>
  <c r="AH663" i="2"/>
  <c r="AH484" i="2"/>
  <c r="AH341" i="2"/>
  <c r="AH460" i="2"/>
  <c r="AH703" i="2"/>
  <c r="AH193" i="2"/>
  <c r="AH717" i="2"/>
  <c r="AH680" i="2"/>
  <c r="AH601" i="2"/>
  <c r="AH394" i="2"/>
  <c r="AH640" i="2"/>
  <c r="AH434" i="2"/>
  <c r="AH672" i="2"/>
  <c r="AH320" i="2"/>
  <c r="AH529" i="2"/>
  <c r="AH263" i="2"/>
  <c r="AH144" i="2"/>
  <c r="AH370" i="2"/>
  <c r="AH246" i="2"/>
  <c r="AH277" i="2"/>
  <c r="AH525" i="2"/>
  <c r="AH624" i="2"/>
  <c r="AH335" i="2"/>
  <c r="AH365" i="2"/>
  <c r="AH121" i="2"/>
  <c r="AH564" i="2"/>
  <c r="AH496" i="2"/>
  <c r="AH444" i="2"/>
  <c r="AH307" i="2"/>
  <c r="AH214" i="2"/>
  <c r="AH612" i="2"/>
  <c r="AH336" i="2"/>
  <c r="AH611" i="2"/>
  <c r="AH283" i="2"/>
  <c r="AH579" i="2"/>
  <c r="AH722" i="2"/>
  <c r="AH175" i="2"/>
  <c r="AH443" i="2"/>
  <c r="AH399" i="2"/>
  <c r="AH491" i="2"/>
  <c r="AH333" i="2"/>
  <c r="AH517" i="2"/>
  <c r="AH692" i="2"/>
  <c r="AH666" i="2"/>
  <c r="AH545" i="2"/>
  <c r="AH631" i="2"/>
  <c r="AH688" i="2"/>
  <c r="AH242" i="2"/>
  <c r="AH495" i="2"/>
  <c r="AH662" i="2"/>
  <c r="AH657" i="2"/>
  <c r="AH353" i="2"/>
  <c r="AH699" i="2"/>
  <c r="AH577" i="2"/>
  <c r="AH687" i="2"/>
  <c r="AH671" i="2"/>
  <c r="AH501" i="2"/>
  <c r="AH729" i="2"/>
  <c r="AH702" i="2"/>
  <c r="AH526" i="2"/>
  <c r="AH676" i="2"/>
  <c r="AH679" i="2"/>
  <c r="AH668" i="2"/>
  <c r="AH712" i="2"/>
  <c r="AH581" i="2"/>
  <c r="AH696" i="2"/>
  <c r="AH695" i="2"/>
  <c r="AH690" i="2"/>
  <c r="AH720" i="2"/>
  <c r="AH627" i="2"/>
  <c r="AH708" i="2"/>
  <c r="AH714" i="2"/>
  <c r="AH726" i="2"/>
  <c r="AH655" i="2"/>
  <c r="AG625" i="2"/>
  <c r="AG560" i="2"/>
  <c r="AG543" i="2"/>
  <c r="AG80" i="2"/>
  <c r="AG280" i="2"/>
  <c r="AG388" i="2"/>
  <c r="AG435" i="2"/>
  <c r="AG318" i="2"/>
  <c r="AG569" i="2"/>
  <c r="AG532" i="2"/>
  <c r="AG398" i="2"/>
  <c r="AG269" i="2"/>
  <c r="AG111" i="2"/>
  <c r="AG664" i="2"/>
  <c r="AG130" i="2"/>
  <c r="AG477" i="2"/>
  <c r="AG596" i="2"/>
  <c r="AG623" i="2"/>
  <c r="AG427" i="2"/>
  <c r="AG411" i="2"/>
  <c r="AG65" i="2"/>
  <c r="AG395" i="2"/>
  <c r="AG503" i="2"/>
  <c r="AG260" i="2"/>
  <c r="AG278" i="2"/>
  <c r="AG591" i="2"/>
  <c r="AG432" i="2"/>
  <c r="AG87" i="2"/>
  <c r="AG656" i="2"/>
  <c r="AG567" i="2"/>
  <c r="AG298" i="2"/>
  <c r="AG167" i="2"/>
  <c r="AG686" i="2"/>
  <c r="AG7" i="2"/>
  <c r="AG389" i="2"/>
  <c r="AG74" i="2"/>
  <c r="AG420" i="2"/>
  <c r="AG160" i="2"/>
  <c r="AG234" i="2"/>
  <c r="AG673" i="2"/>
  <c r="AG123" i="2"/>
  <c r="AG53" i="2"/>
  <c r="AG539" i="2"/>
  <c r="AG176" i="2"/>
  <c r="AG377" i="2"/>
  <c r="AG449" i="2"/>
  <c r="AG206" i="2"/>
  <c r="AG605" i="2"/>
  <c r="AG231" i="2"/>
  <c r="AG346" i="2"/>
  <c r="AG518" i="2"/>
  <c r="AG459" i="2"/>
  <c r="AG476" i="2"/>
  <c r="AG132" i="2"/>
  <c r="AG361" i="2"/>
  <c r="AG313" i="2"/>
  <c r="AG247" i="2"/>
  <c r="AG469" i="2"/>
  <c r="AG190" i="2"/>
  <c r="AG371" i="2"/>
  <c r="AG485" i="2"/>
  <c r="AG300" i="2"/>
  <c r="AG334" i="2"/>
  <c r="AG200" i="2"/>
  <c r="AG357" i="2"/>
  <c r="AG308" i="2"/>
  <c r="AG306" i="2"/>
  <c r="AG470" i="2"/>
  <c r="AG405" i="2"/>
  <c r="AG159" i="2"/>
  <c r="AG408" i="2"/>
  <c r="AG360" i="2"/>
  <c r="AG258" i="2"/>
  <c r="AG104" i="2"/>
  <c r="AG182" i="2"/>
  <c r="AG598" i="2"/>
  <c r="AG197" i="2"/>
  <c r="AG463" i="2"/>
  <c r="AG168" i="2"/>
  <c r="AG61" i="2"/>
  <c r="AG348" i="2"/>
  <c r="AG450" i="2"/>
  <c r="AG367" i="2"/>
  <c r="AG524" i="2"/>
  <c r="AG312" i="2"/>
  <c r="AG149" i="2"/>
  <c r="AG436" i="2"/>
  <c r="AG504" i="2"/>
  <c r="AG303" i="2"/>
  <c r="AG276" i="2"/>
  <c r="AG275" i="2"/>
  <c r="AG73" i="2"/>
  <c r="AG606" i="2"/>
  <c r="AG94" i="2"/>
  <c r="AG8" i="2"/>
  <c r="AG267" i="2"/>
  <c r="AG107" i="2"/>
  <c r="AG93" i="2"/>
  <c r="AG237" i="2"/>
  <c r="AG638" i="2"/>
  <c r="AG426" i="2"/>
  <c r="AG54" i="2"/>
  <c r="AG340" i="2"/>
  <c r="AG441" i="2"/>
  <c r="AG95" i="2"/>
  <c r="AG294" i="2"/>
  <c r="AG24" i="2"/>
  <c r="AG646" i="2"/>
  <c r="AG481" i="2"/>
  <c r="AG368" i="2"/>
  <c r="AG523" i="2"/>
  <c r="AG58" i="2"/>
  <c r="AG217" i="2"/>
  <c r="AG38" i="2"/>
  <c r="AG380" i="2"/>
  <c r="AG279" i="2"/>
  <c r="AG284" i="2"/>
  <c r="AG337" i="2"/>
  <c r="AG447" i="2"/>
  <c r="AG62" i="2"/>
  <c r="AG23" i="2"/>
  <c r="AG728" i="2"/>
  <c r="AG198" i="2"/>
  <c r="AG222" i="2"/>
  <c r="AG316" i="2"/>
  <c r="AG243" i="2"/>
  <c r="AG639" i="2"/>
  <c r="AG372" i="2"/>
  <c r="AG145" i="2"/>
  <c r="AG118" i="2"/>
  <c r="AG154" i="2"/>
  <c r="AG88" i="2"/>
  <c r="AG264" i="2"/>
  <c r="AG297" i="2"/>
  <c r="AG20" i="2"/>
  <c r="AG685" i="2"/>
  <c r="AG658" i="2"/>
  <c r="AG323" i="2"/>
  <c r="AG700" i="2"/>
  <c r="AG392" i="2"/>
  <c r="AG268" i="2"/>
  <c r="AG400" i="2"/>
  <c r="AG286" i="2"/>
  <c r="AG225" i="2"/>
  <c r="AG549" i="2"/>
  <c r="AG643" i="2"/>
  <c r="AG430" i="2"/>
  <c r="AG467" i="2"/>
  <c r="AG19" i="2"/>
  <c r="AG28" i="2"/>
  <c r="AG723" i="2"/>
  <c r="AG119" i="2"/>
  <c r="AG235" i="2"/>
  <c r="AG30" i="2"/>
  <c r="AG261" i="2"/>
  <c r="AG295" i="2"/>
  <c r="AG195" i="2"/>
  <c r="AG471" i="2"/>
  <c r="AG510" i="2"/>
  <c r="AG272" i="2"/>
  <c r="AG559" i="2"/>
  <c r="AG418" i="2"/>
  <c r="AG239" i="2"/>
  <c r="AG453" i="2"/>
  <c r="AG487" i="2"/>
  <c r="AG338" i="2"/>
  <c r="AG227" i="2"/>
  <c r="AG551" i="2"/>
  <c r="AG641" i="2"/>
  <c r="AG546" i="2"/>
  <c r="AG563" i="2"/>
  <c r="AG604" i="2"/>
  <c r="AG208" i="2"/>
  <c r="AG594" i="2"/>
  <c r="AG536" i="2"/>
  <c r="AG423" i="2"/>
  <c r="AG215" i="2"/>
  <c r="AG342" i="2"/>
  <c r="AG573" i="2"/>
  <c r="AG109" i="2"/>
  <c r="AG489" i="2"/>
  <c r="AG669" i="2"/>
  <c r="AG479" i="2"/>
  <c r="AG36" i="2"/>
  <c r="AG626" i="2"/>
  <c r="AG684" i="2"/>
  <c r="AG218" i="2"/>
  <c r="AG63" i="2"/>
  <c r="AG155" i="2"/>
  <c r="AG5" i="2"/>
  <c r="AG665" i="2"/>
  <c r="AG607" i="2"/>
  <c r="AG202" i="2"/>
  <c r="AG321" i="2"/>
  <c r="AG325" i="2"/>
  <c r="AG633" i="2"/>
  <c r="AG616" i="2"/>
  <c r="AG143" i="2"/>
  <c r="AG506" i="2"/>
  <c r="AG52" i="2"/>
  <c r="AG442" i="2"/>
  <c r="AG540" i="2"/>
  <c r="AG90" i="2"/>
  <c r="AG610" i="2"/>
  <c r="AG349" i="2"/>
  <c r="AG652" i="2"/>
  <c r="AG387" i="2"/>
  <c r="AG556" i="2"/>
  <c r="AG47" i="2"/>
  <c r="AG289" i="2"/>
  <c r="AG250" i="2"/>
  <c r="AG98" i="2"/>
  <c r="AG60" i="2"/>
  <c r="AG226" i="2"/>
  <c r="AG55" i="2"/>
  <c r="AG127" i="2"/>
  <c r="AG502" i="2"/>
  <c r="AG516" i="2"/>
  <c r="AG396" i="2"/>
  <c r="AG196" i="2"/>
  <c r="AG550" i="2"/>
  <c r="AG493" i="2"/>
  <c r="AG602" i="2"/>
  <c r="AG158" i="2"/>
  <c r="AG448" i="2"/>
  <c r="AG84" i="2"/>
  <c r="AG249" i="2"/>
  <c r="AG146" i="2"/>
  <c r="AG142" i="2"/>
  <c r="AG464" i="2"/>
  <c r="AG329" i="2"/>
  <c r="AG642" i="2"/>
  <c r="AG12" i="2"/>
  <c r="AG350" i="2"/>
  <c r="AG39" i="2"/>
  <c r="AG514" i="2"/>
  <c r="AG327" i="2"/>
  <c r="AG415" i="2"/>
  <c r="AG29" i="2"/>
  <c r="AG42" i="2"/>
  <c r="AG406" i="2"/>
  <c r="AG391" i="2"/>
  <c r="AG173" i="2"/>
  <c r="AG71" i="2"/>
  <c r="AG533" i="2"/>
  <c r="AG122" i="2"/>
  <c r="AG351" i="2"/>
  <c r="AG417" i="2"/>
  <c r="AG75" i="2"/>
  <c r="AG413" i="2"/>
  <c r="AG331" i="2"/>
  <c r="AG315" i="2"/>
  <c r="AG354" i="2"/>
  <c r="AG571" i="2"/>
  <c r="AG456" i="2"/>
  <c r="AG710" i="2"/>
  <c r="AG653" i="2"/>
  <c r="AG697" i="2"/>
  <c r="AG498" i="2"/>
  <c r="AG25" i="2"/>
  <c r="AG561" i="2"/>
  <c r="AG45" i="2"/>
  <c r="AG137" i="2"/>
  <c r="AG223" i="2"/>
  <c r="AG343" i="2"/>
  <c r="AG18" i="2"/>
  <c r="AG409" i="2"/>
  <c r="AG431" i="2"/>
  <c r="AG57" i="2"/>
  <c r="AG592" i="2"/>
  <c r="AG362" i="2"/>
  <c r="AG511" i="2"/>
  <c r="AG670" i="2"/>
  <c r="AG499" i="2"/>
  <c r="AG725" i="2"/>
  <c r="AG490" i="2"/>
  <c r="AG170" i="2"/>
  <c r="AG180" i="2"/>
  <c r="AG414" i="2"/>
  <c r="AG458" i="2"/>
  <c r="AG375" i="2"/>
  <c r="AG256" i="2"/>
  <c r="AG515" i="2"/>
  <c r="AG451" i="2"/>
  <c r="AG112" i="2"/>
  <c r="AG3" i="2"/>
  <c r="AG433" i="2"/>
  <c r="AG439" i="2"/>
  <c r="AG178" i="2"/>
  <c r="AG265" i="2"/>
  <c r="AG105" i="2"/>
  <c r="AG194" i="2"/>
  <c r="AG542" i="2"/>
  <c r="AG568" i="2"/>
  <c r="AG82" i="2"/>
  <c r="AG184" i="2"/>
  <c r="AG89" i="2"/>
  <c r="AG473" i="2"/>
  <c r="AG454" i="2"/>
  <c r="AG675" i="2"/>
  <c r="AG238" i="2"/>
  <c r="AG378" i="2"/>
  <c r="AG324" i="2"/>
  <c r="AG179" i="2"/>
  <c r="AG86" i="2"/>
  <c r="AG287" i="2"/>
  <c r="AG174" i="2"/>
  <c r="AG68" i="2"/>
  <c r="AG153" i="2"/>
  <c r="AG630" i="2"/>
  <c r="AG251" i="2"/>
  <c r="AG204" i="2"/>
  <c r="AG358" i="2"/>
  <c r="AG609" i="2"/>
  <c r="AG366" i="2"/>
  <c r="AG618" i="2"/>
  <c r="AG165" i="2"/>
  <c r="AG311" i="2"/>
  <c r="AG509" i="2"/>
  <c r="AG575" i="2"/>
  <c r="AG102" i="2"/>
  <c r="AG472" i="2"/>
  <c r="AG192" i="2"/>
  <c r="AG106" i="2"/>
  <c r="AG288" i="2"/>
  <c r="AG404" i="2"/>
  <c r="AG56" i="2"/>
  <c r="AG296" i="2"/>
  <c r="AG379" i="2"/>
  <c r="AG369" i="2"/>
  <c r="AG635" i="2"/>
  <c r="AG97" i="2"/>
  <c r="AG101" i="2"/>
  <c r="AG188" i="2"/>
  <c r="AG233" i="2"/>
  <c r="AG255" i="2"/>
  <c r="AG309" i="2"/>
  <c r="AG478" i="2"/>
  <c r="AG67" i="2"/>
  <c r="AG332" i="2"/>
  <c r="AG4" i="2"/>
  <c r="AG270" i="2"/>
  <c r="AG156" i="2"/>
  <c r="AG552" i="2"/>
  <c r="AG37" i="2"/>
  <c r="AG711" i="2"/>
  <c r="AG34" i="2"/>
  <c r="AG110" i="2"/>
  <c r="AG628" i="2"/>
  <c r="AG302" i="2"/>
  <c r="AG16" i="2"/>
  <c r="AG157" i="2"/>
  <c r="AG210" i="2"/>
  <c r="AG48" i="2"/>
  <c r="AG317" i="2"/>
  <c r="AG166" i="2"/>
  <c r="AG534" i="2"/>
  <c r="AG220" i="2"/>
  <c r="AG677" i="2"/>
  <c r="AG683" i="2"/>
  <c r="AG232" i="2"/>
  <c r="AG103" i="2"/>
  <c r="AG614" i="2"/>
  <c r="AG216" i="2"/>
  <c r="AG538" i="2"/>
  <c r="AG113" i="2"/>
  <c r="AG9" i="2"/>
  <c r="AG185" i="2"/>
  <c r="AG553" i="2"/>
  <c r="AG141" i="2"/>
  <c r="AG91" i="2"/>
  <c r="AG2" i="2"/>
  <c r="AG654" i="2"/>
  <c r="AG120" i="2"/>
  <c r="AG183" i="2"/>
  <c r="AG150" i="2"/>
  <c r="AG547" i="2"/>
  <c r="AG537" i="2"/>
  <c r="AG262" i="2"/>
  <c r="AG31" i="2"/>
  <c r="AG345" i="2"/>
  <c r="AG475" i="2"/>
  <c r="AG50" i="2"/>
  <c r="AG425" i="2"/>
  <c r="AG457" i="2"/>
  <c r="AG678" i="2"/>
  <c r="AG293" i="2"/>
  <c r="AG128" i="2"/>
  <c r="AG44" i="2"/>
  <c r="AG64" i="2"/>
  <c r="AG562" i="2"/>
  <c r="AG46" i="2"/>
  <c r="AG615" i="2"/>
  <c r="AG138" i="2"/>
  <c r="AG535" i="2"/>
  <c r="AG78" i="2"/>
  <c r="AG705" i="2"/>
  <c r="AG474" i="2"/>
  <c r="AG597" i="2"/>
  <c r="AG466" i="2"/>
  <c r="AG17" i="2"/>
  <c r="AG619" i="2"/>
  <c r="AG181" i="2"/>
  <c r="AG32" i="2"/>
  <c r="AG438" i="2"/>
  <c r="AG285" i="2"/>
  <c r="AG13" i="2"/>
  <c r="AG390" i="2"/>
  <c r="AG636" i="2"/>
  <c r="AG163" i="2"/>
  <c r="AG330" i="2"/>
  <c r="AG248" i="2"/>
  <c r="AG363" i="2"/>
  <c r="AG512" i="2"/>
  <c r="AG213" i="2"/>
  <c r="AG209" i="2"/>
  <c r="AG14" i="2"/>
  <c r="AG429" i="2"/>
  <c r="AG355" i="2"/>
  <c r="AG205" i="2"/>
  <c r="AG133" i="2"/>
  <c r="AG230" i="2"/>
  <c r="AG520" i="2"/>
  <c r="AG682" i="2"/>
  <c r="AG589" i="2"/>
  <c r="AG21" i="2"/>
  <c r="AG254" i="2"/>
  <c r="AG522" i="2"/>
  <c r="AG211" i="2"/>
  <c r="AG199" i="2"/>
  <c r="AG266" i="2"/>
  <c r="AG11" i="2"/>
  <c r="AG574" i="2"/>
  <c r="AG83" i="2"/>
  <c r="AG152" i="2"/>
  <c r="AG632" i="2"/>
  <c r="AG257" i="2"/>
  <c r="AG508" i="2"/>
  <c r="AG588" i="2"/>
  <c r="AG386" i="2"/>
  <c r="AG134" i="2"/>
  <c r="AG352" i="2"/>
  <c r="AG617" i="2"/>
  <c r="AG468" i="2"/>
  <c r="AG22" i="2"/>
  <c r="AG92" i="2"/>
  <c r="AG727" i="2"/>
  <c r="AG59" i="2"/>
  <c r="AG461" i="2"/>
  <c r="AG698" i="2"/>
  <c r="AG339" i="2"/>
  <c r="AG240" i="2"/>
  <c r="AG621" i="2"/>
  <c r="AG126" i="2"/>
  <c r="AG578" i="2"/>
  <c r="AG85" i="2"/>
  <c r="AG583" i="2"/>
  <c r="AG6" i="2"/>
  <c r="AG416" i="2"/>
  <c r="AG383" i="2"/>
  <c r="AG131" i="2"/>
  <c r="AG393" i="2"/>
  <c r="AG326" i="2"/>
  <c r="AG164" i="2"/>
  <c r="AG397" i="2"/>
  <c r="AG135" i="2"/>
  <c r="AG647" i="2"/>
  <c r="AG161" i="2"/>
  <c r="AG590" i="2"/>
  <c r="AG281" i="2"/>
  <c r="AG689" i="2"/>
  <c r="AG10" i="2"/>
  <c r="AG241" i="2"/>
  <c r="AG244" i="2"/>
  <c r="AG659" i="2"/>
  <c r="AG613" i="2"/>
  <c r="AG719" i="2"/>
  <c r="AG419" i="2"/>
  <c r="AG169" i="2"/>
  <c r="AG402" i="2"/>
  <c r="AG229" i="2"/>
  <c r="AG674" i="2"/>
  <c r="AG527" i="2"/>
  <c r="AG718" i="2"/>
  <c r="AG356" i="2"/>
  <c r="AG96" i="2"/>
  <c r="AG694" i="2"/>
  <c r="AG136" i="2"/>
  <c r="AG139" i="2"/>
  <c r="AG148" i="2"/>
  <c r="AG15" i="2"/>
  <c r="AG384" i="2"/>
  <c r="AG27" i="2"/>
  <c r="AG660" i="2"/>
  <c r="AG374" i="2"/>
  <c r="AG513" i="2"/>
  <c r="AG500" i="2"/>
  <c r="AG125" i="2"/>
  <c r="AG26" i="2"/>
  <c r="AG236" i="2"/>
  <c r="AG648" i="2"/>
  <c r="AG99" i="2"/>
  <c r="AG116" i="2"/>
  <c r="AG584" i="2"/>
  <c r="AG558" i="2"/>
  <c r="AG580" i="2"/>
  <c r="AG528" i="2"/>
  <c r="AG622" i="2"/>
  <c r="AG565" i="2"/>
  <c r="AG51" i="2"/>
  <c r="AG364" i="2"/>
  <c r="AG347" i="2"/>
  <c r="AG381" i="2"/>
  <c r="AG716" i="2"/>
  <c r="AG541" i="2"/>
  <c r="AG721" i="2"/>
  <c r="AG49" i="2"/>
  <c r="AG494" i="2"/>
  <c r="AG385" i="2"/>
  <c r="AG271" i="2"/>
  <c r="AG69" i="2"/>
  <c r="AG373" i="2"/>
  <c r="AG301" i="2"/>
  <c r="AG554" i="2"/>
  <c r="AG452" i="2"/>
  <c r="AG191" i="2"/>
  <c r="AG304" i="2"/>
  <c r="AG608" i="2"/>
  <c r="AG140" i="2"/>
  <c r="AG252" i="2"/>
  <c r="AG186" i="2"/>
  <c r="AG305" i="2"/>
  <c r="AG100" i="2"/>
  <c r="AG151" i="2"/>
  <c r="AG576" i="2"/>
  <c r="AG548" i="2"/>
  <c r="AG530" i="2"/>
  <c r="AG587" i="2"/>
  <c r="AG582" i="2"/>
  <c r="AG114" i="2"/>
  <c r="AG422" i="2"/>
  <c r="AG483" i="2"/>
  <c r="AG706" i="2"/>
  <c r="AG486" i="2"/>
  <c r="AG440" i="2"/>
  <c r="AG359" i="2"/>
  <c r="AG124" i="2"/>
  <c r="AG437" i="2"/>
  <c r="AG704" i="2"/>
  <c r="AG462" i="2"/>
  <c r="AG557" i="2"/>
  <c r="AG693" i="2"/>
  <c r="AG713" i="2"/>
  <c r="AG497" i="2"/>
  <c r="AG531" i="2"/>
  <c r="AG314" i="2"/>
  <c r="AG410" i="2"/>
  <c r="AG593" i="2"/>
  <c r="AG585" i="2"/>
  <c r="AG730" i="2"/>
  <c r="AG634" i="2"/>
  <c r="AG599" i="2"/>
  <c r="AG207" i="2"/>
  <c r="AG79" i="2"/>
  <c r="AG171" i="2"/>
  <c r="AG43" i="2"/>
  <c r="AG649" i="2"/>
  <c r="AG521" i="2"/>
  <c r="AG455" i="2"/>
  <c r="AG421" i="2"/>
  <c r="AG446" i="2"/>
  <c r="AG428" i="2"/>
  <c r="AG108" i="2"/>
  <c r="AG72" i="2"/>
  <c r="AG412" i="2"/>
  <c r="AG177" i="2"/>
  <c r="AG572" i="2"/>
  <c r="AG117" i="2"/>
  <c r="AG310" i="2"/>
  <c r="AG187" i="2"/>
  <c r="AG319" i="2"/>
  <c r="AG35" i="2"/>
  <c r="AG570" i="2"/>
  <c r="AG667" i="2"/>
  <c r="AG376" i="2"/>
  <c r="AG299" i="2"/>
  <c r="AG651" i="2"/>
  <c r="AG203" i="2"/>
  <c r="AG41" i="2"/>
  <c r="AG715" i="2"/>
  <c r="AG147" i="2"/>
  <c r="AG482" i="2"/>
  <c r="AG115" i="2"/>
  <c r="AG492" i="2"/>
  <c r="AG645" i="2"/>
  <c r="AG282" i="2"/>
  <c r="AG81" i="2"/>
  <c r="AG224" i="2"/>
  <c r="AG77" i="2"/>
  <c r="AG505" i="2"/>
  <c r="AG382" i="2"/>
  <c r="AG40" i="2"/>
  <c r="AG228" i="2"/>
  <c r="AG600" i="2"/>
  <c r="AG681" i="2"/>
  <c r="AG344" i="2"/>
  <c r="AG488" i="2"/>
  <c r="AG291" i="2"/>
  <c r="AG637" i="2"/>
  <c r="AG566" i="2"/>
  <c r="AG629" i="2"/>
  <c r="AG644" i="2"/>
  <c r="AG322" i="2"/>
  <c r="AG76" i="2"/>
  <c r="AG595" i="2"/>
  <c r="AG401" i="2"/>
  <c r="AG219" i="2"/>
  <c r="AG424" i="2"/>
  <c r="AG603" i="2"/>
  <c r="AG707" i="2"/>
  <c r="AG650" i="2"/>
  <c r="AG189" i="2"/>
  <c r="AG407" i="2"/>
  <c r="AG290" i="2"/>
  <c r="AG724" i="2"/>
  <c r="AG66" i="2"/>
  <c r="AG253" i="2"/>
  <c r="AG445" i="2"/>
  <c r="AG212" i="2"/>
  <c r="AG201" i="2"/>
  <c r="AG709" i="2"/>
  <c r="AG221" i="2"/>
  <c r="AG292" i="2"/>
  <c r="AG661" i="2"/>
  <c r="AG555" i="2"/>
  <c r="AG691" i="2"/>
  <c r="AG245" i="2"/>
  <c r="AG328" i="2"/>
  <c r="AG586" i="2"/>
  <c r="AG519" i="2"/>
  <c r="AG33" i="2"/>
  <c r="AG731" i="2"/>
  <c r="AG162" i="2"/>
  <c r="AG701" i="2"/>
  <c r="AG544" i="2"/>
  <c r="AG274" i="2"/>
  <c r="AG620" i="2"/>
  <c r="AG259" i="2"/>
  <c r="AG129" i="2"/>
  <c r="AG465" i="2"/>
  <c r="AG732" i="2"/>
  <c r="AG70" i="2"/>
  <c r="AG172" i="2"/>
  <c r="AG273" i="2"/>
  <c r="AG507" i="2"/>
  <c r="AG480" i="2"/>
  <c r="AG403" i="2"/>
  <c r="AG663" i="2"/>
  <c r="AG484" i="2"/>
  <c r="AG341" i="2"/>
  <c r="AG460" i="2"/>
  <c r="AG703" i="2"/>
  <c r="AG193" i="2"/>
  <c r="AG717" i="2"/>
  <c r="AG680" i="2"/>
  <c r="AG601" i="2"/>
  <c r="AG394" i="2"/>
  <c r="AG640" i="2"/>
  <c r="AG434" i="2"/>
  <c r="AG672" i="2"/>
  <c r="AG320" i="2"/>
  <c r="AG529" i="2"/>
  <c r="AG263" i="2"/>
  <c r="AG144" i="2"/>
  <c r="AG370" i="2"/>
  <c r="AG246" i="2"/>
  <c r="AG277" i="2"/>
  <c r="AG525" i="2"/>
  <c r="AG624" i="2"/>
  <c r="AG335" i="2"/>
  <c r="AG365" i="2"/>
  <c r="AG121" i="2"/>
  <c r="AG564" i="2"/>
  <c r="AG496" i="2"/>
  <c r="AG444" i="2"/>
  <c r="AG307" i="2"/>
  <c r="AG214" i="2"/>
  <c r="AG612" i="2"/>
  <c r="AG336" i="2"/>
  <c r="AG611" i="2"/>
  <c r="AG283" i="2"/>
  <c r="AG579" i="2"/>
  <c r="AG722" i="2"/>
  <c r="AG175" i="2"/>
  <c r="AG443" i="2"/>
  <c r="AG399" i="2"/>
  <c r="AG491" i="2"/>
  <c r="AG333" i="2"/>
  <c r="AG517" i="2"/>
  <c r="AG692" i="2"/>
  <c r="AG666" i="2"/>
  <c r="AG545" i="2"/>
  <c r="AG631" i="2"/>
  <c r="AG688" i="2"/>
  <c r="AG242" i="2"/>
  <c r="AG495" i="2"/>
  <c r="AG662" i="2"/>
  <c r="AG657" i="2"/>
  <c r="AG353" i="2"/>
  <c r="AG699" i="2"/>
  <c r="AG577" i="2"/>
  <c r="AG687" i="2"/>
  <c r="AG671" i="2"/>
  <c r="AG501" i="2"/>
  <c r="AG729" i="2"/>
  <c r="AG702" i="2"/>
  <c r="AG526" i="2"/>
  <c r="AG676" i="2"/>
  <c r="AG679" i="2"/>
  <c r="AG668" i="2"/>
  <c r="AG712" i="2"/>
  <c r="AG581" i="2"/>
  <c r="AG696" i="2"/>
  <c r="AG695" i="2"/>
  <c r="AG690" i="2"/>
  <c r="AG720" i="2"/>
  <c r="AG627" i="2"/>
  <c r="AG708" i="2"/>
  <c r="AG714" i="2"/>
  <c r="AG726" i="2"/>
  <c r="AG655" i="2"/>
  <c r="AF625" i="2"/>
  <c r="AF560" i="2"/>
  <c r="AF543" i="2"/>
  <c r="AF80" i="2"/>
  <c r="AF280" i="2"/>
  <c r="AF388" i="2"/>
  <c r="AF435" i="2"/>
  <c r="AF318" i="2"/>
  <c r="AF569" i="2"/>
  <c r="AF532" i="2"/>
  <c r="AF398" i="2"/>
  <c r="AF269" i="2"/>
  <c r="AF111" i="2"/>
  <c r="AF664" i="2"/>
  <c r="AF130" i="2"/>
  <c r="AF477" i="2"/>
  <c r="AF596" i="2"/>
  <c r="AF623" i="2"/>
  <c r="AF427" i="2"/>
  <c r="AF411" i="2"/>
  <c r="AF65" i="2"/>
  <c r="AF395" i="2"/>
  <c r="AF503" i="2"/>
  <c r="AF260" i="2"/>
  <c r="AF278" i="2"/>
  <c r="AF591" i="2"/>
  <c r="AF432" i="2"/>
  <c r="AF87" i="2"/>
  <c r="AF656" i="2"/>
  <c r="AF567" i="2"/>
  <c r="AF298" i="2"/>
  <c r="AF167" i="2"/>
  <c r="AF686" i="2"/>
  <c r="AF7" i="2"/>
  <c r="AF389" i="2"/>
  <c r="AF74" i="2"/>
  <c r="AF420" i="2"/>
  <c r="AF160" i="2"/>
  <c r="AF234" i="2"/>
  <c r="AF673" i="2"/>
  <c r="AF123" i="2"/>
  <c r="AF53" i="2"/>
  <c r="AF539" i="2"/>
  <c r="AF176" i="2"/>
  <c r="AF377" i="2"/>
  <c r="AF449" i="2"/>
  <c r="AF206" i="2"/>
  <c r="AF605" i="2"/>
  <c r="AF231" i="2"/>
  <c r="AF346" i="2"/>
  <c r="AF518" i="2"/>
  <c r="AF459" i="2"/>
  <c r="AF476" i="2"/>
  <c r="AF132" i="2"/>
  <c r="AF361" i="2"/>
  <c r="AF313" i="2"/>
  <c r="AF247" i="2"/>
  <c r="AF469" i="2"/>
  <c r="AF190" i="2"/>
  <c r="AF371" i="2"/>
  <c r="AF485" i="2"/>
  <c r="AF300" i="2"/>
  <c r="AF334" i="2"/>
  <c r="AF200" i="2"/>
  <c r="AF357" i="2"/>
  <c r="AF308" i="2"/>
  <c r="AF306" i="2"/>
  <c r="AF470" i="2"/>
  <c r="AF405" i="2"/>
  <c r="AF159" i="2"/>
  <c r="AF408" i="2"/>
  <c r="AF360" i="2"/>
  <c r="AF258" i="2"/>
  <c r="AF104" i="2"/>
  <c r="AF182" i="2"/>
  <c r="AF598" i="2"/>
  <c r="AF197" i="2"/>
  <c r="AF463" i="2"/>
  <c r="AF168" i="2"/>
  <c r="AF61" i="2"/>
  <c r="AF348" i="2"/>
  <c r="AF450" i="2"/>
  <c r="AF367" i="2"/>
  <c r="AF524" i="2"/>
  <c r="AF312" i="2"/>
  <c r="AF149" i="2"/>
  <c r="AF436" i="2"/>
  <c r="AF504" i="2"/>
  <c r="AF303" i="2"/>
  <c r="AF276" i="2"/>
  <c r="AF275" i="2"/>
  <c r="AF73" i="2"/>
  <c r="AF606" i="2"/>
  <c r="AF94" i="2"/>
  <c r="AF8" i="2"/>
  <c r="AF267" i="2"/>
  <c r="AF107" i="2"/>
  <c r="AF93" i="2"/>
  <c r="AF237" i="2"/>
  <c r="AF638" i="2"/>
  <c r="AF426" i="2"/>
  <c r="AF54" i="2"/>
  <c r="AF340" i="2"/>
  <c r="AF441" i="2"/>
  <c r="AF95" i="2"/>
  <c r="AF294" i="2"/>
  <c r="AF24" i="2"/>
  <c r="AF646" i="2"/>
  <c r="AF481" i="2"/>
  <c r="AF368" i="2"/>
  <c r="AF523" i="2"/>
  <c r="AF58" i="2"/>
  <c r="AF217" i="2"/>
  <c r="AF38" i="2"/>
  <c r="AF380" i="2"/>
  <c r="AF279" i="2"/>
  <c r="AF284" i="2"/>
  <c r="AF337" i="2"/>
  <c r="AF447" i="2"/>
  <c r="AF62" i="2"/>
  <c r="AF23" i="2"/>
  <c r="AF728" i="2"/>
  <c r="AF198" i="2"/>
  <c r="AF222" i="2"/>
  <c r="AF316" i="2"/>
  <c r="AF243" i="2"/>
  <c r="AF639" i="2"/>
  <c r="AF372" i="2"/>
  <c r="AF145" i="2"/>
  <c r="AF118" i="2"/>
  <c r="AF154" i="2"/>
  <c r="AF88" i="2"/>
  <c r="AF264" i="2"/>
  <c r="AF297" i="2"/>
  <c r="AF20" i="2"/>
  <c r="AF685" i="2"/>
  <c r="AF658" i="2"/>
  <c r="AF323" i="2"/>
  <c r="AF700" i="2"/>
  <c r="AF392" i="2"/>
  <c r="AF268" i="2"/>
  <c r="AF400" i="2"/>
  <c r="AF286" i="2"/>
  <c r="AF225" i="2"/>
  <c r="AF549" i="2"/>
  <c r="AF643" i="2"/>
  <c r="AF430" i="2"/>
  <c r="AF467" i="2"/>
  <c r="AF19" i="2"/>
  <c r="AF28" i="2"/>
  <c r="AF723" i="2"/>
  <c r="AF119" i="2"/>
  <c r="AF235" i="2"/>
  <c r="AF30" i="2"/>
  <c r="AF261" i="2"/>
  <c r="AF295" i="2"/>
  <c r="AF195" i="2"/>
  <c r="AF471" i="2"/>
  <c r="AF510" i="2"/>
  <c r="AF272" i="2"/>
  <c r="AF559" i="2"/>
  <c r="AF418" i="2"/>
  <c r="AF239" i="2"/>
  <c r="AF453" i="2"/>
  <c r="AF487" i="2"/>
  <c r="AF338" i="2"/>
  <c r="AF227" i="2"/>
  <c r="AF551" i="2"/>
  <c r="AF641" i="2"/>
  <c r="AF546" i="2"/>
  <c r="AF563" i="2"/>
  <c r="AF604" i="2"/>
  <c r="AF208" i="2"/>
  <c r="AF594" i="2"/>
  <c r="AF536" i="2"/>
  <c r="AF423" i="2"/>
  <c r="AF215" i="2"/>
  <c r="AF342" i="2"/>
  <c r="AF573" i="2"/>
  <c r="AF109" i="2"/>
  <c r="AF489" i="2"/>
  <c r="AF669" i="2"/>
  <c r="AF479" i="2"/>
  <c r="AF36" i="2"/>
  <c r="AF626" i="2"/>
  <c r="AF684" i="2"/>
  <c r="AF218" i="2"/>
  <c r="AF63" i="2"/>
  <c r="AF155" i="2"/>
  <c r="AF5" i="2"/>
  <c r="AF665" i="2"/>
  <c r="AF607" i="2"/>
  <c r="AF202" i="2"/>
  <c r="AF321" i="2"/>
  <c r="AF325" i="2"/>
  <c r="AF633" i="2"/>
  <c r="AF616" i="2"/>
  <c r="AF143" i="2"/>
  <c r="AF506" i="2"/>
  <c r="AF52" i="2"/>
  <c r="AF442" i="2"/>
  <c r="AF540" i="2"/>
  <c r="AF90" i="2"/>
  <c r="AF610" i="2"/>
  <c r="AF349" i="2"/>
  <c r="AF652" i="2"/>
  <c r="AF387" i="2"/>
  <c r="AF556" i="2"/>
  <c r="AF47" i="2"/>
  <c r="AF289" i="2"/>
  <c r="AF250" i="2"/>
  <c r="AF98" i="2"/>
  <c r="AF60" i="2"/>
  <c r="AF226" i="2"/>
  <c r="AF55" i="2"/>
  <c r="AF127" i="2"/>
  <c r="AF502" i="2"/>
  <c r="AF516" i="2"/>
  <c r="AF396" i="2"/>
  <c r="AF196" i="2"/>
  <c r="AF550" i="2"/>
  <c r="AF493" i="2"/>
  <c r="AF602" i="2"/>
  <c r="AF158" i="2"/>
  <c r="AF448" i="2"/>
  <c r="AF84" i="2"/>
  <c r="AF249" i="2"/>
  <c r="AF146" i="2"/>
  <c r="AF142" i="2"/>
  <c r="AF464" i="2"/>
  <c r="AF329" i="2"/>
  <c r="AF642" i="2"/>
  <c r="AF12" i="2"/>
  <c r="AF350" i="2"/>
  <c r="AF39" i="2"/>
  <c r="AF514" i="2"/>
  <c r="AF327" i="2"/>
  <c r="AF415" i="2"/>
  <c r="AF29" i="2"/>
  <c r="AF42" i="2"/>
  <c r="AF406" i="2"/>
  <c r="AF391" i="2"/>
  <c r="AF173" i="2"/>
  <c r="AF71" i="2"/>
  <c r="AF533" i="2"/>
  <c r="AF122" i="2"/>
  <c r="AF351" i="2"/>
  <c r="AF417" i="2"/>
  <c r="AF75" i="2"/>
  <c r="AF413" i="2"/>
  <c r="AF331" i="2"/>
  <c r="AF315" i="2"/>
  <c r="AF354" i="2"/>
  <c r="AF571" i="2"/>
  <c r="AF456" i="2"/>
  <c r="AF710" i="2"/>
  <c r="AF653" i="2"/>
  <c r="AF697" i="2"/>
  <c r="AF498" i="2"/>
  <c r="AF25" i="2"/>
  <c r="AF561" i="2"/>
  <c r="AF45" i="2"/>
  <c r="AF137" i="2"/>
  <c r="AF223" i="2"/>
  <c r="AF343" i="2"/>
  <c r="AF18" i="2"/>
  <c r="AF409" i="2"/>
  <c r="AF431" i="2"/>
  <c r="AF57" i="2"/>
  <c r="AF592" i="2"/>
  <c r="AF362" i="2"/>
  <c r="AF511" i="2"/>
  <c r="AF670" i="2"/>
  <c r="AF499" i="2"/>
  <c r="AF725" i="2"/>
  <c r="AF490" i="2"/>
  <c r="AF170" i="2"/>
  <c r="AF180" i="2"/>
  <c r="AF414" i="2"/>
  <c r="AF458" i="2"/>
  <c r="AF375" i="2"/>
  <c r="AF256" i="2"/>
  <c r="AF515" i="2"/>
  <c r="AF451" i="2"/>
  <c r="AF112" i="2"/>
  <c r="AF3" i="2"/>
  <c r="AF433" i="2"/>
  <c r="AF439" i="2"/>
  <c r="AF178" i="2"/>
  <c r="AF265" i="2"/>
  <c r="AF105" i="2"/>
  <c r="AF194" i="2"/>
  <c r="AF542" i="2"/>
  <c r="AF568" i="2"/>
  <c r="AF82" i="2"/>
  <c r="AF184" i="2"/>
  <c r="AF89" i="2"/>
  <c r="AF473" i="2"/>
  <c r="AF454" i="2"/>
  <c r="AF675" i="2"/>
  <c r="AF238" i="2"/>
  <c r="AF378" i="2"/>
  <c r="AF324" i="2"/>
  <c r="AF179" i="2"/>
  <c r="AF86" i="2"/>
  <c r="AF287" i="2"/>
  <c r="AF174" i="2"/>
  <c r="AF68" i="2"/>
  <c r="AF153" i="2"/>
  <c r="AF630" i="2"/>
  <c r="AF251" i="2"/>
  <c r="AF204" i="2"/>
  <c r="AF358" i="2"/>
  <c r="AF609" i="2"/>
  <c r="AF366" i="2"/>
  <c r="AF618" i="2"/>
  <c r="AF165" i="2"/>
  <c r="AF311" i="2"/>
  <c r="AF509" i="2"/>
  <c r="AF575" i="2"/>
  <c r="AF102" i="2"/>
  <c r="AF472" i="2"/>
  <c r="AF192" i="2"/>
  <c r="AF106" i="2"/>
  <c r="AF288" i="2"/>
  <c r="AF404" i="2"/>
  <c r="AF56" i="2"/>
  <c r="AF296" i="2"/>
  <c r="AF379" i="2"/>
  <c r="AF369" i="2"/>
  <c r="AF635" i="2"/>
  <c r="AF97" i="2"/>
  <c r="AF101" i="2"/>
  <c r="AF188" i="2"/>
  <c r="AF233" i="2"/>
  <c r="AF255" i="2"/>
  <c r="AF309" i="2"/>
  <c r="AF478" i="2"/>
  <c r="AF67" i="2"/>
  <c r="AF332" i="2"/>
  <c r="AF4" i="2"/>
  <c r="AF270" i="2"/>
  <c r="AF156" i="2"/>
  <c r="AF552" i="2"/>
  <c r="AF37" i="2"/>
  <c r="AF711" i="2"/>
  <c r="AF34" i="2"/>
  <c r="AF110" i="2"/>
  <c r="AF628" i="2"/>
  <c r="AF302" i="2"/>
  <c r="AF16" i="2"/>
  <c r="AF157" i="2"/>
  <c r="AF210" i="2"/>
  <c r="AF48" i="2"/>
  <c r="AF317" i="2"/>
  <c r="AF166" i="2"/>
  <c r="AF534" i="2"/>
  <c r="AF220" i="2"/>
  <c r="AF677" i="2"/>
  <c r="AF683" i="2"/>
  <c r="AF232" i="2"/>
  <c r="AF103" i="2"/>
  <c r="AF614" i="2"/>
  <c r="AF216" i="2"/>
  <c r="AF538" i="2"/>
  <c r="AF113" i="2"/>
  <c r="AF9" i="2"/>
  <c r="AF185" i="2"/>
  <c r="AF553" i="2"/>
  <c r="AF141" i="2"/>
  <c r="AF91" i="2"/>
  <c r="AF2" i="2"/>
  <c r="AF654" i="2"/>
  <c r="AF120" i="2"/>
  <c r="AF183" i="2"/>
  <c r="AF150" i="2"/>
  <c r="AF547" i="2"/>
  <c r="AF537" i="2"/>
  <c r="AF262" i="2"/>
  <c r="AF31" i="2"/>
  <c r="AF345" i="2"/>
  <c r="AF475" i="2"/>
  <c r="AF50" i="2"/>
  <c r="AF425" i="2"/>
  <c r="AF457" i="2"/>
  <c r="AF678" i="2"/>
  <c r="AF293" i="2"/>
  <c r="AF128" i="2"/>
  <c r="AF44" i="2"/>
  <c r="AF64" i="2"/>
  <c r="AF562" i="2"/>
  <c r="AF46" i="2"/>
  <c r="AF615" i="2"/>
  <c r="AF138" i="2"/>
  <c r="AF535" i="2"/>
  <c r="AF78" i="2"/>
  <c r="AF705" i="2"/>
  <c r="AF474" i="2"/>
  <c r="AF597" i="2"/>
  <c r="AF466" i="2"/>
  <c r="AF17" i="2"/>
  <c r="AF619" i="2"/>
  <c r="AF181" i="2"/>
  <c r="AF32" i="2"/>
  <c r="AF438" i="2"/>
  <c r="AF285" i="2"/>
  <c r="AF13" i="2"/>
  <c r="AF390" i="2"/>
  <c r="AF636" i="2"/>
  <c r="AF163" i="2"/>
  <c r="AF330" i="2"/>
  <c r="AF248" i="2"/>
  <c r="AF363" i="2"/>
  <c r="AF512" i="2"/>
  <c r="AF213" i="2"/>
  <c r="AF209" i="2"/>
  <c r="AF14" i="2"/>
  <c r="AF429" i="2"/>
  <c r="AF355" i="2"/>
  <c r="AF205" i="2"/>
  <c r="AF133" i="2"/>
  <c r="AF230" i="2"/>
  <c r="AF520" i="2"/>
  <c r="AF682" i="2"/>
  <c r="AF589" i="2"/>
  <c r="AF21" i="2"/>
  <c r="AF254" i="2"/>
  <c r="AF522" i="2"/>
  <c r="AF211" i="2"/>
  <c r="AF199" i="2"/>
  <c r="AF266" i="2"/>
  <c r="AF11" i="2"/>
  <c r="AF574" i="2"/>
  <c r="AF83" i="2"/>
  <c r="AF152" i="2"/>
  <c r="AF632" i="2"/>
  <c r="AF257" i="2"/>
  <c r="AF508" i="2"/>
  <c r="AF588" i="2"/>
  <c r="AF386" i="2"/>
  <c r="AF134" i="2"/>
  <c r="AF352" i="2"/>
  <c r="AF617" i="2"/>
  <c r="AF468" i="2"/>
  <c r="AF22" i="2"/>
  <c r="AF92" i="2"/>
  <c r="AF727" i="2"/>
  <c r="AF59" i="2"/>
  <c r="AF461" i="2"/>
  <c r="AF698" i="2"/>
  <c r="AF339" i="2"/>
  <c r="AF240" i="2"/>
  <c r="AF621" i="2"/>
  <c r="AF126" i="2"/>
  <c r="AF578" i="2"/>
  <c r="AF85" i="2"/>
  <c r="AF583" i="2"/>
  <c r="AF6" i="2"/>
  <c r="AF416" i="2"/>
  <c r="AF383" i="2"/>
  <c r="AF131" i="2"/>
  <c r="AF393" i="2"/>
  <c r="AF326" i="2"/>
  <c r="AF164" i="2"/>
  <c r="AF397" i="2"/>
  <c r="AF135" i="2"/>
  <c r="AF647" i="2"/>
  <c r="AF161" i="2"/>
  <c r="AF590" i="2"/>
  <c r="AF281" i="2"/>
  <c r="AF689" i="2"/>
  <c r="AF10" i="2"/>
  <c r="AF241" i="2"/>
  <c r="AF244" i="2"/>
  <c r="AF659" i="2"/>
  <c r="AF613" i="2"/>
  <c r="AF719" i="2"/>
  <c r="AF419" i="2"/>
  <c r="AF169" i="2"/>
  <c r="AF402" i="2"/>
  <c r="AF229" i="2"/>
  <c r="AF674" i="2"/>
  <c r="AF527" i="2"/>
  <c r="AF718" i="2"/>
  <c r="AF356" i="2"/>
  <c r="AF96" i="2"/>
  <c r="AF694" i="2"/>
  <c r="AF136" i="2"/>
  <c r="AF139" i="2"/>
  <c r="AF148" i="2"/>
  <c r="AF15" i="2"/>
  <c r="AF384" i="2"/>
  <c r="AF27" i="2"/>
  <c r="AF660" i="2"/>
  <c r="AF374" i="2"/>
  <c r="AF513" i="2"/>
  <c r="AF500" i="2"/>
  <c r="AF125" i="2"/>
  <c r="AF26" i="2"/>
  <c r="AF236" i="2"/>
  <c r="AF648" i="2"/>
  <c r="AF99" i="2"/>
  <c r="AF116" i="2"/>
  <c r="AF584" i="2"/>
  <c r="AF558" i="2"/>
  <c r="AF580" i="2"/>
  <c r="AF528" i="2"/>
  <c r="AF622" i="2"/>
  <c r="AF565" i="2"/>
  <c r="AF51" i="2"/>
  <c r="AF364" i="2"/>
  <c r="AF347" i="2"/>
  <c r="AF381" i="2"/>
  <c r="AF716" i="2"/>
  <c r="AF541" i="2"/>
  <c r="AF721" i="2"/>
  <c r="AF49" i="2"/>
  <c r="AF494" i="2"/>
  <c r="AF385" i="2"/>
  <c r="AF271" i="2"/>
  <c r="AF69" i="2"/>
  <c r="AF373" i="2"/>
  <c r="AF301" i="2"/>
  <c r="AF554" i="2"/>
  <c r="AF452" i="2"/>
  <c r="AF191" i="2"/>
  <c r="AF304" i="2"/>
  <c r="AF608" i="2"/>
  <c r="AF140" i="2"/>
  <c r="AF252" i="2"/>
  <c r="AF186" i="2"/>
  <c r="AF305" i="2"/>
  <c r="AF100" i="2"/>
  <c r="AF151" i="2"/>
  <c r="AF576" i="2"/>
  <c r="AF548" i="2"/>
  <c r="AF530" i="2"/>
  <c r="AF587" i="2"/>
  <c r="AF582" i="2"/>
  <c r="AF114" i="2"/>
  <c r="AF422" i="2"/>
  <c r="AF483" i="2"/>
  <c r="AF706" i="2"/>
  <c r="AF486" i="2"/>
  <c r="AF440" i="2"/>
  <c r="AF359" i="2"/>
  <c r="AF124" i="2"/>
  <c r="AF437" i="2"/>
  <c r="AF704" i="2"/>
  <c r="AF462" i="2"/>
  <c r="AF557" i="2"/>
  <c r="AF693" i="2"/>
  <c r="AF713" i="2"/>
  <c r="AF497" i="2"/>
  <c r="AF531" i="2"/>
  <c r="AF314" i="2"/>
  <c r="AF410" i="2"/>
  <c r="AF593" i="2"/>
  <c r="AF585" i="2"/>
  <c r="AF730" i="2"/>
  <c r="AF634" i="2"/>
  <c r="AF599" i="2"/>
  <c r="AF207" i="2"/>
  <c r="AF79" i="2"/>
  <c r="AF171" i="2"/>
  <c r="AF43" i="2"/>
  <c r="AF649" i="2"/>
  <c r="AF521" i="2"/>
  <c r="AF455" i="2"/>
  <c r="AF421" i="2"/>
  <c r="AF446" i="2"/>
  <c r="AF428" i="2"/>
  <c r="AF108" i="2"/>
  <c r="AF72" i="2"/>
  <c r="AF412" i="2"/>
  <c r="AF177" i="2"/>
  <c r="AF572" i="2"/>
  <c r="AF117" i="2"/>
  <c r="AF310" i="2"/>
  <c r="AF187" i="2"/>
  <c r="AF319" i="2"/>
  <c r="AF35" i="2"/>
  <c r="AF570" i="2"/>
  <c r="AF667" i="2"/>
  <c r="AF376" i="2"/>
  <c r="AF299" i="2"/>
  <c r="AF651" i="2"/>
  <c r="AF203" i="2"/>
  <c r="AF41" i="2"/>
  <c r="AF715" i="2"/>
  <c r="AF147" i="2"/>
  <c r="AF482" i="2"/>
  <c r="AF115" i="2"/>
  <c r="AF492" i="2"/>
  <c r="AF645" i="2"/>
  <c r="AF282" i="2"/>
  <c r="AF81" i="2"/>
  <c r="AF224" i="2"/>
  <c r="AF77" i="2"/>
  <c r="AF505" i="2"/>
  <c r="AF382" i="2"/>
  <c r="AF40" i="2"/>
  <c r="AF228" i="2"/>
  <c r="AF600" i="2"/>
  <c r="AF681" i="2"/>
  <c r="AF344" i="2"/>
  <c r="AF488" i="2"/>
  <c r="AF291" i="2"/>
  <c r="AF637" i="2"/>
  <c r="AF566" i="2"/>
  <c r="AF629" i="2"/>
  <c r="AF644" i="2"/>
  <c r="AF322" i="2"/>
  <c r="AF76" i="2"/>
  <c r="AF595" i="2"/>
  <c r="AF401" i="2"/>
  <c r="AF219" i="2"/>
  <c r="AF424" i="2"/>
  <c r="AF603" i="2"/>
  <c r="AF707" i="2"/>
  <c r="AF650" i="2"/>
  <c r="AF189" i="2"/>
  <c r="AF407" i="2"/>
  <c r="AF290" i="2"/>
  <c r="AF724" i="2"/>
  <c r="AF66" i="2"/>
  <c r="AF253" i="2"/>
  <c r="AF445" i="2"/>
  <c r="AF212" i="2"/>
  <c r="AF201" i="2"/>
  <c r="AF709" i="2"/>
  <c r="AF221" i="2"/>
  <c r="AF292" i="2"/>
  <c r="AF661" i="2"/>
  <c r="AF555" i="2"/>
  <c r="AF691" i="2"/>
  <c r="AF245" i="2"/>
  <c r="AF328" i="2"/>
  <c r="AF586" i="2"/>
  <c r="AF519" i="2"/>
  <c r="AF33" i="2"/>
  <c r="AF731" i="2"/>
  <c r="AF162" i="2"/>
  <c r="AF701" i="2"/>
  <c r="AF544" i="2"/>
  <c r="AF274" i="2"/>
  <c r="AF620" i="2"/>
  <c r="AF259" i="2"/>
  <c r="AF129" i="2"/>
  <c r="AF465" i="2"/>
  <c r="AF732" i="2"/>
  <c r="AF70" i="2"/>
  <c r="AF172" i="2"/>
  <c r="AF273" i="2"/>
  <c r="AF507" i="2"/>
  <c r="AF480" i="2"/>
  <c r="AF403" i="2"/>
  <c r="AF663" i="2"/>
  <c r="AF484" i="2"/>
  <c r="AF341" i="2"/>
  <c r="AF460" i="2"/>
  <c r="AF703" i="2"/>
  <c r="AF193" i="2"/>
  <c r="AF717" i="2"/>
  <c r="AF680" i="2"/>
  <c r="AF601" i="2"/>
  <c r="AF394" i="2"/>
  <c r="AF640" i="2"/>
  <c r="AF434" i="2"/>
  <c r="AF672" i="2"/>
  <c r="AF320" i="2"/>
  <c r="AF529" i="2"/>
  <c r="AF263" i="2"/>
  <c r="AF144" i="2"/>
  <c r="AF370" i="2"/>
  <c r="AF246" i="2"/>
  <c r="AF277" i="2"/>
  <c r="AF525" i="2"/>
  <c r="AF624" i="2"/>
  <c r="AF335" i="2"/>
  <c r="AF365" i="2"/>
  <c r="AF121" i="2"/>
  <c r="AF564" i="2"/>
  <c r="AF496" i="2"/>
  <c r="AF444" i="2"/>
  <c r="AF307" i="2"/>
  <c r="AF214" i="2"/>
  <c r="AF612" i="2"/>
  <c r="AF336" i="2"/>
  <c r="AF611" i="2"/>
  <c r="AF283" i="2"/>
  <c r="AF579" i="2"/>
  <c r="AF722" i="2"/>
  <c r="AF175" i="2"/>
  <c r="AF443" i="2"/>
  <c r="AF399" i="2"/>
  <c r="AF491" i="2"/>
  <c r="AF333" i="2"/>
  <c r="AF517" i="2"/>
  <c r="AF692" i="2"/>
  <c r="AF666" i="2"/>
  <c r="AF545" i="2"/>
  <c r="AF631" i="2"/>
  <c r="AF688" i="2"/>
  <c r="AF242" i="2"/>
  <c r="AF495" i="2"/>
  <c r="AF662" i="2"/>
  <c r="AF657" i="2"/>
  <c r="AF353" i="2"/>
  <c r="AF699" i="2"/>
  <c r="AF577" i="2"/>
  <c r="AF687" i="2"/>
  <c r="AF671" i="2"/>
  <c r="AF501" i="2"/>
  <c r="AF729" i="2"/>
  <c r="AF702" i="2"/>
  <c r="AF526" i="2"/>
  <c r="AF676" i="2"/>
  <c r="AF679" i="2"/>
  <c r="AF668" i="2"/>
  <c r="AF712" i="2"/>
  <c r="AF581" i="2"/>
  <c r="AF696" i="2"/>
  <c r="AF695" i="2"/>
  <c r="AF690" i="2"/>
  <c r="AF720" i="2"/>
  <c r="AF627" i="2"/>
  <c r="AF708" i="2"/>
  <c r="AF714" i="2"/>
  <c r="AF726" i="2"/>
  <c r="AF655" i="2"/>
  <c r="AE625" i="2"/>
  <c r="AE560" i="2"/>
  <c r="AE543" i="2"/>
  <c r="AE80" i="2"/>
  <c r="AE280" i="2"/>
  <c r="AE388" i="2"/>
  <c r="AE435" i="2"/>
  <c r="AE318" i="2"/>
  <c r="AE569" i="2"/>
  <c r="AE532" i="2"/>
  <c r="AE398" i="2"/>
  <c r="AE269" i="2"/>
  <c r="AE111" i="2"/>
  <c r="AE664" i="2"/>
  <c r="AE130" i="2"/>
  <c r="AE477" i="2"/>
  <c r="AE596" i="2"/>
  <c r="AE623" i="2"/>
  <c r="AE427" i="2"/>
  <c r="AE411" i="2"/>
  <c r="AE65" i="2"/>
  <c r="AE395" i="2"/>
  <c r="AE503" i="2"/>
  <c r="AE260" i="2"/>
  <c r="AE278" i="2"/>
  <c r="AE591" i="2"/>
  <c r="AE432" i="2"/>
  <c r="AE87" i="2"/>
  <c r="AE656" i="2"/>
  <c r="AE567" i="2"/>
  <c r="AE298" i="2"/>
  <c r="AE167" i="2"/>
  <c r="AE686" i="2"/>
  <c r="AE7" i="2"/>
  <c r="AE389" i="2"/>
  <c r="AE74" i="2"/>
  <c r="AE420" i="2"/>
  <c r="AE160" i="2"/>
  <c r="AE234" i="2"/>
  <c r="AE673" i="2"/>
  <c r="AE123" i="2"/>
  <c r="AE53" i="2"/>
  <c r="AE539" i="2"/>
  <c r="AE176" i="2"/>
  <c r="AE377" i="2"/>
  <c r="AE449" i="2"/>
  <c r="AE206" i="2"/>
  <c r="AE605" i="2"/>
  <c r="AE231" i="2"/>
  <c r="AE346" i="2"/>
  <c r="AE518" i="2"/>
  <c r="AE459" i="2"/>
  <c r="AE476" i="2"/>
  <c r="AE132" i="2"/>
  <c r="AE361" i="2"/>
  <c r="AE313" i="2"/>
  <c r="AE247" i="2"/>
  <c r="AE469" i="2"/>
  <c r="AE190" i="2"/>
  <c r="AE371" i="2"/>
  <c r="AE485" i="2"/>
  <c r="AE300" i="2"/>
  <c r="AE334" i="2"/>
  <c r="AE200" i="2"/>
  <c r="AE357" i="2"/>
  <c r="AE308" i="2"/>
  <c r="AE306" i="2"/>
  <c r="AE470" i="2"/>
  <c r="AE405" i="2"/>
  <c r="AE159" i="2"/>
  <c r="AE408" i="2"/>
  <c r="AE360" i="2"/>
  <c r="AE258" i="2"/>
  <c r="AE104" i="2"/>
  <c r="AE182" i="2"/>
  <c r="AE598" i="2"/>
  <c r="AE197" i="2"/>
  <c r="AE463" i="2"/>
  <c r="AE168" i="2"/>
  <c r="AE61" i="2"/>
  <c r="AE348" i="2"/>
  <c r="AE450" i="2"/>
  <c r="AE367" i="2"/>
  <c r="AE524" i="2"/>
  <c r="AE312" i="2"/>
  <c r="AE149" i="2"/>
  <c r="AE436" i="2"/>
  <c r="AE504" i="2"/>
  <c r="AE303" i="2"/>
  <c r="AE276" i="2"/>
  <c r="AE275" i="2"/>
  <c r="AE73" i="2"/>
  <c r="AE606" i="2"/>
  <c r="AE94" i="2"/>
  <c r="AE8" i="2"/>
  <c r="AE267" i="2"/>
  <c r="AE107" i="2"/>
  <c r="AE93" i="2"/>
  <c r="AE237" i="2"/>
  <c r="AE638" i="2"/>
  <c r="AE426" i="2"/>
  <c r="AE54" i="2"/>
  <c r="AE340" i="2"/>
  <c r="AE441" i="2"/>
  <c r="AE95" i="2"/>
  <c r="AE294" i="2"/>
  <c r="AE24" i="2"/>
  <c r="AE646" i="2"/>
  <c r="AE481" i="2"/>
  <c r="AE368" i="2"/>
  <c r="AE523" i="2"/>
  <c r="AE58" i="2"/>
  <c r="AE217" i="2"/>
  <c r="AE38" i="2"/>
  <c r="AE380" i="2"/>
  <c r="AE279" i="2"/>
  <c r="AE284" i="2"/>
  <c r="AE337" i="2"/>
  <c r="AE447" i="2"/>
  <c r="AE62" i="2"/>
  <c r="AE23" i="2"/>
  <c r="AE728" i="2"/>
  <c r="AE198" i="2"/>
  <c r="AE222" i="2"/>
  <c r="AE316" i="2"/>
  <c r="AE243" i="2"/>
  <c r="AE639" i="2"/>
  <c r="AE372" i="2"/>
  <c r="AE145" i="2"/>
  <c r="AE118" i="2"/>
  <c r="AE154" i="2"/>
  <c r="AE88" i="2"/>
  <c r="AE264" i="2"/>
  <c r="AE297" i="2"/>
  <c r="AE20" i="2"/>
  <c r="AE685" i="2"/>
  <c r="AE658" i="2"/>
  <c r="AE323" i="2"/>
  <c r="AE700" i="2"/>
  <c r="AE392" i="2"/>
  <c r="AE268" i="2"/>
  <c r="AE400" i="2"/>
  <c r="AE286" i="2"/>
  <c r="AE225" i="2"/>
  <c r="AE549" i="2"/>
  <c r="AE643" i="2"/>
  <c r="AE430" i="2"/>
  <c r="AE467" i="2"/>
  <c r="AE19" i="2"/>
  <c r="AE28" i="2"/>
  <c r="AE723" i="2"/>
  <c r="AE119" i="2"/>
  <c r="AE235" i="2"/>
  <c r="AE30" i="2"/>
  <c r="AE261" i="2"/>
  <c r="AE295" i="2"/>
  <c r="AE195" i="2"/>
  <c r="AE471" i="2"/>
  <c r="AE510" i="2"/>
  <c r="AE272" i="2"/>
  <c r="AE559" i="2"/>
  <c r="AE418" i="2"/>
  <c r="AE239" i="2"/>
  <c r="AE453" i="2"/>
  <c r="AE487" i="2"/>
  <c r="AE338" i="2"/>
  <c r="AE227" i="2"/>
  <c r="AE551" i="2"/>
  <c r="AE641" i="2"/>
  <c r="AE546" i="2"/>
  <c r="AE563" i="2"/>
  <c r="AE604" i="2"/>
  <c r="AE208" i="2"/>
  <c r="AE594" i="2"/>
  <c r="AE536" i="2"/>
  <c r="AE423" i="2"/>
  <c r="AE215" i="2"/>
  <c r="AE342" i="2"/>
  <c r="AE573" i="2"/>
  <c r="AE109" i="2"/>
  <c r="AE489" i="2"/>
  <c r="AE669" i="2"/>
  <c r="AE479" i="2"/>
  <c r="AE36" i="2"/>
  <c r="AE626" i="2"/>
  <c r="AE684" i="2"/>
  <c r="AE218" i="2"/>
  <c r="AE63" i="2"/>
  <c r="AE155" i="2"/>
  <c r="AE5" i="2"/>
  <c r="AE665" i="2"/>
  <c r="AE607" i="2"/>
  <c r="AE202" i="2"/>
  <c r="AE321" i="2"/>
  <c r="AE325" i="2"/>
  <c r="AE633" i="2"/>
  <c r="AE616" i="2"/>
  <c r="AE143" i="2"/>
  <c r="AE506" i="2"/>
  <c r="AE52" i="2"/>
  <c r="AE442" i="2"/>
  <c r="AE540" i="2"/>
  <c r="AE90" i="2"/>
  <c r="AE610" i="2"/>
  <c r="AE349" i="2"/>
  <c r="AE652" i="2"/>
  <c r="AE387" i="2"/>
  <c r="AE556" i="2"/>
  <c r="AE47" i="2"/>
  <c r="AE289" i="2"/>
  <c r="AE250" i="2"/>
  <c r="AE98" i="2"/>
  <c r="AE60" i="2"/>
  <c r="AE226" i="2"/>
  <c r="AE55" i="2"/>
  <c r="AE127" i="2"/>
  <c r="AE502" i="2"/>
  <c r="AE516" i="2"/>
  <c r="AE396" i="2"/>
  <c r="AE196" i="2"/>
  <c r="AE550" i="2"/>
  <c r="AE493" i="2"/>
  <c r="AE602" i="2"/>
  <c r="AE158" i="2"/>
  <c r="AE448" i="2"/>
  <c r="AE84" i="2"/>
  <c r="AE249" i="2"/>
  <c r="AE146" i="2"/>
  <c r="AE142" i="2"/>
  <c r="AE464" i="2"/>
  <c r="AE329" i="2"/>
  <c r="AE642" i="2"/>
  <c r="AE12" i="2"/>
  <c r="AE350" i="2"/>
  <c r="AE39" i="2"/>
  <c r="AE514" i="2"/>
  <c r="AE327" i="2"/>
  <c r="AE415" i="2"/>
  <c r="AE29" i="2"/>
  <c r="AE42" i="2"/>
  <c r="AE406" i="2"/>
  <c r="AE391" i="2"/>
  <c r="AE173" i="2"/>
  <c r="AE71" i="2"/>
  <c r="AE533" i="2"/>
  <c r="AE122" i="2"/>
  <c r="AE351" i="2"/>
  <c r="AE417" i="2"/>
  <c r="AE75" i="2"/>
  <c r="AE413" i="2"/>
  <c r="AE331" i="2"/>
  <c r="AE315" i="2"/>
  <c r="AE354" i="2"/>
  <c r="AE571" i="2"/>
  <c r="AE456" i="2"/>
  <c r="AE710" i="2"/>
  <c r="AE653" i="2"/>
  <c r="AE697" i="2"/>
  <c r="AE498" i="2"/>
  <c r="AE25" i="2"/>
  <c r="AE561" i="2"/>
  <c r="AE45" i="2"/>
  <c r="AE137" i="2"/>
  <c r="AE223" i="2"/>
  <c r="AE343" i="2"/>
  <c r="AE18" i="2"/>
  <c r="AE409" i="2"/>
  <c r="AE431" i="2"/>
  <c r="AE57" i="2"/>
  <c r="AE592" i="2"/>
  <c r="AE362" i="2"/>
  <c r="AE511" i="2"/>
  <c r="AE670" i="2"/>
  <c r="AE499" i="2"/>
  <c r="AE725" i="2"/>
  <c r="AE490" i="2"/>
  <c r="AE170" i="2"/>
  <c r="AE180" i="2"/>
  <c r="AE414" i="2"/>
  <c r="AE458" i="2"/>
  <c r="AE375" i="2"/>
  <c r="AE256" i="2"/>
  <c r="AE515" i="2"/>
  <c r="AE451" i="2"/>
  <c r="AE112" i="2"/>
  <c r="AE3" i="2"/>
  <c r="AE433" i="2"/>
  <c r="AE439" i="2"/>
  <c r="AE178" i="2"/>
  <c r="AE265" i="2"/>
  <c r="AE105" i="2"/>
  <c r="AE194" i="2"/>
  <c r="AE542" i="2"/>
  <c r="AE568" i="2"/>
  <c r="AE82" i="2"/>
  <c r="AE184" i="2"/>
  <c r="AE89" i="2"/>
  <c r="AE473" i="2"/>
  <c r="AE454" i="2"/>
  <c r="AE675" i="2"/>
  <c r="AE238" i="2"/>
  <c r="AE378" i="2"/>
  <c r="AE324" i="2"/>
  <c r="AE179" i="2"/>
  <c r="AE86" i="2"/>
  <c r="AE287" i="2"/>
  <c r="AE174" i="2"/>
  <c r="AE68" i="2"/>
  <c r="AE153" i="2"/>
  <c r="AE630" i="2"/>
  <c r="AE251" i="2"/>
  <c r="AE204" i="2"/>
  <c r="AE358" i="2"/>
  <c r="AE609" i="2"/>
  <c r="AE366" i="2"/>
  <c r="AE618" i="2"/>
  <c r="AE165" i="2"/>
  <c r="AE311" i="2"/>
  <c r="AE509" i="2"/>
  <c r="AE575" i="2"/>
  <c r="AE102" i="2"/>
  <c r="AE472" i="2"/>
  <c r="AE192" i="2"/>
  <c r="AE106" i="2"/>
  <c r="AE288" i="2"/>
  <c r="AE404" i="2"/>
  <c r="AE56" i="2"/>
  <c r="AE296" i="2"/>
  <c r="AE379" i="2"/>
  <c r="AE369" i="2"/>
  <c r="AE635" i="2"/>
  <c r="AE97" i="2"/>
  <c r="AE101" i="2"/>
  <c r="AE188" i="2"/>
  <c r="AE233" i="2"/>
  <c r="AE255" i="2"/>
  <c r="AE309" i="2"/>
  <c r="AE478" i="2"/>
  <c r="AE67" i="2"/>
  <c r="AE332" i="2"/>
  <c r="AE4" i="2"/>
  <c r="AE270" i="2"/>
  <c r="AE156" i="2"/>
  <c r="AE552" i="2"/>
  <c r="AE37" i="2"/>
  <c r="AE711" i="2"/>
  <c r="AE34" i="2"/>
  <c r="AE110" i="2"/>
  <c r="AE628" i="2"/>
  <c r="AE302" i="2"/>
  <c r="AE16" i="2"/>
  <c r="AE157" i="2"/>
  <c r="AE210" i="2"/>
  <c r="AE48" i="2"/>
  <c r="AE317" i="2"/>
  <c r="AE166" i="2"/>
  <c r="AE534" i="2"/>
  <c r="AE220" i="2"/>
  <c r="AE677" i="2"/>
  <c r="AE683" i="2"/>
  <c r="AE232" i="2"/>
  <c r="AE103" i="2"/>
  <c r="AE614" i="2"/>
  <c r="AE216" i="2"/>
  <c r="AE538" i="2"/>
  <c r="AE113" i="2"/>
  <c r="AE9" i="2"/>
  <c r="AE185" i="2"/>
  <c r="AE553" i="2"/>
  <c r="AE141" i="2"/>
  <c r="AE91" i="2"/>
  <c r="AE2" i="2"/>
  <c r="AE654" i="2"/>
  <c r="AE120" i="2"/>
  <c r="AE183" i="2"/>
  <c r="AE150" i="2"/>
  <c r="AE547" i="2"/>
  <c r="AE537" i="2"/>
  <c r="AE262" i="2"/>
  <c r="AE31" i="2"/>
  <c r="AE345" i="2"/>
  <c r="AE475" i="2"/>
  <c r="AE50" i="2"/>
  <c r="AE425" i="2"/>
  <c r="AE457" i="2"/>
  <c r="AE678" i="2"/>
  <c r="AE293" i="2"/>
  <c r="AE128" i="2"/>
  <c r="AE44" i="2"/>
  <c r="AE64" i="2"/>
  <c r="AE562" i="2"/>
  <c r="AE46" i="2"/>
  <c r="AE615" i="2"/>
  <c r="AE138" i="2"/>
  <c r="AE535" i="2"/>
  <c r="AE78" i="2"/>
  <c r="AE705" i="2"/>
  <c r="AE474" i="2"/>
  <c r="AE597" i="2"/>
  <c r="AE466" i="2"/>
  <c r="AE17" i="2"/>
  <c r="AE619" i="2"/>
  <c r="AE181" i="2"/>
  <c r="AE32" i="2"/>
  <c r="AE438" i="2"/>
  <c r="AE285" i="2"/>
  <c r="AE13" i="2"/>
  <c r="AE390" i="2"/>
  <c r="AE636" i="2"/>
  <c r="AE163" i="2"/>
  <c r="AE330" i="2"/>
  <c r="AE248" i="2"/>
  <c r="AE363" i="2"/>
  <c r="AE512" i="2"/>
  <c r="AE213" i="2"/>
  <c r="AE209" i="2"/>
  <c r="AE14" i="2"/>
  <c r="AE429" i="2"/>
  <c r="AE355" i="2"/>
  <c r="AE205" i="2"/>
  <c r="AE133" i="2"/>
  <c r="AE230" i="2"/>
  <c r="AE520" i="2"/>
  <c r="AE682" i="2"/>
  <c r="AE589" i="2"/>
  <c r="AE21" i="2"/>
  <c r="AE254" i="2"/>
  <c r="AE522" i="2"/>
  <c r="AE211" i="2"/>
  <c r="AE199" i="2"/>
  <c r="AE266" i="2"/>
  <c r="AE11" i="2"/>
  <c r="AE574" i="2"/>
  <c r="AE83" i="2"/>
  <c r="AE152" i="2"/>
  <c r="AE632" i="2"/>
  <c r="AE257" i="2"/>
  <c r="AE508" i="2"/>
  <c r="AE588" i="2"/>
  <c r="AE386" i="2"/>
  <c r="AE134" i="2"/>
  <c r="AE352" i="2"/>
  <c r="AE617" i="2"/>
  <c r="AE468" i="2"/>
  <c r="AE22" i="2"/>
  <c r="AE92" i="2"/>
  <c r="AE727" i="2"/>
  <c r="AE59" i="2"/>
  <c r="AE461" i="2"/>
  <c r="AE698" i="2"/>
  <c r="AE339" i="2"/>
  <c r="AE240" i="2"/>
  <c r="AE621" i="2"/>
  <c r="AE126" i="2"/>
  <c r="AE578" i="2"/>
  <c r="AE85" i="2"/>
  <c r="AE583" i="2"/>
  <c r="AE6" i="2"/>
  <c r="AE416" i="2"/>
  <c r="AE383" i="2"/>
  <c r="AE131" i="2"/>
  <c r="AE393" i="2"/>
  <c r="AE326" i="2"/>
  <c r="AE164" i="2"/>
  <c r="AE397" i="2"/>
  <c r="AE135" i="2"/>
  <c r="AE647" i="2"/>
  <c r="AE161" i="2"/>
  <c r="AE590" i="2"/>
  <c r="AE281" i="2"/>
  <c r="AE689" i="2"/>
  <c r="AE10" i="2"/>
  <c r="AE241" i="2"/>
  <c r="AE244" i="2"/>
  <c r="AE659" i="2"/>
  <c r="AE613" i="2"/>
  <c r="AE719" i="2"/>
  <c r="AE419" i="2"/>
  <c r="AE169" i="2"/>
  <c r="AE402" i="2"/>
  <c r="AE229" i="2"/>
  <c r="AE674" i="2"/>
  <c r="AE527" i="2"/>
  <c r="AE718" i="2"/>
  <c r="AE356" i="2"/>
  <c r="AE96" i="2"/>
  <c r="AE694" i="2"/>
  <c r="AE136" i="2"/>
  <c r="AE139" i="2"/>
  <c r="AE148" i="2"/>
  <c r="AE15" i="2"/>
  <c r="AE384" i="2"/>
  <c r="AE27" i="2"/>
  <c r="AE660" i="2"/>
  <c r="AE374" i="2"/>
  <c r="AE513" i="2"/>
  <c r="AE500" i="2"/>
  <c r="AE125" i="2"/>
  <c r="AE26" i="2"/>
  <c r="AE236" i="2"/>
  <c r="AE648" i="2"/>
  <c r="AE99" i="2"/>
  <c r="AE116" i="2"/>
  <c r="AE584" i="2"/>
  <c r="AE558" i="2"/>
  <c r="AE580" i="2"/>
  <c r="AE528" i="2"/>
  <c r="AE622" i="2"/>
  <c r="AE565" i="2"/>
  <c r="AE51" i="2"/>
  <c r="AE364" i="2"/>
  <c r="AE347" i="2"/>
  <c r="AE381" i="2"/>
  <c r="AE716" i="2"/>
  <c r="AE541" i="2"/>
  <c r="AE721" i="2"/>
  <c r="AE49" i="2"/>
  <c r="AE494" i="2"/>
  <c r="AE385" i="2"/>
  <c r="AE271" i="2"/>
  <c r="AE69" i="2"/>
  <c r="AE373" i="2"/>
  <c r="AE301" i="2"/>
  <c r="AE554" i="2"/>
  <c r="AE452" i="2"/>
  <c r="AE191" i="2"/>
  <c r="AE304" i="2"/>
  <c r="AE608" i="2"/>
  <c r="AE140" i="2"/>
  <c r="AE252" i="2"/>
  <c r="AE186" i="2"/>
  <c r="AE305" i="2"/>
  <c r="AE100" i="2"/>
  <c r="AE151" i="2"/>
  <c r="AE576" i="2"/>
  <c r="AE548" i="2"/>
  <c r="AE530" i="2"/>
  <c r="AE587" i="2"/>
  <c r="AE582" i="2"/>
  <c r="AE114" i="2"/>
  <c r="AE422" i="2"/>
  <c r="AE483" i="2"/>
  <c r="AE706" i="2"/>
  <c r="AE486" i="2"/>
  <c r="AE440" i="2"/>
  <c r="AE359" i="2"/>
  <c r="AE124" i="2"/>
  <c r="AE437" i="2"/>
  <c r="AE704" i="2"/>
  <c r="AE462" i="2"/>
  <c r="AE557" i="2"/>
  <c r="AE693" i="2"/>
  <c r="AE713" i="2"/>
  <c r="AE497" i="2"/>
  <c r="AE531" i="2"/>
  <c r="AE314" i="2"/>
  <c r="AE410" i="2"/>
  <c r="AE593" i="2"/>
  <c r="AE585" i="2"/>
  <c r="AE730" i="2"/>
  <c r="AE634" i="2"/>
  <c r="AE599" i="2"/>
  <c r="AE207" i="2"/>
  <c r="AE79" i="2"/>
  <c r="AE171" i="2"/>
  <c r="AE43" i="2"/>
  <c r="AE649" i="2"/>
  <c r="AE521" i="2"/>
  <c r="AE455" i="2"/>
  <c r="AE421" i="2"/>
  <c r="AE446" i="2"/>
  <c r="AE428" i="2"/>
  <c r="AE108" i="2"/>
  <c r="AE72" i="2"/>
  <c r="AE412" i="2"/>
  <c r="AE177" i="2"/>
  <c r="AE572" i="2"/>
  <c r="AE117" i="2"/>
  <c r="AE310" i="2"/>
  <c r="AE187" i="2"/>
  <c r="AE319" i="2"/>
  <c r="AE35" i="2"/>
  <c r="AE570" i="2"/>
  <c r="AE667" i="2"/>
  <c r="AE376" i="2"/>
  <c r="AE299" i="2"/>
  <c r="AE651" i="2"/>
  <c r="AE203" i="2"/>
  <c r="AE41" i="2"/>
  <c r="AE715" i="2"/>
  <c r="AE147" i="2"/>
  <c r="AE482" i="2"/>
  <c r="AE115" i="2"/>
  <c r="AE492" i="2"/>
  <c r="AE645" i="2"/>
  <c r="AE282" i="2"/>
  <c r="AE81" i="2"/>
  <c r="AE224" i="2"/>
  <c r="AE77" i="2"/>
  <c r="AE505" i="2"/>
  <c r="AE382" i="2"/>
  <c r="AE40" i="2"/>
  <c r="AE228" i="2"/>
  <c r="AE600" i="2"/>
  <c r="AE681" i="2"/>
  <c r="AE344" i="2"/>
  <c r="AE488" i="2"/>
  <c r="AE291" i="2"/>
  <c r="AE637" i="2"/>
  <c r="AE566" i="2"/>
  <c r="AE629" i="2"/>
  <c r="AE644" i="2"/>
  <c r="AE322" i="2"/>
  <c r="AE76" i="2"/>
  <c r="AE595" i="2"/>
  <c r="AE401" i="2"/>
  <c r="AE219" i="2"/>
  <c r="AE424" i="2"/>
  <c r="AE603" i="2"/>
  <c r="AE707" i="2"/>
  <c r="AE650" i="2"/>
  <c r="AE189" i="2"/>
  <c r="AE407" i="2"/>
  <c r="AE290" i="2"/>
  <c r="AE724" i="2"/>
  <c r="AE66" i="2"/>
  <c r="AE253" i="2"/>
  <c r="AE445" i="2"/>
  <c r="AE212" i="2"/>
  <c r="AE201" i="2"/>
  <c r="AE709" i="2"/>
  <c r="AE221" i="2"/>
  <c r="AE292" i="2"/>
  <c r="AE661" i="2"/>
  <c r="AE555" i="2"/>
  <c r="AE691" i="2"/>
  <c r="AE245" i="2"/>
  <c r="AE328" i="2"/>
  <c r="AE586" i="2"/>
  <c r="AE519" i="2"/>
  <c r="AE33" i="2"/>
  <c r="AE731" i="2"/>
  <c r="AE162" i="2"/>
  <c r="AE701" i="2"/>
  <c r="AE544" i="2"/>
  <c r="AE274" i="2"/>
  <c r="AE620" i="2"/>
  <c r="AE259" i="2"/>
  <c r="AE129" i="2"/>
  <c r="AE465" i="2"/>
  <c r="AE732" i="2"/>
  <c r="AE70" i="2"/>
  <c r="AE172" i="2"/>
  <c r="AE273" i="2"/>
  <c r="AE507" i="2"/>
  <c r="AE480" i="2"/>
  <c r="AE403" i="2"/>
  <c r="AE663" i="2"/>
  <c r="AE484" i="2"/>
  <c r="AE341" i="2"/>
  <c r="AE460" i="2"/>
  <c r="AE703" i="2"/>
  <c r="AE193" i="2"/>
  <c r="AE717" i="2"/>
  <c r="AE680" i="2"/>
  <c r="AE601" i="2"/>
  <c r="AE394" i="2"/>
  <c r="AE640" i="2"/>
  <c r="AE434" i="2"/>
  <c r="AE672" i="2"/>
  <c r="AE320" i="2"/>
  <c r="AE529" i="2"/>
  <c r="AE263" i="2"/>
  <c r="AE144" i="2"/>
  <c r="AE370" i="2"/>
  <c r="AE246" i="2"/>
  <c r="AE277" i="2"/>
  <c r="AE525" i="2"/>
  <c r="AE624" i="2"/>
  <c r="AE335" i="2"/>
  <c r="AE365" i="2"/>
  <c r="AE121" i="2"/>
  <c r="AE564" i="2"/>
  <c r="AE496" i="2"/>
  <c r="AE444" i="2"/>
  <c r="AE307" i="2"/>
  <c r="AE214" i="2"/>
  <c r="AE612" i="2"/>
  <c r="AE336" i="2"/>
  <c r="AE611" i="2"/>
  <c r="AE283" i="2"/>
  <c r="AE579" i="2"/>
  <c r="AE722" i="2"/>
  <c r="AE175" i="2"/>
  <c r="AE443" i="2"/>
  <c r="AE399" i="2"/>
  <c r="AE491" i="2"/>
  <c r="AE333" i="2"/>
  <c r="AE517" i="2"/>
  <c r="AE692" i="2"/>
  <c r="AE666" i="2"/>
  <c r="AE545" i="2"/>
  <c r="AE631" i="2"/>
  <c r="AE688" i="2"/>
  <c r="AE242" i="2"/>
  <c r="AE495" i="2"/>
  <c r="AE662" i="2"/>
  <c r="AE657" i="2"/>
  <c r="AE353" i="2"/>
  <c r="AE699" i="2"/>
  <c r="AE577" i="2"/>
  <c r="AE687" i="2"/>
  <c r="AE671" i="2"/>
  <c r="AE501" i="2"/>
  <c r="AE729" i="2"/>
  <c r="AE702" i="2"/>
  <c r="AE526" i="2"/>
  <c r="AE676" i="2"/>
  <c r="AE679" i="2"/>
  <c r="AE668" i="2"/>
  <c r="AE712" i="2"/>
  <c r="AE581" i="2"/>
  <c r="AE696" i="2"/>
  <c r="AE695" i="2"/>
  <c r="AE690" i="2"/>
  <c r="AE720" i="2"/>
  <c r="AE627" i="2"/>
  <c r="AE708" i="2"/>
  <c r="AE714" i="2"/>
  <c r="AE726" i="2"/>
  <c r="AE655" i="2"/>
  <c r="AD625" i="2"/>
  <c r="AD560" i="2"/>
  <c r="AD543" i="2"/>
  <c r="AD80" i="2"/>
  <c r="AD280" i="2"/>
  <c r="AD388" i="2"/>
  <c r="AD435" i="2"/>
  <c r="AD318" i="2"/>
  <c r="AD569" i="2"/>
  <c r="AD532" i="2"/>
  <c r="AD398" i="2"/>
  <c r="AD269" i="2"/>
  <c r="AD111" i="2"/>
  <c r="AD664" i="2"/>
  <c r="AD130" i="2"/>
  <c r="AD477" i="2"/>
  <c r="AD596" i="2"/>
  <c r="AD623" i="2"/>
  <c r="AD427" i="2"/>
  <c r="AD411" i="2"/>
  <c r="AD65" i="2"/>
  <c r="AD395" i="2"/>
  <c r="AD503" i="2"/>
  <c r="AD260" i="2"/>
  <c r="AD278" i="2"/>
  <c r="AD591" i="2"/>
  <c r="AD432" i="2"/>
  <c r="AD87" i="2"/>
  <c r="AD656" i="2"/>
  <c r="AD567" i="2"/>
  <c r="AD298" i="2"/>
  <c r="AD167" i="2"/>
  <c r="AD686" i="2"/>
  <c r="AD7" i="2"/>
  <c r="AD389" i="2"/>
  <c r="AD74" i="2"/>
  <c r="AD420" i="2"/>
  <c r="AD160" i="2"/>
  <c r="AD234" i="2"/>
  <c r="AD673" i="2"/>
  <c r="AD123" i="2"/>
  <c r="AD53" i="2"/>
  <c r="AD539" i="2"/>
  <c r="AD176" i="2"/>
  <c r="AD377" i="2"/>
  <c r="AD449" i="2"/>
  <c r="AD206" i="2"/>
  <c r="AD605" i="2"/>
  <c r="AD231" i="2"/>
  <c r="AD346" i="2"/>
  <c r="AD518" i="2"/>
  <c r="AD459" i="2"/>
  <c r="AD476" i="2"/>
  <c r="AD132" i="2"/>
  <c r="AD361" i="2"/>
  <c r="AD313" i="2"/>
  <c r="AD247" i="2"/>
  <c r="AD469" i="2"/>
  <c r="AD190" i="2"/>
  <c r="AD371" i="2"/>
  <c r="AD485" i="2"/>
  <c r="AD300" i="2"/>
  <c r="AD334" i="2"/>
  <c r="AD200" i="2"/>
  <c r="AD357" i="2"/>
  <c r="AD308" i="2"/>
  <c r="AD306" i="2"/>
  <c r="AD470" i="2"/>
  <c r="AD405" i="2"/>
  <c r="AD159" i="2"/>
  <c r="AD408" i="2"/>
  <c r="AD360" i="2"/>
  <c r="AD258" i="2"/>
  <c r="AD104" i="2"/>
  <c r="AD182" i="2"/>
  <c r="AD598" i="2"/>
  <c r="AD197" i="2"/>
  <c r="AD463" i="2"/>
  <c r="AD168" i="2"/>
  <c r="AD61" i="2"/>
  <c r="AD348" i="2"/>
  <c r="AD450" i="2"/>
  <c r="AD367" i="2"/>
  <c r="AD524" i="2"/>
  <c r="AD312" i="2"/>
  <c r="AD149" i="2"/>
  <c r="AD436" i="2"/>
  <c r="AD504" i="2"/>
  <c r="AD303" i="2"/>
  <c r="AD276" i="2"/>
  <c r="AD275" i="2"/>
  <c r="AD73" i="2"/>
  <c r="AD606" i="2"/>
  <c r="AD94" i="2"/>
  <c r="AD8" i="2"/>
  <c r="AD267" i="2"/>
  <c r="AD107" i="2"/>
  <c r="AD93" i="2"/>
  <c r="AD237" i="2"/>
  <c r="AD638" i="2"/>
  <c r="AD426" i="2"/>
  <c r="AD54" i="2"/>
  <c r="AD340" i="2"/>
  <c r="AD441" i="2"/>
  <c r="AD95" i="2"/>
  <c r="AD294" i="2"/>
  <c r="AD24" i="2"/>
  <c r="AD646" i="2"/>
  <c r="AD481" i="2"/>
  <c r="AD368" i="2"/>
  <c r="AD523" i="2"/>
  <c r="AD58" i="2"/>
  <c r="AD217" i="2"/>
  <c r="AD38" i="2"/>
  <c r="AD380" i="2"/>
  <c r="AD279" i="2"/>
  <c r="AD284" i="2"/>
  <c r="AD337" i="2"/>
  <c r="AD447" i="2"/>
  <c r="AD62" i="2"/>
  <c r="AD23" i="2"/>
  <c r="AD728" i="2"/>
  <c r="AD198" i="2"/>
  <c r="AD222" i="2"/>
  <c r="AD316" i="2"/>
  <c r="AD243" i="2"/>
  <c r="AD639" i="2"/>
  <c r="AD372" i="2"/>
  <c r="AD145" i="2"/>
  <c r="AD118" i="2"/>
  <c r="AD154" i="2"/>
  <c r="AD88" i="2"/>
  <c r="AD264" i="2"/>
  <c r="AD297" i="2"/>
  <c r="AD20" i="2"/>
  <c r="AD685" i="2"/>
  <c r="AD658" i="2"/>
  <c r="AD323" i="2"/>
  <c r="AD700" i="2"/>
  <c r="AD392" i="2"/>
  <c r="AD268" i="2"/>
  <c r="AD400" i="2"/>
  <c r="AD286" i="2"/>
  <c r="AD225" i="2"/>
  <c r="AD549" i="2"/>
  <c r="AD643" i="2"/>
  <c r="AD430" i="2"/>
  <c r="AD467" i="2"/>
  <c r="AD19" i="2"/>
  <c r="AD28" i="2"/>
  <c r="AD723" i="2"/>
  <c r="AD119" i="2"/>
  <c r="AD235" i="2"/>
  <c r="AD30" i="2"/>
  <c r="AD261" i="2"/>
  <c r="AD295" i="2"/>
  <c r="AD195" i="2"/>
  <c r="AD471" i="2"/>
  <c r="AD510" i="2"/>
  <c r="AD272" i="2"/>
  <c r="AD559" i="2"/>
  <c r="AD418" i="2"/>
  <c r="AD239" i="2"/>
  <c r="AD453" i="2"/>
  <c r="AD487" i="2"/>
  <c r="AD338" i="2"/>
  <c r="AD227" i="2"/>
  <c r="AD551" i="2"/>
  <c r="AD641" i="2"/>
  <c r="AD546" i="2"/>
  <c r="AD563" i="2"/>
  <c r="AD604" i="2"/>
  <c r="AD208" i="2"/>
  <c r="AD594" i="2"/>
  <c r="AD536" i="2"/>
  <c r="AD423" i="2"/>
  <c r="AD215" i="2"/>
  <c r="AD342" i="2"/>
  <c r="AD573" i="2"/>
  <c r="AD109" i="2"/>
  <c r="AD489" i="2"/>
  <c r="AD669" i="2"/>
  <c r="AD479" i="2"/>
  <c r="AD36" i="2"/>
  <c r="AD626" i="2"/>
  <c r="AD684" i="2"/>
  <c r="AD218" i="2"/>
  <c r="AD63" i="2"/>
  <c r="AD155" i="2"/>
  <c r="AD5" i="2"/>
  <c r="AD665" i="2"/>
  <c r="AD607" i="2"/>
  <c r="AD202" i="2"/>
  <c r="AD321" i="2"/>
  <c r="AD325" i="2"/>
  <c r="AD633" i="2"/>
  <c r="AD616" i="2"/>
  <c r="AD143" i="2"/>
  <c r="AD506" i="2"/>
  <c r="AD52" i="2"/>
  <c r="AD442" i="2"/>
  <c r="AD540" i="2"/>
  <c r="AD90" i="2"/>
  <c r="AD610" i="2"/>
  <c r="AD349" i="2"/>
  <c r="AD652" i="2"/>
  <c r="AD387" i="2"/>
  <c r="AD556" i="2"/>
  <c r="AD47" i="2"/>
  <c r="AD289" i="2"/>
  <c r="AD250" i="2"/>
  <c r="AD98" i="2"/>
  <c r="AD60" i="2"/>
  <c r="AD226" i="2"/>
  <c r="AD55" i="2"/>
  <c r="AD127" i="2"/>
  <c r="AD502" i="2"/>
  <c r="AD516" i="2"/>
  <c r="AD396" i="2"/>
  <c r="AD196" i="2"/>
  <c r="AD550" i="2"/>
  <c r="AD493" i="2"/>
  <c r="AD602" i="2"/>
  <c r="AD158" i="2"/>
  <c r="AD448" i="2"/>
  <c r="AD84" i="2"/>
  <c r="AD249" i="2"/>
  <c r="AD146" i="2"/>
  <c r="AD142" i="2"/>
  <c r="AD464" i="2"/>
  <c r="AD329" i="2"/>
  <c r="AD642" i="2"/>
  <c r="AD12" i="2"/>
  <c r="AD350" i="2"/>
  <c r="AD39" i="2"/>
  <c r="AD514" i="2"/>
  <c r="AD327" i="2"/>
  <c r="AD415" i="2"/>
  <c r="AD29" i="2"/>
  <c r="AD42" i="2"/>
  <c r="AD406" i="2"/>
  <c r="AD391" i="2"/>
  <c r="AD173" i="2"/>
  <c r="AD71" i="2"/>
  <c r="AD533" i="2"/>
  <c r="AD122" i="2"/>
  <c r="AD351" i="2"/>
  <c r="AD417" i="2"/>
  <c r="AD75" i="2"/>
  <c r="AD413" i="2"/>
  <c r="AD331" i="2"/>
  <c r="AD315" i="2"/>
  <c r="AD354" i="2"/>
  <c r="AD571" i="2"/>
  <c r="AD456" i="2"/>
  <c r="AD710" i="2"/>
  <c r="AD653" i="2"/>
  <c r="AD697" i="2"/>
  <c r="AD498" i="2"/>
  <c r="AD25" i="2"/>
  <c r="AD561" i="2"/>
  <c r="AD45" i="2"/>
  <c r="AD137" i="2"/>
  <c r="AD223" i="2"/>
  <c r="AD343" i="2"/>
  <c r="AD18" i="2"/>
  <c r="AD409" i="2"/>
  <c r="AD431" i="2"/>
  <c r="AD57" i="2"/>
  <c r="AD592" i="2"/>
  <c r="AD362" i="2"/>
  <c r="AD511" i="2"/>
  <c r="AD670" i="2"/>
  <c r="AD499" i="2"/>
  <c r="AD725" i="2"/>
  <c r="AD490" i="2"/>
  <c r="AD170" i="2"/>
  <c r="AD180" i="2"/>
  <c r="AD414" i="2"/>
  <c r="AD458" i="2"/>
  <c r="AD375" i="2"/>
  <c r="AD256" i="2"/>
  <c r="AD515" i="2"/>
  <c r="AD451" i="2"/>
  <c r="AD112" i="2"/>
  <c r="AD3" i="2"/>
  <c r="AD433" i="2"/>
  <c r="AD439" i="2"/>
  <c r="AD178" i="2"/>
  <c r="AD265" i="2"/>
  <c r="AD105" i="2"/>
  <c r="AD194" i="2"/>
  <c r="AD542" i="2"/>
  <c r="AD568" i="2"/>
  <c r="AD82" i="2"/>
  <c r="AD184" i="2"/>
  <c r="AD89" i="2"/>
  <c r="AD473" i="2"/>
  <c r="AD454" i="2"/>
  <c r="AD675" i="2"/>
  <c r="AD238" i="2"/>
  <c r="AD378" i="2"/>
  <c r="AD324" i="2"/>
  <c r="AD179" i="2"/>
  <c r="AD86" i="2"/>
  <c r="AD287" i="2"/>
  <c r="AD174" i="2"/>
  <c r="AD68" i="2"/>
  <c r="AD153" i="2"/>
  <c r="AD630" i="2"/>
  <c r="AD251" i="2"/>
  <c r="AD204" i="2"/>
  <c r="AD358" i="2"/>
  <c r="AD609" i="2"/>
  <c r="AD366" i="2"/>
  <c r="AD618" i="2"/>
  <c r="AD165" i="2"/>
  <c r="AD311" i="2"/>
  <c r="AD509" i="2"/>
  <c r="AD575" i="2"/>
  <c r="AD102" i="2"/>
  <c r="AD472" i="2"/>
  <c r="AD192" i="2"/>
  <c r="AD106" i="2"/>
  <c r="AD288" i="2"/>
  <c r="AD404" i="2"/>
  <c r="AD56" i="2"/>
  <c r="AD296" i="2"/>
  <c r="AD379" i="2"/>
  <c r="AD369" i="2"/>
  <c r="AD635" i="2"/>
  <c r="AD97" i="2"/>
  <c r="AD101" i="2"/>
  <c r="AD188" i="2"/>
  <c r="AD233" i="2"/>
  <c r="AD255" i="2"/>
  <c r="AD309" i="2"/>
  <c r="AD478" i="2"/>
  <c r="AD67" i="2"/>
  <c r="AD332" i="2"/>
  <c r="AD4" i="2"/>
  <c r="AD270" i="2"/>
  <c r="AD156" i="2"/>
  <c r="AD552" i="2"/>
  <c r="AD37" i="2"/>
  <c r="AD711" i="2"/>
  <c r="AD34" i="2"/>
  <c r="AD110" i="2"/>
  <c r="AD628" i="2"/>
  <c r="AD302" i="2"/>
  <c r="AD16" i="2"/>
  <c r="AD157" i="2"/>
  <c r="AD210" i="2"/>
  <c r="AD48" i="2"/>
  <c r="AD317" i="2"/>
  <c r="AD166" i="2"/>
  <c r="AD534" i="2"/>
  <c r="AD220" i="2"/>
  <c r="AD677" i="2"/>
  <c r="AD683" i="2"/>
  <c r="AD232" i="2"/>
  <c r="AD103" i="2"/>
  <c r="AD614" i="2"/>
  <c r="AD216" i="2"/>
  <c r="AD538" i="2"/>
  <c r="AD113" i="2"/>
  <c r="AD9" i="2"/>
  <c r="AD185" i="2"/>
  <c r="AD553" i="2"/>
  <c r="AD141" i="2"/>
  <c r="AD91" i="2"/>
  <c r="AD2" i="2"/>
  <c r="AD654" i="2"/>
  <c r="AD120" i="2"/>
  <c r="AD183" i="2"/>
  <c r="AD150" i="2"/>
  <c r="AD547" i="2"/>
  <c r="AD537" i="2"/>
  <c r="AD262" i="2"/>
  <c r="AD31" i="2"/>
  <c r="AD345" i="2"/>
  <c r="AD475" i="2"/>
  <c r="AD50" i="2"/>
  <c r="AD425" i="2"/>
  <c r="AD457" i="2"/>
  <c r="AD678" i="2"/>
  <c r="AD293" i="2"/>
  <c r="AD128" i="2"/>
  <c r="AD44" i="2"/>
  <c r="AD64" i="2"/>
  <c r="AD562" i="2"/>
  <c r="AD46" i="2"/>
  <c r="AD615" i="2"/>
  <c r="AD138" i="2"/>
  <c r="AD535" i="2"/>
  <c r="AD78" i="2"/>
  <c r="AD705" i="2"/>
  <c r="AD474" i="2"/>
  <c r="AD597" i="2"/>
  <c r="AD466" i="2"/>
  <c r="AD17" i="2"/>
  <c r="AD619" i="2"/>
  <c r="AD181" i="2"/>
  <c r="AD32" i="2"/>
  <c r="AD438" i="2"/>
  <c r="AD285" i="2"/>
  <c r="AD13" i="2"/>
  <c r="AD390" i="2"/>
  <c r="AD636" i="2"/>
  <c r="AD163" i="2"/>
  <c r="AD330" i="2"/>
  <c r="AD248" i="2"/>
  <c r="AD363" i="2"/>
  <c r="AD512" i="2"/>
  <c r="AD213" i="2"/>
  <c r="AD209" i="2"/>
  <c r="AD14" i="2"/>
  <c r="AD429" i="2"/>
  <c r="AD355" i="2"/>
  <c r="AD205" i="2"/>
  <c r="AD133" i="2"/>
  <c r="AD230" i="2"/>
  <c r="AD520" i="2"/>
  <c r="AD682" i="2"/>
  <c r="AD589" i="2"/>
  <c r="AD21" i="2"/>
  <c r="AD254" i="2"/>
  <c r="AD522" i="2"/>
  <c r="AD211" i="2"/>
  <c r="AD199" i="2"/>
  <c r="AD266" i="2"/>
  <c r="AD11" i="2"/>
  <c r="AD574" i="2"/>
  <c r="AD83" i="2"/>
  <c r="AD152" i="2"/>
  <c r="AD632" i="2"/>
  <c r="AD257" i="2"/>
  <c r="AD508" i="2"/>
  <c r="AD588" i="2"/>
  <c r="AD386" i="2"/>
  <c r="AD134" i="2"/>
  <c r="AD352" i="2"/>
  <c r="AD617" i="2"/>
  <c r="AD468" i="2"/>
  <c r="AD22" i="2"/>
  <c r="AD92" i="2"/>
  <c r="AD727" i="2"/>
  <c r="AD59" i="2"/>
  <c r="AD461" i="2"/>
  <c r="AD698" i="2"/>
  <c r="AD339" i="2"/>
  <c r="AD240" i="2"/>
  <c r="AD621" i="2"/>
  <c r="AD126" i="2"/>
  <c r="AD578" i="2"/>
  <c r="AD85" i="2"/>
  <c r="AD583" i="2"/>
  <c r="AD6" i="2"/>
  <c r="AD416" i="2"/>
  <c r="AD383" i="2"/>
  <c r="AD131" i="2"/>
  <c r="AD393" i="2"/>
  <c r="AD326" i="2"/>
  <c r="AD164" i="2"/>
  <c r="AD397" i="2"/>
  <c r="AD135" i="2"/>
  <c r="AD647" i="2"/>
  <c r="AD161" i="2"/>
  <c r="AD590" i="2"/>
  <c r="AD281" i="2"/>
  <c r="AD689" i="2"/>
  <c r="AD10" i="2"/>
  <c r="AD241" i="2"/>
  <c r="AD244" i="2"/>
  <c r="AD659" i="2"/>
  <c r="AD613" i="2"/>
  <c r="AD719" i="2"/>
  <c r="AD419" i="2"/>
  <c r="AD169" i="2"/>
  <c r="AD402" i="2"/>
  <c r="AD229" i="2"/>
  <c r="AD674" i="2"/>
  <c r="AD527" i="2"/>
  <c r="AD718" i="2"/>
  <c r="AD356" i="2"/>
  <c r="AD96" i="2"/>
  <c r="AD694" i="2"/>
  <c r="AD136" i="2"/>
  <c r="AD139" i="2"/>
  <c r="AD148" i="2"/>
  <c r="AD15" i="2"/>
  <c r="AD384" i="2"/>
  <c r="AD27" i="2"/>
  <c r="AD660" i="2"/>
  <c r="AD374" i="2"/>
  <c r="AD513" i="2"/>
  <c r="AD500" i="2"/>
  <c r="AD125" i="2"/>
  <c r="AD26" i="2"/>
  <c r="AD236" i="2"/>
  <c r="AD648" i="2"/>
  <c r="AD99" i="2"/>
  <c r="AD116" i="2"/>
  <c r="AD584" i="2"/>
  <c r="AD558" i="2"/>
  <c r="AD580" i="2"/>
  <c r="AD528" i="2"/>
  <c r="AD622" i="2"/>
  <c r="AD565" i="2"/>
  <c r="AD51" i="2"/>
  <c r="AD364" i="2"/>
  <c r="AD347" i="2"/>
  <c r="AD381" i="2"/>
  <c r="AD716" i="2"/>
  <c r="AD541" i="2"/>
  <c r="AD721" i="2"/>
  <c r="AD49" i="2"/>
  <c r="AD494" i="2"/>
  <c r="AD385" i="2"/>
  <c r="AD271" i="2"/>
  <c r="AD69" i="2"/>
  <c r="AD373" i="2"/>
  <c r="AD301" i="2"/>
  <c r="AD554" i="2"/>
  <c r="AD452" i="2"/>
  <c r="AD191" i="2"/>
  <c r="AD304" i="2"/>
  <c r="AD608" i="2"/>
  <c r="AD140" i="2"/>
  <c r="AD252" i="2"/>
  <c r="AD186" i="2"/>
  <c r="AD305" i="2"/>
  <c r="AD100" i="2"/>
  <c r="AD151" i="2"/>
  <c r="AD576" i="2"/>
  <c r="AD548" i="2"/>
  <c r="AD530" i="2"/>
  <c r="AD587" i="2"/>
  <c r="AD582" i="2"/>
  <c r="AD114" i="2"/>
  <c r="AD422" i="2"/>
  <c r="AD483" i="2"/>
  <c r="AD706" i="2"/>
  <c r="AD486" i="2"/>
  <c r="AD440" i="2"/>
  <c r="AD359" i="2"/>
  <c r="AD124" i="2"/>
  <c r="AD437" i="2"/>
  <c r="AD704" i="2"/>
  <c r="AD462" i="2"/>
  <c r="AD557" i="2"/>
  <c r="AD693" i="2"/>
  <c r="AD713" i="2"/>
  <c r="AD497" i="2"/>
  <c r="AD531" i="2"/>
  <c r="AD314" i="2"/>
  <c r="AD410" i="2"/>
  <c r="AD593" i="2"/>
  <c r="AD585" i="2"/>
  <c r="AD730" i="2"/>
  <c r="AD634" i="2"/>
  <c r="AD599" i="2"/>
  <c r="AD207" i="2"/>
  <c r="AD79" i="2"/>
  <c r="AD171" i="2"/>
  <c r="AD43" i="2"/>
  <c r="AD649" i="2"/>
  <c r="AD521" i="2"/>
  <c r="AD455" i="2"/>
  <c r="AD421" i="2"/>
  <c r="AD446" i="2"/>
  <c r="AD428" i="2"/>
  <c r="AD108" i="2"/>
  <c r="AD72" i="2"/>
  <c r="AD412" i="2"/>
  <c r="AD177" i="2"/>
  <c r="AD572" i="2"/>
  <c r="AD117" i="2"/>
  <c r="AD310" i="2"/>
  <c r="AD187" i="2"/>
  <c r="AD319" i="2"/>
  <c r="AD35" i="2"/>
  <c r="AD570" i="2"/>
  <c r="AD667" i="2"/>
  <c r="AD376" i="2"/>
  <c r="AD299" i="2"/>
  <c r="AD651" i="2"/>
  <c r="AD203" i="2"/>
  <c r="AD41" i="2"/>
  <c r="AD715" i="2"/>
  <c r="AD147" i="2"/>
  <c r="AD482" i="2"/>
  <c r="AD115" i="2"/>
  <c r="AD492" i="2"/>
  <c r="AD645" i="2"/>
  <c r="AD282" i="2"/>
  <c r="AD81" i="2"/>
  <c r="AD224" i="2"/>
  <c r="AD77" i="2"/>
  <c r="AD505" i="2"/>
  <c r="AD382" i="2"/>
  <c r="AD40" i="2"/>
  <c r="AD228" i="2"/>
  <c r="AD600" i="2"/>
  <c r="AD681" i="2"/>
  <c r="AD344" i="2"/>
  <c r="AD488" i="2"/>
  <c r="AD291" i="2"/>
  <c r="AD637" i="2"/>
  <c r="AD566" i="2"/>
  <c r="AD629" i="2"/>
  <c r="AD644" i="2"/>
  <c r="AD322" i="2"/>
  <c r="AD76" i="2"/>
  <c r="AD595" i="2"/>
  <c r="AD401" i="2"/>
  <c r="AD219" i="2"/>
  <c r="AD424" i="2"/>
  <c r="AD603" i="2"/>
  <c r="AD707" i="2"/>
  <c r="AD650" i="2"/>
  <c r="AD189" i="2"/>
  <c r="AD407" i="2"/>
  <c r="AD290" i="2"/>
  <c r="AD724" i="2"/>
  <c r="AD66" i="2"/>
  <c r="AD253" i="2"/>
  <c r="AD445" i="2"/>
  <c r="AD212" i="2"/>
  <c r="AD201" i="2"/>
  <c r="AD709" i="2"/>
  <c r="AD221" i="2"/>
  <c r="AD292" i="2"/>
  <c r="AD661" i="2"/>
  <c r="AD555" i="2"/>
  <c r="AD691" i="2"/>
  <c r="AD245" i="2"/>
  <c r="AD328" i="2"/>
  <c r="AD586" i="2"/>
  <c r="AD519" i="2"/>
  <c r="AD33" i="2"/>
  <c r="AD731" i="2"/>
  <c r="AD162" i="2"/>
  <c r="AD701" i="2"/>
  <c r="AD544" i="2"/>
  <c r="AD274" i="2"/>
  <c r="AD620" i="2"/>
  <c r="AD259" i="2"/>
  <c r="AD129" i="2"/>
  <c r="AD465" i="2"/>
  <c r="AD732" i="2"/>
  <c r="AD70" i="2"/>
  <c r="AD172" i="2"/>
  <c r="AD273" i="2"/>
  <c r="AD507" i="2"/>
  <c r="AD480" i="2"/>
  <c r="AD403" i="2"/>
  <c r="AD663" i="2"/>
  <c r="AD484" i="2"/>
  <c r="AD341" i="2"/>
  <c r="AD460" i="2"/>
  <c r="AD703" i="2"/>
  <c r="AD193" i="2"/>
  <c r="AD717" i="2"/>
  <c r="AD680" i="2"/>
  <c r="AD601" i="2"/>
  <c r="AD394" i="2"/>
  <c r="AD640" i="2"/>
  <c r="AD434" i="2"/>
  <c r="AD672" i="2"/>
  <c r="AD320" i="2"/>
  <c r="AD529" i="2"/>
  <c r="AD263" i="2"/>
  <c r="AD144" i="2"/>
  <c r="AD370" i="2"/>
  <c r="AD246" i="2"/>
  <c r="AD277" i="2"/>
  <c r="AD525" i="2"/>
  <c r="AD624" i="2"/>
  <c r="AD335" i="2"/>
  <c r="AD365" i="2"/>
  <c r="AD121" i="2"/>
  <c r="AD564" i="2"/>
  <c r="AD496" i="2"/>
  <c r="AD444" i="2"/>
  <c r="AD307" i="2"/>
  <c r="AD214" i="2"/>
  <c r="AD612" i="2"/>
  <c r="AD336" i="2"/>
  <c r="AD611" i="2"/>
  <c r="AD283" i="2"/>
  <c r="AD579" i="2"/>
  <c r="AD722" i="2"/>
  <c r="AD175" i="2"/>
  <c r="AD443" i="2"/>
  <c r="AD399" i="2"/>
  <c r="AD491" i="2"/>
  <c r="AD333" i="2"/>
  <c r="AD517" i="2"/>
  <c r="AD692" i="2"/>
  <c r="AD666" i="2"/>
  <c r="AD545" i="2"/>
  <c r="AD631" i="2"/>
  <c r="AD688" i="2"/>
  <c r="AD242" i="2"/>
  <c r="AD495" i="2"/>
  <c r="AD662" i="2"/>
  <c r="AD657" i="2"/>
  <c r="AD353" i="2"/>
  <c r="AD699" i="2"/>
  <c r="AD577" i="2"/>
  <c r="AD687" i="2"/>
  <c r="AD671" i="2"/>
  <c r="AD501" i="2"/>
  <c r="AD729" i="2"/>
  <c r="AD702" i="2"/>
  <c r="AD526" i="2"/>
  <c r="AD676" i="2"/>
  <c r="AD679" i="2"/>
  <c r="AD668" i="2"/>
  <c r="AD712" i="2"/>
  <c r="AD581" i="2"/>
  <c r="AD696" i="2"/>
  <c r="AD695" i="2"/>
  <c r="AD690" i="2"/>
  <c r="AD720" i="2"/>
  <c r="AD627" i="2"/>
  <c r="AD708" i="2"/>
  <c r="AD714" i="2"/>
  <c r="AD726" i="2"/>
  <c r="AD655" i="2"/>
  <c r="AC625" i="2"/>
  <c r="AC560" i="2"/>
  <c r="AC543" i="2"/>
  <c r="AC80" i="2"/>
  <c r="AC280" i="2"/>
  <c r="AC388" i="2"/>
  <c r="AC435" i="2"/>
  <c r="AC318" i="2"/>
  <c r="AC569" i="2"/>
  <c r="AC532" i="2"/>
  <c r="AC398" i="2"/>
  <c r="AC269" i="2"/>
  <c r="AC111" i="2"/>
  <c r="AC664" i="2"/>
  <c r="AC130" i="2"/>
  <c r="AC477" i="2"/>
  <c r="AC596" i="2"/>
  <c r="AC623" i="2"/>
  <c r="AC427" i="2"/>
  <c r="AC411" i="2"/>
  <c r="AC65" i="2"/>
  <c r="AC395" i="2"/>
  <c r="AC503" i="2"/>
  <c r="AC260" i="2"/>
  <c r="AC278" i="2"/>
  <c r="AC591" i="2"/>
  <c r="AC432" i="2"/>
  <c r="AC87" i="2"/>
  <c r="AC656" i="2"/>
  <c r="AC567" i="2"/>
  <c r="AC298" i="2"/>
  <c r="AC167" i="2"/>
  <c r="AC686" i="2"/>
  <c r="AC7" i="2"/>
  <c r="AC389" i="2"/>
  <c r="AC74" i="2"/>
  <c r="AC420" i="2"/>
  <c r="AC160" i="2"/>
  <c r="AC234" i="2"/>
  <c r="AC673" i="2"/>
  <c r="AC123" i="2"/>
  <c r="AC53" i="2"/>
  <c r="AC539" i="2"/>
  <c r="AC176" i="2"/>
  <c r="AC377" i="2"/>
  <c r="AC449" i="2"/>
  <c r="AC206" i="2"/>
  <c r="AC605" i="2"/>
  <c r="AC231" i="2"/>
  <c r="AC346" i="2"/>
  <c r="AC518" i="2"/>
  <c r="AC459" i="2"/>
  <c r="AC476" i="2"/>
  <c r="AC132" i="2"/>
  <c r="AC361" i="2"/>
  <c r="AC313" i="2"/>
  <c r="AC247" i="2"/>
  <c r="AC469" i="2"/>
  <c r="AC190" i="2"/>
  <c r="AC371" i="2"/>
  <c r="AC485" i="2"/>
  <c r="AC300" i="2"/>
  <c r="AC334" i="2"/>
  <c r="AC200" i="2"/>
  <c r="AC357" i="2"/>
  <c r="AC308" i="2"/>
  <c r="AC306" i="2"/>
  <c r="AC470" i="2"/>
  <c r="AC405" i="2"/>
  <c r="AC159" i="2"/>
  <c r="AC408" i="2"/>
  <c r="AC360" i="2"/>
  <c r="AC258" i="2"/>
  <c r="AC104" i="2"/>
  <c r="AC182" i="2"/>
  <c r="AC598" i="2"/>
  <c r="AC197" i="2"/>
  <c r="AC463" i="2"/>
  <c r="AC168" i="2"/>
  <c r="AC61" i="2"/>
  <c r="AC348" i="2"/>
  <c r="AC450" i="2"/>
  <c r="AC367" i="2"/>
  <c r="AC524" i="2"/>
  <c r="AC312" i="2"/>
  <c r="AC149" i="2"/>
  <c r="AC436" i="2"/>
  <c r="AC504" i="2"/>
  <c r="AC303" i="2"/>
  <c r="AC276" i="2"/>
  <c r="AC275" i="2"/>
  <c r="AC73" i="2"/>
  <c r="AC606" i="2"/>
  <c r="AC94" i="2"/>
  <c r="AC8" i="2"/>
  <c r="AC267" i="2"/>
  <c r="AC107" i="2"/>
  <c r="AC93" i="2"/>
  <c r="AC237" i="2"/>
  <c r="AC638" i="2"/>
  <c r="AC426" i="2"/>
  <c r="AC54" i="2"/>
  <c r="AC340" i="2"/>
  <c r="AC441" i="2"/>
  <c r="AC95" i="2"/>
  <c r="AC294" i="2"/>
  <c r="AC24" i="2"/>
  <c r="AC646" i="2"/>
  <c r="AC481" i="2"/>
  <c r="AC368" i="2"/>
  <c r="AC523" i="2"/>
  <c r="AC58" i="2"/>
  <c r="AC217" i="2"/>
  <c r="AC38" i="2"/>
  <c r="AC380" i="2"/>
  <c r="AC279" i="2"/>
  <c r="AC284" i="2"/>
  <c r="AC337" i="2"/>
  <c r="AC447" i="2"/>
  <c r="AC62" i="2"/>
  <c r="AC23" i="2"/>
  <c r="AC728" i="2"/>
  <c r="AC198" i="2"/>
  <c r="AC222" i="2"/>
  <c r="AC316" i="2"/>
  <c r="AC243" i="2"/>
  <c r="AC639" i="2"/>
  <c r="AC372" i="2"/>
  <c r="AC145" i="2"/>
  <c r="AC118" i="2"/>
  <c r="AC154" i="2"/>
  <c r="AC88" i="2"/>
  <c r="AC264" i="2"/>
  <c r="AC297" i="2"/>
  <c r="AC20" i="2"/>
  <c r="AC685" i="2"/>
  <c r="AC658" i="2"/>
  <c r="AC323" i="2"/>
  <c r="AC700" i="2"/>
  <c r="AC392" i="2"/>
  <c r="AC268" i="2"/>
  <c r="AC400" i="2"/>
  <c r="AC286" i="2"/>
  <c r="AC225" i="2"/>
  <c r="AC549" i="2"/>
  <c r="AC643" i="2"/>
  <c r="AC430" i="2"/>
  <c r="AC467" i="2"/>
  <c r="AC19" i="2"/>
  <c r="AC28" i="2"/>
  <c r="AC723" i="2"/>
  <c r="AC119" i="2"/>
  <c r="AC235" i="2"/>
  <c r="AC30" i="2"/>
  <c r="AC261" i="2"/>
  <c r="AC295" i="2"/>
  <c r="AC195" i="2"/>
  <c r="AC471" i="2"/>
  <c r="AC510" i="2"/>
  <c r="AC272" i="2"/>
  <c r="AC559" i="2"/>
  <c r="AC418" i="2"/>
  <c r="AC239" i="2"/>
  <c r="AC453" i="2"/>
  <c r="AC487" i="2"/>
  <c r="AC338" i="2"/>
  <c r="AC227" i="2"/>
  <c r="AC551" i="2"/>
  <c r="AC641" i="2"/>
  <c r="AC546" i="2"/>
  <c r="AC563" i="2"/>
  <c r="AC604" i="2"/>
  <c r="AC208" i="2"/>
  <c r="AC594" i="2"/>
  <c r="AC536" i="2"/>
  <c r="AC423" i="2"/>
  <c r="AC215" i="2"/>
  <c r="AC342" i="2"/>
  <c r="AC573" i="2"/>
  <c r="AC109" i="2"/>
  <c r="AC489" i="2"/>
  <c r="AC669" i="2"/>
  <c r="AC479" i="2"/>
  <c r="AC36" i="2"/>
  <c r="AC626" i="2"/>
  <c r="AC684" i="2"/>
  <c r="AC218" i="2"/>
  <c r="AC63" i="2"/>
  <c r="AC155" i="2"/>
  <c r="AC5" i="2"/>
  <c r="AC665" i="2"/>
  <c r="AC607" i="2"/>
  <c r="AC202" i="2"/>
  <c r="AC321" i="2"/>
  <c r="AC325" i="2"/>
  <c r="AC633" i="2"/>
  <c r="AC616" i="2"/>
  <c r="AC143" i="2"/>
  <c r="AC506" i="2"/>
  <c r="AC52" i="2"/>
  <c r="AC442" i="2"/>
  <c r="AC540" i="2"/>
  <c r="AC90" i="2"/>
  <c r="AC610" i="2"/>
  <c r="AC349" i="2"/>
  <c r="AC652" i="2"/>
  <c r="AC387" i="2"/>
  <c r="AC556" i="2"/>
  <c r="AC47" i="2"/>
  <c r="AC289" i="2"/>
  <c r="AC250" i="2"/>
  <c r="AC98" i="2"/>
  <c r="AC60" i="2"/>
  <c r="AC226" i="2"/>
  <c r="AC55" i="2"/>
  <c r="AC127" i="2"/>
  <c r="AC502" i="2"/>
  <c r="AC516" i="2"/>
  <c r="AC396" i="2"/>
  <c r="AC196" i="2"/>
  <c r="AC550" i="2"/>
  <c r="AC493" i="2"/>
  <c r="AC602" i="2"/>
  <c r="AC158" i="2"/>
  <c r="AC448" i="2"/>
  <c r="AC84" i="2"/>
  <c r="AC249" i="2"/>
  <c r="AC146" i="2"/>
  <c r="AC142" i="2"/>
  <c r="AC464" i="2"/>
  <c r="AC329" i="2"/>
  <c r="AC642" i="2"/>
  <c r="AC12" i="2"/>
  <c r="AC350" i="2"/>
  <c r="AC39" i="2"/>
  <c r="AC514" i="2"/>
  <c r="AC327" i="2"/>
  <c r="AC415" i="2"/>
  <c r="AC29" i="2"/>
  <c r="AC42" i="2"/>
  <c r="AC406" i="2"/>
  <c r="AC391" i="2"/>
  <c r="AC173" i="2"/>
  <c r="AC71" i="2"/>
  <c r="AC533" i="2"/>
  <c r="AC122" i="2"/>
  <c r="AC351" i="2"/>
  <c r="AC417" i="2"/>
  <c r="AC75" i="2"/>
  <c r="AC413" i="2"/>
  <c r="AC331" i="2"/>
  <c r="AC315" i="2"/>
  <c r="AC354" i="2"/>
  <c r="AC571" i="2"/>
  <c r="AC456" i="2"/>
  <c r="AC710" i="2"/>
  <c r="AC653" i="2"/>
  <c r="AC697" i="2"/>
  <c r="AC498" i="2"/>
  <c r="AC25" i="2"/>
  <c r="AC561" i="2"/>
  <c r="AC45" i="2"/>
  <c r="AC137" i="2"/>
  <c r="AC223" i="2"/>
  <c r="AC343" i="2"/>
  <c r="AC18" i="2"/>
  <c r="AC409" i="2"/>
  <c r="AC431" i="2"/>
  <c r="AC57" i="2"/>
  <c r="AC592" i="2"/>
  <c r="AC362" i="2"/>
  <c r="AC511" i="2"/>
  <c r="AC670" i="2"/>
  <c r="AC499" i="2"/>
  <c r="AC725" i="2"/>
  <c r="AC490" i="2"/>
  <c r="AC170" i="2"/>
  <c r="AC180" i="2"/>
  <c r="AC414" i="2"/>
  <c r="AC458" i="2"/>
  <c r="AC375" i="2"/>
  <c r="AC256" i="2"/>
  <c r="AC515" i="2"/>
  <c r="AC451" i="2"/>
  <c r="AC112" i="2"/>
  <c r="AC3" i="2"/>
  <c r="AC433" i="2"/>
  <c r="AC439" i="2"/>
  <c r="AC178" i="2"/>
  <c r="AC265" i="2"/>
  <c r="AC105" i="2"/>
  <c r="AC194" i="2"/>
  <c r="AC542" i="2"/>
  <c r="AC568" i="2"/>
  <c r="AC82" i="2"/>
  <c r="AC184" i="2"/>
  <c r="AC89" i="2"/>
  <c r="AC473" i="2"/>
  <c r="AC454" i="2"/>
  <c r="AC675" i="2"/>
  <c r="AC238" i="2"/>
  <c r="AC378" i="2"/>
  <c r="AC324" i="2"/>
  <c r="AC179" i="2"/>
  <c r="AC86" i="2"/>
  <c r="AC287" i="2"/>
  <c r="AC174" i="2"/>
  <c r="AC68" i="2"/>
  <c r="AC153" i="2"/>
  <c r="AC630" i="2"/>
  <c r="AC251" i="2"/>
  <c r="AC204" i="2"/>
  <c r="AC358" i="2"/>
  <c r="AC609" i="2"/>
  <c r="AC366" i="2"/>
  <c r="AC618" i="2"/>
  <c r="AC165" i="2"/>
  <c r="AC311" i="2"/>
  <c r="AC509" i="2"/>
  <c r="AC575" i="2"/>
  <c r="AC102" i="2"/>
  <c r="AC472" i="2"/>
  <c r="AC192" i="2"/>
  <c r="AC106" i="2"/>
  <c r="AC288" i="2"/>
  <c r="AC404" i="2"/>
  <c r="AC56" i="2"/>
  <c r="AC296" i="2"/>
  <c r="AC379" i="2"/>
  <c r="AC369" i="2"/>
  <c r="AC635" i="2"/>
  <c r="AC97" i="2"/>
  <c r="AC101" i="2"/>
  <c r="AC188" i="2"/>
  <c r="AC233" i="2"/>
  <c r="AC255" i="2"/>
  <c r="AC309" i="2"/>
  <c r="AC478" i="2"/>
  <c r="AC67" i="2"/>
  <c r="AC332" i="2"/>
  <c r="AC4" i="2"/>
  <c r="AC270" i="2"/>
  <c r="AC156" i="2"/>
  <c r="AC552" i="2"/>
  <c r="AC37" i="2"/>
  <c r="AC711" i="2"/>
  <c r="AC34" i="2"/>
  <c r="AC110" i="2"/>
  <c r="AC628" i="2"/>
  <c r="AC302" i="2"/>
  <c r="AC16" i="2"/>
  <c r="AC157" i="2"/>
  <c r="AC210" i="2"/>
  <c r="AC48" i="2"/>
  <c r="AC317" i="2"/>
  <c r="AC166" i="2"/>
  <c r="AC534" i="2"/>
  <c r="AC220" i="2"/>
  <c r="AC677" i="2"/>
  <c r="AC683" i="2"/>
  <c r="AC232" i="2"/>
  <c r="AC103" i="2"/>
  <c r="AC614" i="2"/>
  <c r="AC216" i="2"/>
  <c r="AC538" i="2"/>
  <c r="AC113" i="2"/>
  <c r="AC9" i="2"/>
  <c r="AC185" i="2"/>
  <c r="AC553" i="2"/>
  <c r="AC141" i="2"/>
  <c r="AC91" i="2"/>
  <c r="AC2" i="2"/>
  <c r="AC654" i="2"/>
  <c r="AC120" i="2"/>
  <c r="AC183" i="2"/>
  <c r="AC150" i="2"/>
  <c r="AC547" i="2"/>
  <c r="AC537" i="2"/>
  <c r="AC262" i="2"/>
  <c r="AC31" i="2"/>
  <c r="AC345" i="2"/>
  <c r="AC475" i="2"/>
  <c r="AC50" i="2"/>
  <c r="AC425" i="2"/>
  <c r="AC457" i="2"/>
  <c r="AC678" i="2"/>
  <c r="AC293" i="2"/>
  <c r="AC128" i="2"/>
  <c r="AC44" i="2"/>
  <c r="AC64" i="2"/>
  <c r="AC562" i="2"/>
  <c r="AC46" i="2"/>
  <c r="AC615" i="2"/>
  <c r="AC138" i="2"/>
  <c r="AC535" i="2"/>
  <c r="AC78" i="2"/>
  <c r="AC705" i="2"/>
  <c r="AC474" i="2"/>
  <c r="AC597" i="2"/>
  <c r="AC466" i="2"/>
  <c r="AC17" i="2"/>
  <c r="AC619" i="2"/>
  <c r="AC181" i="2"/>
  <c r="AC32" i="2"/>
  <c r="AC438" i="2"/>
  <c r="AC285" i="2"/>
  <c r="AC13" i="2"/>
  <c r="AC390" i="2"/>
  <c r="AC636" i="2"/>
  <c r="AC163" i="2"/>
  <c r="AC330" i="2"/>
  <c r="AC248" i="2"/>
  <c r="AC363" i="2"/>
  <c r="AC512" i="2"/>
  <c r="AC213" i="2"/>
  <c r="AC209" i="2"/>
  <c r="AC14" i="2"/>
  <c r="AC429" i="2"/>
  <c r="AC355" i="2"/>
  <c r="AC205" i="2"/>
  <c r="AC133" i="2"/>
  <c r="AC230" i="2"/>
  <c r="AC520" i="2"/>
  <c r="AC682" i="2"/>
  <c r="AC589" i="2"/>
  <c r="AC21" i="2"/>
  <c r="AC254" i="2"/>
  <c r="AC522" i="2"/>
  <c r="AC211" i="2"/>
  <c r="AC199" i="2"/>
  <c r="AC266" i="2"/>
  <c r="AC11" i="2"/>
  <c r="AC574" i="2"/>
  <c r="AC83" i="2"/>
  <c r="AC152" i="2"/>
  <c r="AC632" i="2"/>
  <c r="AC257" i="2"/>
  <c r="AC508" i="2"/>
  <c r="AC588" i="2"/>
  <c r="AC386" i="2"/>
  <c r="AC134" i="2"/>
  <c r="AC352" i="2"/>
  <c r="AC617" i="2"/>
  <c r="AC468" i="2"/>
  <c r="AC22" i="2"/>
  <c r="AC92" i="2"/>
  <c r="AC727" i="2"/>
  <c r="AC59" i="2"/>
  <c r="AC461" i="2"/>
  <c r="AC698" i="2"/>
  <c r="AC339" i="2"/>
  <c r="AC240" i="2"/>
  <c r="AC621" i="2"/>
  <c r="AC126" i="2"/>
  <c r="AC578" i="2"/>
  <c r="AC85" i="2"/>
  <c r="AC583" i="2"/>
  <c r="AC6" i="2"/>
  <c r="AC416" i="2"/>
  <c r="AC383" i="2"/>
  <c r="AC131" i="2"/>
  <c r="AC393" i="2"/>
  <c r="AC326" i="2"/>
  <c r="AC164" i="2"/>
  <c r="AC397" i="2"/>
  <c r="AC135" i="2"/>
  <c r="AC647" i="2"/>
  <c r="AC161" i="2"/>
  <c r="AC590" i="2"/>
  <c r="AC281" i="2"/>
  <c r="AC689" i="2"/>
  <c r="AC10" i="2"/>
  <c r="AC241" i="2"/>
  <c r="AC244" i="2"/>
  <c r="AC659" i="2"/>
  <c r="AC613" i="2"/>
  <c r="AC719" i="2"/>
  <c r="AC419" i="2"/>
  <c r="AC169" i="2"/>
  <c r="AC402" i="2"/>
  <c r="AC229" i="2"/>
  <c r="AC674" i="2"/>
  <c r="AC527" i="2"/>
  <c r="AC718" i="2"/>
  <c r="AC356" i="2"/>
  <c r="AC96" i="2"/>
  <c r="AC694" i="2"/>
  <c r="AC136" i="2"/>
  <c r="AC139" i="2"/>
  <c r="AC148" i="2"/>
  <c r="AC15" i="2"/>
  <c r="AC384" i="2"/>
  <c r="AC27" i="2"/>
  <c r="AC660" i="2"/>
  <c r="AC374" i="2"/>
  <c r="AC513" i="2"/>
  <c r="AC500" i="2"/>
  <c r="AC125" i="2"/>
  <c r="AC26" i="2"/>
  <c r="AC236" i="2"/>
  <c r="AC648" i="2"/>
  <c r="AC99" i="2"/>
  <c r="AC116" i="2"/>
  <c r="AC584" i="2"/>
  <c r="AC558" i="2"/>
  <c r="AC580" i="2"/>
  <c r="AC528" i="2"/>
  <c r="AC622" i="2"/>
  <c r="AC565" i="2"/>
  <c r="AC51" i="2"/>
  <c r="AC364" i="2"/>
  <c r="AC347" i="2"/>
  <c r="AC381" i="2"/>
  <c r="AC716" i="2"/>
  <c r="AC541" i="2"/>
  <c r="AC721" i="2"/>
  <c r="AC49" i="2"/>
  <c r="AC494" i="2"/>
  <c r="AC385" i="2"/>
  <c r="AC271" i="2"/>
  <c r="AC69" i="2"/>
  <c r="AC373" i="2"/>
  <c r="AC301" i="2"/>
  <c r="AC554" i="2"/>
  <c r="AC452" i="2"/>
  <c r="AC191" i="2"/>
  <c r="AC304" i="2"/>
  <c r="AC608" i="2"/>
  <c r="AC140" i="2"/>
  <c r="AC252" i="2"/>
  <c r="AC186" i="2"/>
  <c r="AC305" i="2"/>
  <c r="AC100" i="2"/>
  <c r="AC151" i="2"/>
  <c r="AC576" i="2"/>
  <c r="AC548" i="2"/>
  <c r="AC530" i="2"/>
  <c r="AC587" i="2"/>
  <c r="AC582" i="2"/>
  <c r="AC114" i="2"/>
  <c r="AC422" i="2"/>
  <c r="AC483" i="2"/>
  <c r="AC706" i="2"/>
  <c r="AC486" i="2"/>
  <c r="AC440" i="2"/>
  <c r="AC359" i="2"/>
  <c r="AC124" i="2"/>
  <c r="AC437" i="2"/>
  <c r="AC704" i="2"/>
  <c r="AC462" i="2"/>
  <c r="AC557" i="2"/>
  <c r="AC693" i="2"/>
  <c r="AC713" i="2"/>
  <c r="AC497" i="2"/>
  <c r="AC531" i="2"/>
  <c r="AC314" i="2"/>
  <c r="AC410" i="2"/>
  <c r="AC593" i="2"/>
  <c r="AC585" i="2"/>
  <c r="AC730" i="2"/>
  <c r="AC634" i="2"/>
  <c r="AC599" i="2"/>
  <c r="AC207" i="2"/>
  <c r="AC79" i="2"/>
  <c r="AC171" i="2"/>
  <c r="AC43" i="2"/>
  <c r="AC649" i="2"/>
  <c r="AC521" i="2"/>
  <c r="AC455" i="2"/>
  <c r="AC421" i="2"/>
  <c r="AC446" i="2"/>
  <c r="AC428" i="2"/>
  <c r="AC108" i="2"/>
  <c r="AC72" i="2"/>
  <c r="AC412" i="2"/>
  <c r="AC177" i="2"/>
  <c r="AC572" i="2"/>
  <c r="AC117" i="2"/>
  <c r="AC310" i="2"/>
  <c r="AC187" i="2"/>
  <c r="AC319" i="2"/>
  <c r="AC35" i="2"/>
  <c r="AC570" i="2"/>
  <c r="AC667" i="2"/>
  <c r="AC376" i="2"/>
  <c r="AC299" i="2"/>
  <c r="AC651" i="2"/>
  <c r="AC203" i="2"/>
  <c r="AC41" i="2"/>
  <c r="AC715" i="2"/>
  <c r="AC147" i="2"/>
  <c r="AC482" i="2"/>
  <c r="AC115" i="2"/>
  <c r="AC492" i="2"/>
  <c r="AC645" i="2"/>
  <c r="AC282" i="2"/>
  <c r="AC81" i="2"/>
  <c r="AC224" i="2"/>
  <c r="AC77" i="2"/>
  <c r="AC505" i="2"/>
  <c r="AC382" i="2"/>
  <c r="AC40" i="2"/>
  <c r="AC228" i="2"/>
  <c r="AC600" i="2"/>
  <c r="AC681" i="2"/>
  <c r="AC344" i="2"/>
  <c r="AC488" i="2"/>
  <c r="AC291" i="2"/>
  <c r="AC637" i="2"/>
  <c r="AC566" i="2"/>
  <c r="AC629" i="2"/>
  <c r="AC644" i="2"/>
  <c r="AC322" i="2"/>
  <c r="AC76" i="2"/>
  <c r="AC595" i="2"/>
  <c r="AC401" i="2"/>
  <c r="AC219" i="2"/>
  <c r="AC424" i="2"/>
  <c r="AC603" i="2"/>
  <c r="AC707" i="2"/>
  <c r="AC650" i="2"/>
  <c r="AC189" i="2"/>
  <c r="AC407" i="2"/>
  <c r="AC290" i="2"/>
  <c r="AC724" i="2"/>
  <c r="AC66" i="2"/>
  <c r="AC253" i="2"/>
  <c r="AC445" i="2"/>
  <c r="AC212" i="2"/>
  <c r="AC201" i="2"/>
  <c r="AC709" i="2"/>
  <c r="AC221" i="2"/>
  <c r="AC292" i="2"/>
  <c r="AC661" i="2"/>
  <c r="AC555" i="2"/>
  <c r="AC691" i="2"/>
  <c r="AC245" i="2"/>
  <c r="AC328" i="2"/>
  <c r="AC586" i="2"/>
  <c r="AC519" i="2"/>
  <c r="AC33" i="2"/>
  <c r="AC731" i="2"/>
  <c r="AC162" i="2"/>
  <c r="AC701" i="2"/>
  <c r="AC544" i="2"/>
  <c r="AC274" i="2"/>
  <c r="AC620" i="2"/>
  <c r="AC259" i="2"/>
  <c r="AC129" i="2"/>
  <c r="AC465" i="2"/>
  <c r="AC732" i="2"/>
  <c r="AC70" i="2"/>
  <c r="AC172" i="2"/>
  <c r="AC273" i="2"/>
  <c r="AC507" i="2"/>
  <c r="AC480" i="2"/>
  <c r="AC403" i="2"/>
  <c r="AC663" i="2"/>
  <c r="AC484" i="2"/>
  <c r="AC341" i="2"/>
  <c r="AC460" i="2"/>
  <c r="AC703" i="2"/>
  <c r="AC193" i="2"/>
  <c r="AC717" i="2"/>
  <c r="AC680" i="2"/>
  <c r="AC601" i="2"/>
  <c r="AC394" i="2"/>
  <c r="AC640" i="2"/>
  <c r="AC434" i="2"/>
  <c r="AC672" i="2"/>
  <c r="AC320" i="2"/>
  <c r="AC529" i="2"/>
  <c r="AC263" i="2"/>
  <c r="AC144" i="2"/>
  <c r="AC370" i="2"/>
  <c r="AC246" i="2"/>
  <c r="AC277" i="2"/>
  <c r="AC525" i="2"/>
  <c r="AC624" i="2"/>
  <c r="AC335" i="2"/>
  <c r="AC365" i="2"/>
  <c r="AC121" i="2"/>
  <c r="AC564" i="2"/>
  <c r="AC496" i="2"/>
  <c r="AC444" i="2"/>
  <c r="AC307" i="2"/>
  <c r="AC214" i="2"/>
  <c r="AC612" i="2"/>
  <c r="AC336" i="2"/>
  <c r="AC611" i="2"/>
  <c r="AC283" i="2"/>
  <c r="AC579" i="2"/>
  <c r="AC722" i="2"/>
  <c r="AC175" i="2"/>
  <c r="AC443" i="2"/>
  <c r="AC399" i="2"/>
  <c r="AC491" i="2"/>
  <c r="AC333" i="2"/>
  <c r="AC517" i="2"/>
  <c r="AC692" i="2"/>
  <c r="AC666" i="2"/>
  <c r="AC545" i="2"/>
  <c r="AC631" i="2"/>
  <c r="AC688" i="2"/>
  <c r="AC242" i="2"/>
  <c r="AC495" i="2"/>
  <c r="AC662" i="2"/>
  <c r="AC657" i="2"/>
  <c r="AC353" i="2"/>
  <c r="AC699" i="2"/>
  <c r="AC577" i="2"/>
  <c r="AC687" i="2"/>
  <c r="AC671" i="2"/>
  <c r="AC501" i="2"/>
  <c r="AC729" i="2"/>
  <c r="AC702" i="2"/>
  <c r="AC526" i="2"/>
  <c r="AC676" i="2"/>
  <c r="AC679" i="2"/>
  <c r="AC668" i="2"/>
  <c r="AC712" i="2"/>
  <c r="AC581" i="2"/>
  <c r="AC696" i="2"/>
  <c r="AC695" i="2"/>
  <c r="AC690" i="2"/>
  <c r="AC720" i="2"/>
  <c r="AC627" i="2"/>
  <c r="AC708" i="2"/>
  <c r="AC714" i="2"/>
  <c r="AC726" i="2"/>
  <c r="AC655" i="2"/>
  <c r="U625" i="2"/>
  <c r="U560" i="2"/>
  <c r="U543" i="2"/>
  <c r="U80" i="2"/>
  <c r="U280" i="2"/>
  <c r="U388" i="2"/>
  <c r="U435" i="2"/>
  <c r="U318" i="2"/>
  <c r="U569" i="2"/>
  <c r="U532" i="2"/>
  <c r="U398" i="2"/>
  <c r="U269" i="2"/>
  <c r="U111" i="2"/>
  <c r="U664" i="2"/>
  <c r="U130" i="2"/>
  <c r="U477" i="2"/>
  <c r="U596" i="2"/>
  <c r="U623" i="2"/>
  <c r="U427" i="2"/>
  <c r="U411" i="2"/>
  <c r="U65" i="2"/>
  <c r="U395" i="2"/>
  <c r="U503" i="2"/>
  <c r="U260" i="2"/>
  <c r="U278" i="2"/>
  <c r="U591" i="2"/>
  <c r="U432" i="2"/>
  <c r="U87" i="2"/>
  <c r="U656" i="2"/>
  <c r="U567" i="2"/>
  <c r="U298" i="2"/>
  <c r="U167" i="2"/>
  <c r="U686" i="2"/>
  <c r="U7" i="2"/>
  <c r="U389" i="2"/>
  <c r="U74" i="2"/>
  <c r="U420" i="2"/>
  <c r="U160" i="2"/>
  <c r="U234" i="2"/>
  <c r="U673" i="2"/>
  <c r="U123" i="2"/>
  <c r="U53" i="2"/>
  <c r="U539" i="2"/>
  <c r="U176" i="2"/>
  <c r="U377" i="2"/>
  <c r="U449" i="2"/>
  <c r="U206" i="2"/>
  <c r="U605" i="2"/>
  <c r="U231" i="2"/>
  <c r="U346" i="2"/>
  <c r="U518" i="2"/>
  <c r="U459" i="2"/>
  <c r="U476" i="2"/>
  <c r="U132" i="2"/>
  <c r="U361" i="2"/>
  <c r="U313" i="2"/>
  <c r="U247" i="2"/>
  <c r="U469" i="2"/>
  <c r="U190" i="2"/>
  <c r="U371" i="2"/>
  <c r="U485" i="2"/>
  <c r="U300" i="2"/>
  <c r="U334" i="2"/>
  <c r="U200" i="2"/>
  <c r="U357" i="2"/>
  <c r="U308" i="2"/>
  <c r="U306" i="2"/>
  <c r="U470" i="2"/>
  <c r="U405" i="2"/>
  <c r="U159" i="2"/>
  <c r="U408" i="2"/>
  <c r="U360" i="2"/>
  <c r="U258" i="2"/>
  <c r="U104" i="2"/>
  <c r="U182" i="2"/>
  <c r="U598" i="2"/>
  <c r="U197" i="2"/>
  <c r="U463" i="2"/>
  <c r="U168" i="2"/>
  <c r="U61" i="2"/>
  <c r="U348" i="2"/>
  <c r="U450" i="2"/>
  <c r="U367" i="2"/>
  <c r="U524" i="2"/>
  <c r="U312" i="2"/>
  <c r="U149" i="2"/>
  <c r="U436" i="2"/>
  <c r="U504" i="2"/>
  <c r="U303" i="2"/>
  <c r="U276" i="2"/>
  <c r="U275" i="2"/>
  <c r="U73" i="2"/>
  <c r="U606" i="2"/>
  <c r="U94" i="2"/>
  <c r="U8" i="2"/>
  <c r="U267" i="2"/>
  <c r="U107" i="2"/>
  <c r="U93" i="2"/>
  <c r="U237" i="2"/>
  <c r="U638" i="2"/>
  <c r="U426" i="2"/>
  <c r="U54" i="2"/>
  <c r="U340" i="2"/>
  <c r="U441" i="2"/>
  <c r="U95" i="2"/>
  <c r="U294" i="2"/>
  <c r="U24" i="2"/>
  <c r="U646" i="2"/>
  <c r="U481" i="2"/>
  <c r="U368" i="2"/>
  <c r="U523" i="2"/>
  <c r="U58" i="2"/>
  <c r="U217" i="2"/>
  <c r="U38" i="2"/>
  <c r="U380" i="2"/>
  <c r="U279" i="2"/>
  <c r="U284" i="2"/>
  <c r="U337" i="2"/>
  <c r="U447" i="2"/>
  <c r="U62" i="2"/>
  <c r="U23" i="2"/>
  <c r="U728" i="2"/>
  <c r="U198" i="2"/>
  <c r="U222" i="2"/>
  <c r="U316" i="2"/>
  <c r="U243" i="2"/>
  <c r="U639" i="2"/>
  <c r="U372" i="2"/>
  <c r="U145" i="2"/>
  <c r="U118" i="2"/>
  <c r="U154" i="2"/>
  <c r="U88" i="2"/>
  <c r="U264" i="2"/>
  <c r="U297" i="2"/>
  <c r="U20" i="2"/>
  <c r="U685" i="2"/>
  <c r="U658" i="2"/>
  <c r="U323" i="2"/>
  <c r="U700" i="2"/>
  <c r="U392" i="2"/>
  <c r="U268" i="2"/>
  <c r="U400" i="2"/>
  <c r="U286" i="2"/>
  <c r="U225" i="2"/>
  <c r="U549" i="2"/>
  <c r="U643" i="2"/>
  <c r="U430" i="2"/>
  <c r="U467" i="2"/>
  <c r="U19" i="2"/>
  <c r="U28" i="2"/>
  <c r="U723" i="2"/>
  <c r="U119" i="2"/>
  <c r="U235" i="2"/>
  <c r="U30" i="2"/>
  <c r="U261" i="2"/>
  <c r="U295" i="2"/>
  <c r="U195" i="2"/>
  <c r="U471" i="2"/>
  <c r="U510" i="2"/>
  <c r="U272" i="2"/>
  <c r="U559" i="2"/>
  <c r="U418" i="2"/>
  <c r="U239" i="2"/>
  <c r="U453" i="2"/>
  <c r="U487" i="2"/>
  <c r="U338" i="2"/>
  <c r="U227" i="2"/>
  <c r="U551" i="2"/>
  <c r="U641" i="2"/>
  <c r="U546" i="2"/>
  <c r="U563" i="2"/>
  <c r="U604" i="2"/>
  <c r="U208" i="2"/>
  <c r="U594" i="2"/>
  <c r="U536" i="2"/>
  <c r="U423" i="2"/>
  <c r="U215" i="2"/>
  <c r="U342" i="2"/>
  <c r="U573" i="2"/>
  <c r="U109" i="2"/>
  <c r="U489" i="2"/>
  <c r="U669" i="2"/>
  <c r="U479" i="2"/>
  <c r="U36" i="2"/>
  <c r="U626" i="2"/>
  <c r="U684" i="2"/>
  <c r="U218" i="2"/>
  <c r="U63" i="2"/>
  <c r="U155" i="2"/>
  <c r="U5" i="2"/>
  <c r="U665" i="2"/>
  <c r="U607" i="2"/>
  <c r="U202" i="2"/>
  <c r="U321" i="2"/>
  <c r="U325" i="2"/>
  <c r="U633" i="2"/>
  <c r="U616" i="2"/>
  <c r="U143" i="2"/>
  <c r="U506" i="2"/>
  <c r="U52" i="2"/>
  <c r="U442" i="2"/>
  <c r="U540" i="2"/>
  <c r="U90" i="2"/>
  <c r="U610" i="2"/>
  <c r="U349" i="2"/>
  <c r="U652" i="2"/>
  <c r="U387" i="2"/>
  <c r="U556" i="2"/>
  <c r="U47" i="2"/>
  <c r="U289" i="2"/>
  <c r="U250" i="2"/>
  <c r="U98" i="2"/>
  <c r="U60" i="2"/>
  <c r="U226" i="2"/>
  <c r="U55" i="2"/>
  <c r="U127" i="2"/>
  <c r="U502" i="2"/>
  <c r="U516" i="2"/>
  <c r="U396" i="2"/>
  <c r="U196" i="2"/>
  <c r="U550" i="2"/>
  <c r="U493" i="2"/>
  <c r="U602" i="2"/>
  <c r="U158" i="2"/>
  <c r="U448" i="2"/>
  <c r="U84" i="2"/>
  <c r="U249" i="2"/>
  <c r="U146" i="2"/>
  <c r="U142" i="2"/>
  <c r="U464" i="2"/>
  <c r="U329" i="2"/>
  <c r="U642" i="2"/>
  <c r="U12" i="2"/>
  <c r="U350" i="2"/>
  <c r="U39" i="2"/>
  <c r="U514" i="2"/>
  <c r="U327" i="2"/>
  <c r="U415" i="2"/>
  <c r="U29" i="2"/>
  <c r="U42" i="2"/>
  <c r="U406" i="2"/>
  <c r="U391" i="2"/>
  <c r="U173" i="2"/>
  <c r="U71" i="2"/>
  <c r="U533" i="2"/>
  <c r="U122" i="2"/>
  <c r="U351" i="2"/>
  <c r="U417" i="2"/>
  <c r="U75" i="2"/>
  <c r="U413" i="2"/>
  <c r="U331" i="2"/>
  <c r="U315" i="2"/>
  <c r="U354" i="2"/>
  <c r="U571" i="2"/>
  <c r="U456" i="2"/>
  <c r="U710" i="2"/>
  <c r="U653" i="2"/>
  <c r="U697" i="2"/>
  <c r="U498" i="2"/>
  <c r="U25" i="2"/>
  <c r="U561" i="2"/>
  <c r="U45" i="2"/>
  <c r="U137" i="2"/>
  <c r="U223" i="2"/>
  <c r="U343" i="2"/>
  <c r="U18" i="2"/>
  <c r="U409" i="2"/>
  <c r="U431" i="2"/>
  <c r="U57" i="2"/>
  <c r="U592" i="2"/>
  <c r="U362" i="2"/>
  <c r="U511" i="2"/>
  <c r="U670" i="2"/>
  <c r="U499" i="2"/>
  <c r="U725" i="2"/>
  <c r="U490" i="2"/>
  <c r="U170" i="2"/>
  <c r="U180" i="2"/>
  <c r="U414" i="2"/>
  <c r="U458" i="2"/>
  <c r="U375" i="2"/>
  <c r="U256" i="2"/>
  <c r="U515" i="2"/>
  <c r="U451" i="2"/>
  <c r="U112" i="2"/>
  <c r="U3" i="2"/>
  <c r="U433" i="2"/>
  <c r="U439" i="2"/>
  <c r="U178" i="2"/>
  <c r="U265" i="2"/>
  <c r="U105" i="2"/>
  <c r="U194" i="2"/>
  <c r="U542" i="2"/>
  <c r="U568" i="2"/>
  <c r="U82" i="2"/>
  <c r="U184" i="2"/>
  <c r="U89" i="2"/>
  <c r="U473" i="2"/>
  <c r="U454" i="2"/>
  <c r="U675" i="2"/>
  <c r="U238" i="2"/>
  <c r="U378" i="2"/>
  <c r="U324" i="2"/>
  <c r="U179" i="2"/>
  <c r="U86" i="2"/>
  <c r="U287" i="2"/>
  <c r="U174" i="2"/>
  <c r="U68" i="2"/>
  <c r="U153" i="2"/>
  <c r="U630" i="2"/>
  <c r="U251" i="2"/>
  <c r="U204" i="2"/>
  <c r="U358" i="2"/>
  <c r="U609" i="2"/>
  <c r="U366" i="2"/>
  <c r="U618" i="2"/>
  <c r="U165" i="2"/>
  <c r="U311" i="2"/>
  <c r="U509" i="2"/>
  <c r="U575" i="2"/>
  <c r="U102" i="2"/>
  <c r="U472" i="2"/>
  <c r="U192" i="2"/>
  <c r="U106" i="2"/>
  <c r="U288" i="2"/>
  <c r="U404" i="2"/>
  <c r="U56" i="2"/>
  <c r="U296" i="2"/>
  <c r="U379" i="2"/>
  <c r="U369" i="2"/>
  <c r="U635" i="2"/>
  <c r="U97" i="2"/>
  <c r="U101" i="2"/>
  <c r="U188" i="2"/>
  <c r="U233" i="2"/>
  <c r="U255" i="2"/>
  <c r="U309" i="2"/>
  <c r="U478" i="2"/>
  <c r="U67" i="2"/>
  <c r="U332" i="2"/>
  <c r="U4" i="2"/>
  <c r="U270" i="2"/>
  <c r="U156" i="2"/>
  <c r="U552" i="2"/>
  <c r="U37" i="2"/>
  <c r="U711" i="2"/>
  <c r="U34" i="2"/>
  <c r="U110" i="2"/>
  <c r="U628" i="2"/>
  <c r="U302" i="2"/>
  <c r="U16" i="2"/>
  <c r="U157" i="2"/>
  <c r="U210" i="2"/>
  <c r="U48" i="2"/>
  <c r="U317" i="2"/>
  <c r="U166" i="2"/>
  <c r="U534" i="2"/>
  <c r="U220" i="2"/>
  <c r="U677" i="2"/>
  <c r="U683" i="2"/>
  <c r="U232" i="2"/>
  <c r="U103" i="2"/>
  <c r="U614" i="2"/>
  <c r="U216" i="2"/>
  <c r="U538" i="2"/>
  <c r="U113" i="2"/>
  <c r="U9" i="2"/>
  <c r="U185" i="2"/>
  <c r="U553" i="2"/>
  <c r="U141" i="2"/>
  <c r="U91" i="2"/>
  <c r="U2" i="2"/>
  <c r="U654" i="2"/>
  <c r="U120" i="2"/>
  <c r="U183" i="2"/>
  <c r="U150" i="2"/>
  <c r="U547" i="2"/>
  <c r="U537" i="2"/>
  <c r="U262" i="2"/>
  <c r="U31" i="2"/>
  <c r="U345" i="2"/>
  <c r="U475" i="2"/>
  <c r="U50" i="2"/>
  <c r="U425" i="2"/>
  <c r="U457" i="2"/>
  <c r="U678" i="2"/>
  <c r="U293" i="2"/>
  <c r="U128" i="2"/>
  <c r="U44" i="2"/>
  <c r="U64" i="2"/>
  <c r="U562" i="2"/>
  <c r="U46" i="2"/>
  <c r="U615" i="2"/>
  <c r="U138" i="2"/>
  <c r="U535" i="2"/>
  <c r="U78" i="2"/>
  <c r="U705" i="2"/>
  <c r="U474" i="2"/>
  <c r="U597" i="2"/>
  <c r="U466" i="2"/>
  <c r="U17" i="2"/>
  <c r="U619" i="2"/>
  <c r="U181" i="2"/>
  <c r="U32" i="2"/>
  <c r="U438" i="2"/>
  <c r="U285" i="2"/>
  <c r="U13" i="2"/>
  <c r="U390" i="2"/>
  <c r="U636" i="2"/>
  <c r="U163" i="2"/>
  <c r="U330" i="2"/>
  <c r="U248" i="2"/>
  <c r="U363" i="2"/>
  <c r="U512" i="2"/>
  <c r="U213" i="2"/>
  <c r="U209" i="2"/>
  <c r="U14" i="2"/>
  <c r="U429" i="2"/>
  <c r="U355" i="2"/>
  <c r="U205" i="2"/>
  <c r="U133" i="2"/>
  <c r="U230" i="2"/>
  <c r="U520" i="2"/>
  <c r="U682" i="2"/>
  <c r="U589" i="2"/>
  <c r="U21" i="2"/>
  <c r="U254" i="2"/>
  <c r="U522" i="2"/>
  <c r="U211" i="2"/>
  <c r="U199" i="2"/>
  <c r="U266" i="2"/>
  <c r="U11" i="2"/>
  <c r="U574" i="2"/>
  <c r="U83" i="2"/>
  <c r="U152" i="2"/>
  <c r="U632" i="2"/>
  <c r="U257" i="2"/>
  <c r="U508" i="2"/>
  <c r="U588" i="2"/>
  <c r="U386" i="2"/>
  <c r="U134" i="2"/>
  <c r="U352" i="2"/>
  <c r="U617" i="2"/>
  <c r="U468" i="2"/>
  <c r="U22" i="2"/>
  <c r="U92" i="2"/>
  <c r="U727" i="2"/>
  <c r="U59" i="2"/>
  <c r="U461" i="2"/>
  <c r="U698" i="2"/>
  <c r="U339" i="2"/>
  <c r="U240" i="2"/>
  <c r="U621" i="2"/>
  <c r="U126" i="2"/>
  <c r="U578" i="2"/>
  <c r="U85" i="2"/>
  <c r="U583" i="2"/>
  <c r="U6" i="2"/>
  <c r="U416" i="2"/>
  <c r="U383" i="2"/>
  <c r="U131" i="2"/>
  <c r="U393" i="2"/>
  <c r="U326" i="2"/>
  <c r="U164" i="2"/>
  <c r="U397" i="2"/>
  <c r="U135" i="2"/>
  <c r="U647" i="2"/>
  <c r="U161" i="2"/>
  <c r="U590" i="2"/>
  <c r="U281" i="2"/>
  <c r="U689" i="2"/>
  <c r="U10" i="2"/>
  <c r="U241" i="2"/>
  <c r="U244" i="2"/>
  <c r="U659" i="2"/>
  <c r="U613" i="2"/>
  <c r="U719" i="2"/>
  <c r="U419" i="2"/>
  <c r="U169" i="2"/>
  <c r="U402" i="2"/>
  <c r="U229" i="2"/>
  <c r="U674" i="2"/>
  <c r="U527" i="2"/>
  <c r="U718" i="2"/>
  <c r="U356" i="2"/>
  <c r="U96" i="2"/>
  <c r="U694" i="2"/>
  <c r="U136" i="2"/>
  <c r="U139" i="2"/>
  <c r="U148" i="2"/>
  <c r="U15" i="2"/>
  <c r="U384" i="2"/>
  <c r="U27" i="2"/>
  <c r="U660" i="2"/>
  <c r="U374" i="2"/>
  <c r="U513" i="2"/>
  <c r="U500" i="2"/>
  <c r="U125" i="2"/>
  <c r="U26" i="2"/>
  <c r="U236" i="2"/>
  <c r="U648" i="2"/>
  <c r="U99" i="2"/>
  <c r="U116" i="2"/>
  <c r="U584" i="2"/>
  <c r="U558" i="2"/>
  <c r="U580" i="2"/>
  <c r="U528" i="2"/>
  <c r="U622" i="2"/>
  <c r="U565" i="2"/>
  <c r="U51" i="2"/>
  <c r="U364" i="2"/>
  <c r="U347" i="2"/>
  <c r="U381" i="2"/>
  <c r="U716" i="2"/>
  <c r="U541" i="2"/>
  <c r="U721" i="2"/>
  <c r="U49" i="2"/>
  <c r="U494" i="2"/>
  <c r="U385" i="2"/>
  <c r="U271" i="2"/>
  <c r="U69" i="2"/>
  <c r="U373" i="2"/>
  <c r="U301" i="2"/>
  <c r="U554" i="2"/>
  <c r="U452" i="2"/>
  <c r="U191" i="2"/>
  <c r="U304" i="2"/>
  <c r="U608" i="2"/>
  <c r="U140" i="2"/>
  <c r="U252" i="2"/>
  <c r="U186" i="2"/>
  <c r="U305" i="2"/>
  <c r="U100" i="2"/>
  <c r="U151" i="2"/>
  <c r="U576" i="2"/>
  <c r="U548" i="2"/>
  <c r="U530" i="2"/>
  <c r="U587" i="2"/>
  <c r="U582" i="2"/>
  <c r="U114" i="2"/>
  <c r="U422" i="2"/>
  <c r="U483" i="2"/>
  <c r="U706" i="2"/>
  <c r="U486" i="2"/>
  <c r="U440" i="2"/>
  <c r="U359" i="2"/>
  <c r="U124" i="2"/>
  <c r="U437" i="2"/>
  <c r="U704" i="2"/>
  <c r="U462" i="2"/>
  <c r="U557" i="2"/>
  <c r="U693" i="2"/>
  <c r="U713" i="2"/>
  <c r="U497" i="2"/>
  <c r="U531" i="2"/>
  <c r="U314" i="2"/>
  <c r="U410" i="2"/>
  <c r="U593" i="2"/>
  <c r="U585" i="2"/>
  <c r="U730" i="2"/>
  <c r="U634" i="2"/>
  <c r="U599" i="2"/>
  <c r="U207" i="2"/>
  <c r="U79" i="2"/>
  <c r="U171" i="2"/>
  <c r="U43" i="2"/>
  <c r="U649" i="2"/>
  <c r="U521" i="2"/>
  <c r="U455" i="2"/>
  <c r="U421" i="2"/>
  <c r="U446" i="2"/>
  <c r="U428" i="2"/>
  <c r="U108" i="2"/>
  <c r="U72" i="2"/>
  <c r="U412" i="2"/>
  <c r="U177" i="2"/>
  <c r="U572" i="2"/>
  <c r="U117" i="2"/>
  <c r="U310" i="2"/>
  <c r="U187" i="2"/>
  <c r="U319" i="2"/>
  <c r="U35" i="2"/>
  <c r="U570" i="2"/>
  <c r="U667" i="2"/>
  <c r="U376" i="2"/>
  <c r="U299" i="2"/>
  <c r="U651" i="2"/>
  <c r="U203" i="2"/>
  <c r="U41" i="2"/>
  <c r="U715" i="2"/>
  <c r="U147" i="2"/>
  <c r="U482" i="2"/>
  <c r="U115" i="2"/>
  <c r="U492" i="2"/>
  <c r="U645" i="2"/>
  <c r="U282" i="2"/>
  <c r="U81" i="2"/>
  <c r="U224" i="2"/>
  <c r="U77" i="2"/>
  <c r="U505" i="2"/>
  <c r="U382" i="2"/>
  <c r="U40" i="2"/>
  <c r="U228" i="2"/>
  <c r="U600" i="2"/>
  <c r="U681" i="2"/>
  <c r="U344" i="2"/>
  <c r="U488" i="2"/>
  <c r="U291" i="2"/>
  <c r="U637" i="2"/>
  <c r="U566" i="2"/>
  <c r="U629" i="2"/>
  <c r="U644" i="2"/>
  <c r="U322" i="2"/>
  <c r="U76" i="2"/>
  <c r="U595" i="2"/>
  <c r="U401" i="2"/>
  <c r="U219" i="2"/>
  <c r="U424" i="2"/>
  <c r="U603" i="2"/>
  <c r="U707" i="2"/>
  <c r="U650" i="2"/>
  <c r="U189" i="2"/>
  <c r="U407" i="2"/>
  <c r="U290" i="2"/>
  <c r="U724" i="2"/>
  <c r="U66" i="2"/>
  <c r="U253" i="2"/>
  <c r="U445" i="2"/>
  <c r="U212" i="2"/>
  <c r="U201" i="2"/>
  <c r="U709" i="2"/>
  <c r="U221" i="2"/>
  <c r="U292" i="2"/>
  <c r="U661" i="2"/>
  <c r="U555" i="2"/>
  <c r="U691" i="2"/>
  <c r="U245" i="2"/>
  <c r="U328" i="2"/>
  <c r="U586" i="2"/>
  <c r="U519" i="2"/>
  <c r="U33" i="2"/>
  <c r="U731" i="2"/>
  <c r="U162" i="2"/>
  <c r="U701" i="2"/>
  <c r="U544" i="2"/>
  <c r="U274" i="2"/>
  <c r="U620" i="2"/>
  <c r="U259" i="2"/>
  <c r="U129" i="2"/>
  <c r="U465" i="2"/>
  <c r="U732" i="2"/>
  <c r="U70" i="2"/>
  <c r="U172" i="2"/>
  <c r="U273" i="2"/>
  <c r="U507" i="2"/>
  <c r="U480" i="2"/>
  <c r="U403" i="2"/>
  <c r="U663" i="2"/>
  <c r="U484" i="2"/>
  <c r="U341" i="2"/>
  <c r="U460" i="2"/>
  <c r="U703" i="2"/>
  <c r="U193" i="2"/>
  <c r="U717" i="2"/>
  <c r="U680" i="2"/>
  <c r="U601" i="2"/>
  <c r="U394" i="2"/>
  <c r="U640" i="2"/>
  <c r="U434" i="2"/>
  <c r="U672" i="2"/>
  <c r="U320" i="2"/>
  <c r="U529" i="2"/>
  <c r="U263" i="2"/>
  <c r="U144" i="2"/>
  <c r="U370" i="2"/>
  <c r="U246" i="2"/>
  <c r="U277" i="2"/>
  <c r="U525" i="2"/>
  <c r="U624" i="2"/>
  <c r="U335" i="2"/>
  <c r="U365" i="2"/>
  <c r="U121" i="2"/>
  <c r="U564" i="2"/>
  <c r="U496" i="2"/>
  <c r="U444" i="2"/>
  <c r="U307" i="2"/>
  <c r="U214" i="2"/>
  <c r="U612" i="2"/>
  <c r="U336" i="2"/>
  <c r="U611" i="2"/>
  <c r="U283" i="2"/>
  <c r="U579" i="2"/>
  <c r="U722" i="2"/>
  <c r="U175" i="2"/>
  <c r="U443" i="2"/>
  <c r="U399" i="2"/>
  <c r="U491" i="2"/>
  <c r="U333" i="2"/>
  <c r="U517" i="2"/>
  <c r="U692" i="2"/>
  <c r="U666" i="2"/>
  <c r="U545" i="2"/>
  <c r="U631" i="2"/>
  <c r="U688" i="2"/>
  <c r="U242" i="2"/>
  <c r="U495" i="2"/>
  <c r="U662" i="2"/>
  <c r="U657" i="2"/>
  <c r="U353" i="2"/>
  <c r="U699" i="2"/>
  <c r="U577" i="2"/>
  <c r="U687" i="2"/>
  <c r="U671" i="2"/>
  <c r="U501" i="2"/>
  <c r="U729" i="2"/>
  <c r="U702" i="2"/>
  <c r="U526" i="2"/>
  <c r="U676" i="2"/>
  <c r="U679" i="2"/>
  <c r="U668" i="2"/>
  <c r="U712" i="2"/>
  <c r="U581" i="2"/>
  <c r="U696" i="2"/>
  <c r="U695" i="2"/>
  <c r="U690" i="2"/>
  <c r="U720" i="2"/>
  <c r="U627" i="2"/>
  <c r="U708" i="2"/>
  <c r="U714" i="2"/>
  <c r="U726" i="2"/>
  <c r="U655" i="2"/>
  <c r="T625" i="2"/>
  <c r="T560" i="2"/>
  <c r="T543" i="2"/>
  <c r="T80" i="2"/>
  <c r="T280" i="2"/>
  <c r="T388" i="2"/>
  <c r="T435" i="2"/>
  <c r="T318" i="2"/>
  <c r="T569" i="2"/>
  <c r="T532" i="2"/>
  <c r="T398" i="2"/>
  <c r="T269" i="2"/>
  <c r="T111" i="2"/>
  <c r="T664" i="2"/>
  <c r="T130" i="2"/>
  <c r="T477" i="2"/>
  <c r="T596" i="2"/>
  <c r="T623" i="2"/>
  <c r="T427" i="2"/>
  <c r="T411" i="2"/>
  <c r="T65" i="2"/>
  <c r="T395" i="2"/>
  <c r="T503" i="2"/>
  <c r="T260" i="2"/>
  <c r="T278" i="2"/>
  <c r="T591" i="2"/>
  <c r="T432" i="2"/>
  <c r="T87" i="2"/>
  <c r="T656" i="2"/>
  <c r="T567" i="2"/>
  <c r="T298" i="2"/>
  <c r="T167" i="2"/>
  <c r="T686" i="2"/>
  <c r="T7" i="2"/>
  <c r="T389" i="2"/>
  <c r="T74" i="2"/>
  <c r="T420" i="2"/>
  <c r="T160" i="2"/>
  <c r="T234" i="2"/>
  <c r="T673" i="2"/>
  <c r="T123" i="2"/>
  <c r="T53" i="2"/>
  <c r="T539" i="2"/>
  <c r="T176" i="2"/>
  <c r="T377" i="2"/>
  <c r="T449" i="2"/>
  <c r="T206" i="2"/>
  <c r="T605" i="2"/>
  <c r="T231" i="2"/>
  <c r="T346" i="2"/>
  <c r="T518" i="2"/>
  <c r="T459" i="2"/>
  <c r="T476" i="2"/>
  <c r="T132" i="2"/>
  <c r="T361" i="2"/>
  <c r="T313" i="2"/>
  <c r="T247" i="2"/>
  <c r="T469" i="2"/>
  <c r="T190" i="2"/>
  <c r="T371" i="2"/>
  <c r="T485" i="2"/>
  <c r="T300" i="2"/>
  <c r="T334" i="2"/>
  <c r="T200" i="2"/>
  <c r="T357" i="2"/>
  <c r="T308" i="2"/>
  <c r="T306" i="2"/>
  <c r="T470" i="2"/>
  <c r="T405" i="2"/>
  <c r="T159" i="2"/>
  <c r="T408" i="2"/>
  <c r="T360" i="2"/>
  <c r="T258" i="2"/>
  <c r="T104" i="2"/>
  <c r="T182" i="2"/>
  <c r="T598" i="2"/>
  <c r="T197" i="2"/>
  <c r="T463" i="2"/>
  <c r="T168" i="2"/>
  <c r="T61" i="2"/>
  <c r="T348" i="2"/>
  <c r="T450" i="2"/>
  <c r="T367" i="2"/>
  <c r="T524" i="2"/>
  <c r="T312" i="2"/>
  <c r="T149" i="2"/>
  <c r="T436" i="2"/>
  <c r="T504" i="2"/>
  <c r="T303" i="2"/>
  <c r="T276" i="2"/>
  <c r="T275" i="2"/>
  <c r="T73" i="2"/>
  <c r="T606" i="2"/>
  <c r="T94" i="2"/>
  <c r="T8" i="2"/>
  <c r="T267" i="2"/>
  <c r="T107" i="2"/>
  <c r="T93" i="2"/>
  <c r="T237" i="2"/>
  <c r="T638" i="2"/>
  <c r="T426" i="2"/>
  <c r="T54" i="2"/>
  <c r="T340" i="2"/>
  <c r="T441" i="2"/>
  <c r="T95" i="2"/>
  <c r="T294" i="2"/>
  <c r="T24" i="2"/>
  <c r="T646" i="2"/>
  <c r="T481" i="2"/>
  <c r="T368" i="2"/>
  <c r="T523" i="2"/>
  <c r="T58" i="2"/>
  <c r="T217" i="2"/>
  <c r="T38" i="2"/>
  <c r="T380" i="2"/>
  <c r="T279" i="2"/>
  <c r="T284" i="2"/>
  <c r="T337" i="2"/>
  <c r="T447" i="2"/>
  <c r="T62" i="2"/>
  <c r="T23" i="2"/>
  <c r="T728" i="2"/>
  <c r="T198" i="2"/>
  <c r="T222" i="2"/>
  <c r="T316" i="2"/>
  <c r="T243" i="2"/>
  <c r="T639" i="2"/>
  <c r="T372" i="2"/>
  <c r="T145" i="2"/>
  <c r="T118" i="2"/>
  <c r="T154" i="2"/>
  <c r="T88" i="2"/>
  <c r="T264" i="2"/>
  <c r="T297" i="2"/>
  <c r="T20" i="2"/>
  <c r="T685" i="2"/>
  <c r="T658" i="2"/>
  <c r="T323" i="2"/>
  <c r="T700" i="2"/>
  <c r="T392" i="2"/>
  <c r="T268" i="2"/>
  <c r="T400" i="2"/>
  <c r="T286" i="2"/>
  <c r="T225" i="2"/>
  <c r="T549" i="2"/>
  <c r="T643" i="2"/>
  <c r="T430" i="2"/>
  <c r="T467" i="2"/>
  <c r="T19" i="2"/>
  <c r="T28" i="2"/>
  <c r="T723" i="2"/>
  <c r="T119" i="2"/>
  <c r="T235" i="2"/>
  <c r="T30" i="2"/>
  <c r="T261" i="2"/>
  <c r="T295" i="2"/>
  <c r="T195" i="2"/>
  <c r="T471" i="2"/>
  <c r="T510" i="2"/>
  <c r="T272" i="2"/>
  <c r="T559" i="2"/>
  <c r="T418" i="2"/>
  <c r="T239" i="2"/>
  <c r="T453" i="2"/>
  <c r="T487" i="2"/>
  <c r="T338" i="2"/>
  <c r="T227" i="2"/>
  <c r="T551" i="2"/>
  <c r="T641" i="2"/>
  <c r="T546" i="2"/>
  <c r="T563" i="2"/>
  <c r="T604" i="2"/>
  <c r="T208" i="2"/>
  <c r="T594" i="2"/>
  <c r="T536" i="2"/>
  <c r="T423" i="2"/>
  <c r="T215" i="2"/>
  <c r="T342" i="2"/>
  <c r="T573" i="2"/>
  <c r="T109" i="2"/>
  <c r="T489" i="2"/>
  <c r="T669" i="2"/>
  <c r="T479" i="2"/>
  <c r="T36" i="2"/>
  <c r="T626" i="2"/>
  <c r="T684" i="2"/>
  <c r="T218" i="2"/>
  <c r="T63" i="2"/>
  <c r="T155" i="2"/>
  <c r="T5" i="2"/>
  <c r="T665" i="2"/>
  <c r="T607" i="2"/>
  <c r="T202" i="2"/>
  <c r="T321" i="2"/>
  <c r="T325" i="2"/>
  <c r="T633" i="2"/>
  <c r="T616" i="2"/>
  <c r="T143" i="2"/>
  <c r="T506" i="2"/>
  <c r="T52" i="2"/>
  <c r="T442" i="2"/>
  <c r="T540" i="2"/>
  <c r="T90" i="2"/>
  <c r="T610" i="2"/>
  <c r="T349" i="2"/>
  <c r="T652" i="2"/>
  <c r="T387" i="2"/>
  <c r="T556" i="2"/>
  <c r="T47" i="2"/>
  <c r="T289" i="2"/>
  <c r="T250" i="2"/>
  <c r="T98" i="2"/>
  <c r="T60" i="2"/>
  <c r="T226" i="2"/>
  <c r="T55" i="2"/>
  <c r="T127" i="2"/>
  <c r="T502" i="2"/>
  <c r="T516" i="2"/>
  <c r="T396" i="2"/>
  <c r="T196" i="2"/>
  <c r="T550" i="2"/>
  <c r="T493" i="2"/>
  <c r="T602" i="2"/>
  <c r="T158" i="2"/>
  <c r="T448" i="2"/>
  <c r="T84" i="2"/>
  <c r="T249" i="2"/>
  <c r="T146" i="2"/>
  <c r="T142" i="2"/>
  <c r="T464" i="2"/>
  <c r="T329" i="2"/>
  <c r="T642" i="2"/>
  <c r="T12" i="2"/>
  <c r="T350" i="2"/>
  <c r="T39" i="2"/>
  <c r="T514" i="2"/>
  <c r="T327" i="2"/>
  <c r="T415" i="2"/>
  <c r="T29" i="2"/>
  <c r="T42" i="2"/>
  <c r="T406" i="2"/>
  <c r="T391" i="2"/>
  <c r="T173" i="2"/>
  <c r="T71" i="2"/>
  <c r="T533" i="2"/>
  <c r="T122" i="2"/>
  <c r="T351" i="2"/>
  <c r="T417" i="2"/>
  <c r="T75" i="2"/>
  <c r="T413" i="2"/>
  <c r="T331" i="2"/>
  <c r="T315" i="2"/>
  <c r="T354" i="2"/>
  <c r="T571" i="2"/>
  <c r="T456" i="2"/>
  <c r="T710" i="2"/>
  <c r="T653" i="2"/>
  <c r="T697" i="2"/>
  <c r="T498" i="2"/>
  <c r="T25" i="2"/>
  <c r="T561" i="2"/>
  <c r="T45" i="2"/>
  <c r="T137" i="2"/>
  <c r="T223" i="2"/>
  <c r="T343" i="2"/>
  <c r="T18" i="2"/>
  <c r="T409" i="2"/>
  <c r="T431" i="2"/>
  <c r="T57" i="2"/>
  <c r="T592" i="2"/>
  <c r="T362" i="2"/>
  <c r="T511" i="2"/>
  <c r="T670" i="2"/>
  <c r="T499" i="2"/>
  <c r="T725" i="2"/>
  <c r="T490" i="2"/>
  <c r="T170" i="2"/>
  <c r="T180" i="2"/>
  <c r="T414" i="2"/>
  <c r="T458" i="2"/>
  <c r="T375" i="2"/>
  <c r="T256" i="2"/>
  <c r="T515" i="2"/>
  <c r="T451" i="2"/>
  <c r="T112" i="2"/>
  <c r="T3" i="2"/>
  <c r="T433" i="2"/>
  <c r="T439" i="2"/>
  <c r="T178" i="2"/>
  <c r="T265" i="2"/>
  <c r="T105" i="2"/>
  <c r="T194" i="2"/>
  <c r="T542" i="2"/>
  <c r="T568" i="2"/>
  <c r="T82" i="2"/>
  <c r="T184" i="2"/>
  <c r="T89" i="2"/>
  <c r="T473" i="2"/>
  <c r="T454" i="2"/>
  <c r="T675" i="2"/>
  <c r="T238" i="2"/>
  <c r="T378" i="2"/>
  <c r="T324" i="2"/>
  <c r="T179" i="2"/>
  <c r="T86" i="2"/>
  <c r="T287" i="2"/>
  <c r="T174" i="2"/>
  <c r="T68" i="2"/>
  <c r="T153" i="2"/>
  <c r="T630" i="2"/>
  <c r="T251" i="2"/>
  <c r="T204" i="2"/>
  <c r="T358" i="2"/>
  <c r="T609" i="2"/>
  <c r="T366" i="2"/>
  <c r="T618" i="2"/>
  <c r="T165" i="2"/>
  <c r="T311" i="2"/>
  <c r="T509" i="2"/>
  <c r="T575" i="2"/>
  <c r="T102" i="2"/>
  <c r="T472" i="2"/>
  <c r="T192" i="2"/>
  <c r="T106" i="2"/>
  <c r="T288" i="2"/>
  <c r="T404" i="2"/>
  <c r="T56" i="2"/>
  <c r="T296" i="2"/>
  <c r="T379" i="2"/>
  <c r="T369" i="2"/>
  <c r="T635" i="2"/>
  <c r="T97" i="2"/>
  <c r="T101" i="2"/>
  <c r="T188" i="2"/>
  <c r="T233" i="2"/>
  <c r="T255" i="2"/>
  <c r="T309" i="2"/>
  <c r="T478" i="2"/>
  <c r="T67" i="2"/>
  <c r="T332" i="2"/>
  <c r="T4" i="2"/>
  <c r="T270" i="2"/>
  <c r="T156" i="2"/>
  <c r="T552" i="2"/>
  <c r="T37" i="2"/>
  <c r="T711" i="2"/>
  <c r="T34" i="2"/>
  <c r="T110" i="2"/>
  <c r="T628" i="2"/>
  <c r="T302" i="2"/>
  <c r="T16" i="2"/>
  <c r="T157" i="2"/>
  <c r="T210" i="2"/>
  <c r="T48" i="2"/>
  <c r="T317" i="2"/>
  <c r="T166" i="2"/>
  <c r="T534" i="2"/>
  <c r="T220" i="2"/>
  <c r="T677" i="2"/>
  <c r="T683" i="2"/>
  <c r="T232" i="2"/>
  <c r="T103" i="2"/>
  <c r="T614" i="2"/>
  <c r="T216" i="2"/>
  <c r="T538" i="2"/>
  <c r="T113" i="2"/>
  <c r="T9" i="2"/>
  <c r="T185" i="2"/>
  <c r="T553" i="2"/>
  <c r="T141" i="2"/>
  <c r="T91" i="2"/>
  <c r="T2" i="2"/>
  <c r="T654" i="2"/>
  <c r="T120" i="2"/>
  <c r="T183" i="2"/>
  <c r="T150" i="2"/>
  <c r="T547" i="2"/>
  <c r="T537" i="2"/>
  <c r="T262" i="2"/>
  <c r="T31" i="2"/>
  <c r="T345" i="2"/>
  <c r="T475" i="2"/>
  <c r="T50" i="2"/>
  <c r="T425" i="2"/>
  <c r="T457" i="2"/>
  <c r="T678" i="2"/>
  <c r="T293" i="2"/>
  <c r="T128" i="2"/>
  <c r="T44" i="2"/>
  <c r="T64" i="2"/>
  <c r="T562" i="2"/>
  <c r="T46" i="2"/>
  <c r="T615" i="2"/>
  <c r="T138" i="2"/>
  <c r="T535" i="2"/>
  <c r="T78" i="2"/>
  <c r="T705" i="2"/>
  <c r="T474" i="2"/>
  <c r="T597" i="2"/>
  <c r="T466" i="2"/>
  <c r="T17" i="2"/>
  <c r="T619" i="2"/>
  <c r="T181" i="2"/>
  <c r="T32" i="2"/>
  <c r="T438" i="2"/>
  <c r="T285" i="2"/>
  <c r="T13" i="2"/>
  <c r="T390" i="2"/>
  <c r="T636" i="2"/>
  <c r="T163" i="2"/>
  <c r="T330" i="2"/>
  <c r="T248" i="2"/>
  <c r="T363" i="2"/>
  <c r="T512" i="2"/>
  <c r="T213" i="2"/>
  <c r="T209" i="2"/>
  <c r="T14" i="2"/>
  <c r="T429" i="2"/>
  <c r="T355" i="2"/>
  <c r="T205" i="2"/>
  <c r="T133" i="2"/>
  <c r="T230" i="2"/>
  <c r="T520" i="2"/>
  <c r="T682" i="2"/>
  <c r="T589" i="2"/>
  <c r="T21" i="2"/>
  <c r="T254" i="2"/>
  <c r="T522" i="2"/>
  <c r="T211" i="2"/>
  <c r="T199" i="2"/>
  <c r="T266" i="2"/>
  <c r="T11" i="2"/>
  <c r="T574" i="2"/>
  <c r="T83" i="2"/>
  <c r="T152" i="2"/>
  <c r="T632" i="2"/>
  <c r="T257" i="2"/>
  <c r="T508" i="2"/>
  <c r="T588" i="2"/>
  <c r="T386" i="2"/>
  <c r="T134" i="2"/>
  <c r="T352" i="2"/>
  <c r="T617" i="2"/>
  <c r="T468" i="2"/>
  <c r="T22" i="2"/>
  <c r="T92" i="2"/>
  <c r="T727" i="2"/>
  <c r="T59" i="2"/>
  <c r="T461" i="2"/>
  <c r="T698" i="2"/>
  <c r="T339" i="2"/>
  <c r="T240" i="2"/>
  <c r="T621" i="2"/>
  <c r="T126" i="2"/>
  <c r="T578" i="2"/>
  <c r="T85" i="2"/>
  <c r="T583" i="2"/>
  <c r="T6" i="2"/>
  <c r="T416" i="2"/>
  <c r="T383" i="2"/>
  <c r="T131" i="2"/>
  <c r="T393" i="2"/>
  <c r="T326" i="2"/>
  <c r="T164" i="2"/>
  <c r="T397" i="2"/>
  <c r="T135" i="2"/>
  <c r="T647" i="2"/>
  <c r="T161" i="2"/>
  <c r="T590" i="2"/>
  <c r="T281" i="2"/>
  <c r="T689" i="2"/>
  <c r="T10" i="2"/>
  <c r="T241" i="2"/>
  <c r="T244" i="2"/>
  <c r="T659" i="2"/>
  <c r="T613" i="2"/>
  <c r="T719" i="2"/>
  <c r="T419" i="2"/>
  <c r="T169" i="2"/>
  <c r="T402" i="2"/>
  <c r="T229" i="2"/>
  <c r="T674" i="2"/>
  <c r="T527" i="2"/>
  <c r="T718" i="2"/>
  <c r="T356" i="2"/>
  <c r="T96" i="2"/>
  <c r="T694" i="2"/>
  <c r="T136" i="2"/>
  <c r="T139" i="2"/>
  <c r="T148" i="2"/>
  <c r="T15" i="2"/>
  <c r="T384" i="2"/>
  <c r="T27" i="2"/>
  <c r="T660" i="2"/>
  <c r="T374" i="2"/>
  <c r="T513" i="2"/>
  <c r="T500" i="2"/>
  <c r="T125" i="2"/>
  <c r="T26" i="2"/>
  <c r="T236" i="2"/>
  <c r="T648" i="2"/>
  <c r="T99" i="2"/>
  <c r="T116" i="2"/>
  <c r="T584" i="2"/>
  <c r="T558" i="2"/>
  <c r="T580" i="2"/>
  <c r="T528" i="2"/>
  <c r="T622" i="2"/>
  <c r="T565" i="2"/>
  <c r="T51" i="2"/>
  <c r="T364" i="2"/>
  <c r="T347" i="2"/>
  <c r="T381" i="2"/>
  <c r="T716" i="2"/>
  <c r="T541" i="2"/>
  <c r="T721" i="2"/>
  <c r="T49" i="2"/>
  <c r="T494" i="2"/>
  <c r="T385" i="2"/>
  <c r="T271" i="2"/>
  <c r="T69" i="2"/>
  <c r="T373" i="2"/>
  <c r="T301" i="2"/>
  <c r="T554" i="2"/>
  <c r="T452" i="2"/>
  <c r="T191" i="2"/>
  <c r="T304" i="2"/>
  <c r="T608" i="2"/>
  <c r="T140" i="2"/>
  <c r="T252" i="2"/>
  <c r="T186" i="2"/>
  <c r="T305" i="2"/>
  <c r="T100" i="2"/>
  <c r="T151" i="2"/>
  <c r="T576" i="2"/>
  <c r="T548" i="2"/>
  <c r="T530" i="2"/>
  <c r="T587" i="2"/>
  <c r="T582" i="2"/>
  <c r="T114" i="2"/>
  <c r="T422" i="2"/>
  <c r="T483" i="2"/>
  <c r="T706" i="2"/>
  <c r="T486" i="2"/>
  <c r="T440" i="2"/>
  <c r="T359" i="2"/>
  <c r="T124" i="2"/>
  <c r="T437" i="2"/>
  <c r="T704" i="2"/>
  <c r="T462" i="2"/>
  <c r="T557" i="2"/>
  <c r="T693" i="2"/>
  <c r="T713" i="2"/>
  <c r="T497" i="2"/>
  <c r="T531" i="2"/>
  <c r="T314" i="2"/>
  <c r="T410" i="2"/>
  <c r="T593" i="2"/>
  <c r="T585" i="2"/>
  <c r="T730" i="2"/>
  <c r="T634" i="2"/>
  <c r="T599" i="2"/>
  <c r="T207" i="2"/>
  <c r="T79" i="2"/>
  <c r="T171" i="2"/>
  <c r="T43" i="2"/>
  <c r="T649" i="2"/>
  <c r="T521" i="2"/>
  <c r="T455" i="2"/>
  <c r="T421" i="2"/>
  <c r="T446" i="2"/>
  <c r="T428" i="2"/>
  <c r="T108" i="2"/>
  <c r="T72" i="2"/>
  <c r="T412" i="2"/>
  <c r="T177" i="2"/>
  <c r="T572" i="2"/>
  <c r="T117" i="2"/>
  <c r="T310" i="2"/>
  <c r="T187" i="2"/>
  <c r="T319" i="2"/>
  <c r="T35" i="2"/>
  <c r="T570" i="2"/>
  <c r="T667" i="2"/>
  <c r="T376" i="2"/>
  <c r="T299" i="2"/>
  <c r="T651" i="2"/>
  <c r="T203" i="2"/>
  <c r="T41" i="2"/>
  <c r="T715" i="2"/>
  <c r="T147" i="2"/>
  <c r="T482" i="2"/>
  <c r="T115" i="2"/>
  <c r="T492" i="2"/>
  <c r="T645" i="2"/>
  <c r="T282" i="2"/>
  <c r="T81" i="2"/>
  <c r="T224" i="2"/>
  <c r="T77" i="2"/>
  <c r="T505" i="2"/>
  <c r="T382" i="2"/>
  <c r="T40" i="2"/>
  <c r="T228" i="2"/>
  <c r="T600" i="2"/>
  <c r="T681" i="2"/>
  <c r="T344" i="2"/>
  <c r="T488" i="2"/>
  <c r="T291" i="2"/>
  <c r="T637" i="2"/>
  <c r="T566" i="2"/>
  <c r="T629" i="2"/>
  <c r="T644" i="2"/>
  <c r="T322" i="2"/>
  <c r="T76" i="2"/>
  <c r="T595" i="2"/>
  <c r="T401" i="2"/>
  <c r="T219" i="2"/>
  <c r="T424" i="2"/>
  <c r="T603" i="2"/>
  <c r="T707" i="2"/>
  <c r="T650" i="2"/>
  <c r="T189" i="2"/>
  <c r="T407" i="2"/>
  <c r="T290" i="2"/>
  <c r="T724" i="2"/>
  <c r="T66" i="2"/>
  <c r="T253" i="2"/>
  <c r="T445" i="2"/>
  <c r="T212" i="2"/>
  <c r="T201" i="2"/>
  <c r="T709" i="2"/>
  <c r="T221" i="2"/>
  <c r="T292" i="2"/>
  <c r="T661" i="2"/>
  <c r="T555" i="2"/>
  <c r="T691" i="2"/>
  <c r="T245" i="2"/>
  <c r="T328" i="2"/>
  <c r="T586" i="2"/>
  <c r="T519" i="2"/>
  <c r="T33" i="2"/>
  <c r="T731" i="2"/>
  <c r="T162" i="2"/>
  <c r="T701" i="2"/>
  <c r="T544" i="2"/>
  <c r="T274" i="2"/>
  <c r="T620" i="2"/>
  <c r="T259" i="2"/>
  <c r="T129" i="2"/>
  <c r="T465" i="2"/>
  <c r="T732" i="2"/>
  <c r="T70" i="2"/>
  <c r="T172" i="2"/>
  <c r="T273" i="2"/>
  <c r="T507" i="2"/>
  <c r="T480" i="2"/>
  <c r="T403" i="2"/>
  <c r="T663" i="2"/>
  <c r="T484" i="2"/>
  <c r="T341" i="2"/>
  <c r="T460" i="2"/>
  <c r="T703" i="2"/>
  <c r="T193" i="2"/>
  <c r="T717" i="2"/>
  <c r="T680" i="2"/>
  <c r="T601" i="2"/>
  <c r="T394" i="2"/>
  <c r="T640" i="2"/>
  <c r="T434" i="2"/>
  <c r="T672" i="2"/>
  <c r="T320" i="2"/>
  <c r="T529" i="2"/>
  <c r="T263" i="2"/>
  <c r="T144" i="2"/>
  <c r="T370" i="2"/>
  <c r="T246" i="2"/>
  <c r="T277" i="2"/>
  <c r="T525" i="2"/>
  <c r="T624" i="2"/>
  <c r="T335" i="2"/>
  <c r="T365" i="2"/>
  <c r="T121" i="2"/>
  <c r="T564" i="2"/>
  <c r="T496" i="2"/>
  <c r="T444" i="2"/>
  <c r="T307" i="2"/>
  <c r="T214" i="2"/>
  <c r="T612" i="2"/>
  <c r="T336" i="2"/>
  <c r="T611" i="2"/>
  <c r="T283" i="2"/>
  <c r="T579" i="2"/>
  <c r="T722" i="2"/>
  <c r="T175" i="2"/>
  <c r="T443" i="2"/>
  <c r="T399" i="2"/>
  <c r="T491" i="2"/>
  <c r="T333" i="2"/>
  <c r="T517" i="2"/>
  <c r="T692" i="2"/>
  <c r="T666" i="2"/>
  <c r="T545" i="2"/>
  <c r="T631" i="2"/>
  <c r="T688" i="2"/>
  <c r="T242" i="2"/>
  <c r="T495" i="2"/>
  <c r="T662" i="2"/>
  <c r="T657" i="2"/>
  <c r="T353" i="2"/>
  <c r="T699" i="2"/>
  <c r="T577" i="2"/>
  <c r="T687" i="2"/>
  <c r="T671" i="2"/>
  <c r="T501" i="2"/>
  <c r="T729" i="2"/>
  <c r="T702" i="2"/>
  <c r="T526" i="2"/>
  <c r="T676" i="2"/>
  <c r="T679" i="2"/>
  <c r="T668" i="2"/>
  <c r="T712" i="2"/>
  <c r="T581" i="2"/>
  <c r="T696" i="2"/>
  <c r="T695" i="2"/>
  <c r="T690" i="2"/>
  <c r="T720" i="2"/>
  <c r="T627" i="2"/>
  <c r="T708" i="2"/>
  <c r="T714" i="2"/>
  <c r="T726" i="2"/>
  <c r="T655" i="2"/>
  <c r="S625" i="2"/>
  <c r="S560" i="2"/>
  <c r="S543" i="2"/>
  <c r="S80" i="2"/>
  <c r="S280" i="2"/>
  <c r="S388" i="2"/>
  <c r="S435" i="2"/>
  <c r="S318" i="2"/>
  <c r="S569" i="2"/>
  <c r="S532" i="2"/>
  <c r="S398" i="2"/>
  <c r="S269" i="2"/>
  <c r="S111" i="2"/>
  <c r="S664" i="2"/>
  <c r="S130" i="2"/>
  <c r="S477" i="2"/>
  <c r="S596" i="2"/>
  <c r="S623" i="2"/>
  <c r="S427" i="2"/>
  <c r="S411" i="2"/>
  <c r="S65" i="2"/>
  <c r="S395" i="2"/>
  <c r="S503" i="2"/>
  <c r="S260" i="2"/>
  <c r="S278" i="2"/>
  <c r="S591" i="2"/>
  <c r="S432" i="2"/>
  <c r="S87" i="2"/>
  <c r="S656" i="2"/>
  <c r="S567" i="2"/>
  <c r="S298" i="2"/>
  <c r="S167" i="2"/>
  <c r="S686" i="2"/>
  <c r="S7" i="2"/>
  <c r="S389" i="2"/>
  <c r="S74" i="2"/>
  <c r="S420" i="2"/>
  <c r="S160" i="2"/>
  <c r="S234" i="2"/>
  <c r="S673" i="2"/>
  <c r="S123" i="2"/>
  <c r="S53" i="2"/>
  <c r="S539" i="2"/>
  <c r="S176" i="2"/>
  <c r="S377" i="2"/>
  <c r="S449" i="2"/>
  <c r="S206" i="2"/>
  <c r="S605" i="2"/>
  <c r="S231" i="2"/>
  <c r="S346" i="2"/>
  <c r="S518" i="2"/>
  <c r="S459" i="2"/>
  <c r="S476" i="2"/>
  <c r="S132" i="2"/>
  <c r="S361" i="2"/>
  <c r="S313" i="2"/>
  <c r="S247" i="2"/>
  <c r="S469" i="2"/>
  <c r="S190" i="2"/>
  <c r="S371" i="2"/>
  <c r="S485" i="2"/>
  <c r="S300" i="2"/>
  <c r="S334" i="2"/>
  <c r="S200" i="2"/>
  <c r="S357" i="2"/>
  <c r="S308" i="2"/>
  <c r="S306" i="2"/>
  <c r="S470" i="2"/>
  <c r="S405" i="2"/>
  <c r="S159" i="2"/>
  <c r="S408" i="2"/>
  <c r="S360" i="2"/>
  <c r="S258" i="2"/>
  <c r="S104" i="2"/>
  <c r="S182" i="2"/>
  <c r="S598" i="2"/>
  <c r="S197" i="2"/>
  <c r="S463" i="2"/>
  <c r="S168" i="2"/>
  <c r="S61" i="2"/>
  <c r="S348" i="2"/>
  <c r="S450" i="2"/>
  <c r="S367" i="2"/>
  <c r="S524" i="2"/>
  <c r="S312" i="2"/>
  <c r="S149" i="2"/>
  <c r="S436" i="2"/>
  <c r="S504" i="2"/>
  <c r="S303" i="2"/>
  <c r="S276" i="2"/>
  <c r="S275" i="2"/>
  <c r="S73" i="2"/>
  <c r="S606" i="2"/>
  <c r="S94" i="2"/>
  <c r="S8" i="2"/>
  <c r="S267" i="2"/>
  <c r="S107" i="2"/>
  <c r="S93" i="2"/>
  <c r="S237" i="2"/>
  <c r="S638" i="2"/>
  <c r="S426" i="2"/>
  <c r="S54" i="2"/>
  <c r="S340" i="2"/>
  <c r="S441" i="2"/>
  <c r="S95" i="2"/>
  <c r="S294" i="2"/>
  <c r="S24" i="2"/>
  <c r="S646" i="2"/>
  <c r="S481" i="2"/>
  <c r="S368" i="2"/>
  <c r="S523" i="2"/>
  <c r="S58" i="2"/>
  <c r="S217" i="2"/>
  <c r="S38" i="2"/>
  <c r="S380" i="2"/>
  <c r="S279" i="2"/>
  <c r="S284" i="2"/>
  <c r="S337" i="2"/>
  <c r="S447" i="2"/>
  <c r="S62" i="2"/>
  <c r="S23" i="2"/>
  <c r="S728" i="2"/>
  <c r="S198" i="2"/>
  <c r="S222" i="2"/>
  <c r="S316" i="2"/>
  <c r="S243" i="2"/>
  <c r="S639" i="2"/>
  <c r="S372" i="2"/>
  <c r="S145" i="2"/>
  <c r="S118" i="2"/>
  <c r="S154" i="2"/>
  <c r="S88" i="2"/>
  <c r="S264" i="2"/>
  <c r="S297" i="2"/>
  <c r="S20" i="2"/>
  <c r="S685" i="2"/>
  <c r="S658" i="2"/>
  <c r="S323" i="2"/>
  <c r="S700" i="2"/>
  <c r="S392" i="2"/>
  <c r="S268" i="2"/>
  <c r="S400" i="2"/>
  <c r="S286" i="2"/>
  <c r="S225" i="2"/>
  <c r="S549" i="2"/>
  <c r="S643" i="2"/>
  <c r="S430" i="2"/>
  <c r="S467" i="2"/>
  <c r="S19" i="2"/>
  <c r="S28" i="2"/>
  <c r="S723" i="2"/>
  <c r="S119" i="2"/>
  <c r="S235" i="2"/>
  <c r="S30" i="2"/>
  <c r="S261" i="2"/>
  <c r="S295" i="2"/>
  <c r="S195" i="2"/>
  <c r="S471" i="2"/>
  <c r="S510" i="2"/>
  <c r="S272" i="2"/>
  <c r="S559" i="2"/>
  <c r="S418" i="2"/>
  <c r="S239" i="2"/>
  <c r="S453" i="2"/>
  <c r="S487" i="2"/>
  <c r="S338" i="2"/>
  <c r="S227" i="2"/>
  <c r="S551" i="2"/>
  <c r="S641" i="2"/>
  <c r="S546" i="2"/>
  <c r="S563" i="2"/>
  <c r="S604" i="2"/>
  <c r="S208" i="2"/>
  <c r="S594" i="2"/>
  <c r="S536" i="2"/>
  <c r="S423" i="2"/>
  <c r="S215" i="2"/>
  <c r="S342" i="2"/>
  <c r="S573" i="2"/>
  <c r="S109" i="2"/>
  <c r="S489" i="2"/>
  <c r="S669" i="2"/>
  <c r="S479" i="2"/>
  <c r="S36" i="2"/>
  <c r="S626" i="2"/>
  <c r="S684" i="2"/>
  <c r="S218" i="2"/>
  <c r="S63" i="2"/>
  <c r="S155" i="2"/>
  <c r="S5" i="2"/>
  <c r="S665" i="2"/>
  <c r="S607" i="2"/>
  <c r="S202" i="2"/>
  <c r="S321" i="2"/>
  <c r="S325" i="2"/>
  <c r="S633" i="2"/>
  <c r="S616" i="2"/>
  <c r="S143" i="2"/>
  <c r="S506" i="2"/>
  <c r="S52" i="2"/>
  <c r="S442" i="2"/>
  <c r="S540" i="2"/>
  <c r="S90" i="2"/>
  <c r="S610" i="2"/>
  <c r="S349" i="2"/>
  <c r="S652" i="2"/>
  <c r="S387" i="2"/>
  <c r="S556" i="2"/>
  <c r="S47" i="2"/>
  <c r="S289" i="2"/>
  <c r="S250" i="2"/>
  <c r="S98" i="2"/>
  <c r="S60" i="2"/>
  <c r="S226" i="2"/>
  <c r="S55" i="2"/>
  <c r="S127" i="2"/>
  <c r="S502" i="2"/>
  <c r="S516" i="2"/>
  <c r="S396" i="2"/>
  <c r="S196" i="2"/>
  <c r="S550" i="2"/>
  <c r="S493" i="2"/>
  <c r="S602" i="2"/>
  <c r="S158" i="2"/>
  <c r="S448" i="2"/>
  <c r="S84" i="2"/>
  <c r="S249" i="2"/>
  <c r="S146" i="2"/>
  <c r="S142" i="2"/>
  <c r="S464" i="2"/>
  <c r="S329" i="2"/>
  <c r="S642" i="2"/>
  <c r="S12" i="2"/>
  <c r="S350" i="2"/>
  <c r="S39" i="2"/>
  <c r="S514" i="2"/>
  <c r="S327" i="2"/>
  <c r="S415" i="2"/>
  <c r="S29" i="2"/>
  <c r="S42" i="2"/>
  <c r="S406" i="2"/>
  <c r="S391" i="2"/>
  <c r="S173" i="2"/>
  <c r="S71" i="2"/>
  <c r="S533" i="2"/>
  <c r="S122" i="2"/>
  <c r="S351" i="2"/>
  <c r="S417" i="2"/>
  <c r="S75" i="2"/>
  <c r="S413" i="2"/>
  <c r="S331" i="2"/>
  <c r="S315" i="2"/>
  <c r="S354" i="2"/>
  <c r="S571" i="2"/>
  <c r="S456" i="2"/>
  <c r="S710" i="2"/>
  <c r="S653" i="2"/>
  <c r="S697" i="2"/>
  <c r="S498" i="2"/>
  <c r="S25" i="2"/>
  <c r="S561" i="2"/>
  <c r="S45" i="2"/>
  <c r="S137" i="2"/>
  <c r="S223" i="2"/>
  <c r="S343" i="2"/>
  <c r="S18" i="2"/>
  <c r="S409" i="2"/>
  <c r="S431" i="2"/>
  <c r="S57" i="2"/>
  <c r="S592" i="2"/>
  <c r="S362" i="2"/>
  <c r="S511" i="2"/>
  <c r="S670" i="2"/>
  <c r="S499" i="2"/>
  <c r="S725" i="2"/>
  <c r="S490" i="2"/>
  <c r="S170" i="2"/>
  <c r="S180" i="2"/>
  <c r="S414" i="2"/>
  <c r="S458" i="2"/>
  <c r="S375" i="2"/>
  <c r="S256" i="2"/>
  <c r="S515" i="2"/>
  <c r="S451" i="2"/>
  <c r="S112" i="2"/>
  <c r="S3" i="2"/>
  <c r="S433" i="2"/>
  <c r="S439" i="2"/>
  <c r="S178" i="2"/>
  <c r="S265" i="2"/>
  <c r="S105" i="2"/>
  <c r="S194" i="2"/>
  <c r="S542" i="2"/>
  <c r="S568" i="2"/>
  <c r="S82" i="2"/>
  <c r="S184" i="2"/>
  <c r="S89" i="2"/>
  <c r="S473" i="2"/>
  <c r="S454" i="2"/>
  <c r="S675" i="2"/>
  <c r="S238" i="2"/>
  <c r="S378" i="2"/>
  <c r="S324" i="2"/>
  <c r="S179" i="2"/>
  <c r="S86" i="2"/>
  <c r="S287" i="2"/>
  <c r="S174" i="2"/>
  <c r="S68" i="2"/>
  <c r="S153" i="2"/>
  <c r="S630" i="2"/>
  <c r="S251" i="2"/>
  <c r="S204" i="2"/>
  <c r="S358" i="2"/>
  <c r="S609" i="2"/>
  <c r="S366" i="2"/>
  <c r="S618" i="2"/>
  <c r="S165" i="2"/>
  <c r="S311" i="2"/>
  <c r="S509" i="2"/>
  <c r="S575" i="2"/>
  <c r="S102" i="2"/>
  <c r="S472" i="2"/>
  <c r="S192" i="2"/>
  <c r="S106" i="2"/>
  <c r="S288" i="2"/>
  <c r="S404" i="2"/>
  <c r="S56" i="2"/>
  <c r="S296" i="2"/>
  <c r="S379" i="2"/>
  <c r="S369" i="2"/>
  <c r="S635" i="2"/>
  <c r="S97" i="2"/>
  <c r="S101" i="2"/>
  <c r="S188" i="2"/>
  <c r="S233" i="2"/>
  <c r="S255" i="2"/>
  <c r="S309" i="2"/>
  <c r="S478" i="2"/>
  <c r="S67" i="2"/>
  <c r="S332" i="2"/>
  <c r="S4" i="2"/>
  <c r="S270" i="2"/>
  <c r="S156" i="2"/>
  <c r="S552" i="2"/>
  <c r="S37" i="2"/>
  <c r="S711" i="2"/>
  <c r="S34" i="2"/>
  <c r="S110" i="2"/>
  <c r="S628" i="2"/>
  <c r="S302" i="2"/>
  <c r="S16" i="2"/>
  <c r="S157" i="2"/>
  <c r="S210" i="2"/>
  <c r="S48" i="2"/>
  <c r="S317" i="2"/>
  <c r="S166" i="2"/>
  <c r="S534" i="2"/>
  <c r="S220" i="2"/>
  <c r="S677" i="2"/>
  <c r="S683" i="2"/>
  <c r="S232" i="2"/>
  <c r="S103" i="2"/>
  <c r="S614" i="2"/>
  <c r="S216" i="2"/>
  <c r="S538" i="2"/>
  <c r="S113" i="2"/>
  <c r="S9" i="2"/>
  <c r="S185" i="2"/>
  <c r="S553" i="2"/>
  <c r="S141" i="2"/>
  <c r="S91" i="2"/>
  <c r="S2" i="2"/>
  <c r="S654" i="2"/>
  <c r="S120" i="2"/>
  <c r="S183" i="2"/>
  <c r="S150" i="2"/>
  <c r="S547" i="2"/>
  <c r="S537" i="2"/>
  <c r="S262" i="2"/>
  <c r="S31" i="2"/>
  <c r="S345" i="2"/>
  <c r="S475" i="2"/>
  <c r="S50" i="2"/>
  <c r="S425" i="2"/>
  <c r="S457" i="2"/>
  <c r="S678" i="2"/>
  <c r="S293" i="2"/>
  <c r="S128" i="2"/>
  <c r="S44" i="2"/>
  <c r="S64" i="2"/>
  <c r="S562" i="2"/>
  <c r="S46" i="2"/>
  <c r="S615" i="2"/>
  <c r="S138" i="2"/>
  <c r="S535" i="2"/>
  <c r="S78" i="2"/>
  <c r="S705" i="2"/>
  <c r="S474" i="2"/>
  <c r="S597" i="2"/>
  <c r="S466" i="2"/>
  <c r="S17" i="2"/>
  <c r="S619" i="2"/>
  <c r="S181" i="2"/>
  <c r="S32" i="2"/>
  <c r="S438" i="2"/>
  <c r="S285" i="2"/>
  <c r="S13" i="2"/>
  <c r="S390" i="2"/>
  <c r="S636" i="2"/>
  <c r="S163" i="2"/>
  <c r="S330" i="2"/>
  <c r="S248" i="2"/>
  <c r="S363" i="2"/>
  <c r="S512" i="2"/>
  <c r="S213" i="2"/>
  <c r="S209" i="2"/>
  <c r="S14" i="2"/>
  <c r="S429" i="2"/>
  <c r="S355" i="2"/>
  <c r="S205" i="2"/>
  <c r="S133" i="2"/>
  <c r="S230" i="2"/>
  <c r="S520" i="2"/>
  <c r="S682" i="2"/>
  <c r="S589" i="2"/>
  <c r="S21" i="2"/>
  <c r="S254" i="2"/>
  <c r="S522" i="2"/>
  <c r="S211" i="2"/>
  <c r="S199" i="2"/>
  <c r="S266" i="2"/>
  <c r="S11" i="2"/>
  <c r="S574" i="2"/>
  <c r="S83" i="2"/>
  <c r="S152" i="2"/>
  <c r="S632" i="2"/>
  <c r="S257" i="2"/>
  <c r="S508" i="2"/>
  <c r="S588" i="2"/>
  <c r="S386" i="2"/>
  <c r="S134" i="2"/>
  <c r="S352" i="2"/>
  <c r="S617" i="2"/>
  <c r="S468" i="2"/>
  <c r="S22" i="2"/>
  <c r="S92" i="2"/>
  <c r="S727" i="2"/>
  <c r="S59" i="2"/>
  <c r="S461" i="2"/>
  <c r="S698" i="2"/>
  <c r="S339" i="2"/>
  <c r="S240" i="2"/>
  <c r="S621" i="2"/>
  <c r="S126" i="2"/>
  <c r="S578" i="2"/>
  <c r="S85" i="2"/>
  <c r="S583" i="2"/>
  <c r="S6" i="2"/>
  <c r="S416" i="2"/>
  <c r="S383" i="2"/>
  <c r="S131" i="2"/>
  <c r="S393" i="2"/>
  <c r="S326" i="2"/>
  <c r="S164" i="2"/>
  <c r="S397" i="2"/>
  <c r="S135" i="2"/>
  <c r="S647" i="2"/>
  <c r="S161" i="2"/>
  <c r="S590" i="2"/>
  <c r="S281" i="2"/>
  <c r="S689" i="2"/>
  <c r="S10" i="2"/>
  <c r="S241" i="2"/>
  <c r="S244" i="2"/>
  <c r="S659" i="2"/>
  <c r="S613" i="2"/>
  <c r="S719" i="2"/>
  <c r="S419" i="2"/>
  <c r="S169" i="2"/>
  <c r="S402" i="2"/>
  <c r="S229" i="2"/>
  <c r="S674" i="2"/>
  <c r="S527" i="2"/>
  <c r="S718" i="2"/>
  <c r="S356" i="2"/>
  <c r="S96" i="2"/>
  <c r="S694" i="2"/>
  <c r="S136" i="2"/>
  <c r="S139" i="2"/>
  <c r="S148" i="2"/>
  <c r="S15" i="2"/>
  <c r="S384" i="2"/>
  <c r="S27" i="2"/>
  <c r="S660" i="2"/>
  <c r="S374" i="2"/>
  <c r="S513" i="2"/>
  <c r="S500" i="2"/>
  <c r="S125" i="2"/>
  <c r="S26" i="2"/>
  <c r="S236" i="2"/>
  <c r="S648" i="2"/>
  <c r="S99" i="2"/>
  <c r="S116" i="2"/>
  <c r="S584" i="2"/>
  <c r="S558" i="2"/>
  <c r="S580" i="2"/>
  <c r="S528" i="2"/>
  <c r="S622" i="2"/>
  <c r="S565" i="2"/>
  <c r="S51" i="2"/>
  <c r="S364" i="2"/>
  <c r="S347" i="2"/>
  <c r="S381" i="2"/>
  <c r="S716" i="2"/>
  <c r="S541" i="2"/>
  <c r="S721" i="2"/>
  <c r="S49" i="2"/>
  <c r="S494" i="2"/>
  <c r="S385" i="2"/>
  <c r="S271" i="2"/>
  <c r="S69" i="2"/>
  <c r="S373" i="2"/>
  <c r="S301" i="2"/>
  <c r="S554" i="2"/>
  <c r="S452" i="2"/>
  <c r="S191" i="2"/>
  <c r="S304" i="2"/>
  <c r="S608" i="2"/>
  <c r="S140" i="2"/>
  <c r="S252" i="2"/>
  <c r="S186" i="2"/>
  <c r="S305" i="2"/>
  <c r="S100" i="2"/>
  <c r="S151" i="2"/>
  <c r="S576" i="2"/>
  <c r="S548" i="2"/>
  <c r="S530" i="2"/>
  <c r="S587" i="2"/>
  <c r="S582" i="2"/>
  <c r="S114" i="2"/>
  <c r="S422" i="2"/>
  <c r="S483" i="2"/>
  <c r="S706" i="2"/>
  <c r="S486" i="2"/>
  <c r="S440" i="2"/>
  <c r="S359" i="2"/>
  <c r="S124" i="2"/>
  <c r="S437" i="2"/>
  <c r="S704" i="2"/>
  <c r="S462" i="2"/>
  <c r="S557" i="2"/>
  <c r="S693" i="2"/>
  <c r="S713" i="2"/>
  <c r="S497" i="2"/>
  <c r="S531" i="2"/>
  <c r="S314" i="2"/>
  <c r="S410" i="2"/>
  <c r="S593" i="2"/>
  <c r="S585" i="2"/>
  <c r="S730" i="2"/>
  <c r="S634" i="2"/>
  <c r="S599" i="2"/>
  <c r="S207" i="2"/>
  <c r="S79" i="2"/>
  <c r="S171" i="2"/>
  <c r="S43" i="2"/>
  <c r="S649" i="2"/>
  <c r="S521" i="2"/>
  <c r="S455" i="2"/>
  <c r="S421" i="2"/>
  <c r="S446" i="2"/>
  <c r="S428" i="2"/>
  <c r="S108" i="2"/>
  <c r="S72" i="2"/>
  <c r="S412" i="2"/>
  <c r="S177" i="2"/>
  <c r="S572" i="2"/>
  <c r="S117" i="2"/>
  <c r="S310" i="2"/>
  <c r="S187" i="2"/>
  <c r="S319" i="2"/>
  <c r="S35" i="2"/>
  <c r="S570" i="2"/>
  <c r="S667" i="2"/>
  <c r="S376" i="2"/>
  <c r="S299" i="2"/>
  <c r="S651" i="2"/>
  <c r="S203" i="2"/>
  <c r="S41" i="2"/>
  <c r="S715" i="2"/>
  <c r="S147" i="2"/>
  <c r="S482" i="2"/>
  <c r="S115" i="2"/>
  <c r="S492" i="2"/>
  <c r="S645" i="2"/>
  <c r="S282" i="2"/>
  <c r="S81" i="2"/>
  <c r="S224" i="2"/>
  <c r="S77" i="2"/>
  <c r="S505" i="2"/>
  <c r="S382" i="2"/>
  <c r="S40" i="2"/>
  <c r="S228" i="2"/>
  <c r="S600" i="2"/>
  <c r="S681" i="2"/>
  <c r="S344" i="2"/>
  <c r="S488" i="2"/>
  <c r="S291" i="2"/>
  <c r="S637" i="2"/>
  <c r="S566" i="2"/>
  <c r="S629" i="2"/>
  <c r="S644" i="2"/>
  <c r="S322" i="2"/>
  <c r="S76" i="2"/>
  <c r="S595" i="2"/>
  <c r="S401" i="2"/>
  <c r="S219" i="2"/>
  <c r="S424" i="2"/>
  <c r="S603" i="2"/>
  <c r="S707" i="2"/>
  <c r="S650" i="2"/>
  <c r="S189" i="2"/>
  <c r="S407" i="2"/>
  <c r="S290" i="2"/>
  <c r="S724" i="2"/>
  <c r="S66" i="2"/>
  <c r="S253" i="2"/>
  <c r="S445" i="2"/>
  <c r="S212" i="2"/>
  <c r="S201" i="2"/>
  <c r="S709" i="2"/>
  <c r="S221" i="2"/>
  <c r="S292" i="2"/>
  <c r="S661" i="2"/>
  <c r="S555" i="2"/>
  <c r="S691" i="2"/>
  <c r="S245" i="2"/>
  <c r="S328" i="2"/>
  <c r="S586" i="2"/>
  <c r="S519" i="2"/>
  <c r="S33" i="2"/>
  <c r="S731" i="2"/>
  <c r="S162" i="2"/>
  <c r="S701" i="2"/>
  <c r="S544" i="2"/>
  <c r="S274" i="2"/>
  <c r="S620" i="2"/>
  <c r="S259" i="2"/>
  <c r="S129" i="2"/>
  <c r="S465" i="2"/>
  <c r="S732" i="2"/>
  <c r="S70" i="2"/>
  <c r="S172" i="2"/>
  <c r="S273" i="2"/>
  <c r="S507" i="2"/>
  <c r="S480" i="2"/>
  <c r="S403" i="2"/>
  <c r="S663" i="2"/>
  <c r="S484" i="2"/>
  <c r="S341" i="2"/>
  <c r="S460" i="2"/>
  <c r="S703" i="2"/>
  <c r="S193" i="2"/>
  <c r="S717" i="2"/>
  <c r="S680" i="2"/>
  <c r="S601" i="2"/>
  <c r="S394" i="2"/>
  <c r="S640" i="2"/>
  <c r="S434" i="2"/>
  <c r="S672" i="2"/>
  <c r="S320" i="2"/>
  <c r="S529" i="2"/>
  <c r="S263" i="2"/>
  <c r="S144" i="2"/>
  <c r="S370" i="2"/>
  <c r="S246" i="2"/>
  <c r="S277" i="2"/>
  <c r="S525" i="2"/>
  <c r="S624" i="2"/>
  <c r="S335" i="2"/>
  <c r="S365" i="2"/>
  <c r="S121" i="2"/>
  <c r="S564" i="2"/>
  <c r="S496" i="2"/>
  <c r="S444" i="2"/>
  <c r="S307" i="2"/>
  <c r="S214" i="2"/>
  <c r="S612" i="2"/>
  <c r="S336" i="2"/>
  <c r="S611" i="2"/>
  <c r="S283" i="2"/>
  <c r="S579" i="2"/>
  <c r="S722" i="2"/>
  <c r="S175" i="2"/>
  <c r="S443" i="2"/>
  <c r="S399" i="2"/>
  <c r="S491" i="2"/>
  <c r="S333" i="2"/>
  <c r="S517" i="2"/>
  <c r="S692" i="2"/>
  <c r="S666" i="2"/>
  <c r="S545" i="2"/>
  <c r="S631" i="2"/>
  <c r="S688" i="2"/>
  <c r="S242" i="2"/>
  <c r="S495" i="2"/>
  <c r="S662" i="2"/>
  <c r="S657" i="2"/>
  <c r="S353" i="2"/>
  <c r="S699" i="2"/>
  <c r="S577" i="2"/>
  <c r="S687" i="2"/>
  <c r="S671" i="2"/>
  <c r="S501" i="2"/>
  <c r="S729" i="2"/>
  <c r="S702" i="2"/>
  <c r="S526" i="2"/>
  <c r="S676" i="2"/>
  <c r="S679" i="2"/>
  <c r="S668" i="2"/>
  <c r="S712" i="2"/>
  <c r="S581" i="2"/>
  <c r="S696" i="2"/>
  <c r="S695" i="2"/>
  <c r="S690" i="2"/>
  <c r="S720" i="2"/>
  <c r="S627" i="2"/>
  <c r="S708" i="2"/>
  <c r="S714" i="2"/>
  <c r="S726" i="2"/>
  <c r="S655" i="2"/>
  <c r="N625" i="2"/>
  <c r="N560" i="2"/>
  <c r="N543" i="2"/>
  <c r="N80" i="2"/>
  <c r="N280" i="2"/>
  <c r="N388" i="2"/>
  <c r="N435" i="2"/>
  <c r="N318" i="2"/>
  <c r="N569" i="2"/>
  <c r="N532" i="2"/>
  <c r="N398" i="2"/>
  <c r="N269" i="2"/>
  <c r="N111" i="2"/>
  <c r="N664" i="2"/>
  <c r="N130" i="2"/>
  <c r="N477" i="2"/>
  <c r="N596" i="2"/>
  <c r="N623" i="2"/>
  <c r="N427" i="2"/>
  <c r="N411" i="2"/>
  <c r="N65" i="2"/>
  <c r="N395" i="2"/>
  <c r="N503" i="2"/>
  <c r="N260" i="2"/>
  <c r="N278" i="2"/>
  <c r="N591" i="2"/>
  <c r="N432" i="2"/>
  <c r="N87" i="2"/>
  <c r="N656" i="2"/>
  <c r="N567" i="2"/>
  <c r="N298" i="2"/>
  <c r="N167" i="2"/>
  <c r="N686" i="2"/>
  <c r="N7" i="2"/>
  <c r="N389" i="2"/>
  <c r="N74" i="2"/>
  <c r="N420" i="2"/>
  <c r="N160" i="2"/>
  <c r="N234" i="2"/>
  <c r="N673" i="2"/>
  <c r="N123" i="2"/>
  <c r="N53" i="2"/>
  <c r="N539" i="2"/>
  <c r="N176" i="2"/>
  <c r="N377" i="2"/>
  <c r="N449" i="2"/>
  <c r="N206" i="2"/>
  <c r="N605" i="2"/>
  <c r="N231" i="2"/>
  <c r="N346" i="2"/>
  <c r="N518" i="2"/>
  <c r="N459" i="2"/>
  <c r="N476" i="2"/>
  <c r="N132" i="2"/>
  <c r="N361" i="2"/>
  <c r="N313" i="2"/>
  <c r="N247" i="2"/>
  <c r="N469" i="2"/>
  <c r="N190" i="2"/>
  <c r="N371" i="2"/>
  <c r="N485" i="2"/>
  <c r="N300" i="2"/>
  <c r="N334" i="2"/>
  <c r="N200" i="2"/>
  <c r="N357" i="2"/>
  <c r="N308" i="2"/>
  <c r="N306" i="2"/>
  <c r="N470" i="2"/>
  <c r="N405" i="2"/>
  <c r="N159" i="2"/>
  <c r="N408" i="2"/>
  <c r="N360" i="2"/>
  <c r="N258" i="2"/>
  <c r="N104" i="2"/>
  <c r="N182" i="2"/>
  <c r="N598" i="2"/>
  <c r="N197" i="2"/>
  <c r="N463" i="2"/>
  <c r="N168" i="2"/>
  <c r="N61" i="2"/>
  <c r="N348" i="2"/>
  <c r="N450" i="2"/>
  <c r="N367" i="2"/>
  <c r="N524" i="2"/>
  <c r="N312" i="2"/>
  <c r="N149" i="2"/>
  <c r="N436" i="2"/>
  <c r="N504" i="2"/>
  <c r="N303" i="2"/>
  <c r="N276" i="2"/>
  <c r="N275" i="2"/>
  <c r="N73" i="2"/>
  <c r="N606" i="2"/>
  <c r="N94" i="2"/>
  <c r="N8" i="2"/>
  <c r="N267" i="2"/>
  <c r="N107" i="2"/>
  <c r="N93" i="2"/>
  <c r="N237" i="2"/>
  <c r="N638" i="2"/>
  <c r="N426" i="2"/>
  <c r="N54" i="2"/>
  <c r="N340" i="2"/>
  <c r="N441" i="2"/>
  <c r="N95" i="2"/>
  <c r="N294" i="2"/>
  <c r="N24" i="2"/>
  <c r="N646" i="2"/>
  <c r="N481" i="2"/>
  <c r="N368" i="2"/>
  <c r="N523" i="2"/>
  <c r="N58" i="2"/>
  <c r="N217" i="2"/>
  <c r="N38" i="2"/>
  <c r="N380" i="2"/>
  <c r="N279" i="2"/>
  <c r="N284" i="2"/>
  <c r="N337" i="2"/>
  <c r="N447" i="2"/>
  <c r="N62" i="2"/>
  <c r="N23" i="2"/>
  <c r="N728" i="2"/>
  <c r="N198" i="2"/>
  <c r="N222" i="2"/>
  <c r="N316" i="2"/>
  <c r="N243" i="2"/>
  <c r="N639" i="2"/>
  <c r="N372" i="2"/>
  <c r="N145" i="2"/>
  <c r="N118" i="2"/>
  <c r="N154" i="2"/>
  <c r="N88" i="2"/>
  <c r="N264" i="2"/>
  <c r="N297" i="2"/>
  <c r="N20" i="2"/>
  <c r="N685" i="2"/>
  <c r="N658" i="2"/>
  <c r="N323" i="2"/>
  <c r="N700" i="2"/>
  <c r="N392" i="2"/>
  <c r="N268" i="2"/>
  <c r="N400" i="2"/>
  <c r="N286" i="2"/>
  <c r="N225" i="2"/>
  <c r="N549" i="2"/>
  <c r="N643" i="2"/>
  <c r="N430" i="2"/>
  <c r="N467" i="2"/>
  <c r="N19" i="2"/>
  <c r="N28" i="2"/>
  <c r="N723" i="2"/>
  <c r="N119" i="2"/>
  <c r="N235" i="2"/>
  <c r="N30" i="2"/>
  <c r="N261" i="2"/>
  <c r="N295" i="2"/>
  <c r="N195" i="2"/>
  <c r="N471" i="2"/>
  <c r="N510" i="2"/>
  <c r="N272" i="2"/>
  <c r="N559" i="2"/>
  <c r="N418" i="2"/>
  <c r="N239" i="2"/>
  <c r="N453" i="2"/>
  <c r="N487" i="2"/>
  <c r="N338" i="2"/>
  <c r="N227" i="2"/>
  <c r="N551" i="2"/>
  <c r="N641" i="2"/>
  <c r="N546" i="2"/>
  <c r="N563" i="2"/>
  <c r="N604" i="2"/>
  <c r="N208" i="2"/>
  <c r="N594" i="2"/>
  <c r="N536" i="2"/>
  <c r="N423" i="2"/>
  <c r="N215" i="2"/>
  <c r="N342" i="2"/>
  <c r="N573" i="2"/>
  <c r="N109" i="2"/>
  <c r="N489" i="2"/>
  <c r="N669" i="2"/>
  <c r="N479" i="2"/>
  <c r="N36" i="2"/>
  <c r="N626" i="2"/>
  <c r="N684" i="2"/>
  <c r="N218" i="2"/>
  <c r="N63" i="2"/>
  <c r="N155" i="2"/>
  <c r="N5" i="2"/>
  <c r="N665" i="2"/>
  <c r="N607" i="2"/>
  <c r="N202" i="2"/>
  <c r="N321" i="2"/>
  <c r="N325" i="2"/>
  <c r="N633" i="2"/>
  <c r="N616" i="2"/>
  <c r="N143" i="2"/>
  <c r="N506" i="2"/>
  <c r="N52" i="2"/>
  <c r="N442" i="2"/>
  <c r="N540" i="2"/>
  <c r="N90" i="2"/>
  <c r="N610" i="2"/>
  <c r="N349" i="2"/>
  <c r="N652" i="2"/>
  <c r="N387" i="2"/>
  <c r="N556" i="2"/>
  <c r="N47" i="2"/>
  <c r="N289" i="2"/>
  <c r="N250" i="2"/>
  <c r="N98" i="2"/>
  <c r="N60" i="2"/>
  <c r="N226" i="2"/>
  <c r="N55" i="2"/>
  <c r="N127" i="2"/>
  <c r="N502" i="2"/>
  <c r="N516" i="2"/>
  <c r="N396" i="2"/>
  <c r="N196" i="2"/>
  <c r="N550" i="2"/>
  <c r="N493" i="2"/>
  <c r="N602" i="2"/>
  <c r="N158" i="2"/>
  <c r="N448" i="2"/>
  <c r="N84" i="2"/>
  <c r="N249" i="2"/>
  <c r="N146" i="2"/>
  <c r="N142" i="2"/>
  <c r="N464" i="2"/>
  <c r="N329" i="2"/>
  <c r="N642" i="2"/>
  <c r="N12" i="2"/>
  <c r="N350" i="2"/>
  <c r="N39" i="2"/>
  <c r="N514" i="2"/>
  <c r="N327" i="2"/>
  <c r="N415" i="2"/>
  <c r="N29" i="2"/>
  <c r="N42" i="2"/>
  <c r="N406" i="2"/>
  <c r="N391" i="2"/>
  <c r="N173" i="2"/>
  <c r="N71" i="2"/>
  <c r="N533" i="2"/>
  <c r="N122" i="2"/>
  <c r="N351" i="2"/>
  <c r="N417" i="2"/>
  <c r="N75" i="2"/>
  <c r="N413" i="2"/>
  <c r="N331" i="2"/>
  <c r="N315" i="2"/>
  <c r="N354" i="2"/>
  <c r="N571" i="2"/>
  <c r="N456" i="2"/>
  <c r="N710" i="2"/>
  <c r="N653" i="2"/>
  <c r="N697" i="2"/>
  <c r="N498" i="2"/>
  <c r="N25" i="2"/>
  <c r="N561" i="2"/>
  <c r="N45" i="2"/>
  <c r="N137" i="2"/>
  <c r="N223" i="2"/>
  <c r="N343" i="2"/>
  <c r="N18" i="2"/>
  <c r="N409" i="2"/>
  <c r="N431" i="2"/>
  <c r="N57" i="2"/>
  <c r="N592" i="2"/>
  <c r="N362" i="2"/>
  <c r="N511" i="2"/>
  <c r="N670" i="2"/>
  <c r="N499" i="2"/>
  <c r="N725" i="2"/>
  <c r="N490" i="2"/>
  <c r="N170" i="2"/>
  <c r="N180" i="2"/>
  <c r="N414" i="2"/>
  <c r="N458" i="2"/>
  <c r="N375" i="2"/>
  <c r="N256" i="2"/>
  <c r="N515" i="2"/>
  <c r="N451" i="2"/>
  <c r="N112" i="2"/>
  <c r="N3" i="2"/>
  <c r="N433" i="2"/>
  <c r="N439" i="2"/>
  <c r="N178" i="2"/>
  <c r="N265" i="2"/>
  <c r="N105" i="2"/>
  <c r="N194" i="2"/>
  <c r="N542" i="2"/>
  <c r="N568" i="2"/>
  <c r="N82" i="2"/>
  <c r="N184" i="2"/>
  <c r="N89" i="2"/>
  <c r="N473" i="2"/>
  <c r="N454" i="2"/>
  <c r="N675" i="2"/>
  <c r="N238" i="2"/>
  <c r="N378" i="2"/>
  <c r="N324" i="2"/>
  <c r="N179" i="2"/>
  <c r="N86" i="2"/>
  <c r="N287" i="2"/>
  <c r="N174" i="2"/>
  <c r="N68" i="2"/>
  <c r="N153" i="2"/>
  <c r="N630" i="2"/>
  <c r="N251" i="2"/>
  <c r="N204" i="2"/>
  <c r="N358" i="2"/>
  <c r="N609" i="2"/>
  <c r="N366" i="2"/>
  <c r="N618" i="2"/>
  <c r="N165" i="2"/>
  <c r="N311" i="2"/>
  <c r="N509" i="2"/>
  <c r="N575" i="2"/>
  <c r="N102" i="2"/>
  <c r="N472" i="2"/>
  <c r="N192" i="2"/>
  <c r="N106" i="2"/>
  <c r="N288" i="2"/>
  <c r="N404" i="2"/>
  <c r="N56" i="2"/>
  <c r="N296" i="2"/>
  <c r="N379" i="2"/>
  <c r="N369" i="2"/>
  <c r="N635" i="2"/>
  <c r="N97" i="2"/>
  <c r="N101" i="2"/>
  <c r="N188" i="2"/>
  <c r="N233" i="2"/>
  <c r="N255" i="2"/>
  <c r="N309" i="2"/>
  <c r="N478" i="2"/>
  <c r="N67" i="2"/>
  <c r="N332" i="2"/>
  <c r="N4" i="2"/>
  <c r="N270" i="2"/>
  <c r="N156" i="2"/>
  <c r="N552" i="2"/>
  <c r="N37" i="2"/>
  <c r="N711" i="2"/>
  <c r="N34" i="2"/>
  <c r="N110" i="2"/>
  <c r="N628" i="2"/>
  <c r="N302" i="2"/>
  <c r="N16" i="2"/>
  <c r="N157" i="2"/>
  <c r="N210" i="2"/>
  <c r="N48" i="2"/>
  <c r="N317" i="2"/>
  <c r="N166" i="2"/>
  <c r="N534" i="2"/>
  <c r="N220" i="2"/>
  <c r="N677" i="2"/>
  <c r="N683" i="2"/>
  <c r="N232" i="2"/>
  <c r="N103" i="2"/>
  <c r="N614" i="2"/>
  <c r="N216" i="2"/>
  <c r="N538" i="2"/>
  <c r="N113" i="2"/>
  <c r="N9" i="2"/>
  <c r="N185" i="2"/>
  <c r="N553" i="2"/>
  <c r="N141" i="2"/>
  <c r="N91" i="2"/>
  <c r="N2" i="2"/>
  <c r="N654" i="2"/>
  <c r="N120" i="2"/>
  <c r="N183" i="2"/>
  <c r="N150" i="2"/>
  <c r="N547" i="2"/>
  <c r="N537" i="2"/>
  <c r="N262" i="2"/>
  <c r="N31" i="2"/>
  <c r="N345" i="2"/>
  <c r="N475" i="2"/>
  <c r="N50" i="2"/>
  <c r="N425" i="2"/>
  <c r="N457" i="2"/>
  <c r="N678" i="2"/>
  <c r="N293" i="2"/>
  <c r="N128" i="2"/>
  <c r="N44" i="2"/>
  <c r="N64" i="2"/>
  <c r="N562" i="2"/>
  <c r="N46" i="2"/>
  <c r="N615" i="2"/>
  <c r="N138" i="2"/>
  <c r="N535" i="2"/>
  <c r="N78" i="2"/>
  <c r="N705" i="2"/>
  <c r="N474" i="2"/>
  <c r="N597" i="2"/>
  <c r="N466" i="2"/>
  <c r="N17" i="2"/>
  <c r="N619" i="2"/>
  <c r="N181" i="2"/>
  <c r="N32" i="2"/>
  <c r="N438" i="2"/>
  <c r="N285" i="2"/>
  <c r="N13" i="2"/>
  <c r="N390" i="2"/>
  <c r="N636" i="2"/>
  <c r="N163" i="2"/>
  <c r="N330" i="2"/>
  <c r="N248" i="2"/>
  <c r="N363" i="2"/>
  <c r="N512" i="2"/>
  <c r="N213" i="2"/>
  <c r="N209" i="2"/>
  <c r="N14" i="2"/>
  <c r="N429" i="2"/>
  <c r="N355" i="2"/>
  <c r="N205" i="2"/>
  <c r="N133" i="2"/>
  <c r="N230" i="2"/>
  <c r="N520" i="2"/>
  <c r="N682" i="2"/>
  <c r="N589" i="2"/>
  <c r="N21" i="2"/>
  <c r="N254" i="2"/>
  <c r="N522" i="2"/>
  <c r="N211" i="2"/>
  <c r="N199" i="2"/>
  <c r="N266" i="2"/>
  <c r="N11" i="2"/>
  <c r="N574" i="2"/>
  <c r="N83" i="2"/>
  <c r="N152" i="2"/>
  <c r="N632" i="2"/>
  <c r="N257" i="2"/>
  <c r="N508" i="2"/>
  <c r="N588" i="2"/>
  <c r="N386" i="2"/>
  <c r="N134" i="2"/>
  <c r="N352" i="2"/>
  <c r="N617" i="2"/>
  <c r="N468" i="2"/>
  <c r="N22" i="2"/>
  <c r="N92" i="2"/>
  <c r="N727" i="2"/>
  <c r="N59" i="2"/>
  <c r="N461" i="2"/>
  <c r="N698" i="2"/>
  <c r="N339" i="2"/>
  <c r="N240" i="2"/>
  <c r="N621" i="2"/>
  <c r="N126" i="2"/>
  <c r="N578" i="2"/>
  <c r="N85" i="2"/>
  <c r="N583" i="2"/>
  <c r="N6" i="2"/>
  <c r="N416" i="2"/>
  <c r="N383" i="2"/>
  <c r="N131" i="2"/>
  <c r="N393" i="2"/>
  <c r="N326" i="2"/>
  <c r="N164" i="2"/>
  <c r="N397" i="2"/>
  <c r="N135" i="2"/>
  <c r="N647" i="2"/>
  <c r="N161" i="2"/>
  <c r="N590" i="2"/>
  <c r="N281" i="2"/>
  <c r="N689" i="2"/>
  <c r="N10" i="2"/>
  <c r="N241" i="2"/>
  <c r="N244" i="2"/>
  <c r="N659" i="2"/>
  <c r="N613" i="2"/>
  <c r="N719" i="2"/>
  <c r="N419" i="2"/>
  <c r="N169" i="2"/>
  <c r="N402" i="2"/>
  <c r="N229" i="2"/>
  <c r="N674" i="2"/>
  <c r="N527" i="2"/>
  <c r="N718" i="2"/>
  <c r="N356" i="2"/>
  <c r="N96" i="2"/>
  <c r="N694" i="2"/>
  <c r="N136" i="2"/>
  <c r="N139" i="2"/>
  <c r="N148" i="2"/>
  <c r="N15" i="2"/>
  <c r="N384" i="2"/>
  <c r="N27" i="2"/>
  <c r="N660" i="2"/>
  <c r="N374" i="2"/>
  <c r="N513" i="2"/>
  <c r="N500" i="2"/>
  <c r="N125" i="2"/>
  <c r="N26" i="2"/>
  <c r="N236" i="2"/>
  <c r="N648" i="2"/>
  <c r="N99" i="2"/>
  <c r="N116" i="2"/>
  <c r="N584" i="2"/>
  <c r="N558" i="2"/>
  <c r="N580" i="2"/>
  <c r="N528" i="2"/>
  <c r="N622" i="2"/>
  <c r="N565" i="2"/>
  <c r="N51" i="2"/>
  <c r="N364" i="2"/>
  <c r="N347" i="2"/>
  <c r="N381" i="2"/>
  <c r="N716" i="2"/>
  <c r="N541" i="2"/>
  <c r="N721" i="2"/>
  <c r="N49" i="2"/>
  <c r="N494" i="2"/>
  <c r="N385" i="2"/>
  <c r="N271" i="2"/>
  <c r="N69" i="2"/>
  <c r="N373" i="2"/>
  <c r="N301" i="2"/>
  <c r="N554" i="2"/>
  <c r="N452" i="2"/>
  <c r="N191" i="2"/>
  <c r="N304" i="2"/>
  <c r="N608" i="2"/>
  <c r="N140" i="2"/>
  <c r="N252" i="2"/>
  <c r="N186" i="2"/>
  <c r="N305" i="2"/>
  <c r="N100" i="2"/>
  <c r="N151" i="2"/>
  <c r="N576" i="2"/>
  <c r="N548" i="2"/>
  <c r="N530" i="2"/>
  <c r="N587" i="2"/>
  <c r="N582" i="2"/>
  <c r="N114" i="2"/>
  <c r="N422" i="2"/>
  <c r="N483" i="2"/>
  <c r="N706" i="2"/>
  <c r="N486" i="2"/>
  <c r="N440" i="2"/>
  <c r="N359" i="2"/>
  <c r="N124" i="2"/>
  <c r="N437" i="2"/>
  <c r="N704" i="2"/>
  <c r="N462" i="2"/>
  <c r="N557" i="2"/>
  <c r="N693" i="2"/>
  <c r="N713" i="2"/>
  <c r="N497" i="2"/>
  <c r="N531" i="2"/>
  <c r="N314" i="2"/>
  <c r="N410" i="2"/>
  <c r="N593" i="2"/>
  <c r="N585" i="2"/>
  <c r="N730" i="2"/>
  <c r="N634" i="2"/>
  <c r="N599" i="2"/>
  <c r="N207" i="2"/>
  <c r="N79" i="2"/>
  <c r="N171" i="2"/>
  <c r="N43" i="2"/>
  <c r="N649" i="2"/>
  <c r="N521" i="2"/>
  <c r="N455" i="2"/>
  <c r="N421" i="2"/>
  <c r="N446" i="2"/>
  <c r="N428" i="2"/>
  <c r="N108" i="2"/>
  <c r="N72" i="2"/>
  <c r="N412" i="2"/>
  <c r="N177" i="2"/>
  <c r="N572" i="2"/>
  <c r="N117" i="2"/>
  <c r="N310" i="2"/>
  <c r="N187" i="2"/>
  <c r="N319" i="2"/>
  <c r="N35" i="2"/>
  <c r="N570" i="2"/>
  <c r="N667" i="2"/>
  <c r="N376" i="2"/>
  <c r="N299" i="2"/>
  <c r="N651" i="2"/>
  <c r="N203" i="2"/>
  <c r="N41" i="2"/>
  <c r="N715" i="2"/>
  <c r="N147" i="2"/>
  <c r="N482" i="2"/>
  <c r="N115" i="2"/>
  <c r="N492" i="2"/>
  <c r="N645" i="2"/>
  <c r="N282" i="2"/>
  <c r="N81" i="2"/>
  <c r="N224" i="2"/>
  <c r="N77" i="2"/>
  <c r="N505" i="2"/>
  <c r="N382" i="2"/>
  <c r="N40" i="2"/>
  <c r="N228" i="2"/>
  <c r="N600" i="2"/>
  <c r="N681" i="2"/>
  <c r="N344" i="2"/>
  <c r="N488" i="2"/>
  <c r="N291" i="2"/>
  <c r="N637" i="2"/>
  <c r="N566" i="2"/>
  <c r="N629" i="2"/>
  <c r="N644" i="2"/>
  <c r="N322" i="2"/>
  <c r="N76" i="2"/>
  <c r="N595" i="2"/>
  <c r="N401" i="2"/>
  <c r="N219" i="2"/>
  <c r="N424" i="2"/>
  <c r="N603" i="2"/>
  <c r="N707" i="2"/>
  <c r="N650" i="2"/>
  <c r="N189" i="2"/>
  <c r="N407" i="2"/>
  <c r="N290" i="2"/>
  <c r="N724" i="2"/>
  <c r="N66" i="2"/>
  <c r="N253" i="2"/>
  <c r="N445" i="2"/>
  <c r="N212" i="2"/>
  <c r="N201" i="2"/>
  <c r="N709" i="2"/>
  <c r="N221" i="2"/>
  <c r="N292" i="2"/>
  <c r="N661" i="2"/>
  <c r="N555" i="2"/>
  <c r="N691" i="2"/>
  <c r="N245" i="2"/>
  <c r="N328" i="2"/>
  <c r="N586" i="2"/>
  <c r="N519" i="2"/>
  <c r="N33" i="2"/>
  <c r="N731" i="2"/>
  <c r="N162" i="2"/>
  <c r="N701" i="2"/>
  <c r="N544" i="2"/>
  <c r="N274" i="2"/>
  <c r="N620" i="2"/>
  <c r="N259" i="2"/>
  <c r="N129" i="2"/>
  <c r="N465" i="2"/>
  <c r="N732" i="2"/>
  <c r="N70" i="2"/>
  <c r="N172" i="2"/>
  <c r="N273" i="2"/>
  <c r="N507" i="2"/>
  <c r="N480" i="2"/>
  <c r="N403" i="2"/>
  <c r="N663" i="2"/>
  <c r="N484" i="2"/>
  <c r="N341" i="2"/>
  <c r="N460" i="2"/>
  <c r="N703" i="2"/>
  <c r="N193" i="2"/>
  <c r="N717" i="2"/>
  <c r="N680" i="2"/>
  <c r="N601" i="2"/>
  <c r="N394" i="2"/>
  <c r="N640" i="2"/>
  <c r="N434" i="2"/>
  <c r="N672" i="2"/>
  <c r="N320" i="2"/>
  <c r="N529" i="2"/>
  <c r="N263" i="2"/>
  <c r="N144" i="2"/>
  <c r="N370" i="2"/>
  <c r="N246" i="2"/>
  <c r="N277" i="2"/>
  <c r="N525" i="2"/>
  <c r="N624" i="2"/>
  <c r="N335" i="2"/>
  <c r="N365" i="2"/>
  <c r="N121" i="2"/>
  <c r="N564" i="2"/>
  <c r="N496" i="2"/>
  <c r="N444" i="2"/>
  <c r="N307" i="2"/>
  <c r="N214" i="2"/>
  <c r="N612" i="2"/>
  <c r="N336" i="2"/>
  <c r="N611" i="2"/>
  <c r="N283" i="2"/>
  <c r="N579" i="2"/>
  <c r="N722" i="2"/>
  <c r="N175" i="2"/>
  <c r="N443" i="2"/>
  <c r="N399" i="2"/>
  <c r="N491" i="2"/>
  <c r="N333" i="2"/>
  <c r="N517" i="2"/>
  <c r="N692" i="2"/>
  <c r="N666" i="2"/>
  <c r="N545" i="2"/>
  <c r="N631" i="2"/>
  <c r="N688" i="2"/>
  <c r="N242" i="2"/>
  <c r="N495" i="2"/>
  <c r="N662" i="2"/>
  <c r="N657" i="2"/>
  <c r="N353" i="2"/>
  <c r="N699" i="2"/>
  <c r="N577" i="2"/>
  <c r="N687" i="2"/>
  <c r="N671" i="2"/>
  <c r="N501" i="2"/>
  <c r="N729" i="2"/>
  <c r="N702" i="2"/>
  <c r="N526" i="2"/>
  <c r="N676" i="2"/>
  <c r="N679" i="2"/>
  <c r="N668" i="2"/>
  <c r="N712" i="2"/>
  <c r="N581" i="2"/>
  <c r="N696" i="2"/>
  <c r="N695" i="2"/>
  <c r="N690" i="2"/>
  <c r="N720" i="2"/>
  <c r="N627" i="2"/>
  <c r="N708" i="2"/>
  <c r="N714" i="2"/>
  <c r="N726" i="2"/>
  <c r="N655" i="2"/>
  <c r="L625" i="2"/>
  <c r="L560" i="2"/>
  <c r="L543" i="2"/>
  <c r="L80" i="2"/>
  <c r="L280" i="2"/>
  <c r="L388" i="2"/>
  <c r="L435" i="2"/>
  <c r="L318" i="2"/>
  <c r="L569" i="2"/>
  <c r="L532" i="2"/>
  <c r="L398" i="2"/>
  <c r="L269" i="2"/>
  <c r="L111" i="2"/>
  <c r="L664" i="2"/>
  <c r="L130" i="2"/>
  <c r="L477" i="2"/>
  <c r="L596" i="2"/>
  <c r="L623" i="2"/>
  <c r="L427" i="2"/>
  <c r="L411" i="2"/>
  <c r="L65" i="2"/>
  <c r="L395" i="2"/>
  <c r="L503" i="2"/>
  <c r="L260" i="2"/>
  <c r="L278" i="2"/>
  <c r="L591" i="2"/>
  <c r="L432" i="2"/>
  <c r="L87" i="2"/>
  <c r="L656" i="2"/>
  <c r="L567" i="2"/>
  <c r="L298" i="2"/>
  <c r="L167" i="2"/>
  <c r="L686" i="2"/>
  <c r="L7" i="2"/>
  <c r="L389" i="2"/>
  <c r="L74" i="2"/>
  <c r="L420" i="2"/>
  <c r="L160" i="2"/>
  <c r="L234" i="2"/>
  <c r="L673" i="2"/>
  <c r="L123" i="2"/>
  <c r="L53" i="2"/>
  <c r="L539" i="2"/>
  <c r="L176" i="2"/>
  <c r="L377" i="2"/>
  <c r="L449" i="2"/>
  <c r="L206" i="2"/>
  <c r="L605" i="2"/>
  <c r="L231" i="2"/>
  <c r="L346" i="2"/>
  <c r="L518" i="2"/>
  <c r="L459" i="2"/>
  <c r="L476" i="2"/>
  <c r="L132" i="2"/>
  <c r="L361" i="2"/>
  <c r="L313" i="2"/>
  <c r="L247" i="2"/>
  <c r="L469" i="2"/>
  <c r="L190" i="2"/>
  <c r="L371" i="2"/>
  <c r="L485" i="2"/>
  <c r="L300" i="2"/>
  <c r="L334" i="2"/>
  <c r="L200" i="2"/>
  <c r="L357" i="2"/>
  <c r="L308" i="2"/>
  <c r="L306" i="2"/>
  <c r="L470" i="2"/>
  <c r="L405" i="2"/>
  <c r="L159" i="2"/>
  <c r="L408" i="2"/>
  <c r="L360" i="2"/>
  <c r="L258" i="2"/>
  <c r="L104" i="2"/>
  <c r="L182" i="2"/>
  <c r="L598" i="2"/>
  <c r="L197" i="2"/>
  <c r="L463" i="2"/>
  <c r="L168" i="2"/>
  <c r="L61" i="2"/>
  <c r="L348" i="2"/>
  <c r="L450" i="2"/>
  <c r="L367" i="2"/>
  <c r="L524" i="2"/>
  <c r="L312" i="2"/>
  <c r="L149" i="2"/>
  <c r="L436" i="2"/>
  <c r="L504" i="2"/>
  <c r="L303" i="2"/>
  <c r="L276" i="2"/>
  <c r="L275" i="2"/>
  <c r="L73" i="2"/>
  <c r="L606" i="2"/>
  <c r="L94" i="2"/>
  <c r="L8" i="2"/>
  <c r="L267" i="2"/>
  <c r="L107" i="2"/>
  <c r="L93" i="2"/>
  <c r="L237" i="2"/>
  <c r="L638" i="2"/>
  <c r="L426" i="2"/>
  <c r="L54" i="2"/>
  <c r="L340" i="2"/>
  <c r="L441" i="2"/>
  <c r="L95" i="2"/>
  <c r="L294" i="2"/>
  <c r="L24" i="2"/>
  <c r="L646" i="2"/>
  <c r="L481" i="2"/>
  <c r="L368" i="2"/>
  <c r="L523" i="2"/>
  <c r="L58" i="2"/>
  <c r="L217" i="2"/>
  <c r="L38" i="2"/>
  <c r="L380" i="2"/>
  <c r="L279" i="2"/>
  <c r="L284" i="2"/>
  <c r="L337" i="2"/>
  <c r="L447" i="2"/>
  <c r="L62" i="2"/>
  <c r="L23" i="2"/>
  <c r="L728" i="2"/>
  <c r="L198" i="2"/>
  <c r="L222" i="2"/>
  <c r="L316" i="2"/>
  <c r="L243" i="2"/>
  <c r="L639" i="2"/>
  <c r="L372" i="2"/>
  <c r="L145" i="2"/>
  <c r="L118" i="2"/>
  <c r="L154" i="2"/>
  <c r="L88" i="2"/>
  <c r="L264" i="2"/>
  <c r="L297" i="2"/>
  <c r="L20" i="2"/>
  <c r="L685" i="2"/>
  <c r="L658" i="2"/>
  <c r="L323" i="2"/>
  <c r="L700" i="2"/>
  <c r="L392" i="2"/>
  <c r="L268" i="2"/>
  <c r="L400" i="2"/>
  <c r="L286" i="2"/>
  <c r="L225" i="2"/>
  <c r="L549" i="2"/>
  <c r="L643" i="2"/>
  <c r="L430" i="2"/>
  <c r="L467" i="2"/>
  <c r="L19" i="2"/>
  <c r="L28" i="2"/>
  <c r="L723" i="2"/>
  <c r="L119" i="2"/>
  <c r="L235" i="2"/>
  <c r="L30" i="2"/>
  <c r="L261" i="2"/>
  <c r="L295" i="2"/>
  <c r="L195" i="2"/>
  <c r="L471" i="2"/>
  <c r="L510" i="2"/>
  <c r="L272" i="2"/>
  <c r="L559" i="2"/>
  <c r="L418" i="2"/>
  <c r="L239" i="2"/>
  <c r="L453" i="2"/>
  <c r="L487" i="2"/>
  <c r="L338" i="2"/>
  <c r="L227" i="2"/>
  <c r="L551" i="2"/>
  <c r="L641" i="2"/>
  <c r="L546" i="2"/>
  <c r="L563" i="2"/>
  <c r="L604" i="2"/>
  <c r="L208" i="2"/>
  <c r="L594" i="2"/>
  <c r="L536" i="2"/>
  <c r="L423" i="2"/>
  <c r="L215" i="2"/>
  <c r="L342" i="2"/>
  <c r="L573" i="2"/>
  <c r="L109" i="2"/>
  <c r="L489" i="2"/>
  <c r="L669" i="2"/>
  <c r="L479" i="2"/>
  <c r="L36" i="2"/>
  <c r="L626" i="2"/>
  <c r="L684" i="2"/>
  <c r="L218" i="2"/>
  <c r="L63" i="2"/>
  <c r="L155" i="2"/>
  <c r="L5" i="2"/>
  <c r="L665" i="2"/>
  <c r="L607" i="2"/>
  <c r="L202" i="2"/>
  <c r="L321" i="2"/>
  <c r="L325" i="2"/>
  <c r="L633" i="2"/>
  <c r="L616" i="2"/>
  <c r="L143" i="2"/>
  <c r="L506" i="2"/>
  <c r="L52" i="2"/>
  <c r="L442" i="2"/>
  <c r="L540" i="2"/>
  <c r="L90" i="2"/>
  <c r="L610" i="2"/>
  <c r="L349" i="2"/>
  <c r="L652" i="2"/>
  <c r="L387" i="2"/>
  <c r="L556" i="2"/>
  <c r="L47" i="2"/>
  <c r="L289" i="2"/>
  <c r="L250" i="2"/>
  <c r="L98" i="2"/>
  <c r="L60" i="2"/>
  <c r="L226" i="2"/>
  <c r="L55" i="2"/>
  <c r="L127" i="2"/>
  <c r="L502" i="2"/>
  <c r="L516" i="2"/>
  <c r="L396" i="2"/>
  <c r="L196" i="2"/>
  <c r="L550" i="2"/>
  <c r="L493" i="2"/>
  <c r="L602" i="2"/>
  <c r="L158" i="2"/>
  <c r="L448" i="2"/>
  <c r="L84" i="2"/>
  <c r="L249" i="2"/>
  <c r="L146" i="2"/>
  <c r="L142" i="2"/>
  <c r="L464" i="2"/>
  <c r="L329" i="2"/>
  <c r="L642" i="2"/>
  <c r="L12" i="2"/>
  <c r="L350" i="2"/>
  <c r="L39" i="2"/>
  <c r="L514" i="2"/>
  <c r="L327" i="2"/>
  <c r="L415" i="2"/>
  <c r="L29" i="2"/>
  <c r="L42" i="2"/>
  <c r="L406" i="2"/>
  <c r="L391" i="2"/>
  <c r="L173" i="2"/>
  <c r="L71" i="2"/>
  <c r="L533" i="2"/>
  <c r="L122" i="2"/>
  <c r="L351" i="2"/>
  <c r="L417" i="2"/>
  <c r="L75" i="2"/>
  <c r="L413" i="2"/>
  <c r="L331" i="2"/>
  <c r="L315" i="2"/>
  <c r="L354" i="2"/>
  <c r="L571" i="2"/>
  <c r="L456" i="2"/>
  <c r="L710" i="2"/>
  <c r="L653" i="2"/>
  <c r="L697" i="2"/>
  <c r="L498" i="2"/>
  <c r="L25" i="2"/>
  <c r="L561" i="2"/>
  <c r="L45" i="2"/>
  <c r="L137" i="2"/>
  <c r="L223" i="2"/>
  <c r="L343" i="2"/>
  <c r="L18" i="2"/>
  <c r="L409" i="2"/>
  <c r="L431" i="2"/>
  <c r="L57" i="2"/>
  <c r="L592" i="2"/>
  <c r="L362" i="2"/>
  <c r="L511" i="2"/>
  <c r="L670" i="2"/>
  <c r="L499" i="2"/>
  <c r="L725" i="2"/>
  <c r="L490" i="2"/>
  <c r="L170" i="2"/>
  <c r="L180" i="2"/>
  <c r="L414" i="2"/>
  <c r="L458" i="2"/>
  <c r="L375" i="2"/>
  <c r="L256" i="2"/>
  <c r="L515" i="2"/>
  <c r="L451" i="2"/>
  <c r="L112" i="2"/>
  <c r="L3" i="2"/>
  <c r="L433" i="2"/>
  <c r="L439" i="2"/>
  <c r="L178" i="2"/>
  <c r="L265" i="2"/>
  <c r="L105" i="2"/>
  <c r="L194" i="2"/>
  <c r="L542" i="2"/>
  <c r="L568" i="2"/>
  <c r="L82" i="2"/>
  <c r="L184" i="2"/>
  <c r="L89" i="2"/>
  <c r="L473" i="2"/>
  <c r="L454" i="2"/>
  <c r="L675" i="2"/>
  <c r="L238" i="2"/>
  <c r="L378" i="2"/>
  <c r="L324" i="2"/>
  <c r="L179" i="2"/>
  <c r="L86" i="2"/>
  <c r="L287" i="2"/>
  <c r="L174" i="2"/>
  <c r="L68" i="2"/>
  <c r="L153" i="2"/>
  <c r="L630" i="2"/>
  <c r="L251" i="2"/>
  <c r="L204" i="2"/>
  <c r="L358" i="2"/>
  <c r="L609" i="2"/>
  <c r="L366" i="2"/>
  <c r="L618" i="2"/>
  <c r="L165" i="2"/>
  <c r="L311" i="2"/>
  <c r="L509" i="2"/>
  <c r="L575" i="2"/>
  <c r="L102" i="2"/>
  <c r="L472" i="2"/>
  <c r="L192" i="2"/>
  <c r="L106" i="2"/>
  <c r="L288" i="2"/>
  <c r="L404" i="2"/>
  <c r="L56" i="2"/>
  <c r="L296" i="2"/>
  <c r="L379" i="2"/>
  <c r="L369" i="2"/>
  <c r="L635" i="2"/>
  <c r="L97" i="2"/>
  <c r="L101" i="2"/>
  <c r="L188" i="2"/>
  <c r="L233" i="2"/>
  <c r="L255" i="2"/>
  <c r="L309" i="2"/>
  <c r="L478" i="2"/>
  <c r="L67" i="2"/>
  <c r="L332" i="2"/>
  <c r="L4" i="2"/>
  <c r="L270" i="2"/>
  <c r="L156" i="2"/>
  <c r="L552" i="2"/>
  <c r="L37" i="2"/>
  <c r="L711" i="2"/>
  <c r="L34" i="2"/>
  <c r="L110" i="2"/>
  <c r="L628" i="2"/>
  <c r="L302" i="2"/>
  <c r="L16" i="2"/>
  <c r="L157" i="2"/>
  <c r="L210" i="2"/>
  <c r="L48" i="2"/>
  <c r="L317" i="2"/>
  <c r="L166" i="2"/>
  <c r="L534" i="2"/>
  <c r="L220" i="2"/>
  <c r="L677" i="2"/>
  <c r="L683" i="2"/>
  <c r="L232" i="2"/>
  <c r="L103" i="2"/>
  <c r="L614" i="2"/>
  <c r="L216" i="2"/>
  <c r="L538" i="2"/>
  <c r="L113" i="2"/>
  <c r="L9" i="2"/>
  <c r="L185" i="2"/>
  <c r="L553" i="2"/>
  <c r="L141" i="2"/>
  <c r="L91" i="2"/>
  <c r="L2" i="2"/>
  <c r="L654" i="2"/>
  <c r="L120" i="2"/>
  <c r="L183" i="2"/>
  <c r="L150" i="2"/>
  <c r="L547" i="2"/>
  <c r="L537" i="2"/>
  <c r="L262" i="2"/>
  <c r="L31" i="2"/>
  <c r="L345" i="2"/>
  <c r="L475" i="2"/>
  <c r="L50" i="2"/>
  <c r="L425" i="2"/>
  <c r="L457" i="2"/>
  <c r="L678" i="2"/>
  <c r="L293" i="2"/>
  <c r="L128" i="2"/>
  <c r="L44" i="2"/>
  <c r="L64" i="2"/>
  <c r="L562" i="2"/>
  <c r="L46" i="2"/>
  <c r="L615" i="2"/>
  <c r="L138" i="2"/>
  <c r="L535" i="2"/>
  <c r="L78" i="2"/>
  <c r="L705" i="2"/>
  <c r="L474" i="2"/>
  <c r="L597" i="2"/>
  <c r="L466" i="2"/>
  <c r="L17" i="2"/>
  <c r="L619" i="2"/>
  <c r="L181" i="2"/>
  <c r="L32" i="2"/>
  <c r="L438" i="2"/>
  <c r="L285" i="2"/>
  <c r="L13" i="2"/>
  <c r="L390" i="2"/>
  <c r="L636" i="2"/>
  <c r="L163" i="2"/>
  <c r="L330" i="2"/>
  <c r="L248" i="2"/>
  <c r="L363" i="2"/>
  <c r="L512" i="2"/>
  <c r="L213" i="2"/>
  <c r="L209" i="2"/>
  <c r="L14" i="2"/>
  <c r="L429" i="2"/>
  <c r="L355" i="2"/>
  <c r="L205" i="2"/>
  <c r="L133" i="2"/>
  <c r="L230" i="2"/>
  <c r="L520" i="2"/>
  <c r="L682" i="2"/>
  <c r="L589" i="2"/>
  <c r="L21" i="2"/>
  <c r="L254" i="2"/>
  <c r="L522" i="2"/>
  <c r="L211" i="2"/>
  <c r="L199" i="2"/>
  <c r="L266" i="2"/>
  <c r="L11" i="2"/>
  <c r="L574" i="2"/>
  <c r="L83" i="2"/>
  <c r="L152" i="2"/>
  <c r="L632" i="2"/>
  <c r="L257" i="2"/>
  <c r="L508" i="2"/>
  <c r="L588" i="2"/>
  <c r="L386" i="2"/>
  <c r="L134" i="2"/>
  <c r="L352" i="2"/>
  <c r="L617" i="2"/>
  <c r="L468" i="2"/>
  <c r="L22" i="2"/>
  <c r="L92" i="2"/>
  <c r="L727" i="2"/>
  <c r="L59" i="2"/>
  <c r="L461" i="2"/>
  <c r="L698" i="2"/>
  <c r="L339" i="2"/>
  <c r="L240" i="2"/>
  <c r="L621" i="2"/>
  <c r="L126" i="2"/>
  <c r="L578" i="2"/>
  <c r="L85" i="2"/>
  <c r="L583" i="2"/>
  <c r="L6" i="2"/>
  <c r="L416" i="2"/>
  <c r="L383" i="2"/>
  <c r="L131" i="2"/>
  <c r="L393" i="2"/>
  <c r="L326" i="2"/>
  <c r="L164" i="2"/>
  <c r="L397" i="2"/>
  <c r="L135" i="2"/>
  <c r="L647" i="2"/>
  <c r="L161" i="2"/>
  <c r="L590" i="2"/>
  <c r="L281" i="2"/>
  <c r="L689" i="2"/>
  <c r="L10" i="2"/>
  <c r="L241" i="2"/>
  <c r="L244" i="2"/>
  <c r="L659" i="2"/>
  <c r="L613" i="2"/>
  <c r="L719" i="2"/>
  <c r="L419" i="2"/>
  <c r="L169" i="2"/>
  <c r="L402" i="2"/>
  <c r="L229" i="2"/>
  <c r="L674" i="2"/>
  <c r="L527" i="2"/>
  <c r="L718" i="2"/>
  <c r="L356" i="2"/>
  <c r="L96" i="2"/>
  <c r="L694" i="2"/>
  <c r="L136" i="2"/>
  <c r="L139" i="2"/>
  <c r="L148" i="2"/>
  <c r="L15" i="2"/>
  <c r="L384" i="2"/>
  <c r="L27" i="2"/>
  <c r="L660" i="2"/>
  <c r="L374" i="2"/>
  <c r="L513" i="2"/>
  <c r="L500" i="2"/>
  <c r="L125" i="2"/>
  <c r="L26" i="2"/>
  <c r="L236" i="2"/>
  <c r="L648" i="2"/>
  <c r="L99" i="2"/>
  <c r="L116" i="2"/>
  <c r="L584" i="2"/>
  <c r="L558" i="2"/>
  <c r="L580" i="2"/>
  <c r="L528" i="2"/>
  <c r="L622" i="2"/>
  <c r="L565" i="2"/>
  <c r="L51" i="2"/>
  <c r="L364" i="2"/>
  <c r="L347" i="2"/>
  <c r="L381" i="2"/>
  <c r="L716" i="2"/>
  <c r="L541" i="2"/>
  <c r="L721" i="2"/>
  <c r="L49" i="2"/>
  <c r="L494" i="2"/>
  <c r="L385" i="2"/>
  <c r="L271" i="2"/>
  <c r="L69" i="2"/>
  <c r="L373" i="2"/>
  <c r="L301" i="2"/>
  <c r="L554" i="2"/>
  <c r="L452" i="2"/>
  <c r="L191" i="2"/>
  <c r="L304" i="2"/>
  <c r="L608" i="2"/>
  <c r="L140" i="2"/>
  <c r="L252" i="2"/>
  <c r="L186" i="2"/>
  <c r="L305" i="2"/>
  <c r="L100" i="2"/>
  <c r="L151" i="2"/>
  <c r="L576" i="2"/>
  <c r="L548" i="2"/>
  <c r="L530" i="2"/>
  <c r="L587" i="2"/>
  <c r="L582" i="2"/>
  <c r="L114" i="2"/>
  <c r="L422" i="2"/>
  <c r="L483" i="2"/>
  <c r="L706" i="2"/>
  <c r="L486" i="2"/>
  <c r="L440" i="2"/>
  <c r="L359" i="2"/>
  <c r="L124" i="2"/>
  <c r="L437" i="2"/>
  <c r="L704" i="2"/>
  <c r="L462" i="2"/>
  <c r="L557" i="2"/>
  <c r="L693" i="2"/>
  <c r="L713" i="2"/>
  <c r="L497" i="2"/>
  <c r="L531" i="2"/>
  <c r="L314" i="2"/>
  <c r="L410" i="2"/>
  <c r="L593" i="2"/>
  <c r="L585" i="2"/>
  <c r="L730" i="2"/>
  <c r="L634" i="2"/>
  <c r="L599" i="2"/>
  <c r="L207" i="2"/>
  <c r="L79" i="2"/>
  <c r="L171" i="2"/>
  <c r="L43" i="2"/>
  <c r="L649" i="2"/>
  <c r="L521" i="2"/>
  <c r="L455" i="2"/>
  <c r="L421" i="2"/>
  <c r="L446" i="2"/>
  <c r="L428" i="2"/>
  <c r="L108" i="2"/>
  <c r="L72" i="2"/>
  <c r="L412" i="2"/>
  <c r="L177" i="2"/>
  <c r="L572" i="2"/>
  <c r="L117" i="2"/>
  <c r="L310" i="2"/>
  <c r="L187" i="2"/>
  <c r="L319" i="2"/>
  <c r="L35" i="2"/>
  <c r="L570" i="2"/>
  <c r="L667" i="2"/>
  <c r="L376" i="2"/>
  <c r="L299" i="2"/>
  <c r="L651" i="2"/>
  <c r="L203" i="2"/>
  <c r="L41" i="2"/>
  <c r="L715" i="2"/>
  <c r="L147" i="2"/>
  <c r="L482" i="2"/>
  <c r="L115" i="2"/>
  <c r="L492" i="2"/>
  <c r="L645" i="2"/>
  <c r="L282" i="2"/>
  <c r="L81" i="2"/>
  <c r="L224" i="2"/>
  <c r="L77" i="2"/>
  <c r="L505" i="2"/>
  <c r="L382" i="2"/>
  <c r="L40" i="2"/>
  <c r="L228" i="2"/>
  <c r="L600" i="2"/>
  <c r="L681" i="2"/>
  <c r="L344" i="2"/>
  <c r="L488" i="2"/>
  <c r="L291" i="2"/>
  <c r="L637" i="2"/>
  <c r="L566" i="2"/>
  <c r="L629" i="2"/>
  <c r="L644" i="2"/>
  <c r="L322" i="2"/>
  <c r="L76" i="2"/>
  <c r="L595" i="2"/>
  <c r="L401" i="2"/>
  <c r="L219" i="2"/>
  <c r="L424" i="2"/>
  <c r="L603" i="2"/>
  <c r="L707" i="2"/>
  <c r="L650" i="2"/>
  <c r="L189" i="2"/>
  <c r="L407" i="2"/>
  <c r="L290" i="2"/>
  <c r="L724" i="2"/>
  <c r="L66" i="2"/>
  <c r="L253" i="2"/>
  <c r="L445" i="2"/>
  <c r="L212" i="2"/>
  <c r="L201" i="2"/>
  <c r="L709" i="2"/>
  <c r="L221" i="2"/>
  <c r="L292" i="2"/>
  <c r="L661" i="2"/>
  <c r="L555" i="2"/>
  <c r="L691" i="2"/>
  <c r="L245" i="2"/>
  <c r="L328" i="2"/>
  <c r="L586" i="2"/>
  <c r="L519" i="2"/>
  <c r="L33" i="2"/>
  <c r="L731" i="2"/>
  <c r="L162" i="2"/>
  <c r="L701" i="2"/>
  <c r="L544" i="2"/>
  <c r="L274" i="2"/>
  <c r="L620" i="2"/>
  <c r="L259" i="2"/>
  <c r="L129" i="2"/>
  <c r="L465" i="2"/>
  <c r="L732" i="2"/>
  <c r="L70" i="2"/>
  <c r="L172" i="2"/>
  <c r="L273" i="2"/>
  <c r="L507" i="2"/>
  <c r="L480" i="2"/>
  <c r="L403" i="2"/>
  <c r="L663" i="2"/>
  <c r="L484" i="2"/>
  <c r="L341" i="2"/>
  <c r="L460" i="2"/>
  <c r="L703" i="2"/>
  <c r="L193" i="2"/>
  <c r="L717" i="2"/>
  <c r="L680" i="2"/>
  <c r="L601" i="2"/>
  <c r="L394" i="2"/>
  <c r="L640" i="2"/>
  <c r="L434" i="2"/>
  <c r="L672" i="2"/>
  <c r="L320" i="2"/>
  <c r="L529" i="2"/>
  <c r="L263" i="2"/>
  <c r="L144" i="2"/>
  <c r="L370" i="2"/>
  <c r="L246" i="2"/>
  <c r="L277" i="2"/>
  <c r="L525" i="2"/>
  <c r="L624" i="2"/>
  <c r="L335" i="2"/>
  <c r="L365" i="2"/>
  <c r="L121" i="2"/>
  <c r="L564" i="2"/>
  <c r="L496" i="2"/>
  <c r="L444" i="2"/>
  <c r="L307" i="2"/>
  <c r="L214" i="2"/>
  <c r="L612" i="2"/>
  <c r="L336" i="2"/>
  <c r="L611" i="2"/>
  <c r="L283" i="2"/>
  <c r="L579" i="2"/>
  <c r="L722" i="2"/>
  <c r="L175" i="2"/>
  <c r="L443" i="2"/>
  <c r="L399" i="2"/>
  <c r="L491" i="2"/>
  <c r="L333" i="2"/>
  <c r="L517" i="2"/>
  <c r="L692" i="2"/>
  <c r="L666" i="2"/>
  <c r="L545" i="2"/>
  <c r="L631" i="2"/>
  <c r="L688" i="2"/>
  <c r="L242" i="2"/>
  <c r="L495" i="2"/>
  <c r="L662" i="2"/>
  <c r="L657" i="2"/>
  <c r="L353" i="2"/>
  <c r="L699" i="2"/>
  <c r="L577" i="2"/>
  <c r="L687" i="2"/>
  <c r="L671" i="2"/>
  <c r="L501" i="2"/>
  <c r="L729" i="2"/>
  <c r="L702" i="2"/>
  <c r="L526" i="2"/>
  <c r="L676" i="2"/>
  <c r="L679" i="2"/>
  <c r="L668" i="2"/>
  <c r="L712" i="2"/>
  <c r="L581" i="2"/>
  <c r="L696" i="2"/>
  <c r="L695" i="2"/>
  <c r="L690" i="2"/>
  <c r="L720" i="2"/>
  <c r="L627" i="2"/>
  <c r="L708" i="2"/>
  <c r="L714" i="2"/>
  <c r="L726" i="2"/>
  <c r="L655" i="2"/>
  <c r="J625" i="2"/>
  <c r="J560" i="2"/>
  <c r="J543" i="2"/>
  <c r="J80" i="2"/>
  <c r="J280" i="2"/>
  <c r="J388" i="2"/>
  <c r="J435" i="2"/>
  <c r="J318" i="2"/>
  <c r="J569" i="2"/>
  <c r="J532" i="2"/>
  <c r="J398" i="2"/>
  <c r="J269" i="2"/>
  <c r="J111" i="2"/>
  <c r="J664" i="2"/>
  <c r="J130" i="2"/>
  <c r="J477" i="2"/>
  <c r="J596" i="2"/>
  <c r="J623" i="2"/>
  <c r="J427" i="2"/>
  <c r="J411" i="2"/>
  <c r="J65" i="2"/>
  <c r="J395" i="2"/>
  <c r="J503" i="2"/>
  <c r="J260" i="2"/>
  <c r="J278" i="2"/>
  <c r="J591" i="2"/>
  <c r="J432" i="2"/>
  <c r="J87" i="2"/>
  <c r="J656" i="2"/>
  <c r="J567" i="2"/>
  <c r="J298" i="2"/>
  <c r="J167" i="2"/>
  <c r="J686" i="2"/>
  <c r="J7" i="2"/>
  <c r="J389" i="2"/>
  <c r="J74" i="2"/>
  <c r="J420" i="2"/>
  <c r="J160" i="2"/>
  <c r="J234" i="2"/>
  <c r="J673" i="2"/>
  <c r="J123" i="2"/>
  <c r="J53" i="2"/>
  <c r="J539" i="2"/>
  <c r="J176" i="2"/>
  <c r="J377" i="2"/>
  <c r="J449" i="2"/>
  <c r="J206" i="2"/>
  <c r="J605" i="2"/>
  <c r="J231" i="2"/>
  <c r="J346" i="2"/>
  <c r="J518" i="2"/>
  <c r="J459" i="2"/>
  <c r="J476" i="2"/>
  <c r="J132" i="2"/>
  <c r="J361" i="2"/>
  <c r="J313" i="2"/>
  <c r="J247" i="2"/>
  <c r="J469" i="2"/>
  <c r="J190" i="2"/>
  <c r="J371" i="2"/>
  <c r="J485" i="2"/>
  <c r="J300" i="2"/>
  <c r="J334" i="2"/>
  <c r="J200" i="2"/>
  <c r="J357" i="2"/>
  <c r="J308" i="2"/>
  <c r="J306" i="2"/>
  <c r="J470" i="2"/>
  <c r="J405" i="2"/>
  <c r="J159" i="2"/>
  <c r="J408" i="2"/>
  <c r="J360" i="2"/>
  <c r="J258" i="2"/>
  <c r="J104" i="2"/>
  <c r="J182" i="2"/>
  <c r="J598" i="2"/>
  <c r="J197" i="2"/>
  <c r="J463" i="2"/>
  <c r="J168" i="2"/>
  <c r="J61" i="2"/>
  <c r="J348" i="2"/>
  <c r="J450" i="2"/>
  <c r="J367" i="2"/>
  <c r="J524" i="2"/>
  <c r="J312" i="2"/>
  <c r="J149" i="2"/>
  <c r="J436" i="2"/>
  <c r="J504" i="2"/>
  <c r="J303" i="2"/>
  <c r="J276" i="2"/>
  <c r="J275" i="2"/>
  <c r="J73" i="2"/>
  <c r="J606" i="2"/>
  <c r="J94" i="2"/>
  <c r="J8" i="2"/>
  <c r="J267" i="2"/>
  <c r="J107" i="2"/>
  <c r="J93" i="2"/>
  <c r="J237" i="2"/>
  <c r="J638" i="2"/>
  <c r="J426" i="2"/>
  <c r="J54" i="2"/>
  <c r="J340" i="2"/>
  <c r="J441" i="2"/>
  <c r="J95" i="2"/>
  <c r="J294" i="2"/>
  <c r="J24" i="2"/>
  <c r="J646" i="2"/>
  <c r="J481" i="2"/>
  <c r="J368" i="2"/>
  <c r="J523" i="2"/>
  <c r="J58" i="2"/>
  <c r="J217" i="2"/>
  <c r="J38" i="2"/>
  <c r="J380" i="2"/>
  <c r="J279" i="2"/>
  <c r="J284" i="2"/>
  <c r="J337" i="2"/>
  <c r="J447" i="2"/>
  <c r="J62" i="2"/>
  <c r="J23" i="2"/>
  <c r="J728" i="2"/>
  <c r="J198" i="2"/>
  <c r="J222" i="2"/>
  <c r="J316" i="2"/>
  <c r="J243" i="2"/>
  <c r="J639" i="2"/>
  <c r="J372" i="2"/>
  <c r="J145" i="2"/>
  <c r="J118" i="2"/>
  <c r="J154" i="2"/>
  <c r="J88" i="2"/>
  <c r="J264" i="2"/>
  <c r="J297" i="2"/>
  <c r="J20" i="2"/>
  <c r="J685" i="2"/>
  <c r="J658" i="2"/>
  <c r="J323" i="2"/>
  <c r="J700" i="2"/>
  <c r="J392" i="2"/>
  <c r="J268" i="2"/>
  <c r="J400" i="2"/>
  <c r="J286" i="2"/>
  <c r="J225" i="2"/>
  <c r="J549" i="2"/>
  <c r="J643" i="2"/>
  <c r="J430" i="2"/>
  <c r="J467" i="2"/>
  <c r="J19" i="2"/>
  <c r="J28" i="2"/>
  <c r="J723" i="2"/>
  <c r="J119" i="2"/>
  <c r="J235" i="2"/>
  <c r="J30" i="2"/>
  <c r="J261" i="2"/>
  <c r="J295" i="2"/>
  <c r="J195" i="2"/>
  <c r="J471" i="2"/>
  <c r="J510" i="2"/>
  <c r="J272" i="2"/>
  <c r="J559" i="2"/>
  <c r="J418" i="2"/>
  <c r="J239" i="2"/>
  <c r="J453" i="2"/>
  <c r="J487" i="2"/>
  <c r="J338" i="2"/>
  <c r="J227" i="2"/>
  <c r="J551" i="2"/>
  <c r="J641" i="2"/>
  <c r="J546" i="2"/>
  <c r="J563" i="2"/>
  <c r="J604" i="2"/>
  <c r="J208" i="2"/>
  <c r="J594" i="2"/>
  <c r="J536" i="2"/>
  <c r="J423" i="2"/>
  <c r="J215" i="2"/>
  <c r="J342" i="2"/>
  <c r="J573" i="2"/>
  <c r="J109" i="2"/>
  <c r="J489" i="2"/>
  <c r="J669" i="2"/>
  <c r="J479" i="2"/>
  <c r="J36" i="2"/>
  <c r="J626" i="2"/>
  <c r="J684" i="2"/>
  <c r="J218" i="2"/>
  <c r="J63" i="2"/>
  <c r="J155" i="2"/>
  <c r="J5" i="2"/>
  <c r="J665" i="2"/>
  <c r="J607" i="2"/>
  <c r="J202" i="2"/>
  <c r="J321" i="2"/>
  <c r="J325" i="2"/>
  <c r="J633" i="2"/>
  <c r="J616" i="2"/>
  <c r="J143" i="2"/>
  <c r="J506" i="2"/>
  <c r="J52" i="2"/>
  <c r="J442" i="2"/>
  <c r="J540" i="2"/>
  <c r="J90" i="2"/>
  <c r="J610" i="2"/>
  <c r="J349" i="2"/>
  <c r="J652" i="2"/>
  <c r="J387" i="2"/>
  <c r="J556" i="2"/>
  <c r="J47" i="2"/>
  <c r="J289" i="2"/>
  <c r="J250" i="2"/>
  <c r="J98" i="2"/>
  <c r="J60" i="2"/>
  <c r="J226" i="2"/>
  <c r="J55" i="2"/>
  <c r="J127" i="2"/>
  <c r="J502" i="2"/>
  <c r="J516" i="2"/>
  <c r="J396" i="2"/>
  <c r="J196" i="2"/>
  <c r="J550" i="2"/>
  <c r="J493" i="2"/>
  <c r="J602" i="2"/>
  <c r="J158" i="2"/>
  <c r="J448" i="2"/>
  <c r="J84" i="2"/>
  <c r="J249" i="2"/>
  <c r="J146" i="2"/>
  <c r="J142" i="2"/>
  <c r="J464" i="2"/>
  <c r="J329" i="2"/>
  <c r="J642" i="2"/>
  <c r="J12" i="2"/>
  <c r="J350" i="2"/>
  <c r="J39" i="2"/>
  <c r="J514" i="2"/>
  <c r="J327" i="2"/>
  <c r="J415" i="2"/>
  <c r="J29" i="2"/>
  <c r="J42" i="2"/>
  <c r="J406" i="2"/>
  <c r="J391" i="2"/>
  <c r="J173" i="2"/>
  <c r="J71" i="2"/>
  <c r="J533" i="2"/>
  <c r="J122" i="2"/>
  <c r="J351" i="2"/>
  <c r="J417" i="2"/>
  <c r="J75" i="2"/>
  <c r="J413" i="2"/>
  <c r="J331" i="2"/>
  <c r="J315" i="2"/>
  <c r="J354" i="2"/>
  <c r="J571" i="2"/>
  <c r="J456" i="2"/>
  <c r="J710" i="2"/>
  <c r="J653" i="2"/>
  <c r="J697" i="2"/>
  <c r="J498" i="2"/>
  <c r="J25" i="2"/>
  <c r="J561" i="2"/>
  <c r="J45" i="2"/>
  <c r="J137" i="2"/>
  <c r="J223" i="2"/>
  <c r="J343" i="2"/>
  <c r="J18" i="2"/>
  <c r="J409" i="2"/>
  <c r="J431" i="2"/>
  <c r="J57" i="2"/>
  <c r="J592" i="2"/>
  <c r="J362" i="2"/>
  <c r="J511" i="2"/>
  <c r="J670" i="2"/>
  <c r="J499" i="2"/>
  <c r="J725" i="2"/>
  <c r="J490" i="2"/>
  <c r="J170" i="2"/>
  <c r="J180" i="2"/>
  <c r="J414" i="2"/>
  <c r="J458" i="2"/>
  <c r="J375" i="2"/>
  <c r="J256" i="2"/>
  <c r="J515" i="2"/>
  <c r="J451" i="2"/>
  <c r="J112" i="2"/>
  <c r="J3" i="2"/>
  <c r="J433" i="2"/>
  <c r="J439" i="2"/>
  <c r="J178" i="2"/>
  <c r="J265" i="2"/>
  <c r="J105" i="2"/>
  <c r="J194" i="2"/>
  <c r="J542" i="2"/>
  <c r="J568" i="2"/>
  <c r="J82" i="2"/>
  <c r="J184" i="2"/>
  <c r="J89" i="2"/>
  <c r="J473" i="2"/>
  <c r="J454" i="2"/>
  <c r="J675" i="2"/>
  <c r="J238" i="2"/>
  <c r="J378" i="2"/>
  <c r="J324" i="2"/>
  <c r="J179" i="2"/>
  <c r="J86" i="2"/>
  <c r="J287" i="2"/>
  <c r="J174" i="2"/>
  <c r="J68" i="2"/>
  <c r="J153" i="2"/>
  <c r="J630" i="2"/>
  <c r="J251" i="2"/>
  <c r="J204" i="2"/>
  <c r="J358" i="2"/>
  <c r="J609" i="2"/>
  <c r="J366" i="2"/>
  <c r="J618" i="2"/>
  <c r="J165" i="2"/>
  <c r="J311" i="2"/>
  <c r="J509" i="2"/>
  <c r="J575" i="2"/>
  <c r="J102" i="2"/>
  <c r="J472" i="2"/>
  <c r="J192" i="2"/>
  <c r="J106" i="2"/>
  <c r="J288" i="2"/>
  <c r="J404" i="2"/>
  <c r="J56" i="2"/>
  <c r="J296" i="2"/>
  <c r="J379" i="2"/>
  <c r="J369" i="2"/>
  <c r="J635" i="2"/>
  <c r="J97" i="2"/>
  <c r="J101" i="2"/>
  <c r="J188" i="2"/>
  <c r="J233" i="2"/>
  <c r="J255" i="2"/>
  <c r="J309" i="2"/>
  <c r="J478" i="2"/>
  <c r="J67" i="2"/>
  <c r="J332" i="2"/>
  <c r="J4" i="2"/>
  <c r="J270" i="2"/>
  <c r="J156" i="2"/>
  <c r="J552" i="2"/>
  <c r="J37" i="2"/>
  <c r="J711" i="2"/>
  <c r="J34" i="2"/>
  <c r="J110" i="2"/>
  <c r="J628" i="2"/>
  <c r="J302" i="2"/>
  <c r="J16" i="2"/>
  <c r="J157" i="2"/>
  <c r="J210" i="2"/>
  <c r="J48" i="2"/>
  <c r="J317" i="2"/>
  <c r="J166" i="2"/>
  <c r="J534" i="2"/>
  <c r="J220" i="2"/>
  <c r="J677" i="2"/>
  <c r="J683" i="2"/>
  <c r="J232" i="2"/>
  <c r="J103" i="2"/>
  <c r="J614" i="2"/>
  <c r="J216" i="2"/>
  <c r="J538" i="2"/>
  <c r="J113" i="2"/>
  <c r="J9" i="2"/>
  <c r="J185" i="2"/>
  <c r="J553" i="2"/>
  <c r="J141" i="2"/>
  <c r="J91" i="2"/>
  <c r="J2" i="2"/>
  <c r="J654" i="2"/>
  <c r="J120" i="2"/>
  <c r="J183" i="2"/>
  <c r="J150" i="2"/>
  <c r="J547" i="2"/>
  <c r="J537" i="2"/>
  <c r="J262" i="2"/>
  <c r="J31" i="2"/>
  <c r="J345" i="2"/>
  <c r="J475" i="2"/>
  <c r="J50" i="2"/>
  <c r="J425" i="2"/>
  <c r="J457" i="2"/>
  <c r="J678" i="2"/>
  <c r="J293" i="2"/>
  <c r="J128" i="2"/>
  <c r="J44" i="2"/>
  <c r="J64" i="2"/>
  <c r="J562" i="2"/>
  <c r="J46" i="2"/>
  <c r="J615" i="2"/>
  <c r="J138" i="2"/>
  <c r="J535" i="2"/>
  <c r="J78" i="2"/>
  <c r="J705" i="2"/>
  <c r="J474" i="2"/>
  <c r="J597" i="2"/>
  <c r="J466" i="2"/>
  <c r="J17" i="2"/>
  <c r="J619" i="2"/>
  <c r="J181" i="2"/>
  <c r="J32" i="2"/>
  <c r="J438" i="2"/>
  <c r="J285" i="2"/>
  <c r="J13" i="2"/>
  <c r="J390" i="2"/>
  <c r="J636" i="2"/>
  <c r="J163" i="2"/>
  <c r="J330" i="2"/>
  <c r="J248" i="2"/>
  <c r="J363" i="2"/>
  <c r="J512" i="2"/>
  <c r="J213" i="2"/>
  <c r="J209" i="2"/>
  <c r="J14" i="2"/>
  <c r="J429" i="2"/>
  <c r="J355" i="2"/>
  <c r="J205" i="2"/>
  <c r="J133" i="2"/>
  <c r="J230" i="2"/>
  <c r="J520" i="2"/>
  <c r="J682" i="2"/>
  <c r="J589" i="2"/>
  <c r="J21" i="2"/>
  <c r="J254" i="2"/>
  <c r="J522" i="2"/>
  <c r="J211" i="2"/>
  <c r="J199" i="2"/>
  <c r="J266" i="2"/>
  <c r="J11" i="2"/>
  <c r="J574" i="2"/>
  <c r="J83" i="2"/>
  <c r="J152" i="2"/>
  <c r="J632" i="2"/>
  <c r="J257" i="2"/>
  <c r="J508" i="2"/>
  <c r="J588" i="2"/>
  <c r="J386" i="2"/>
  <c r="J134" i="2"/>
  <c r="J352" i="2"/>
  <c r="J617" i="2"/>
  <c r="J468" i="2"/>
  <c r="J22" i="2"/>
  <c r="J92" i="2"/>
  <c r="J727" i="2"/>
  <c r="J59" i="2"/>
  <c r="J461" i="2"/>
  <c r="J698" i="2"/>
  <c r="J339" i="2"/>
  <c r="J240" i="2"/>
  <c r="J621" i="2"/>
  <c r="J126" i="2"/>
  <c r="J578" i="2"/>
  <c r="J85" i="2"/>
  <c r="J583" i="2"/>
  <c r="J6" i="2"/>
  <c r="J416" i="2"/>
  <c r="J383" i="2"/>
  <c r="J131" i="2"/>
  <c r="J393" i="2"/>
  <c r="J326" i="2"/>
  <c r="J164" i="2"/>
  <c r="J397" i="2"/>
  <c r="J135" i="2"/>
  <c r="J647" i="2"/>
  <c r="J161" i="2"/>
  <c r="J590" i="2"/>
  <c r="J281" i="2"/>
  <c r="J689" i="2"/>
  <c r="J10" i="2"/>
  <c r="J241" i="2"/>
  <c r="J244" i="2"/>
  <c r="J659" i="2"/>
  <c r="J613" i="2"/>
  <c r="J719" i="2"/>
  <c r="J419" i="2"/>
  <c r="J169" i="2"/>
  <c r="J402" i="2"/>
  <c r="J229" i="2"/>
  <c r="J674" i="2"/>
  <c r="J527" i="2"/>
  <c r="J718" i="2"/>
  <c r="J356" i="2"/>
  <c r="J96" i="2"/>
  <c r="J694" i="2"/>
  <c r="J136" i="2"/>
  <c r="J139" i="2"/>
  <c r="J148" i="2"/>
  <c r="J15" i="2"/>
  <c r="J384" i="2"/>
  <c r="J27" i="2"/>
  <c r="J660" i="2"/>
  <c r="J374" i="2"/>
  <c r="J513" i="2"/>
  <c r="J500" i="2"/>
  <c r="J125" i="2"/>
  <c r="J26" i="2"/>
  <c r="J236" i="2"/>
  <c r="J648" i="2"/>
  <c r="J99" i="2"/>
  <c r="J116" i="2"/>
  <c r="J584" i="2"/>
  <c r="J558" i="2"/>
  <c r="J580" i="2"/>
  <c r="J528" i="2"/>
  <c r="J622" i="2"/>
  <c r="J565" i="2"/>
  <c r="J51" i="2"/>
  <c r="J364" i="2"/>
  <c r="J347" i="2"/>
  <c r="J381" i="2"/>
  <c r="J716" i="2"/>
  <c r="J541" i="2"/>
  <c r="J721" i="2"/>
  <c r="J49" i="2"/>
  <c r="J494" i="2"/>
  <c r="J385" i="2"/>
  <c r="J271" i="2"/>
  <c r="J69" i="2"/>
  <c r="J373" i="2"/>
  <c r="J301" i="2"/>
  <c r="J554" i="2"/>
  <c r="J452" i="2"/>
  <c r="J191" i="2"/>
  <c r="J304" i="2"/>
  <c r="J608" i="2"/>
  <c r="J140" i="2"/>
  <c r="J252" i="2"/>
  <c r="J186" i="2"/>
  <c r="J305" i="2"/>
  <c r="J100" i="2"/>
  <c r="J151" i="2"/>
  <c r="J576" i="2"/>
  <c r="J548" i="2"/>
  <c r="J530" i="2"/>
  <c r="J587" i="2"/>
  <c r="J582" i="2"/>
  <c r="J114" i="2"/>
  <c r="J422" i="2"/>
  <c r="J483" i="2"/>
  <c r="J706" i="2"/>
  <c r="J486" i="2"/>
  <c r="J440" i="2"/>
  <c r="J359" i="2"/>
  <c r="J124" i="2"/>
  <c r="J437" i="2"/>
  <c r="J704" i="2"/>
  <c r="J462" i="2"/>
  <c r="J557" i="2"/>
  <c r="J693" i="2"/>
  <c r="J713" i="2"/>
  <c r="J497" i="2"/>
  <c r="J531" i="2"/>
  <c r="J314" i="2"/>
  <c r="J410" i="2"/>
  <c r="J593" i="2"/>
  <c r="J585" i="2"/>
  <c r="J730" i="2"/>
  <c r="J634" i="2"/>
  <c r="J599" i="2"/>
  <c r="J207" i="2"/>
  <c r="J79" i="2"/>
  <c r="J171" i="2"/>
  <c r="J43" i="2"/>
  <c r="J649" i="2"/>
  <c r="J521" i="2"/>
  <c r="J455" i="2"/>
  <c r="J421" i="2"/>
  <c r="J446" i="2"/>
  <c r="J428" i="2"/>
  <c r="J108" i="2"/>
  <c r="J72" i="2"/>
  <c r="J412" i="2"/>
  <c r="J177" i="2"/>
  <c r="J572" i="2"/>
  <c r="J117" i="2"/>
  <c r="J310" i="2"/>
  <c r="J187" i="2"/>
  <c r="J319" i="2"/>
  <c r="J35" i="2"/>
  <c r="J570" i="2"/>
  <c r="J667" i="2"/>
  <c r="J376" i="2"/>
  <c r="J299" i="2"/>
  <c r="J651" i="2"/>
  <c r="J203" i="2"/>
  <c r="J41" i="2"/>
  <c r="J715" i="2"/>
  <c r="J147" i="2"/>
  <c r="J482" i="2"/>
  <c r="J115" i="2"/>
  <c r="J492" i="2"/>
  <c r="J645" i="2"/>
  <c r="J282" i="2"/>
  <c r="J81" i="2"/>
  <c r="J224" i="2"/>
  <c r="J77" i="2"/>
  <c r="J505" i="2"/>
  <c r="J382" i="2"/>
  <c r="J40" i="2"/>
  <c r="J228" i="2"/>
  <c r="J600" i="2"/>
  <c r="J681" i="2"/>
  <c r="J344" i="2"/>
  <c r="J488" i="2"/>
  <c r="J291" i="2"/>
  <c r="J637" i="2"/>
  <c r="J566" i="2"/>
  <c r="J629" i="2"/>
  <c r="J644" i="2"/>
  <c r="J322" i="2"/>
  <c r="J76" i="2"/>
  <c r="J595" i="2"/>
  <c r="J401" i="2"/>
  <c r="J219" i="2"/>
  <c r="J424" i="2"/>
  <c r="J603" i="2"/>
  <c r="J707" i="2"/>
  <c r="J650" i="2"/>
  <c r="J189" i="2"/>
  <c r="J407" i="2"/>
  <c r="J290" i="2"/>
  <c r="J724" i="2"/>
  <c r="J66" i="2"/>
  <c r="J253" i="2"/>
  <c r="J445" i="2"/>
  <c r="J212" i="2"/>
  <c r="J201" i="2"/>
  <c r="J709" i="2"/>
  <c r="J221" i="2"/>
  <c r="J292" i="2"/>
  <c r="J661" i="2"/>
  <c r="J555" i="2"/>
  <c r="J691" i="2"/>
  <c r="J245" i="2"/>
  <c r="J328" i="2"/>
  <c r="J586" i="2"/>
  <c r="J519" i="2"/>
  <c r="J33" i="2"/>
  <c r="J731" i="2"/>
  <c r="J162" i="2"/>
  <c r="J701" i="2"/>
  <c r="J544" i="2"/>
  <c r="J274" i="2"/>
  <c r="J620" i="2"/>
  <c r="J259" i="2"/>
  <c r="J129" i="2"/>
  <c r="J465" i="2"/>
  <c r="J732" i="2"/>
  <c r="J70" i="2"/>
  <c r="J172" i="2"/>
  <c r="J273" i="2"/>
  <c r="J507" i="2"/>
  <c r="J480" i="2"/>
  <c r="J403" i="2"/>
  <c r="J663" i="2"/>
  <c r="J484" i="2"/>
  <c r="J341" i="2"/>
  <c r="J460" i="2"/>
  <c r="J703" i="2"/>
  <c r="J193" i="2"/>
  <c r="J717" i="2"/>
  <c r="J680" i="2"/>
  <c r="J601" i="2"/>
  <c r="J394" i="2"/>
  <c r="J640" i="2"/>
  <c r="J434" i="2"/>
  <c r="J672" i="2"/>
  <c r="J320" i="2"/>
  <c r="J529" i="2"/>
  <c r="J263" i="2"/>
  <c r="J144" i="2"/>
  <c r="J370" i="2"/>
  <c r="J246" i="2"/>
  <c r="J277" i="2"/>
  <c r="J525" i="2"/>
  <c r="J624" i="2"/>
  <c r="J335" i="2"/>
  <c r="J365" i="2"/>
  <c r="J121" i="2"/>
  <c r="J564" i="2"/>
  <c r="J496" i="2"/>
  <c r="J444" i="2"/>
  <c r="J307" i="2"/>
  <c r="J214" i="2"/>
  <c r="J612" i="2"/>
  <c r="J336" i="2"/>
  <c r="J611" i="2"/>
  <c r="J283" i="2"/>
  <c r="J579" i="2"/>
  <c r="J722" i="2"/>
  <c r="J175" i="2"/>
  <c r="J443" i="2"/>
  <c r="J399" i="2"/>
  <c r="J491" i="2"/>
  <c r="J333" i="2"/>
  <c r="J517" i="2"/>
  <c r="J692" i="2"/>
  <c r="J666" i="2"/>
  <c r="J545" i="2"/>
  <c r="J631" i="2"/>
  <c r="J688" i="2"/>
  <c r="J242" i="2"/>
  <c r="J495" i="2"/>
  <c r="J662" i="2"/>
  <c r="J657" i="2"/>
  <c r="J353" i="2"/>
  <c r="J699" i="2"/>
  <c r="J577" i="2"/>
  <c r="J687" i="2"/>
  <c r="J671" i="2"/>
  <c r="J501" i="2"/>
  <c r="J729" i="2"/>
  <c r="J702" i="2"/>
  <c r="J526" i="2"/>
  <c r="J676" i="2"/>
  <c r="J679" i="2"/>
  <c r="J668" i="2"/>
  <c r="J712" i="2"/>
  <c r="J581" i="2"/>
  <c r="J696" i="2"/>
  <c r="J695" i="2"/>
  <c r="J690" i="2"/>
  <c r="J720" i="2"/>
  <c r="J627" i="2"/>
  <c r="J708" i="2"/>
  <c r="J714" i="2"/>
  <c r="J726" i="2"/>
  <c r="J655" i="2"/>
  <c r="H625" i="2"/>
  <c r="H560" i="2"/>
  <c r="H543" i="2"/>
  <c r="H80" i="2"/>
  <c r="H280" i="2"/>
  <c r="H388" i="2"/>
  <c r="H435" i="2"/>
  <c r="H318" i="2"/>
  <c r="H569" i="2"/>
  <c r="H532" i="2"/>
  <c r="H398" i="2"/>
  <c r="H269" i="2"/>
  <c r="H111" i="2"/>
  <c r="H664" i="2"/>
  <c r="H130" i="2"/>
  <c r="H477" i="2"/>
  <c r="H596" i="2"/>
  <c r="H623" i="2"/>
  <c r="H427" i="2"/>
  <c r="H411" i="2"/>
  <c r="H65" i="2"/>
  <c r="H395" i="2"/>
  <c r="H503" i="2"/>
  <c r="H260" i="2"/>
  <c r="H278" i="2"/>
  <c r="H591" i="2"/>
  <c r="H432" i="2"/>
  <c r="H87" i="2"/>
  <c r="H656" i="2"/>
  <c r="H567" i="2"/>
  <c r="H298" i="2"/>
  <c r="H167" i="2"/>
  <c r="H686" i="2"/>
  <c r="H7" i="2"/>
  <c r="H389" i="2"/>
  <c r="H74" i="2"/>
  <c r="H420" i="2"/>
  <c r="H160" i="2"/>
  <c r="H234" i="2"/>
  <c r="H673" i="2"/>
  <c r="H123" i="2"/>
  <c r="H53" i="2"/>
  <c r="H539" i="2"/>
  <c r="H176" i="2"/>
  <c r="H377" i="2"/>
  <c r="H449" i="2"/>
  <c r="H206" i="2"/>
  <c r="H605" i="2"/>
  <c r="H231" i="2"/>
  <c r="H346" i="2"/>
  <c r="H518" i="2"/>
  <c r="H459" i="2"/>
  <c r="H476" i="2"/>
  <c r="H132" i="2"/>
  <c r="H361" i="2"/>
  <c r="H313" i="2"/>
  <c r="H247" i="2"/>
  <c r="H469" i="2"/>
  <c r="H190" i="2"/>
  <c r="H371" i="2"/>
  <c r="H485" i="2"/>
  <c r="H300" i="2"/>
  <c r="H334" i="2"/>
  <c r="H200" i="2"/>
  <c r="H357" i="2"/>
  <c r="H308" i="2"/>
  <c r="H306" i="2"/>
  <c r="H470" i="2"/>
  <c r="H405" i="2"/>
  <c r="H159" i="2"/>
  <c r="H408" i="2"/>
  <c r="H360" i="2"/>
  <c r="H258" i="2"/>
  <c r="H104" i="2"/>
  <c r="H182" i="2"/>
  <c r="H598" i="2"/>
  <c r="H197" i="2"/>
  <c r="H463" i="2"/>
  <c r="H168" i="2"/>
  <c r="H61" i="2"/>
  <c r="H348" i="2"/>
  <c r="H450" i="2"/>
  <c r="H367" i="2"/>
  <c r="H524" i="2"/>
  <c r="H312" i="2"/>
  <c r="H149" i="2"/>
  <c r="H436" i="2"/>
  <c r="H504" i="2"/>
  <c r="H303" i="2"/>
  <c r="H276" i="2"/>
  <c r="H275" i="2"/>
  <c r="H73" i="2"/>
  <c r="H606" i="2"/>
  <c r="H94" i="2"/>
  <c r="H8" i="2"/>
  <c r="H267" i="2"/>
  <c r="H107" i="2"/>
  <c r="H93" i="2"/>
  <c r="H237" i="2"/>
  <c r="H638" i="2"/>
  <c r="H426" i="2"/>
  <c r="H54" i="2"/>
  <c r="H340" i="2"/>
  <c r="H441" i="2"/>
  <c r="H95" i="2"/>
  <c r="H294" i="2"/>
  <c r="H24" i="2"/>
  <c r="H646" i="2"/>
  <c r="H481" i="2"/>
  <c r="H368" i="2"/>
  <c r="H523" i="2"/>
  <c r="H58" i="2"/>
  <c r="H217" i="2"/>
  <c r="H38" i="2"/>
  <c r="H380" i="2"/>
  <c r="H279" i="2"/>
  <c r="H284" i="2"/>
  <c r="H337" i="2"/>
  <c r="H447" i="2"/>
  <c r="H62" i="2"/>
  <c r="H23" i="2"/>
  <c r="H728" i="2"/>
  <c r="H198" i="2"/>
  <c r="H222" i="2"/>
  <c r="H316" i="2"/>
  <c r="H243" i="2"/>
  <c r="H639" i="2"/>
  <c r="H372" i="2"/>
  <c r="H145" i="2"/>
  <c r="H118" i="2"/>
  <c r="H154" i="2"/>
  <c r="H88" i="2"/>
  <c r="H264" i="2"/>
  <c r="H297" i="2"/>
  <c r="H20" i="2"/>
  <c r="H685" i="2"/>
  <c r="H658" i="2"/>
  <c r="H323" i="2"/>
  <c r="H700" i="2"/>
  <c r="H392" i="2"/>
  <c r="H268" i="2"/>
  <c r="H400" i="2"/>
  <c r="H286" i="2"/>
  <c r="H225" i="2"/>
  <c r="H549" i="2"/>
  <c r="H643" i="2"/>
  <c r="H430" i="2"/>
  <c r="H467" i="2"/>
  <c r="H19" i="2"/>
  <c r="H28" i="2"/>
  <c r="H723" i="2"/>
  <c r="H119" i="2"/>
  <c r="H235" i="2"/>
  <c r="H30" i="2"/>
  <c r="H261" i="2"/>
  <c r="H295" i="2"/>
  <c r="H195" i="2"/>
  <c r="H471" i="2"/>
  <c r="H510" i="2"/>
  <c r="H272" i="2"/>
  <c r="H559" i="2"/>
  <c r="H418" i="2"/>
  <c r="H239" i="2"/>
  <c r="H453" i="2"/>
  <c r="H487" i="2"/>
  <c r="H338" i="2"/>
  <c r="H227" i="2"/>
  <c r="H551" i="2"/>
  <c r="H641" i="2"/>
  <c r="H546" i="2"/>
  <c r="H563" i="2"/>
  <c r="H604" i="2"/>
  <c r="H208" i="2"/>
  <c r="H594" i="2"/>
  <c r="H536" i="2"/>
  <c r="H423" i="2"/>
  <c r="H215" i="2"/>
  <c r="H342" i="2"/>
  <c r="H573" i="2"/>
  <c r="H109" i="2"/>
  <c r="H489" i="2"/>
  <c r="H669" i="2"/>
  <c r="H479" i="2"/>
  <c r="H36" i="2"/>
  <c r="H626" i="2"/>
  <c r="H684" i="2"/>
  <c r="H218" i="2"/>
  <c r="H63" i="2"/>
  <c r="H155" i="2"/>
  <c r="H5" i="2"/>
  <c r="H665" i="2"/>
  <c r="H607" i="2"/>
  <c r="H202" i="2"/>
  <c r="H321" i="2"/>
  <c r="H325" i="2"/>
  <c r="H633" i="2"/>
  <c r="H616" i="2"/>
  <c r="H143" i="2"/>
  <c r="H506" i="2"/>
  <c r="H52" i="2"/>
  <c r="H442" i="2"/>
  <c r="H540" i="2"/>
  <c r="H90" i="2"/>
  <c r="H610" i="2"/>
  <c r="H349" i="2"/>
  <c r="H652" i="2"/>
  <c r="H387" i="2"/>
  <c r="H556" i="2"/>
  <c r="H47" i="2"/>
  <c r="H289" i="2"/>
  <c r="H250" i="2"/>
  <c r="H98" i="2"/>
  <c r="H60" i="2"/>
  <c r="H226" i="2"/>
  <c r="H55" i="2"/>
  <c r="H127" i="2"/>
  <c r="H502" i="2"/>
  <c r="H516" i="2"/>
  <c r="H396" i="2"/>
  <c r="H196" i="2"/>
  <c r="H550" i="2"/>
  <c r="H493" i="2"/>
  <c r="H602" i="2"/>
  <c r="H158" i="2"/>
  <c r="H448" i="2"/>
  <c r="H84" i="2"/>
  <c r="H249" i="2"/>
  <c r="H146" i="2"/>
  <c r="H142" i="2"/>
  <c r="H464" i="2"/>
  <c r="H329" i="2"/>
  <c r="H642" i="2"/>
  <c r="H12" i="2"/>
  <c r="H350" i="2"/>
  <c r="H39" i="2"/>
  <c r="H514" i="2"/>
  <c r="H327" i="2"/>
  <c r="H415" i="2"/>
  <c r="H29" i="2"/>
  <c r="H42" i="2"/>
  <c r="H406" i="2"/>
  <c r="H391" i="2"/>
  <c r="H173" i="2"/>
  <c r="H71" i="2"/>
  <c r="H533" i="2"/>
  <c r="H122" i="2"/>
  <c r="H351" i="2"/>
  <c r="H417" i="2"/>
  <c r="H75" i="2"/>
  <c r="H413" i="2"/>
  <c r="H331" i="2"/>
  <c r="H315" i="2"/>
  <c r="H354" i="2"/>
  <c r="H571" i="2"/>
  <c r="H456" i="2"/>
  <c r="H710" i="2"/>
  <c r="H653" i="2"/>
  <c r="H697" i="2"/>
  <c r="H498" i="2"/>
  <c r="H25" i="2"/>
  <c r="H561" i="2"/>
  <c r="H45" i="2"/>
  <c r="H137" i="2"/>
  <c r="H223" i="2"/>
  <c r="H343" i="2"/>
  <c r="H18" i="2"/>
  <c r="H409" i="2"/>
  <c r="H431" i="2"/>
  <c r="H57" i="2"/>
  <c r="H592" i="2"/>
  <c r="H362" i="2"/>
  <c r="H511" i="2"/>
  <c r="H670" i="2"/>
  <c r="H499" i="2"/>
  <c r="H725" i="2"/>
  <c r="H490" i="2"/>
  <c r="H170" i="2"/>
  <c r="H180" i="2"/>
  <c r="H414" i="2"/>
  <c r="H458" i="2"/>
  <c r="H375" i="2"/>
  <c r="H256" i="2"/>
  <c r="H515" i="2"/>
  <c r="H451" i="2"/>
  <c r="H112" i="2"/>
  <c r="H3" i="2"/>
  <c r="H433" i="2"/>
  <c r="H439" i="2"/>
  <c r="H178" i="2"/>
  <c r="H265" i="2"/>
  <c r="H105" i="2"/>
  <c r="H194" i="2"/>
  <c r="H542" i="2"/>
  <c r="H568" i="2"/>
  <c r="H82" i="2"/>
  <c r="H184" i="2"/>
  <c r="H89" i="2"/>
  <c r="H473" i="2"/>
  <c r="H454" i="2"/>
  <c r="H675" i="2"/>
  <c r="H238" i="2"/>
  <c r="H378" i="2"/>
  <c r="H324" i="2"/>
  <c r="H179" i="2"/>
  <c r="H86" i="2"/>
  <c r="H287" i="2"/>
  <c r="H174" i="2"/>
  <c r="H68" i="2"/>
  <c r="H153" i="2"/>
  <c r="H630" i="2"/>
  <c r="H251" i="2"/>
  <c r="H204" i="2"/>
  <c r="H358" i="2"/>
  <c r="H609" i="2"/>
  <c r="H366" i="2"/>
  <c r="H618" i="2"/>
  <c r="H165" i="2"/>
  <c r="H311" i="2"/>
  <c r="H509" i="2"/>
  <c r="H575" i="2"/>
  <c r="H102" i="2"/>
  <c r="H472" i="2"/>
  <c r="H192" i="2"/>
  <c r="H106" i="2"/>
  <c r="H288" i="2"/>
  <c r="H404" i="2"/>
  <c r="H56" i="2"/>
  <c r="H296" i="2"/>
  <c r="H379" i="2"/>
  <c r="H369" i="2"/>
  <c r="H635" i="2"/>
  <c r="H97" i="2"/>
  <c r="H101" i="2"/>
  <c r="H188" i="2"/>
  <c r="H233" i="2"/>
  <c r="H255" i="2"/>
  <c r="H309" i="2"/>
  <c r="H478" i="2"/>
  <c r="H67" i="2"/>
  <c r="H332" i="2"/>
  <c r="H4" i="2"/>
  <c r="H270" i="2"/>
  <c r="H156" i="2"/>
  <c r="H552" i="2"/>
  <c r="H37" i="2"/>
  <c r="H711" i="2"/>
  <c r="H34" i="2"/>
  <c r="H110" i="2"/>
  <c r="H628" i="2"/>
  <c r="H302" i="2"/>
  <c r="H16" i="2"/>
  <c r="H157" i="2"/>
  <c r="H210" i="2"/>
  <c r="H48" i="2"/>
  <c r="H317" i="2"/>
  <c r="H166" i="2"/>
  <c r="H534" i="2"/>
  <c r="H220" i="2"/>
  <c r="H677" i="2"/>
  <c r="H683" i="2"/>
  <c r="H232" i="2"/>
  <c r="H103" i="2"/>
  <c r="H614" i="2"/>
  <c r="H216" i="2"/>
  <c r="H538" i="2"/>
  <c r="H113" i="2"/>
  <c r="H9" i="2"/>
  <c r="H185" i="2"/>
  <c r="H553" i="2"/>
  <c r="H141" i="2"/>
  <c r="H91" i="2"/>
  <c r="H2" i="2"/>
  <c r="H654" i="2"/>
  <c r="H120" i="2"/>
  <c r="H183" i="2"/>
  <c r="H150" i="2"/>
  <c r="H547" i="2"/>
  <c r="H537" i="2"/>
  <c r="H262" i="2"/>
  <c r="H31" i="2"/>
  <c r="H345" i="2"/>
  <c r="H475" i="2"/>
  <c r="H50" i="2"/>
  <c r="H425" i="2"/>
  <c r="H457" i="2"/>
  <c r="H678" i="2"/>
  <c r="H293" i="2"/>
  <c r="H128" i="2"/>
  <c r="H44" i="2"/>
  <c r="H64" i="2"/>
  <c r="H562" i="2"/>
  <c r="H46" i="2"/>
  <c r="H615" i="2"/>
  <c r="H138" i="2"/>
  <c r="H535" i="2"/>
  <c r="H78" i="2"/>
  <c r="H705" i="2"/>
  <c r="H474" i="2"/>
  <c r="H597" i="2"/>
  <c r="H466" i="2"/>
  <c r="H17" i="2"/>
  <c r="H619" i="2"/>
  <c r="H181" i="2"/>
  <c r="H32" i="2"/>
  <c r="H438" i="2"/>
  <c r="H285" i="2"/>
  <c r="H13" i="2"/>
  <c r="H390" i="2"/>
  <c r="H636" i="2"/>
  <c r="H163" i="2"/>
  <c r="H330" i="2"/>
  <c r="H248" i="2"/>
  <c r="H363" i="2"/>
  <c r="H512" i="2"/>
  <c r="H213" i="2"/>
  <c r="H209" i="2"/>
  <c r="H14" i="2"/>
  <c r="H429" i="2"/>
  <c r="H355" i="2"/>
  <c r="H205" i="2"/>
  <c r="H133" i="2"/>
  <c r="H230" i="2"/>
  <c r="H520" i="2"/>
  <c r="H682" i="2"/>
  <c r="H589" i="2"/>
  <c r="H21" i="2"/>
  <c r="H254" i="2"/>
  <c r="H522" i="2"/>
  <c r="H211" i="2"/>
  <c r="H199" i="2"/>
  <c r="H266" i="2"/>
  <c r="H11" i="2"/>
  <c r="H574" i="2"/>
  <c r="H83" i="2"/>
  <c r="H152" i="2"/>
  <c r="H632" i="2"/>
  <c r="H257" i="2"/>
  <c r="H508" i="2"/>
  <c r="H588" i="2"/>
  <c r="H386" i="2"/>
  <c r="H134" i="2"/>
  <c r="H352" i="2"/>
  <c r="H617" i="2"/>
  <c r="H468" i="2"/>
  <c r="H22" i="2"/>
  <c r="H92" i="2"/>
  <c r="H727" i="2"/>
  <c r="H59" i="2"/>
  <c r="H461" i="2"/>
  <c r="H698" i="2"/>
  <c r="H339" i="2"/>
  <c r="H240" i="2"/>
  <c r="H621" i="2"/>
  <c r="H126" i="2"/>
  <c r="H578" i="2"/>
  <c r="H85" i="2"/>
  <c r="H583" i="2"/>
  <c r="H6" i="2"/>
  <c r="H416" i="2"/>
  <c r="H383" i="2"/>
  <c r="H131" i="2"/>
  <c r="H393" i="2"/>
  <c r="H326" i="2"/>
  <c r="H164" i="2"/>
  <c r="H397" i="2"/>
  <c r="H135" i="2"/>
  <c r="H647" i="2"/>
  <c r="H161" i="2"/>
  <c r="H590" i="2"/>
  <c r="H281" i="2"/>
  <c r="H689" i="2"/>
  <c r="H10" i="2"/>
  <c r="H241" i="2"/>
  <c r="H244" i="2"/>
  <c r="H659" i="2"/>
  <c r="H613" i="2"/>
  <c r="H719" i="2"/>
  <c r="H419" i="2"/>
  <c r="H169" i="2"/>
  <c r="H402" i="2"/>
  <c r="H229" i="2"/>
  <c r="H674" i="2"/>
  <c r="H527" i="2"/>
  <c r="H718" i="2"/>
  <c r="H356" i="2"/>
  <c r="H96" i="2"/>
  <c r="H694" i="2"/>
  <c r="H136" i="2"/>
  <c r="H139" i="2"/>
  <c r="H148" i="2"/>
  <c r="H15" i="2"/>
  <c r="H384" i="2"/>
  <c r="H27" i="2"/>
  <c r="H660" i="2"/>
  <c r="H374" i="2"/>
  <c r="H513" i="2"/>
  <c r="H500" i="2"/>
  <c r="H125" i="2"/>
  <c r="H26" i="2"/>
  <c r="H236" i="2"/>
  <c r="H648" i="2"/>
  <c r="H99" i="2"/>
  <c r="H116" i="2"/>
  <c r="H584" i="2"/>
  <c r="H558" i="2"/>
  <c r="H580" i="2"/>
  <c r="H528" i="2"/>
  <c r="H622" i="2"/>
  <c r="H565" i="2"/>
  <c r="H51" i="2"/>
  <c r="H364" i="2"/>
  <c r="H347" i="2"/>
  <c r="H381" i="2"/>
  <c r="H716" i="2"/>
  <c r="H541" i="2"/>
  <c r="H721" i="2"/>
  <c r="H49" i="2"/>
  <c r="H494" i="2"/>
  <c r="H385" i="2"/>
  <c r="H271" i="2"/>
  <c r="H69" i="2"/>
  <c r="H373" i="2"/>
  <c r="H301" i="2"/>
  <c r="H554" i="2"/>
  <c r="H452" i="2"/>
  <c r="H191" i="2"/>
  <c r="H304" i="2"/>
  <c r="H608" i="2"/>
  <c r="H140" i="2"/>
  <c r="H252" i="2"/>
  <c r="H186" i="2"/>
  <c r="H305" i="2"/>
  <c r="H100" i="2"/>
  <c r="H151" i="2"/>
  <c r="H576" i="2"/>
  <c r="H548" i="2"/>
  <c r="H530" i="2"/>
  <c r="H587" i="2"/>
  <c r="H582" i="2"/>
  <c r="H114" i="2"/>
  <c r="H422" i="2"/>
  <c r="H483" i="2"/>
  <c r="H706" i="2"/>
  <c r="H486" i="2"/>
  <c r="H440" i="2"/>
  <c r="H359" i="2"/>
  <c r="H124" i="2"/>
  <c r="H437" i="2"/>
  <c r="H704" i="2"/>
  <c r="H462" i="2"/>
  <c r="H557" i="2"/>
  <c r="H693" i="2"/>
  <c r="H713" i="2"/>
  <c r="H497" i="2"/>
  <c r="H531" i="2"/>
  <c r="H314" i="2"/>
  <c r="H410" i="2"/>
  <c r="H593" i="2"/>
  <c r="H585" i="2"/>
  <c r="H730" i="2"/>
  <c r="H634" i="2"/>
  <c r="H599" i="2"/>
  <c r="H207" i="2"/>
  <c r="H79" i="2"/>
  <c r="H171" i="2"/>
  <c r="H43" i="2"/>
  <c r="H649" i="2"/>
  <c r="H521" i="2"/>
  <c r="H455" i="2"/>
  <c r="H421" i="2"/>
  <c r="H446" i="2"/>
  <c r="H428" i="2"/>
  <c r="H108" i="2"/>
  <c r="H72" i="2"/>
  <c r="H412" i="2"/>
  <c r="H177" i="2"/>
  <c r="H572" i="2"/>
  <c r="H117" i="2"/>
  <c r="H310" i="2"/>
  <c r="H187" i="2"/>
  <c r="H319" i="2"/>
  <c r="H35" i="2"/>
  <c r="H570" i="2"/>
  <c r="H667" i="2"/>
  <c r="H376" i="2"/>
  <c r="H299" i="2"/>
  <c r="H651" i="2"/>
  <c r="H203" i="2"/>
  <c r="H41" i="2"/>
  <c r="H715" i="2"/>
  <c r="H147" i="2"/>
  <c r="H482" i="2"/>
  <c r="H115" i="2"/>
  <c r="H492" i="2"/>
  <c r="H645" i="2"/>
  <c r="H282" i="2"/>
  <c r="H81" i="2"/>
  <c r="H224" i="2"/>
  <c r="H77" i="2"/>
  <c r="H505" i="2"/>
  <c r="H382" i="2"/>
  <c r="H40" i="2"/>
  <c r="H228" i="2"/>
  <c r="H600" i="2"/>
  <c r="H681" i="2"/>
  <c r="H344" i="2"/>
  <c r="H488" i="2"/>
  <c r="H291" i="2"/>
  <c r="H637" i="2"/>
  <c r="H566" i="2"/>
  <c r="H629" i="2"/>
  <c r="H644" i="2"/>
  <c r="H322" i="2"/>
  <c r="H76" i="2"/>
  <c r="H595" i="2"/>
  <c r="H401" i="2"/>
  <c r="H219" i="2"/>
  <c r="H424" i="2"/>
  <c r="H603" i="2"/>
  <c r="H707" i="2"/>
  <c r="H650" i="2"/>
  <c r="H189" i="2"/>
  <c r="H407" i="2"/>
  <c r="H290" i="2"/>
  <c r="H724" i="2"/>
  <c r="H66" i="2"/>
  <c r="H253" i="2"/>
  <c r="H445" i="2"/>
  <c r="H212" i="2"/>
  <c r="H201" i="2"/>
  <c r="H709" i="2"/>
  <c r="H221" i="2"/>
  <c r="H292" i="2"/>
  <c r="H661" i="2"/>
  <c r="H555" i="2"/>
  <c r="H691" i="2"/>
  <c r="H245" i="2"/>
  <c r="H328" i="2"/>
  <c r="H586" i="2"/>
  <c r="H519" i="2"/>
  <c r="H33" i="2"/>
  <c r="H731" i="2"/>
  <c r="H162" i="2"/>
  <c r="H701" i="2"/>
  <c r="H544" i="2"/>
  <c r="H274" i="2"/>
  <c r="H620" i="2"/>
  <c r="H259" i="2"/>
  <c r="H129" i="2"/>
  <c r="H465" i="2"/>
  <c r="H732" i="2"/>
  <c r="H70" i="2"/>
  <c r="H172" i="2"/>
  <c r="H273" i="2"/>
  <c r="H507" i="2"/>
  <c r="H480" i="2"/>
  <c r="H403" i="2"/>
  <c r="H663" i="2"/>
  <c r="H484" i="2"/>
  <c r="H341" i="2"/>
  <c r="H460" i="2"/>
  <c r="H703" i="2"/>
  <c r="H193" i="2"/>
  <c r="H717" i="2"/>
  <c r="H680" i="2"/>
  <c r="H601" i="2"/>
  <c r="H394" i="2"/>
  <c r="H640" i="2"/>
  <c r="H434" i="2"/>
  <c r="H672" i="2"/>
  <c r="H320" i="2"/>
  <c r="H529" i="2"/>
  <c r="H263" i="2"/>
  <c r="H144" i="2"/>
  <c r="H370" i="2"/>
  <c r="H246" i="2"/>
  <c r="H277" i="2"/>
  <c r="H525" i="2"/>
  <c r="H624" i="2"/>
  <c r="H335" i="2"/>
  <c r="H365" i="2"/>
  <c r="H121" i="2"/>
  <c r="H564" i="2"/>
  <c r="H496" i="2"/>
  <c r="H444" i="2"/>
  <c r="H307" i="2"/>
  <c r="H214" i="2"/>
  <c r="H612" i="2"/>
  <c r="H336" i="2"/>
  <c r="H611" i="2"/>
  <c r="H283" i="2"/>
  <c r="H579" i="2"/>
  <c r="H722" i="2"/>
  <c r="H175" i="2"/>
  <c r="H443" i="2"/>
  <c r="H399" i="2"/>
  <c r="H491" i="2"/>
  <c r="H333" i="2"/>
  <c r="H517" i="2"/>
  <c r="H692" i="2"/>
  <c r="H666" i="2"/>
  <c r="H545" i="2"/>
  <c r="H631" i="2"/>
  <c r="H688" i="2"/>
  <c r="H242" i="2"/>
  <c r="H495" i="2"/>
  <c r="H662" i="2"/>
  <c r="H657" i="2"/>
  <c r="H353" i="2"/>
  <c r="H699" i="2"/>
  <c r="H577" i="2"/>
  <c r="H687" i="2"/>
  <c r="H671" i="2"/>
  <c r="H501" i="2"/>
  <c r="H729" i="2"/>
  <c r="H702" i="2"/>
  <c r="H526" i="2"/>
  <c r="H676" i="2"/>
  <c r="H679" i="2"/>
  <c r="H668" i="2"/>
  <c r="H712" i="2"/>
  <c r="H581" i="2"/>
  <c r="H696" i="2"/>
  <c r="H695" i="2"/>
  <c r="H690" i="2"/>
  <c r="H720" i="2"/>
  <c r="H627" i="2"/>
  <c r="H708" i="2"/>
  <c r="H714" i="2"/>
  <c r="H726" i="2"/>
  <c r="H655" i="2"/>
  <c r="R124" i="3" l="1"/>
  <c r="M62" i="3"/>
  <c r="L72" i="3"/>
  <c r="M3" i="3"/>
  <c r="C121" i="3"/>
  <c r="D75" i="3"/>
  <c r="J79" i="3"/>
  <c r="C118" i="3"/>
  <c r="D106" i="3"/>
  <c r="N101" i="3"/>
  <c r="C83" i="3"/>
  <c r="C55" i="3"/>
  <c r="C105" i="3"/>
  <c r="C48" i="3"/>
  <c r="C47" i="3"/>
  <c r="F88" i="3"/>
  <c r="C120" i="3"/>
  <c r="C11" i="3"/>
  <c r="F33" i="3"/>
  <c r="J23" i="3"/>
  <c r="C41" i="3"/>
  <c r="D102" i="3"/>
  <c r="L93" i="3"/>
  <c r="J47" i="3"/>
  <c r="L4" i="3"/>
  <c r="J30" i="3"/>
  <c r="C33" i="3"/>
  <c r="F75" i="3"/>
  <c r="C78" i="3"/>
  <c r="D85" i="3"/>
  <c r="F20" i="3"/>
  <c r="C107" i="3"/>
  <c r="C56" i="3"/>
  <c r="C74" i="3"/>
  <c r="C94" i="3"/>
  <c r="C71" i="3"/>
  <c r="C10" i="3"/>
  <c r="F17" i="3"/>
  <c r="L118" i="3"/>
  <c r="L96" i="3"/>
  <c r="K58" i="3"/>
  <c r="C109" i="3"/>
  <c r="D58" i="3"/>
  <c r="G75" i="3"/>
  <c r="C97" i="3"/>
  <c r="C70" i="3"/>
  <c r="C27" i="3"/>
  <c r="D124" i="3"/>
  <c r="D38" i="3"/>
  <c r="D8" i="3"/>
  <c r="D59" i="3"/>
  <c r="F4" i="3"/>
  <c r="G102" i="3"/>
  <c r="G60" i="3"/>
  <c r="G36" i="3"/>
  <c r="C116" i="3"/>
  <c r="C4" i="3"/>
  <c r="C30" i="3"/>
  <c r="D101" i="3"/>
  <c r="D17" i="3"/>
  <c r="F58" i="3"/>
  <c r="G119" i="3"/>
  <c r="G17" i="3"/>
  <c r="C96" i="3"/>
  <c r="C58" i="3"/>
  <c r="C75" i="3"/>
  <c r="D120" i="3"/>
  <c r="D11" i="3"/>
  <c r="D44" i="3"/>
  <c r="F10" i="3"/>
  <c r="G118" i="3"/>
  <c r="H57" i="3"/>
  <c r="D60" i="3"/>
  <c r="D118" i="3"/>
  <c r="D33" i="3"/>
  <c r="D28" i="3"/>
  <c r="F102" i="3"/>
  <c r="F109" i="3"/>
  <c r="G114" i="3"/>
  <c r="C89" i="3"/>
  <c r="C49" i="3"/>
  <c r="C36" i="3"/>
  <c r="D98" i="3"/>
  <c r="D87" i="3"/>
  <c r="D27" i="3"/>
  <c r="F63" i="3"/>
  <c r="G96" i="3"/>
  <c r="F118" i="3"/>
  <c r="F44" i="3"/>
  <c r="G85" i="3"/>
  <c r="I30" i="3"/>
  <c r="C102" i="3"/>
  <c r="F116" i="3"/>
  <c r="G58" i="3"/>
  <c r="I31" i="3"/>
  <c r="D96" i="3"/>
  <c r="F96" i="3"/>
  <c r="G49" i="3"/>
  <c r="C8" i="3"/>
  <c r="C60" i="3"/>
  <c r="D111" i="3"/>
  <c r="D23" i="3"/>
  <c r="F47" i="3"/>
  <c r="F15" i="3"/>
  <c r="L102" i="3"/>
  <c r="C93" i="3"/>
  <c r="C88" i="3"/>
  <c r="C63" i="3"/>
  <c r="C20" i="3"/>
  <c r="D49" i="3"/>
  <c r="D65" i="3"/>
  <c r="F85" i="3"/>
  <c r="F65" i="3"/>
  <c r="L33" i="3"/>
  <c r="T125" i="3"/>
  <c r="U125" i="3"/>
  <c r="P125" i="3"/>
  <c r="V125" i="3"/>
  <c r="S125" i="3"/>
  <c r="R125" i="3"/>
  <c r="Q125" i="3"/>
  <c r="N125" i="3"/>
  <c r="M125" i="3"/>
  <c r="J125" i="3"/>
  <c r="K125" i="3"/>
  <c r="E125" i="3"/>
  <c r="O125" i="3"/>
  <c r="H125" i="3"/>
  <c r="I125" i="3"/>
  <c r="G125" i="3"/>
  <c r="D125" i="3"/>
  <c r="L125" i="3"/>
  <c r="F125" i="3"/>
  <c r="C125" i="3"/>
  <c r="T99" i="3"/>
  <c r="U99" i="3"/>
  <c r="P99" i="3"/>
  <c r="V99" i="3"/>
  <c r="R99" i="3"/>
  <c r="Q99" i="3"/>
  <c r="S99" i="3"/>
  <c r="O99" i="3"/>
  <c r="M99" i="3"/>
  <c r="N99" i="3"/>
  <c r="J99" i="3"/>
  <c r="E99" i="3"/>
  <c r="G99" i="3"/>
  <c r="D99" i="3"/>
  <c r="L99" i="3"/>
  <c r="K99" i="3"/>
  <c r="H99" i="3"/>
  <c r="F99" i="3"/>
  <c r="C99" i="3"/>
  <c r="T91" i="3"/>
  <c r="U91" i="3"/>
  <c r="V91" i="3"/>
  <c r="P91" i="3"/>
  <c r="S91" i="3"/>
  <c r="R91" i="3"/>
  <c r="Q91" i="3"/>
  <c r="N91" i="3"/>
  <c r="J91" i="3"/>
  <c r="M91" i="3"/>
  <c r="H91" i="3"/>
  <c r="E91" i="3"/>
  <c r="O91" i="3"/>
  <c r="L91" i="3"/>
  <c r="K91" i="3"/>
  <c r="I91" i="3"/>
  <c r="G91" i="3"/>
  <c r="D91" i="3"/>
  <c r="F91" i="3"/>
  <c r="C91" i="3"/>
  <c r="T90" i="3"/>
  <c r="U90" i="3"/>
  <c r="P90" i="3"/>
  <c r="R90" i="3"/>
  <c r="S90" i="3"/>
  <c r="Q90" i="3"/>
  <c r="V90" i="3"/>
  <c r="M90" i="3"/>
  <c r="O90" i="3"/>
  <c r="N90" i="3"/>
  <c r="J90" i="3"/>
  <c r="K90" i="3"/>
  <c r="L90" i="3"/>
  <c r="E90" i="3"/>
  <c r="H90" i="3"/>
  <c r="G90" i="3"/>
  <c r="D90" i="3"/>
  <c r="F90" i="3"/>
  <c r="C90" i="3"/>
  <c r="T86" i="3"/>
  <c r="U86" i="3"/>
  <c r="S86" i="3"/>
  <c r="P86" i="3"/>
  <c r="R86" i="3"/>
  <c r="V86" i="3"/>
  <c r="Q86" i="3"/>
  <c r="N86" i="3"/>
  <c r="M86" i="3"/>
  <c r="J86" i="3"/>
  <c r="G86" i="3"/>
  <c r="O86" i="3"/>
  <c r="E86" i="3"/>
  <c r="I86" i="3"/>
  <c r="D86" i="3"/>
  <c r="K86" i="3"/>
  <c r="H86" i="3"/>
  <c r="L86" i="3"/>
  <c r="F86" i="3"/>
  <c r="C86" i="3"/>
  <c r="T80" i="3"/>
  <c r="U80" i="3"/>
  <c r="P80" i="3"/>
  <c r="R80" i="3"/>
  <c r="V80" i="3"/>
  <c r="S80" i="3"/>
  <c r="Q80" i="3"/>
  <c r="M80" i="3"/>
  <c r="O80" i="3"/>
  <c r="N80" i="3"/>
  <c r="J80" i="3"/>
  <c r="G80" i="3"/>
  <c r="I80" i="3"/>
  <c r="H80" i="3"/>
  <c r="E80" i="3"/>
  <c r="K80" i="3"/>
  <c r="D80" i="3"/>
  <c r="L80" i="3"/>
  <c r="F80" i="3"/>
  <c r="C80" i="3"/>
  <c r="D50" i="3"/>
  <c r="V123" i="3"/>
  <c r="S123" i="3"/>
  <c r="U123" i="3"/>
  <c r="R123" i="3"/>
  <c r="O123" i="3"/>
  <c r="T123" i="3"/>
  <c r="Q123" i="3"/>
  <c r="N123" i="3"/>
  <c r="K123" i="3"/>
  <c r="P123" i="3"/>
  <c r="J123" i="3"/>
  <c r="L123" i="3"/>
  <c r="E123" i="3"/>
  <c r="H123" i="3"/>
  <c r="I123" i="3"/>
  <c r="G123" i="3"/>
  <c r="F123" i="3"/>
  <c r="C123" i="3"/>
  <c r="V103" i="3"/>
  <c r="S103" i="3"/>
  <c r="U103" i="3"/>
  <c r="R103" i="3"/>
  <c r="O103" i="3"/>
  <c r="Q103" i="3"/>
  <c r="T103" i="3"/>
  <c r="K103" i="3"/>
  <c r="J103" i="3"/>
  <c r="N103" i="3"/>
  <c r="P103" i="3"/>
  <c r="L103" i="3"/>
  <c r="E103" i="3"/>
  <c r="G103" i="3"/>
  <c r="H103" i="3"/>
  <c r="F103" i="3"/>
  <c r="C103" i="3"/>
  <c r="M103" i="3"/>
  <c r="I103" i="3"/>
  <c r="V100" i="3"/>
  <c r="S100" i="3"/>
  <c r="U100" i="3"/>
  <c r="R100" i="3"/>
  <c r="O100" i="3"/>
  <c r="T100" i="3"/>
  <c r="Q100" i="3"/>
  <c r="N100" i="3"/>
  <c r="K100" i="3"/>
  <c r="P100" i="3"/>
  <c r="J100" i="3"/>
  <c r="M100" i="3"/>
  <c r="L100" i="3"/>
  <c r="E100" i="3"/>
  <c r="I100" i="3"/>
  <c r="G100" i="3"/>
  <c r="F100" i="3"/>
  <c r="C100" i="3"/>
  <c r="V81" i="3"/>
  <c r="S81" i="3"/>
  <c r="U81" i="3"/>
  <c r="T81" i="3"/>
  <c r="R81" i="3"/>
  <c r="O81" i="3"/>
  <c r="Q81" i="3"/>
  <c r="M81" i="3"/>
  <c r="K81" i="3"/>
  <c r="J81" i="3"/>
  <c r="N81" i="3"/>
  <c r="L81" i="3"/>
  <c r="E81" i="3"/>
  <c r="H81" i="3"/>
  <c r="G81" i="3"/>
  <c r="F81" i="3"/>
  <c r="C81" i="3"/>
  <c r="P81" i="3"/>
  <c r="I81" i="3"/>
  <c r="V12" i="3"/>
  <c r="S12" i="3"/>
  <c r="U12" i="3"/>
  <c r="R12" i="3"/>
  <c r="O12" i="3"/>
  <c r="Q12" i="3"/>
  <c r="T12" i="3"/>
  <c r="N12" i="3"/>
  <c r="K12" i="3"/>
  <c r="M12" i="3"/>
  <c r="J12" i="3"/>
  <c r="P12" i="3"/>
  <c r="L12" i="3"/>
  <c r="E12" i="3"/>
  <c r="D12" i="3"/>
  <c r="I12" i="3"/>
  <c r="G12" i="3"/>
  <c r="H12" i="3"/>
  <c r="F12" i="3"/>
  <c r="C12" i="3"/>
  <c r="V25" i="3"/>
  <c r="S25" i="3"/>
  <c r="U25" i="3"/>
  <c r="R25" i="3"/>
  <c r="O25" i="3"/>
  <c r="T25" i="3"/>
  <c r="Q25" i="3"/>
  <c r="P25" i="3"/>
  <c r="K25" i="3"/>
  <c r="J25" i="3"/>
  <c r="N25" i="3"/>
  <c r="L25" i="3"/>
  <c r="M25" i="3"/>
  <c r="E25" i="3"/>
  <c r="H25" i="3"/>
  <c r="D25" i="3"/>
  <c r="F25" i="3"/>
  <c r="C25" i="3"/>
  <c r="G25" i="3"/>
  <c r="V82" i="3"/>
  <c r="S82" i="3"/>
  <c r="U82" i="3"/>
  <c r="T82" i="3"/>
  <c r="R82" i="3"/>
  <c r="O82" i="3"/>
  <c r="L82" i="3"/>
  <c r="Q82" i="3"/>
  <c r="N82" i="3"/>
  <c r="K82" i="3"/>
  <c r="J82" i="3"/>
  <c r="P82" i="3"/>
  <c r="E82" i="3"/>
  <c r="G82" i="3"/>
  <c r="D82" i="3"/>
  <c r="M82" i="3"/>
  <c r="I82" i="3"/>
  <c r="H82" i="3"/>
  <c r="F82" i="3"/>
  <c r="C82" i="3"/>
  <c r="V5" i="3"/>
  <c r="S5" i="3"/>
  <c r="U5" i="3"/>
  <c r="R5" i="3"/>
  <c r="O5" i="3"/>
  <c r="L5" i="3"/>
  <c r="Q5" i="3"/>
  <c r="T5" i="3"/>
  <c r="K5" i="3"/>
  <c r="P5" i="3"/>
  <c r="J5" i="3"/>
  <c r="N5" i="3"/>
  <c r="M5" i="3"/>
  <c r="E5" i="3"/>
  <c r="I5" i="3"/>
  <c r="H5" i="3"/>
  <c r="D5" i="3"/>
  <c r="G5" i="3"/>
  <c r="F5" i="3"/>
  <c r="C5" i="3"/>
  <c r="V37" i="3"/>
  <c r="S37" i="3"/>
  <c r="U37" i="3"/>
  <c r="T37" i="3"/>
  <c r="R37" i="3"/>
  <c r="O37" i="3"/>
  <c r="L37" i="3"/>
  <c r="Q37" i="3"/>
  <c r="N37" i="3"/>
  <c r="K37" i="3"/>
  <c r="M37" i="3"/>
  <c r="J37" i="3"/>
  <c r="P37" i="3"/>
  <c r="E37" i="3"/>
  <c r="D37" i="3"/>
  <c r="H37" i="3"/>
  <c r="I37" i="3"/>
  <c r="F37" i="3"/>
  <c r="C37" i="3"/>
  <c r="G37" i="3"/>
  <c r="V54" i="3"/>
  <c r="S54" i="3"/>
  <c r="U54" i="3"/>
  <c r="T54" i="3"/>
  <c r="O54" i="3"/>
  <c r="L54" i="3"/>
  <c r="R54" i="3"/>
  <c r="Q54" i="3"/>
  <c r="K54" i="3"/>
  <c r="J54" i="3"/>
  <c r="P54" i="3"/>
  <c r="N54" i="3"/>
  <c r="M54" i="3"/>
  <c r="E54" i="3"/>
  <c r="H54" i="3"/>
  <c r="G54" i="3"/>
  <c r="I54" i="3"/>
  <c r="D54" i="3"/>
  <c r="F54" i="3"/>
  <c r="C54" i="3"/>
  <c r="H119" i="3"/>
  <c r="J52" i="3"/>
  <c r="V122" i="3"/>
  <c r="S122" i="3"/>
  <c r="U122" i="3"/>
  <c r="R122" i="3"/>
  <c r="O122" i="3"/>
  <c r="T122" i="3"/>
  <c r="Q122" i="3"/>
  <c r="N122" i="3"/>
  <c r="P122" i="3"/>
  <c r="M122" i="3"/>
  <c r="L122" i="3"/>
  <c r="I122" i="3"/>
  <c r="H122" i="3"/>
  <c r="G122" i="3"/>
  <c r="D122" i="3"/>
  <c r="C122" i="3"/>
  <c r="F122" i="3"/>
  <c r="J122" i="3"/>
  <c r="V117" i="3"/>
  <c r="S117" i="3"/>
  <c r="U117" i="3"/>
  <c r="R117" i="3"/>
  <c r="O117" i="3"/>
  <c r="Q117" i="3"/>
  <c r="N117" i="3"/>
  <c r="P117" i="3"/>
  <c r="M117" i="3"/>
  <c r="T117" i="3"/>
  <c r="L117" i="3"/>
  <c r="I117" i="3"/>
  <c r="G117" i="3"/>
  <c r="D117" i="3"/>
  <c r="J117" i="3"/>
  <c r="H117" i="3"/>
  <c r="K117" i="3"/>
  <c r="F117" i="3"/>
  <c r="C117" i="3"/>
  <c r="V61" i="3"/>
  <c r="S61" i="3"/>
  <c r="U61" i="3"/>
  <c r="T61" i="3"/>
  <c r="R61" i="3"/>
  <c r="O61" i="3"/>
  <c r="Q61" i="3"/>
  <c r="N61" i="3"/>
  <c r="P61" i="3"/>
  <c r="M61" i="3"/>
  <c r="L61" i="3"/>
  <c r="I61" i="3"/>
  <c r="H61" i="3"/>
  <c r="G61" i="3"/>
  <c r="D61" i="3"/>
  <c r="J61" i="3"/>
  <c r="F61" i="3"/>
  <c r="C61" i="3"/>
  <c r="V46" i="3"/>
  <c r="S46" i="3"/>
  <c r="U46" i="3"/>
  <c r="T46" i="3"/>
  <c r="R46" i="3"/>
  <c r="O46" i="3"/>
  <c r="Q46" i="3"/>
  <c r="N46" i="3"/>
  <c r="P46" i="3"/>
  <c r="M46" i="3"/>
  <c r="L46" i="3"/>
  <c r="I46" i="3"/>
  <c r="J46" i="3"/>
  <c r="D46" i="3"/>
  <c r="G46" i="3"/>
  <c r="C46" i="3"/>
  <c r="K46" i="3"/>
  <c r="H46" i="3"/>
  <c r="F46" i="3"/>
  <c r="V110" i="3"/>
  <c r="S110" i="3"/>
  <c r="U110" i="3"/>
  <c r="T110" i="3"/>
  <c r="R110" i="3"/>
  <c r="O110" i="3"/>
  <c r="Q110" i="3"/>
  <c r="N110" i="3"/>
  <c r="P110" i="3"/>
  <c r="M110" i="3"/>
  <c r="L110" i="3"/>
  <c r="I110" i="3"/>
  <c r="H110" i="3"/>
  <c r="K110" i="3"/>
  <c r="D110" i="3"/>
  <c r="F110" i="3"/>
  <c r="C110" i="3"/>
  <c r="J110" i="3"/>
  <c r="G110" i="3"/>
  <c r="V24" i="3"/>
  <c r="S24" i="3"/>
  <c r="U24" i="3"/>
  <c r="T24" i="3"/>
  <c r="R24" i="3"/>
  <c r="O24" i="3"/>
  <c r="L24" i="3"/>
  <c r="Q24" i="3"/>
  <c r="N24" i="3"/>
  <c r="P24" i="3"/>
  <c r="M24" i="3"/>
  <c r="I24" i="3"/>
  <c r="G24" i="3"/>
  <c r="D24" i="3"/>
  <c r="J24" i="3"/>
  <c r="H24" i="3"/>
  <c r="C24" i="3"/>
  <c r="F24" i="3"/>
  <c r="V16" i="3"/>
  <c r="S16" i="3"/>
  <c r="U16" i="3"/>
  <c r="T16" i="3"/>
  <c r="R16" i="3"/>
  <c r="O16" i="3"/>
  <c r="L16" i="3"/>
  <c r="Q16" i="3"/>
  <c r="N16" i="3"/>
  <c r="P16" i="3"/>
  <c r="M16" i="3"/>
  <c r="I16" i="3"/>
  <c r="H16" i="3"/>
  <c r="J16" i="3"/>
  <c r="D16" i="3"/>
  <c r="G16" i="3"/>
  <c r="F16" i="3"/>
  <c r="C16" i="3"/>
  <c r="K16" i="3"/>
  <c r="V34" i="3"/>
  <c r="S34" i="3"/>
  <c r="U34" i="3"/>
  <c r="T34" i="3"/>
  <c r="R34" i="3"/>
  <c r="O34" i="3"/>
  <c r="L34" i="3"/>
  <c r="Q34" i="3"/>
  <c r="N34" i="3"/>
  <c r="P34" i="3"/>
  <c r="M34" i="3"/>
  <c r="I34" i="3"/>
  <c r="D34" i="3"/>
  <c r="K34" i="3"/>
  <c r="H34" i="3"/>
  <c r="C34" i="3"/>
  <c r="F34" i="3"/>
  <c r="J34" i="3"/>
  <c r="G34" i="3"/>
  <c r="V69" i="3"/>
  <c r="S69" i="3"/>
  <c r="U69" i="3"/>
  <c r="T69" i="3"/>
  <c r="O69" i="3"/>
  <c r="L69" i="3"/>
  <c r="R69" i="3"/>
  <c r="Q69" i="3"/>
  <c r="N69" i="3"/>
  <c r="P69" i="3"/>
  <c r="M69" i="3"/>
  <c r="I69" i="3"/>
  <c r="H69" i="3"/>
  <c r="G69" i="3"/>
  <c r="K69" i="3"/>
  <c r="D69" i="3"/>
  <c r="J69" i="3"/>
  <c r="F69" i="3"/>
  <c r="C69" i="3"/>
  <c r="D123" i="3"/>
  <c r="D100" i="3"/>
  <c r="E122" i="3"/>
  <c r="G108" i="3"/>
  <c r="H100" i="3"/>
  <c r="J76" i="3"/>
  <c r="V79" i="3"/>
  <c r="S79" i="3"/>
  <c r="U79" i="3"/>
  <c r="R79" i="3"/>
  <c r="O79" i="3"/>
  <c r="T79" i="3"/>
  <c r="Q79" i="3"/>
  <c r="N79" i="3"/>
  <c r="P79" i="3"/>
  <c r="M79" i="3"/>
  <c r="L79" i="3"/>
  <c r="I79" i="3"/>
  <c r="K79" i="3"/>
  <c r="G79" i="3"/>
  <c r="D79" i="3"/>
  <c r="C79" i="3"/>
  <c r="F79" i="3"/>
  <c r="H79" i="3"/>
  <c r="E117" i="3"/>
  <c r="H50" i="3"/>
  <c r="K122" i="3"/>
  <c r="E79" i="3"/>
  <c r="K61" i="3"/>
  <c r="E61" i="3"/>
  <c r="K24" i="3"/>
  <c r="U119" i="3"/>
  <c r="T119" i="3"/>
  <c r="V119" i="3"/>
  <c r="S119" i="3"/>
  <c r="Q119" i="3"/>
  <c r="N119" i="3"/>
  <c r="P119" i="3"/>
  <c r="R119" i="3"/>
  <c r="O119" i="3"/>
  <c r="L119" i="3"/>
  <c r="M119" i="3"/>
  <c r="K119" i="3"/>
  <c r="I119" i="3"/>
  <c r="F119" i="3"/>
  <c r="C119" i="3"/>
  <c r="J119" i="3"/>
  <c r="E119" i="3"/>
  <c r="U114" i="3"/>
  <c r="T114" i="3"/>
  <c r="V114" i="3"/>
  <c r="Q114" i="3"/>
  <c r="N114" i="3"/>
  <c r="S114" i="3"/>
  <c r="P114" i="3"/>
  <c r="R114" i="3"/>
  <c r="O114" i="3"/>
  <c r="M114" i="3"/>
  <c r="L114" i="3"/>
  <c r="K114" i="3"/>
  <c r="J114" i="3"/>
  <c r="H114" i="3"/>
  <c r="F114" i="3"/>
  <c r="C114" i="3"/>
  <c r="E114" i="3"/>
  <c r="I114" i="3"/>
  <c r="U108" i="3"/>
  <c r="T108" i="3"/>
  <c r="V108" i="3"/>
  <c r="Q108" i="3"/>
  <c r="N108" i="3"/>
  <c r="P108" i="3"/>
  <c r="M108" i="3"/>
  <c r="R108" i="3"/>
  <c r="O108" i="3"/>
  <c r="L108" i="3"/>
  <c r="S108" i="3"/>
  <c r="K108" i="3"/>
  <c r="I108" i="3"/>
  <c r="F108" i="3"/>
  <c r="C108" i="3"/>
  <c r="H108" i="3"/>
  <c r="E108" i="3"/>
  <c r="J108" i="3"/>
  <c r="U50" i="3"/>
  <c r="T50" i="3"/>
  <c r="V50" i="3"/>
  <c r="Q50" i="3"/>
  <c r="N50" i="3"/>
  <c r="S50" i="3"/>
  <c r="P50" i="3"/>
  <c r="M50" i="3"/>
  <c r="R50" i="3"/>
  <c r="O50" i="3"/>
  <c r="L50" i="3"/>
  <c r="K50" i="3"/>
  <c r="F50" i="3"/>
  <c r="C50" i="3"/>
  <c r="J50" i="3"/>
  <c r="E50" i="3"/>
  <c r="I50" i="3"/>
  <c r="U52" i="3"/>
  <c r="T52" i="3"/>
  <c r="V52" i="3"/>
  <c r="Q52" i="3"/>
  <c r="N52" i="3"/>
  <c r="P52" i="3"/>
  <c r="M52" i="3"/>
  <c r="S52" i="3"/>
  <c r="R52" i="3"/>
  <c r="O52" i="3"/>
  <c r="L52" i="3"/>
  <c r="K52" i="3"/>
  <c r="G52" i="3"/>
  <c r="I52" i="3"/>
  <c r="F52" i="3"/>
  <c r="C52" i="3"/>
  <c r="H52" i="3"/>
  <c r="E52" i="3"/>
  <c r="U67" i="3"/>
  <c r="T67" i="3"/>
  <c r="V67" i="3"/>
  <c r="Q67" i="3"/>
  <c r="N67" i="3"/>
  <c r="S67" i="3"/>
  <c r="P67" i="3"/>
  <c r="M67" i="3"/>
  <c r="R67" i="3"/>
  <c r="O67" i="3"/>
  <c r="L67" i="3"/>
  <c r="K67" i="3"/>
  <c r="H67" i="3"/>
  <c r="F67" i="3"/>
  <c r="C67" i="3"/>
  <c r="G67" i="3"/>
  <c r="J67" i="3"/>
  <c r="E67" i="3"/>
  <c r="I67" i="3"/>
  <c r="U64" i="3"/>
  <c r="T64" i="3"/>
  <c r="V64" i="3"/>
  <c r="Q64" i="3"/>
  <c r="N64" i="3"/>
  <c r="P64" i="3"/>
  <c r="M64" i="3"/>
  <c r="R64" i="3"/>
  <c r="O64" i="3"/>
  <c r="S64" i="3"/>
  <c r="L64" i="3"/>
  <c r="K64" i="3"/>
  <c r="H64" i="3"/>
  <c r="J64" i="3"/>
  <c r="F64" i="3"/>
  <c r="C64" i="3"/>
  <c r="I64" i="3"/>
  <c r="E64" i="3"/>
  <c r="G64" i="3"/>
  <c r="U76" i="3"/>
  <c r="T76" i="3"/>
  <c r="V76" i="3"/>
  <c r="Q76" i="3"/>
  <c r="N76" i="3"/>
  <c r="P76" i="3"/>
  <c r="M76" i="3"/>
  <c r="S76" i="3"/>
  <c r="R76" i="3"/>
  <c r="O76" i="3"/>
  <c r="L76" i="3"/>
  <c r="K76" i="3"/>
  <c r="H76" i="3"/>
  <c r="I76" i="3"/>
  <c r="G76" i="3"/>
  <c r="F76" i="3"/>
  <c r="C76" i="3"/>
  <c r="E76" i="3"/>
  <c r="E46" i="3"/>
  <c r="E110" i="3"/>
  <c r="I99" i="3"/>
  <c r="U104" i="3"/>
  <c r="T104" i="3"/>
  <c r="V104" i="3"/>
  <c r="R104" i="3"/>
  <c r="O104" i="3"/>
  <c r="L104" i="3"/>
  <c r="I104" i="3"/>
  <c r="M104" i="3"/>
  <c r="K104" i="3"/>
  <c r="H104" i="3"/>
  <c r="N104" i="3"/>
  <c r="J104" i="3"/>
  <c r="F104" i="3"/>
  <c r="C104" i="3"/>
  <c r="S104" i="3"/>
  <c r="E104" i="3"/>
  <c r="Q104" i="3"/>
  <c r="G104" i="3"/>
  <c r="D104" i="3"/>
  <c r="P104" i="3"/>
  <c r="U53" i="3"/>
  <c r="V53" i="3"/>
  <c r="S53" i="3"/>
  <c r="T53" i="3"/>
  <c r="R53" i="3"/>
  <c r="O53" i="3"/>
  <c r="L53" i="3"/>
  <c r="I53" i="3"/>
  <c r="P53" i="3"/>
  <c r="K53" i="3"/>
  <c r="H53" i="3"/>
  <c r="Q53" i="3"/>
  <c r="M53" i="3"/>
  <c r="J53" i="3"/>
  <c r="F53" i="3"/>
  <c r="C53" i="3"/>
  <c r="E53" i="3"/>
  <c r="G53" i="3"/>
  <c r="D53" i="3"/>
  <c r="N53" i="3"/>
  <c r="U43" i="3"/>
  <c r="T43" i="3"/>
  <c r="R43" i="3"/>
  <c r="O43" i="3"/>
  <c r="S43" i="3"/>
  <c r="P43" i="3"/>
  <c r="L43" i="3"/>
  <c r="I43" i="3"/>
  <c r="V43" i="3"/>
  <c r="Q43" i="3"/>
  <c r="K43" i="3"/>
  <c r="H43" i="3"/>
  <c r="N43" i="3"/>
  <c r="J43" i="3"/>
  <c r="F43" i="3"/>
  <c r="C43" i="3"/>
  <c r="E43" i="3"/>
  <c r="M43" i="3"/>
  <c r="G43" i="3"/>
  <c r="D43" i="3"/>
  <c r="U42" i="3"/>
  <c r="S42" i="3"/>
  <c r="R42" i="3"/>
  <c r="O42" i="3"/>
  <c r="V42" i="3"/>
  <c r="L42" i="3"/>
  <c r="I42" i="3"/>
  <c r="K42" i="3"/>
  <c r="H42" i="3"/>
  <c r="P42" i="3"/>
  <c r="M42" i="3"/>
  <c r="T42" i="3"/>
  <c r="J42" i="3"/>
  <c r="G42" i="3"/>
  <c r="F42" i="3"/>
  <c r="C42" i="3"/>
  <c r="E42" i="3"/>
  <c r="Q42" i="3"/>
  <c r="N42" i="3"/>
  <c r="D42" i="3"/>
  <c r="U22" i="3"/>
  <c r="T22" i="3"/>
  <c r="V22" i="3"/>
  <c r="R22" i="3"/>
  <c r="O22" i="3"/>
  <c r="S22" i="3"/>
  <c r="M22" i="3"/>
  <c r="L22" i="3"/>
  <c r="I22" i="3"/>
  <c r="P22" i="3"/>
  <c r="K22" i="3"/>
  <c r="H22" i="3"/>
  <c r="Q22" i="3"/>
  <c r="N22" i="3"/>
  <c r="J22" i="3"/>
  <c r="G22" i="3"/>
  <c r="F22" i="3"/>
  <c r="C22" i="3"/>
  <c r="E22" i="3"/>
  <c r="D22" i="3"/>
  <c r="U73" i="3"/>
  <c r="T73" i="3"/>
  <c r="S73" i="3"/>
  <c r="V73" i="3"/>
  <c r="R73" i="3"/>
  <c r="O73" i="3"/>
  <c r="L73" i="3"/>
  <c r="I73" i="3"/>
  <c r="Q73" i="3"/>
  <c r="N73" i="3"/>
  <c r="M73" i="3"/>
  <c r="K73" i="3"/>
  <c r="H73" i="3"/>
  <c r="P73" i="3"/>
  <c r="J73" i="3"/>
  <c r="G73" i="3"/>
  <c r="F73" i="3"/>
  <c r="C73" i="3"/>
  <c r="E73" i="3"/>
  <c r="D73" i="3"/>
  <c r="U113" i="3"/>
  <c r="V113" i="3"/>
  <c r="R113" i="3"/>
  <c r="O113" i="3"/>
  <c r="L113" i="3"/>
  <c r="I113" i="3"/>
  <c r="S113" i="3"/>
  <c r="P113" i="3"/>
  <c r="K113" i="3"/>
  <c r="H113" i="3"/>
  <c r="T113" i="3"/>
  <c r="N113" i="3"/>
  <c r="J113" i="3"/>
  <c r="G113" i="3"/>
  <c r="F113" i="3"/>
  <c r="C113" i="3"/>
  <c r="M113" i="3"/>
  <c r="Q113" i="3"/>
  <c r="E113" i="3"/>
  <c r="D113" i="3"/>
  <c r="U32" i="3"/>
  <c r="V32" i="3"/>
  <c r="S32" i="3"/>
  <c r="T32" i="3"/>
  <c r="R32" i="3"/>
  <c r="O32" i="3"/>
  <c r="L32" i="3"/>
  <c r="P32" i="3"/>
  <c r="I32" i="3"/>
  <c r="N32" i="3"/>
  <c r="M32" i="3"/>
  <c r="K32" i="3"/>
  <c r="H32" i="3"/>
  <c r="Q32" i="3"/>
  <c r="J32" i="3"/>
  <c r="G32" i="3"/>
  <c r="F32" i="3"/>
  <c r="C32" i="3"/>
  <c r="E32" i="3"/>
  <c r="D32" i="3"/>
  <c r="U29" i="3"/>
  <c r="R29" i="3"/>
  <c r="T29" i="3"/>
  <c r="S29" i="3"/>
  <c r="O29" i="3"/>
  <c r="L29" i="3"/>
  <c r="V29" i="3"/>
  <c r="I29" i="3"/>
  <c r="Q29" i="3"/>
  <c r="K29" i="3"/>
  <c r="H29" i="3"/>
  <c r="P29" i="3"/>
  <c r="N29" i="3"/>
  <c r="M29" i="3"/>
  <c r="J29" i="3"/>
  <c r="G29" i="3"/>
  <c r="F29" i="3"/>
  <c r="C29" i="3"/>
  <c r="E29" i="3"/>
  <c r="D29" i="3"/>
  <c r="U2" i="3"/>
  <c r="R2" i="3"/>
  <c r="T2" i="3"/>
  <c r="S2" i="3"/>
  <c r="O2" i="3"/>
  <c r="L2" i="3"/>
  <c r="V2" i="3"/>
  <c r="Q2" i="3"/>
  <c r="I2" i="3"/>
  <c r="N2" i="3"/>
  <c r="P2" i="3"/>
  <c r="M2" i="3"/>
  <c r="K2" i="3"/>
  <c r="H2" i="3"/>
  <c r="J2" i="3"/>
  <c r="G2" i="3"/>
  <c r="F2" i="3"/>
  <c r="C2" i="3"/>
  <c r="E2" i="3"/>
  <c r="D2" i="3"/>
  <c r="D103" i="3"/>
  <c r="D81" i="3"/>
  <c r="D67" i="3"/>
  <c r="E24" i="3"/>
  <c r="I90" i="3"/>
  <c r="M123" i="3"/>
  <c r="T107" i="3"/>
  <c r="V107" i="3"/>
  <c r="U107" i="3"/>
  <c r="P107" i="3"/>
  <c r="M107" i="3"/>
  <c r="S107" i="3"/>
  <c r="R107" i="3"/>
  <c r="O107" i="3"/>
  <c r="L107" i="3"/>
  <c r="Q107" i="3"/>
  <c r="N107" i="3"/>
  <c r="K107" i="3"/>
  <c r="F107" i="3"/>
  <c r="E107" i="3"/>
  <c r="H107" i="3"/>
  <c r="I107" i="3"/>
  <c r="G107" i="3"/>
  <c r="D107" i="3"/>
  <c r="J107" i="3"/>
  <c r="T56" i="3"/>
  <c r="V56" i="3"/>
  <c r="U56" i="3"/>
  <c r="P56" i="3"/>
  <c r="M56" i="3"/>
  <c r="R56" i="3"/>
  <c r="L56" i="3"/>
  <c r="K56" i="3"/>
  <c r="O56" i="3"/>
  <c r="N56" i="3"/>
  <c r="S56" i="3"/>
  <c r="Q56" i="3"/>
  <c r="F56" i="3"/>
  <c r="I56" i="3"/>
  <c r="E56" i="3"/>
  <c r="J56" i="3"/>
  <c r="G56" i="3"/>
  <c r="D56" i="3"/>
  <c r="H56" i="3"/>
  <c r="T74" i="3"/>
  <c r="V74" i="3"/>
  <c r="U74" i="3"/>
  <c r="P74" i="3"/>
  <c r="M74" i="3"/>
  <c r="S74" i="3"/>
  <c r="R74" i="3"/>
  <c r="O74" i="3"/>
  <c r="L74" i="3"/>
  <c r="N74" i="3"/>
  <c r="K74" i="3"/>
  <c r="Q74" i="3"/>
  <c r="J74" i="3"/>
  <c r="F74" i="3"/>
  <c r="H74" i="3"/>
  <c r="E74" i="3"/>
  <c r="I74" i="3"/>
  <c r="G74" i="3"/>
  <c r="D74" i="3"/>
  <c r="T94" i="3"/>
  <c r="V94" i="3"/>
  <c r="U94" i="3"/>
  <c r="P94" i="3"/>
  <c r="M94" i="3"/>
  <c r="R94" i="3"/>
  <c r="S94" i="3"/>
  <c r="L94" i="3"/>
  <c r="Q94" i="3"/>
  <c r="K94" i="3"/>
  <c r="O94" i="3"/>
  <c r="N94" i="3"/>
  <c r="F94" i="3"/>
  <c r="I94" i="3"/>
  <c r="E94" i="3"/>
  <c r="H94" i="3"/>
  <c r="J94" i="3"/>
  <c r="G94" i="3"/>
  <c r="D94" i="3"/>
  <c r="T45" i="3"/>
  <c r="V45" i="3"/>
  <c r="U45" i="3"/>
  <c r="S45" i="3"/>
  <c r="P45" i="3"/>
  <c r="M45" i="3"/>
  <c r="R45" i="3"/>
  <c r="O45" i="3"/>
  <c r="L45" i="3"/>
  <c r="N45" i="3"/>
  <c r="K45" i="3"/>
  <c r="H45" i="3"/>
  <c r="Q45" i="3"/>
  <c r="F45" i="3"/>
  <c r="J45" i="3"/>
  <c r="E45" i="3"/>
  <c r="I45" i="3"/>
  <c r="D45" i="3"/>
  <c r="G45" i="3"/>
  <c r="T71" i="3"/>
  <c r="V71" i="3"/>
  <c r="S71" i="3"/>
  <c r="U71" i="3"/>
  <c r="P71" i="3"/>
  <c r="M71" i="3"/>
  <c r="R71" i="3"/>
  <c r="O71" i="3"/>
  <c r="L71" i="3"/>
  <c r="I71" i="3"/>
  <c r="K71" i="3"/>
  <c r="H71" i="3"/>
  <c r="Q71" i="3"/>
  <c r="N71" i="3"/>
  <c r="J71" i="3"/>
  <c r="G71" i="3"/>
  <c r="F71" i="3"/>
  <c r="E71" i="3"/>
  <c r="D71" i="3"/>
  <c r="T26" i="3"/>
  <c r="V26" i="3"/>
  <c r="S26" i="3"/>
  <c r="U26" i="3"/>
  <c r="P26" i="3"/>
  <c r="M26" i="3"/>
  <c r="R26" i="3"/>
  <c r="O26" i="3"/>
  <c r="I26" i="3"/>
  <c r="Q26" i="3"/>
  <c r="N26" i="3"/>
  <c r="L26" i="3"/>
  <c r="K26" i="3"/>
  <c r="H26" i="3"/>
  <c r="J26" i="3"/>
  <c r="F26" i="3"/>
  <c r="C26" i="3"/>
  <c r="E26" i="3"/>
  <c r="G26" i="3"/>
  <c r="D26" i="3"/>
  <c r="T112" i="3"/>
  <c r="V112" i="3"/>
  <c r="S112" i="3"/>
  <c r="U112" i="3"/>
  <c r="P112" i="3"/>
  <c r="M112" i="3"/>
  <c r="R112" i="3"/>
  <c r="O112" i="3"/>
  <c r="I112" i="3"/>
  <c r="L112" i="3"/>
  <c r="K112" i="3"/>
  <c r="H112" i="3"/>
  <c r="N112" i="3"/>
  <c r="J112" i="3"/>
  <c r="Q112" i="3"/>
  <c r="F112" i="3"/>
  <c r="C112" i="3"/>
  <c r="E112" i="3"/>
  <c r="G112" i="3"/>
  <c r="D112" i="3"/>
  <c r="T39" i="3"/>
  <c r="V39" i="3"/>
  <c r="S39" i="3"/>
  <c r="U39" i="3"/>
  <c r="P39" i="3"/>
  <c r="M39" i="3"/>
  <c r="R39" i="3"/>
  <c r="O39" i="3"/>
  <c r="I39" i="3"/>
  <c r="N39" i="3"/>
  <c r="K39" i="3"/>
  <c r="H39" i="3"/>
  <c r="Q39" i="3"/>
  <c r="L39" i="3"/>
  <c r="J39" i="3"/>
  <c r="G39" i="3"/>
  <c r="F39" i="3"/>
  <c r="C39" i="3"/>
  <c r="E39" i="3"/>
  <c r="D39" i="3"/>
  <c r="T7" i="3"/>
  <c r="V7" i="3"/>
  <c r="S7" i="3"/>
  <c r="U7" i="3"/>
  <c r="P7" i="3"/>
  <c r="M7" i="3"/>
  <c r="O7" i="3"/>
  <c r="R7" i="3"/>
  <c r="L7" i="3"/>
  <c r="I7" i="3"/>
  <c r="Q7" i="3"/>
  <c r="K7" i="3"/>
  <c r="H7" i="3"/>
  <c r="N7" i="3"/>
  <c r="J7" i="3"/>
  <c r="F7" i="3"/>
  <c r="C7" i="3"/>
  <c r="E7" i="3"/>
  <c r="G7" i="3"/>
  <c r="D7" i="3"/>
  <c r="T13" i="3"/>
  <c r="V13" i="3"/>
  <c r="S13" i="3"/>
  <c r="U13" i="3"/>
  <c r="P13" i="3"/>
  <c r="M13" i="3"/>
  <c r="O13" i="3"/>
  <c r="R13" i="3"/>
  <c r="Q13" i="3"/>
  <c r="I13" i="3"/>
  <c r="N13" i="3"/>
  <c r="L13" i="3"/>
  <c r="K13" i="3"/>
  <c r="H13" i="3"/>
  <c r="J13" i="3"/>
  <c r="F13" i="3"/>
  <c r="C13" i="3"/>
  <c r="E13" i="3"/>
  <c r="G13" i="3"/>
  <c r="D13" i="3"/>
  <c r="C45" i="3"/>
  <c r="E16" i="3"/>
  <c r="I25" i="3"/>
  <c r="V101" i="3"/>
  <c r="T101" i="3"/>
  <c r="U101" i="3"/>
  <c r="R101" i="3"/>
  <c r="O101" i="3"/>
  <c r="S101" i="3"/>
  <c r="Q101" i="3"/>
  <c r="P101" i="3"/>
  <c r="L101" i="3"/>
  <c r="I101" i="3"/>
  <c r="M101" i="3"/>
  <c r="V115" i="3"/>
  <c r="T115" i="3"/>
  <c r="R115" i="3"/>
  <c r="O115" i="3"/>
  <c r="S115" i="3"/>
  <c r="M115" i="3"/>
  <c r="N115" i="3"/>
  <c r="U115" i="3"/>
  <c r="L115" i="3"/>
  <c r="I115" i="3"/>
  <c r="P115" i="3"/>
  <c r="Q115" i="3"/>
  <c r="V95" i="3"/>
  <c r="T95" i="3"/>
  <c r="S95" i="3"/>
  <c r="R95" i="3"/>
  <c r="O95" i="3"/>
  <c r="U95" i="3"/>
  <c r="P95" i="3"/>
  <c r="Q95" i="3"/>
  <c r="M95" i="3"/>
  <c r="L95" i="3"/>
  <c r="I95" i="3"/>
  <c r="V51" i="3"/>
  <c r="T51" i="3"/>
  <c r="R51" i="3"/>
  <c r="O51" i="3"/>
  <c r="S51" i="3"/>
  <c r="U51" i="3"/>
  <c r="Q51" i="3"/>
  <c r="N51" i="3"/>
  <c r="L51" i="3"/>
  <c r="I51" i="3"/>
  <c r="P51" i="3"/>
  <c r="V92" i="3"/>
  <c r="S92" i="3"/>
  <c r="T92" i="3"/>
  <c r="R92" i="3"/>
  <c r="O92" i="3"/>
  <c r="U92" i="3"/>
  <c r="M92" i="3"/>
  <c r="P92" i="3"/>
  <c r="L92" i="3"/>
  <c r="I92" i="3"/>
  <c r="Q92" i="3"/>
  <c r="V57" i="3"/>
  <c r="S57" i="3"/>
  <c r="T57" i="3"/>
  <c r="R57" i="3"/>
  <c r="O57" i="3"/>
  <c r="U57" i="3"/>
  <c r="P57" i="3"/>
  <c r="Q57" i="3"/>
  <c r="N57" i="3"/>
  <c r="L57" i="3"/>
  <c r="I57" i="3"/>
  <c r="M57" i="3"/>
  <c r="V84" i="3"/>
  <c r="S84" i="3"/>
  <c r="T84" i="3"/>
  <c r="U84" i="3"/>
  <c r="R84" i="3"/>
  <c r="O84" i="3"/>
  <c r="Q84" i="3"/>
  <c r="M84" i="3"/>
  <c r="P84" i="3"/>
  <c r="I84" i="3"/>
  <c r="L84" i="3"/>
  <c r="V28" i="3"/>
  <c r="S28" i="3"/>
  <c r="T28" i="3"/>
  <c r="R28" i="3"/>
  <c r="O28" i="3"/>
  <c r="L28" i="3"/>
  <c r="P28" i="3"/>
  <c r="U28" i="3"/>
  <c r="N28" i="3"/>
  <c r="M28" i="3"/>
  <c r="I28" i="3"/>
  <c r="Q28" i="3"/>
  <c r="V19" i="3"/>
  <c r="S19" i="3"/>
  <c r="T19" i="3"/>
  <c r="R19" i="3"/>
  <c r="O19" i="3"/>
  <c r="Q19" i="3"/>
  <c r="U19" i="3"/>
  <c r="P19" i="3"/>
  <c r="M19" i="3"/>
  <c r="L19" i="3"/>
  <c r="I19" i="3"/>
  <c r="V106" i="3"/>
  <c r="S106" i="3"/>
  <c r="T106" i="3"/>
  <c r="O106" i="3"/>
  <c r="R106" i="3"/>
  <c r="Q106" i="3"/>
  <c r="U106" i="3"/>
  <c r="P106" i="3"/>
  <c r="N106" i="3"/>
  <c r="M106" i="3"/>
  <c r="I106" i="3"/>
  <c r="L106" i="3"/>
  <c r="C68" i="3"/>
  <c r="C21" i="3"/>
  <c r="C77" i="3"/>
  <c r="C40" i="3"/>
  <c r="C31" i="3"/>
  <c r="D93" i="3"/>
  <c r="D116" i="3"/>
  <c r="D47" i="3"/>
  <c r="D88" i="3"/>
  <c r="D4" i="3"/>
  <c r="D10" i="3"/>
  <c r="D63" i="3"/>
  <c r="D30" i="3"/>
  <c r="D20" i="3"/>
  <c r="E101" i="3"/>
  <c r="E115" i="3"/>
  <c r="E95" i="3"/>
  <c r="E51" i="3"/>
  <c r="E92" i="3"/>
  <c r="E57" i="3"/>
  <c r="E84" i="3"/>
  <c r="E28" i="3"/>
  <c r="E19" i="3"/>
  <c r="E106" i="3"/>
  <c r="F68" i="3"/>
  <c r="F21" i="3"/>
  <c r="F77" i="3"/>
  <c r="F40" i="3"/>
  <c r="F31" i="3"/>
  <c r="G93" i="3"/>
  <c r="G116" i="3"/>
  <c r="G47" i="3"/>
  <c r="G88" i="3"/>
  <c r="H33" i="3"/>
  <c r="I75" i="3"/>
  <c r="J95" i="3"/>
  <c r="J4" i="3"/>
  <c r="K101" i="3"/>
  <c r="K51" i="3"/>
  <c r="K84" i="3"/>
  <c r="V121" i="3"/>
  <c r="S121" i="3"/>
  <c r="U121" i="3"/>
  <c r="T121" i="3"/>
  <c r="P121" i="3"/>
  <c r="M121" i="3"/>
  <c r="Q121" i="3"/>
  <c r="J121" i="3"/>
  <c r="L121" i="3"/>
  <c r="I121" i="3"/>
  <c r="O121" i="3"/>
  <c r="R121" i="3"/>
  <c r="N121" i="3"/>
  <c r="K121" i="3"/>
  <c r="H121" i="3"/>
  <c r="V83" i="3"/>
  <c r="S83" i="3"/>
  <c r="U83" i="3"/>
  <c r="P83" i="3"/>
  <c r="M83" i="3"/>
  <c r="T83" i="3"/>
  <c r="J83" i="3"/>
  <c r="O83" i="3"/>
  <c r="N83" i="3"/>
  <c r="L83" i="3"/>
  <c r="I83" i="3"/>
  <c r="R83" i="3"/>
  <c r="Q83" i="3"/>
  <c r="K83" i="3"/>
  <c r="H83" i="3"/>
  <c r="V55" i="3"/>
  <c r="S55" i="3"/>
  <c r="U55" i="3"/>
  <c r="T55" i="3"/>
  <c r="P55" i="3"/>
  <c r="M55" i="3"/>
  <c r="J55" i="3"/>
  <c r="R55" i="3"/>
  <c r="Q55" i="3"/>
  <c r="L55" i="3"/>
  <c r="I55" i="3"/>
  <c r="O55" i="3"/>
  <c r="N55" i="3"/>
  <c r="K55" i="3"/>
  <c r="H55" i="3"/>
  <c r="V41" i="3"/>
  <c r="S41" i="3"/>
  <c r="U41" i="3"/>
  <c r="T41" i="3"/>
  <c r="P41" i="3"/>
  <c r="M41" i="3"/>
  <c r="Q41" i="3"/>
  <c r="R41" i="3"/>
  <c r="J41" i="3"/>
  <c r="O41" i="3"/>
  <c r="N41" i="3"/>
  <c r="L41" i="3"/>
  <c r="I41" i="3"/>
  <c r="K41" i="3"/>
  <c r="H41" i="3"/>
  <c r="V78" i="3"/>
  <c r="S78" i="3"/>
  <c r="U78" i="3"/>
  <c r="P78" i="3"/>
  <c r="M78" i="3"/>
  <c r="T78" i="3"/>
  <c r="J78" i="3"/>
  <c r="L78" i="3"/>
  <c r="I78" i="3"/>
  <c r="Q78" i="3"/>
  <c r="O78" i="3"/>
  <c r="N78" i="3"/>
  <c r="K78" i="3"/>
  <c r="H78" i="3"/>
  <c r="V105" i="3"/>
  <c r="S105" i="3"/>
  <c r="U105" i="3"/>
  <c r="T105" i="3"/>
  <c r="P105" i="3"/>
  <c r="M105" i="3"/>
  <c r="J105" i="3"/>
  <c r="G105" i="3"/>
  <c r="Q105" i="3"/>
  <c r="O105" i="3"/>
  <c r="N105" i="3"/>
  <c r="L105" i="3"/>
  <c r="I105" i="3"/>
  <c r="R105" i="3"/>
  <c r="K105" i="3"/>
  <c r="H105" i="3"/>
  <c r="V9" i="3"/>
  <c r="S9" i="3"/>
  <c r="U9" i="3"/>
  <c r="T9" i="3"/>
  <c r="P9" i="3"/>
  <c r="M9" i="3"/>
  <c r="Q9" i="3"/>
  <c r="J9" i="3"/>
  <c r="G9" i="3"/>
  <c r="I9" i="3"/>
  <c r="R9" i="3"/>
  <c r="L9" i="3"/>
  <c r="N9" i="3"/>
  <c r="K9" i="3"/>
  <c r="H9" i="3"/>
  <c r="V14" i="3"/>
  <c r="S14" i="3"/>
  <c r="U14" i="3"/>
  <c r="P14" i="3"/>
  <c r="M14" i="3"/>
  <c r="T14" i="3"/>
  <c r="L14" i="3"/>
  <c r="J14" i="3"/>
  <c r="G14" i="3"/>
  <c r="N14" i="3"/>
  <c r="R14" i="3"/>
  <c r="O14" i="3"/>
  <c r="I14" i="3"/>
  <c r="Q14" i="3"/>
  <c r="K14" i="3"/>
  <c r="H14" i="3"/>
  <c r="V48" i="3"/>
  <c r="S48" i="3"/>
  <c r="U48" i="3"/>
  <c r="T48" i="3"/>
  <c r="P48" i="3"/>
  <c r="M48" i="3"/>
  <c r="O48" i="3"/>
  <c r="J48" i="3"/>
  <c r="G48" i="3"/>
  <c r="R48" i="3"/>
  <c r="L48" i="3"/>
  <c r="Q48" i="3"/>
  <c r="I48" i="3"/>
  <c r="N48" i="3"/>
  <c r="K48" i="3"/>
  <c r="H48" i="3"/>
  <c r="V6" i="3"/>
  <c r="S6" i="3"/>
  <c r="U6" i="3"/>
  <c r="R6" i="3"/>
  <c r="T6" i="3"/>
  <c r="P6" i="3"/>
  <c r="M6" i="3"/>
  <c r="Q6" i="3"/>
  <c r="J6" i="3"/>
  <c r="G6" i="3"/>
  <c r="N6" i="3"/>
  <c r="I6" i="3"/>
  <c r="O6" i="3"/>
  <c r="L6" i="3"/>
  <c r="K6" i="3"/>
  <c r="H6" i="3"/>
  <c r="C124" i="3"/>
  <c r="C98" i="3"/>
  <c r="C111" i="3"/>
  <c r="C38" i="3"/>
  <c r="C87" i="3"/>
  <c r="C62" i="3"/>
  <c r="C72" i="3"/>
  <c r="C66" i="3"/>
  <c r="C3" i="3"/>
  <c r="C35" i="3"/>
  <c r="C18" i="3"/>
  <c r="E121" i="3"/>
  <c r="E83" i="3"/>
  <c r="E55" i="3"/>
  <c r="E41" i="3"/>
  <c r="E78" i="3"/>
  <c r="E105" i="3"/>
  <c r="E9" i="3"/>
  <c r="E14" i="3"/>
  <c r="E48" i="3"/>
  <c r="E6" i="3"/>
  <c r="F124" i="3"/>
  <c r="F98" i="3"/>
  <c r="F111" i="3"/>
  <c r="F38" i="3"/>
  <c r="F62" i="3"/>
  <c r="F72" i="3"/>
  <c r="F66" i="3"/>
  <c r="F3" i="3"/>
  <c r="F35" i="3"/>
  <c r="F18" i="3"/>
  <c r="H118" i="3"/>
  <c r="H95" i="3"/>
  <c r="H109" i="3"/>
  <c r="I10" i="3"/>
  <c r="I77" i="3"/>
  <c r="K118" i="3"/>
  <c r="K33" i="3"/>
  <c r="K21" i="3"/>
  <c r="M116" i="3"/>
  <c r="N95" i="3"/>
  <c r="U120" i="3"/>
  <c r="T120" i="3"/>
  <c r="V120" i="3"/>
  <c r="S120" i="3"/>
  <c r="Q120" i="3"/>
  <c r="N120" i="3"/>
  <c r="P120" i="3"/>
  <c r="J120" i="3"/>
  <c r="L120" i="3"/>
  <c r="I120" i="3"/>
  <c r="O120" i="3"/>
  <c r="R120" i="3"/>
  <c r="M120" i="3"/>
  <c r="K120" i="3"/>
  <c r="U97" i="3"/>
  <c r="T97" i="3"/>
  <c r="V97" i="3"/>
  <c r="Q97" i="3"/>
  <c r="N97" i="3"/>
  <c r="S97" i="3"/>
  <c r="P97" i="3"/>
  <c r="M97" i="3"/>
  <c r="J97" i="3"/>
  <c r="O97" i="3"/>
  <c r="L97" i="3"/>
  <c r="I97" i="3"/>
  <c r="R97" i="3"/>
  <c r="K97" i="3"/>
  <c r="U89" i="3"/>
  <c r="T89" i="3"/>
  <c r="V89" i="3"/>
  <c r="Q89" i="3"/>
  <c r="N89" i="3"/>
  <c r="P89" i="3"/>
  <c r="J89" i="3"/>
  <c r="R89" i="3"/>
  <c r="M89" i="3"/>
  <c r="L89" i="3"/>
  <c r="I89" i="3"/>
  <c r="O89" i="3"/>
  <c r="S89" i="3"/>
  <c r="K89" i="3"/>
  <c r="U11" i="3"/>
  <c r="T11" i="3"/>
  <c r="V11" i="3"/>
  <c r="Q11" i="3"/>
  <c r="N11" i="3"/>
  <c r="S11" i="3"/>
  <c r="P11" i="3"/>
  <c r="R11" i="3"/>
  <c r="J11" i="3"/>
  <c r="O11" i="3"/>
  <c r="L11" i="3"/>
  <c r="I11" i="3"/>
  <c r="K11" i="3"/>
  <c r="M11" i="3"/>
  <c r="U70" i="3"/>
  <c r="T70" i="3"/>
  <c r="V70" i="3"/>
  <c r="Q70" i="3"/>
  <c r="N70" i="3"/>
  <c r="P70" i="3"/>
  <c r="J70" i="3"/>
  <c r="L70" i="3"/>
  <c r="I70" i="3"/>
  <c r="S70" i="3"/>
  <c r="O70" i="3"/>
  <c r="K70" i="3"/>
  <c r="R70" i="3"/>
  <c r="U49" i="3"/>
  <c r="T49" i="3"/>
  <c r="V49" i="3"/>
  <c r="Q49" i="3"/>
  <c r="N49" i="3"/>
  <c r="S49" i="3"/>
  <c r="P49" i="3"/>
  <c r="J49" i="3"/>
  <c r="O49" i="3"/>
  <c r="L49" i="3"/>
  <c r="I49" i="3"/>
  <c r="R49" i="3"/>
  <c r="M49" i="3"/>
  <c r="K49" i="3"/>
  <c r="U8" i="3"/>
  <c r="T8" i="3"/>
  <c r="V8" i="3"/>
  <c r="S8" i="3"/>
  <c r="Q8" i="3"/>
  <c r="N8" i="3"/>
  <c r="P8" i="3"/>
  <c r="M8" i="3"/>
  <c r="J8" i="3"/>
  <c r="I8" i="3"/>
  <c r="R8" i="3"/>
  <c r="L8" i="3"/>
  <c r="K8" i="3"/>
  <c r="O8" i="3"/>
  <c r="U27" i="3"/>
  <c r="T27" i="3"/>
  <c r="V27" i="3"/>
  <c r="Q27" i="3"/>
  <c r="N27" i="3"/>
  <c r="P27" i="3"/>
  <c r="S27" i="3"/>
  <c r="J27" i="3"/>
  <c r="R27" i="3"/>
  <c r="O27" i="3"/>
  <c r="I27" i="3"/>
  <c r="M27" i="3"/>
  <c r="K27" i="3"/>
  <c r="U36" i="3"/>
  <c r="T36" i="3"/>
  <c r="V36" i="3"/>
  <c r="S36" i="3"/>
  <c r="Q36" i="3"/>
  <c r="N36" i="3"/>
  <c r="P36" i="3"/>
  <c r="O36" i="3"/>
  <c r="M36" i="3"/>
  <c r="J36" i="3"/>
  <c r="R36" i="3"/>
  <c r="I36" i="3"/>
  <c r="K36" i="3"/>
  <c r="U60" i="3"/>
  <c r="T60" i="3"/>
  <c r="V60" i="3"/>
  <c r="Q60" i="3"/>
  <c r="N60" i="3"/>
  <c r="P60" i="3"/>
  <c r="S60" i="3"/>
  <c r="R60" i="3"/>
  <c r="J60" i="3"/>
  <c r="I60" i="3"/>
  <c r="M60" i="3"/>
  <c r="O60" i="3"/>
  <c r="L60" i="3"/>
  <c r="K60" i="3"/>
  <c r="E120" i="3"/>
  <c r="E97" i="3"/>
  <c r="E89" i="3"/>
  <c r="E11" i="3"/>
  <c r="E70" i="3"/>
  <c r="E49" i="3"/>
  <c r="E8" i="3"/>
  <c r="E27" i="3"/>
  <c r="E36" i="3"/>
  <c r="E60" i="3"/>
  <c r="G33" i="3"/>
  <c r="G57" i="3"/>
  <c r="G19" i="3"/>
  <c r="H89" i="3"/>
  <c r="H68" i="3"/>
  <c r="H77" i="3"/>
  <c r="H31" i="3"/>
  <c r="J101" i="3"/>
  <c r="J57" i="3"/>
  <c r="J19" i="3"/>
  <c r="L58" i="3"/>
  <c r="P3" i="3"/>
  <c r="U59" i="3"/>
  <c r="T59" i="3"/>
  <c r="V59" i="3"/>
  <c r="Q59" i="3"/>
  <c r="N59" i="3"/>
  <c r="P59" i="3"/>
  <c r="M59" i="3"/>
  <c r="S59" i="3"/>
  <c r="O59" i="3"/>
  <c r="L59" i="3"/>
  <c r="R59" i="3"/>
  <c r="K59" i="3"/>
  <c r="H59" i="3"/>
  <c r="E23" i="3"/>
  <c r="E59" i="3"/>
  <c r="I68" i="3"/>
  <c r="I23" i="3"/>
  <c r="K28" i="3"/>
  <c r="M51" i="3"/>
  <c r="N92" i="3"/>
  <c r="U23" i="3"/>
  <c r="T23" i="3"/>
  <c r="V23" i="3"/>
  <c r="S23" i="3"/>
  <c r="Q23" i="3"/>
  <c r="N23" i="3"/>
  <c r="P23" i="3"/>
  <c r="M23" i="3"/>
  <c r="R23" i="3"/>
  <c r="O23" i="3"/>
  <c r="L23" i="3"/>
  <c r="K23" i="3"/>
  <c r="H23" i="3"/>
  <c r="U93" i="3"/>
  <c r="V93" i="3"/>
  <c r="S93" i="3"/>
  <c r="Q93" i="3"/>
  <c r="N93" i="3"/>
  <c r="T93" i="3"/>
  <c r="R93" i="3"/>
  <c r="P93" i="3"/>
  <c r="O93" i="3"/>
  <c r="M93" i="3"/>
  <c r="K93" i="3"/>
  <c r="H93" i="3"/>
  <c r="U116" i="3"/>
  <c r="V116" i="3"/>
  <c r="S116" i="3"/>
  <c r="Q116" i="3"/>
  <c r="N116" i="3"/>
  <c r="T116" i="3"/>
  <c r="R116" i="3"/>
  <c r="O116" i="3"/>
  <c r="P116" i="3"/>
  <c r="K116" i="3"/>
  <c r="H116" i="3"/>
  <c r="U47" i="3"/>
  <c r="V47" i="3"/>
  <c r="S47" i="3"/>
  <c r="Q47" i="3"/>
  <c r="N47" i="3"/>
  <c r="T47" i="3"/>
  <c r="R47" i="3"/>
  <c r="P47" i="3"/>
  <c r="M47" i="3"/>
  <c r="O47" i="3"/>
  <c r="K47" i="3"/>
  <c r="H47" i="3"/>
  <c r="U88" i="3"/>
  <c r="V88" i="3"/>
  <c r="S88" i="3"/>
  <c r="Q88" i="3"/>
  <c r="N88" i="3"/>
  <c r="R88" i="3"/>
  <c r="O88" i="3"/>
  <c r="K88" i="3"/>
  <c r="H88" i="3"/>
  <c r="P88" i="3"/>
  <c r="M88" i="3"/>
  <c r="U4" i="3"/>
  <c r="V4" i="3"/>
  <c r="S4" i="3"/>
  <c r="Q4" i="3"/>
  <c r="N4" i="3"/>
  <c r="T4" i="3"/>
  <c r="R4" i="3"/>
  <c r="M4" i="3"/>
  <c r="P4" i="3"/>
  <c r="O4" i="3"/>
  <c r="K4" i="3"/>
  <c r="H4" i="3"/>
  <c r="U10" i="3"/>
  <c r="V10" i="3"/>
  <c r="S10" i="3"/>
  <c r="Q10" i="3"/>
  <c r="N10" i="3"/>
  <c r="T10" i="3"/>
  <c r="R10" i="3"/>
  <c r="O10" i="3"/>
  <c r="M10" i="3"/>
  <c r="K10" i="3"/>
  <c r="H10" i="3"/>
  <c r="U63" i="3"/>
  <c r="V63" i="3"/>
  <c r="S63" i="3"/>
  <c r="Q63" i="3"/>
  <c r="N63" i="3"/>
  <c r="R63" i="3"/>
  <c r="M63" i="3"/>
  <c r="P63" i="3"/>
  <c r="L63" i="3"/>
  <c r="K63" i="3"/>
  <c r="H63" i="3"/>
  <c r="T63" i="3"/>
  <c r="O63" i="3"/>
  <c r="U30" i="3"/>
  <c r="V30" i="3"/>
  <c r="S30" i="3"/>
  <c r="Q30" i="3"/>
  <c r="N30" i="3"/>
  <c r="T30" i="3"/>
  <c r="R30" i="3"/>
  <c r="P30" i="3"/>
  <c r="O30" i="3"/>
  <c r="M30" i="3"/>
  <c r="K30" i="3"/>
  <c r="H30" i="3"/>
  <c r="L30" i="3"/>
  <c r="U15" i="3"/>
  <c r="V15" i="3"/>
  <c r="S15" i="3"/>
  <c r="Q15" i="3"/>
  <c r="N15" i="3"/>
  <c r="T15" i="3"/>
  <c r="R15" i="3"/>
  <c r="L15" i="3"/>
  <c r="K15" i="3"/>
  <c r="H15" i="3"/>
  <c r="P15" i="3"/>
  <c r="U20" i="3"/>
  <c r="V20" i="3"/>
  <c r="S20" i="3"/>
  <c r="Q20" i="3"/>
  <c r="N20" i="3"/>
  <c r="T20" i="3"/>
  <c r="R20" i="3"/>
  <c r="P20" i="3"/>
  <c r="M20" i="3"/>
  <c r="O20" i="3"/>
  <c r="L20" i="3"/>
  <c r="K20" i="3"/>
  <c r="H20" i="3"/>
  <c r="C101" i="3"/>
  <c r="C115" i="3"/>
  <c r="C95" i="3"/>
  <c r="C51" i="3"/>
  <c r="C92" i="3"/>
  <c r="C57" i="3"/>
  <c r="C84" i="3"/>
  <c r="C28" i="3"/>
  <c r="C19" i="3"/>
  <c r="C106" i="3"/>
  <c r="D21" i="3"/>
  <c r="D77" i="3"/>
  <c r="D40" i="3"/>
  <c r="E93" i="3"/>
  <c r="E116" i="3"/>
  <c r="E47" i="3"/>
  <c r="E88" i="3"/>
  <c r="E4" i="3"/>
  <c r="E10" i="3"/>
  <c r="E63" i="3"/>
  <c r="E30" i="3"/>
  <c r="E15" i="3"/>
  <c r="E20" i="3"/>
  <c r="F101" i="3"/>
  <c r="F115" i="3"/>
  <c r="F95" i="3"/>
  <c r="F51" i="3"/>
  <c r="F92" i="3"/>
  <c r="F57" i="3"/>
  <c r="F84" i="3"/>
  <c r="F28" i="3"/>
  <c r="F19" i="3"/>
  <c r="F106" i="3"/>
  <c r="G23" i="3"/>
  <c r="H92" i="3"/>
  <c r="I102" i="3"/>
  <c r="I96" i="3"/>
  <c r="I15" i="3"/>
  <c r="J93" i="3"/>
  <c r="J10" i="3"/>
  <c r="J15" i="3"/>
  <c r="K115" i="3"/>
  <c r="K92" i="3"/>
  <c r="L116" i="3"/>
  <c r="L10" i="3"/>
  <c r="M70" i="3"/>
  <c r="N84" i="3"/>
  <c r="D62" i="3"/>
  <c r="D72" i="3"/>
  <c r="D3" i="3"/>
  <c r="F121" i="3"/>
  <c r="F83" i="3"/>
  <c r="F55" i="3"/>
  <c r="F41" i="3"/>
  <c r="F78" i="3"/>
  <c r="F105" i="3"/>
  <c r="F9" i="3"/>
  <c r="F14" i="3"/>
  <c r="F48" i="3"/>
  <c r="F6" i="3"/>
  <c r="G124" i="3"/>
  <c r="G92" i="3"/>
  <c r="G10" i="3"/>
  <c r="G15" i="3"/>
  <c r="H115" i="3"/>
  <c r="H70" i="3"/>
  <c r="H84" i="3"/>
  <c r="H19" i="3"/>
  <c r="J51" i="3"/>
  <c r="K96" i="3"/>
  <c r="N19" i="3"/>
  <c r="F120" i="3"/>
  <c r="F97" i="3"/>
  <c r="F89" i="3"/>
  <c r="F11" i="3"/>
  <c r="F70" i="3"/>
  <c r="F49" i="3"/>
  <c r="F8" i="3"/>
  <c r="F27" i="3"/>
  <c r="F36" i="3"/>
  <c r="F60" i="3"/>
  <c r="G78" i="3"/>
  <c r="G28" i="3"/>
  <c r="H97" i="3"/>
  <c r="H8" i="3"/>
  <c r="H36" i="3"/>
  <c r="I63" i="3"/>
  <c r="I40" i="3"/>
  <c r="J84" i="3"/>
  <c r="J106" i="3"/>
  <c r="K19" i="3"/>
  <c r="L21" i="3"/>
  <c r="T102" i="3"/>
  <c r="V102" i="3"/>
  <c r="S102" i="3"/>
  <c r="U102" i="3"/>
  <c r="P102" i="3"/>
  <c r="M102" i="3"/>
  <c r="R102" i="3"/>
  <c r="O102" i="3"/>
  <c r="Q102" i="3"/>
  <c r="N102" i="3"/>
  <c r="J102" i="3"/>
  <c r="T118" i="3"/>
  <c r="V118" i="3"/>
  <c r="S118" i="3"/>
  <c r="U118" i="3"/>
  <c r="P118" i="3"/>
  <c r="M118" i="3"/>
  <c r="R118" i="3"/>
  <c r="O118" i="3"/>
  <c r="Q118" i="3"/>
  <c r="N118" i="3"/>
  <c r="J118" i="3"/>
  <c r="T96" i="3"/>
  <c r="V96" i="3"/>
  <c r="S96" i="3"/>
  <c r="U96" i="3"/>
  <c r="P96" i="3"/>
  <c r="M96" i="3"/>
  <c r="R96" i="3"/>
  <c r="O96" i="3"/>
  <c r="Q96" i="3"/>
  <c r="N96" i="3"/>
  <c r="J96" i="3"/>
  <c r="T85" i="3"/>
  <c r="V85" i="3"/>
  <c r="S85" i="3"/>
  <c r="U85" i="3"/>
  <c r="P85" i="3"/>
  <c r="M85" i="3"/>
  <c r="R85" i="3"/>
  <c r="O85" i="3"/>
  <c r="Q85" i="3"/>
  <c r="N85" i="3"/>
  <c r="J85" i="3"/>
  <c r="T33" i="3"/>
  <c r="V33" i="3"/>
  <c r="S33" i="3"/>
  <c r="U33" i="3"/>
  <c r="P33" i="3"/>
  <c r="M33" i="3"/>
  <c r="R33" i="3"/>
  <c r="O33" i="3"/>
  <c r="Q33" i="3"/>
  <c r="N33" i="3"/>
  <c r="J33" i="3"/>
  <c r="T58" i="3"/>
  <c r="V58" i="3"/>
  <c r="S58" i="3"/>
  <c r="U58" i="3"/>
  <c r="P58" i="3"/>
  <c r="M58" i="3"/>
  <c r="R58" i="3"/>
  <c r="O58" i="3"/>
  <c r="Q58" i="3"/>
  <c r="N58" i="3"/>
  <c r="J58" i="3"/>
  <c r="T109" i="3"/>
  <c r="V109" i="3"/>
  <c r="S109" i="3"/>
  <c r="U109" i="3"/>
  <c r="P109" i="3"/>
  <c r="M109" i="3"/>
  <c r="R109" i="3"/>
  <c r="O109" i="3"/>
  <c r="Q109" i="3"/>
  <c r="N109" i="3"/>
  <c r="L109" i="3"/>
  <c r="J109" i="3"/>
  <c r="T44" i="3"/>
  <c r="V44" i="3"/>
  <c r="S44" i="3"/>
  <c r="U44" i="3"/>
  <c r="P44" i="3"/>
  <c r="M44" i="3"/>
  <c r="R44" i="3"/>
  <c r="O44" i="3"/>
  <c r="Q44" i="3"/>
  <c r="N44" i="3"/>
  <c r="L44" i="3"/>
  <c r="K44" i="3"/>
  <c r="J44" i="3"/>
  <c r="T75" i="3"/>
  <c r="V75" i="3"/>
  <c r="S75" i="3"/>
  <c r="U75" i="3"/>
  <c r="P75" i="3"/>
  <c r="M75" i="3"/>
  <c r="R75" i="3"/>
  <c r="O75" i="3"/>
  <c r="Q75" i="3"/>
  <c r="N75" i="3"/>
  <c r="K75" i="3"/>
  <c r="L75" i="3"/>
  <c r="J75" i="3"/>
  <c r="T65" i="3"/>
  <c r="V65" i="3"/>
  <c r="S65" i="3"/>
  <c r="U65" i="3"/>
  <c r="P65" i="3"/>
  <c r="M65" i="3"/>
  <c r="O65" i="3"/>
  <c r="R65" i="3"/>
  <c r="Q65" i="3"/>
  <c r="N65" i="3"/>
  <c r="L65" i="3"/>
  <c r="K65" i="3"/>
  <c r="J65" i="3"/>
  <c r="T17" i="3"/>
  <c r="V17" i="3"/>
  <c r="S17" i="3"/>
  <c r="U17" i="3"/>
  <c r="P17" i="3"/>
  <c r="M17" i="3"/>
  <c r="O17" i="3"/>
  <c r="R17" i="3"/>
  <c r="Q17" i="3"/>
  <c r="N17" i="3"/>
  <c r="L17" i="3"/>
  <c r="K17" i="3"/>
  <c r="J17" i="3"/>
  <c r="C23" i="3"/>
  <c r="C59" i="3"/>
  <c r="E102" i="3"/>
  <c r="E118" i="3"/>
  <c r="E96" i="3"/>
  <c r="E85" i="3"/>
  <c r="E33" i="3"/>
  <c r="E58" i="3"/>
  <c r="E109" i="3"/>
  <c r="E44" i="3"/>
  <c r="E75" i="3"/>
  <c r="E65" i="3"/>
  <c r="E17" i="3"/>
  <c r="F23" i="3"/>
  <c r="F59" i="3"/>
  <c r="G70" i="3"/>
  <c r="G109" i="3"/>
  <c r="G27" i="3"/>
  <c r="G65" i="3"/>
  <c r="H58" i="3"/>
  <c r="H44" i="3"/>
  <c r="H65" i="3"/>
  <c r="I44" i="3"/>
  <c r="J115" i="3"/>
  <c r="J88" i="3"/>
  <c r="J59" i="3"/>
  <c r="K40" i="3"/>
  <c r="L47" i="3"/>
  <c r="L27" i="3"/>
  <c r="R78" i="3"/>
  <c r="T68" i="3"/>
  <c r="U68" i="3"/>
  <c r="P68" i="3"/>
  <c r="S68" i="3"/>
  <c r="V68" i="3"/>
  <c r="R68" i="3"/>
  <c r="Q68" i="3"/>
  <c r="L68" i="3"/>
  <c r="O68" i="3"/>
  <c r="N68" i="3"/>
  <c r="M68" i="3"/>
  <c r="J68" i="3"/>
  <c r="G68" i="3"/>
  <c r="T77" i="3"/>
  <c r="U77" i="3"/>
  <c r="V77" i="3"/>
  <c r="P77" i="3"/>
  <c r="M77" i="3"/>
  <c r="S77" i="3"/>
  <c r="R77" i="3"/>
  <c r="Q77" i="3"/>
  <c r="N77" i="3"/>
  <c r="O77" i="3"/>
  <c r="L77" i="3"/>
  <c r="J77" i="3"/>
  <c r="G77" i="3"/>
  <c r="T31" i="3"/>
  <c r="U31" i="3"/>
  <c r="R31" i="3"/>
  <c r="P31" i="3"/>
  <c r="M31" i="3"/>
  <c r="S31" i="3"/>
  <c r="V31" i="3"/>
  <c r="Q31" i="3"/>
  <c r="N31" i="3"/>
  <c r="O31" i="3"/>
  <c r="J31" i="3"/>
  <c r="G31" i="3"/>
  <c r="E68" i="3"/>
  <c r="E21" i="3"/>
  <c r="E77" i="3"/>
  <c r="E40" i="3"/>
  <c r="E31" i="3"/>
  <c r="G101" i="3"/>
  <c r="G115" i="3"/>
  <c r="G95" i="3"/>
  <c r="G51" i="3"/>
  <c r="H21" i="3"/>
  <c r="I93" i="3"/>
  <c r="I47" i="3"/>
  <c r="I4" i="3"/>
  <c r="I59" i="3"/>
  <c r="J63" i="3"/>
  <c r="J20" i="3"/>
  <c r="K95" i="3"/>
  <c r="K57" i="3"/>
  <c r="L85" i="3"/>
  <c r="L36" i="3"/>
  <c r="T21" i="3"/>
  <c r="U21" i="3"/>
  <c r="P21" i="3"/>
  <c r="V21" i="3"/>
  <c r="R21" i="3"/>
  <c r="Q21" i="3"/>
  <c r="S21" i="3"/>
  <c r="N21" i="3"/>
  <c r="J21" i="3"/>
  <c r="G21" i="3"/>
  <c r="O21" i="3"/>
  <c r="M21" i="3"/>
  <c r="T40" i="3"/>
  <c r="U40" i="3"/>
  <c r="P40" i="3"/>
  <c r="M40" i="3"/>
  <c r="R40" i="3"/>
  <c r="Q40" i="3"/>
  <c r="V40" i="3"/>
  <c r="S40" i="3"/>
  <c r="N40" i="3"/>
  <c r="J40" i="3"/>
  <c r="G40" i="3"/>
  <c r="O40" i="3"/>
  <c r="T124" i="3"/>
  <c r="V124" i="3"/>
  <c r="U124" i="3"/>
  <c r="S124" i="3"/>
  <c r="Q124" i="3"/>
  <c r="N124" i="3"/>
  <c r="M124" i="3"/>
  <c r="K124" i="3"/>
  <c r="H124" i="3"/>
  <c r="P124" i="3"/>
  <c r="J124" i="3"/>
  <c r="O124" i="3"/>
  <c r="L124" i="3"/>
  <c r="I124" i="3"/>
  <c r="T98" i="3"/>
  <c r="V98" i="3"/>
  <c r="Q98" i="3"/>
  <c r="N98" i="3"/>
  <c r="S98" i="3"/>
  <c r="K98" i="3"/>
  <c r="H98" i="3"/>
  <c r="O98" i="3"/>
  <c r="M98" i="3"/>
  <c r="J98" i="3"/>
  <c r="U98" i="3"/>
  <c r="R98" i="3"/>
  <c r="P98" i="3"/>
  <c r="L98" i="3"/>
  <c r="I98" i="3"/>
  <c r="T111" i="3"/>
  <c r="V111" i="3"/>
  <c r="S111" i="3"/>
  <c r="Q111" i="3"/>
  <c r="N111" i="3"/>
  <c r="U111" i="3"/>
  <c r="K111" i="3"/>
  <c r="H111" i="3"/>
  <c r="R111" i="3"/>
  <c r="P111" i="3"/>
  <c r="J111" i="3"/>
  <c r="M111" i="3"/>
  <c r="O111" i="3"/>
  <c r="L111" i="3"/>
  <c r="I111" i="3"/>
  <c r="T38" i="3"/>
  <c r="V38" i="3"/>
  <c r="S38" i="3"/>
  <c r="U38" i="3"/>
  <c r="Q38" i="3"/>
  <c r="N38" i="3"/>
  <c r="P38" i="3"/>
  <c r="M38" i="3"/>
  <c r="R38" i="3"/>
  <c r="K38" i="3"/>
  <c r="H38" i="3"/>
  <c r="O38" i="3"/>
  <c r="J38" i="3"/>
  <c r="L38" i="3"/>
  <c r="I38" i="3"/>
  <c r="T87" i="3"/>
  <c r="V87" i="3"/>
  <c r="R87" i="3"/>
  <c r="U87" i="3"/>
  <c r="Q87" i="3"/>
  <c r="N87" i="3"/>
  <c r="K87" i="3"/>
  <c r="H87" i="3"/>
  <c r="M87" i="3"/>
  <c r="J87" i="3"/>
  <c r="G87" i="3"/>
  <c r="S87" i="3"/>
  <c r="P87" i="3"/>
  <c r="O87" i="3"/>
  <c r="L87" i="3"/>
  <c r="I87" i="3"/>
  <c r="T62" i="3"/>
  <c r="V62" i="3"/>
  <c r="U62" i="3"/>
  <c r="R62" i="3"/>
  <c r="S62" i="3"/>
  <c r="Q62" i="3"/>
  <c r="N62" i="3"/>
  <c r="P62" i="3"/>
  <c r="K62" i="3"/>
  <c r="H62" i="3"/>
  <c r="O62" i="3"/>
  <c r="J62" i="3"/>
  <c r="G62" i="3"/>
  <c r="L62" i="3"/>
  <c r="I62" i="3"/>
  <c r="T72" i="3"/>
  <c r="V72" i="3"/>
  <c r="U72" i="3"/>
  <c r="S72" i="3"/>
  <c r="R72" i="3"/>
  <c r="Q72" i="3"/>
  <c r="N72" i="3"/>
  <c r="O72" i="3"/>
  <c r="K72" i="3"/>
  <c r="H72" i="3"/>
  <c r="M72" i="3"/>
  <c r="J72" i="3"/>
  <c r="G72" i="3"/>
  <c r="P72" i="3"/>
  <c r="I72" i="3"/>
  <c r="T66" i="3"/>
  <c r="V66" i="3"/>
  <c r="R66" i="3"/>
  <c r="Q66" i="3"/>
  <c r="N66" i="3"/>
  <c r="S66" i="3"/>
  <c r="L66" i="3"/>
  <c r="K66" i="3"/>
  <c r="H66" i="3"/>
  <c r="P66" i="3"/>
  <c r="U66" i="3"/>
  <c r="J66" i="3"/>
  <c r="G66" i="3"/>
  <c r="O66" i="3"/>
  <c r="M66" i="3"/>
  <c r="I66" i="3"/>
  <c r="T3" i="3"/>
  <c r="V3" i="3"/>
  <c r="S3" i="3"/>
  <c r="R3" i="3"/>
  <c r="Q3" i="3"/>
  <c r="N3" i="3"/>
  <c r="U3" i="3"/>
  <c r="O3" i="3"/>
  <c r="K3" i="3"/>
  <c r="H3" i="3"/>
  <c r="L3" i="3"/>
  <c r="J3" i="3"/>
  <c r="G3" i="3"/>
  <c r="I3" i="3"/>
  <c r="T35" i="3"/>
  <c r="V35" i="3"/>
  <c r="R35" i="3"/>
  <c r="U35" i="3"/>
  <c r="Q35" i="3"/>
  <c r="N35" i="3"/>
  <c r="S35" i="3"/>
  <c r="K35" i="3"/>
  <c r="H35" i="3"/>
  <c r="J35" i="3"/>
  <c r="G35" i="3"/>
  <c r="P35" i="3"/>
  <c r="O35" i="3"/>
  <c r="M35" i="3"/>
  <c r="L35" i="3"/>
  <c r="I35" i="3"/>
  <c r="T18" i="3"/>
  <c r="V18" i="3"/>
  <c r="U18" i="3"/>
  <c r="S18" i="3"/>
  <c r="R18" i="3"/>
  <c r="Q18" i="3"/>
  <c r="N18" i="3"/>
  <c r="L18" i="3"/>
  <c r="K18" i="3"/>
  <c r="H18" i="3"/>
  <c r="P18" i="3"/>
  <c r="O18" i="3"/>
  <c r="J18" i="3"/>
  <c r="G18" i="3"/>
  <c r="I18" i="3"/>
  <c r="D121" i="3"/>
  <c r="D83" i="3"/>
  <c r="D55" i="3"/>
  <c r="D41" i="3"/>
  <c r="D78" i="3"/>
  <c r="D105" i="3"/>
  <c r="D9" i="3"/>
  <c r="D14" i="3"/>
  <c r="D48" i="3"/>
  <c r="D6" i="3"/>
  <c r="E124" i="3"/>
  <c r="E98" i="3"/>
  <c r="E111" i="3"/>
  <c r="E38" i="3"/>
  <c r="E87" i="3"/>
  <c r="E62" i="3"/>
  <c r="E72" i="3"/>
  <c r="E66" i="3"/>
  <c r="E3" i="3"/>
  <c r="E35" i="3"/>
  <c r="E18" i="3"/>
  <c r="G121" i="3"/>
  <c r="G83" i="3"/>
  <c r="G55" i="3"/>
  <c r="G41" i="3"/>
  <c r="G4" i="3"/>
  <c r="G30" i="3"/>
  <c r="H101" i="3"/>
  <c r="H96" i="3"/>
  <c r="H51" i="3"/>
  <c r="I58" i="3"/>
  <c r="I20" i="3"/>
  <c r="J116" i="3"/>
  <c r="K102" i="3"/>
  <c r="K85" i="3"/>
  <c r="K109" i="3"/>
  <c r="K106" i="3"/>
  <c r="L40" i="3"/>
  <c r="M15" i="3"/>
  <c r="O9" i="3"/>
  <c r="T88" i="3"/>
  <c r="G120" i="3"/>
  <c r="G97" i="3"/>
  <c r="G89" i="3"/>
  <c r="G11" i="3"/>
  <c r="G84" i="3"/>
  <c r="G106" i="3"/>
  <c r="H120" i="3"/>
  <c r="H11" i="3"/>
  <c r="I118" i="3"/>
  <c r="I85" i="3"/>
  <c r="I17" i="3"/>
  <c r="J92" i="3"/>
  <c r="J28" i="3"/>
  <c r="K68" i="3"/>
  <c r="K31" i="3"/>
  <c r="L88" i="3"/>
  <c r="L31" i="3"/>
  <c r="M18" i="3"/>
  <c r="O15" i="3"/>
  <c r="AS660" i="2"/>
  <c r="AT668" i="2"/>
  <c r="AU668" i="2"/>
  <c r="AS581" i="2"/>
  <c r="AS494" i="2"/>
  <c r="AS163" i="2"/>
  <c r="AS652" i="2"/>
  <c r="AS149" i="2"/>
  <c r="AS353" i="2"/>
  <c r="AS382" i="2"/>
  <c r="AS558" i="2"/>
  <c r="AS636" i="2"/>
  <c r="AS238" i="2"/>
  <c r="AS202" i="2"/>
  <c r="AS312" i="2"/>
  <c r="AS341" i="2"/>
  <c r="AS177" i="2"/>
  <c r="AS402" i="2"/>
  <c r="AS425" i="2"/>
  <c r="AS439" i="2"/>
  <c r="AS610" i="2"/>
  <c r="AS524" i="2"/>
  <c r="AS690" i="2"/>
  <c r="AS671" i="2"/>
  <c r="AS666" i="2"/>
  <c r="AS336" i="2"/>
  <c r="AS277" i="2"/>
  <c r="AS680" i="2"/>
  <c r="AS172" i="2"/>
  <c r="AS33" i="2"/>
  <c r="AS212" i="2"/>
  <c r="AS219" i="2"/>
  <c r="AS681" i="2"/>
  <c r="AS115" i="2"/>
  <c r="AS319" i="2"/>
  <c r="AS455" i="2"/>
  <c r="AS410" i="2"/>
  <c r="AS440" i="2"/>
  <c r="AS100" i="2"/>
  <c r="AS69" i="2"/>
  <c r="AS565" i="2"/>
  <c r="AS500" i="2"/>
  <c r="AS356" i="2"/>
  <c r="AS241" i="2"/>
  <c r="AS131" i="2"/>
  <c r="AS461" i="2"/>
  <c r="AS257" i="2"/>
  <c r="AS695" i="2"/>
  <c r="AS687" i="2"/>
  <c r="AS692" i="2"/>
  <c r="AS612" i="2"/>
  <c r="AS328" i="2"/>
  <c r="AS497" i="2"/>
  <c r="AS92" i="2"/>
  <c r="AS302" i="2"/>
  <c r="AS18" i="2"/>
  <c r="AS471" i="2"/>
  <c r="AS160" i="2"/>
  <c r="AT657" i="2"/>
  <c r="AT399" i="2"/>
  <c r="AT496" i="2"/>
  <c r="AT529" i="2"/>
  <c r="AT341" i="2"/>
  <c r="AT259" i="2"/>
  <c r="AT691" i="2"/>
  <c r="AS703" i="2"/>
  <c r="AS715" i="2"/>
  <c r="AS674" i="2"/>
  <c r="AS120" i="2"/>
  <c r="AS180" i="2"/>
  <c r="AS546" i="2"/>
  <c r="AS346" i="2"/>
  <c r="AS712" i="2"/>
  <c r="AS322" i="2"/>
  <c r="AS49" i="2"/>
  <c r="AS705" i="2"/>
  <c r="AS178" i="2"/>
  <c r="AS489" i="2"/>
  <c r="AS258" i="2"/>
  <c r="AT655" i="2"/>
  <c r="AT679" i="2"/>
  <c r="AT662" i="2"/>
  <c r="AT443" i="2"/>
  <c r="AT564" i="2"/>
  <c r="AT320" i="2"/>
  <c r="AT484" i="2"/>
  <c r="AT620" i="2"/>
  <c r="AT555" i="2"/>
  <c r="AT407" i="2"/>
  <c r="AT629" i="2"/>
  <c r="AT77" i="2"/>
  <c r="AT651" i="2"/>
  <c r="AT412" i="2"/>
  <c r="AT207" i="2"/>
  <c r="AT557" i="2"/>
  <c r="AT582" i="2"/>
  <c r="AS333" i="2"/>
  <c r="AS516" i="2"/>
  <c r="AS368" i="2"/>
  <c r="AS263" i="2"/>
  <c r="AS572" i="2"/>
  <c r="AS590" i="2"/>
  <c r="AS232" i="2"/>
  <c r="AS343" i="2"/>
  <c r="AS195" i="2"/>
  <c r="AS231" i="2"/>
  <c r="AS691" i="2"/>
  <c r="AS114" i="2"/>
  <c r="AS161" i="2"/>
  <c r="AS2" i="2"/>
  <c r="AS490" i="2"/>
  <c r="AS109" i="2"/>
  <c r="AS295" i="2"/>
  <c r="AS371" i="2"/>
  <c r="AS260" i="2"/>
  <c r="AT676" i="2"/>
  <c r="AT495" i="2"/>
  <c r="AT121" i="2"/>
  <c r="AT672" i="2"/>
  <c r="AS699" i="2"/>
  <c r="AS76" i="2"/>
  <c r="AS252" i="2"/>
  <c r="AS230" i="2"/>
  <c r="AS609" i="2"/>
  <c r="AS391" i="2"/>
  <c r="AS297" i="2"/>
  <c r="AS664" i="2"/>
  <c r="AS245" i="2"/>
  <c r="AS140" i="2"/>
  <c r="AS133" i="2"/>
  <c r="AS358" i="2"/>
  <c r="AS502" i="2"/>
  <c r="AS23" i="2"/>
  <c r="AS111" i="2"/>
  <c r="AS668" i="2"/>
  <c r="AV668" i="2" s="1"/>
  <c r="AS290" i="2"/>
  <c r="AS608" i="2"/>
  <c r="AS85" i="2"/>
  <c r="AS683" i="2"/>
  <c r="AS223" i="2"/>
  <c r="AS551" i="2"/>
  <c r="AS225" i="2"/>
  <c r="AS605" i="2"/>
  <c r="AS74" i="2"/>
  <c r="AS269" i="2"/>
  <c r="AT726" i="2"/>
  <c r="AT175" i="2"/>
  <c r="AS144" i="2"/>
  <c r="AS117" i="2"/>
  <c r="AR117" i="2"/>
  <c r="AS6" i="2"/>
  <c r="AS478" i="2"/>
  <c r="AS464" i="2"/>
  <c r="AS300" i="2"/>
  <c r="AS724" i="2"/>
  <c r="AS27" i="2"/>
  <c r="AS457" i="2"/>
  <c r="AS406" i="2"/>
  <c r="AS481" i="2"/>
  <c r="AS625" i="2"/>
  <c r="AS529" i="2"/>
  <c r="AS693" i="2"/>
  <c r="AS11" i="2"/>
  <c r="AS255" i="2"/>
  <c r="AS42" i="2"/>
  <c r="AS360" i="2"/>
  <c r="AS175" i="2"/>
  <c r="AS274" i="2"/>
  <c r="AS299" i="2"/>
  <c r="AS191" i="2"/>
  <c r="AS419" i="2"/>
  <c r="AS199" i="2"/>
  <c r="AS475" i="2"/>
  <c r="AS472" i="2"/>
  <c r="AS499" i="2"/>
  <c r="AS226" i="2"/>
  <c r="AS338" i="2"/>
  <c r="AS337" i="2"/>
  <c r="AS159" i="2"/>
  <c r="AS532" i="2"/>
  <c r="AT708" i="2"/>
  <c r="AT702" i="2"/>
  <c r="AS678" i="2"/>
  <c r="AS265" i="2"/>
  <c r="AS669" i="2"/>
  <c r="AS104" i="2"/>
  <c r="AS460" i="2"/>
  <c r="AS171" i="2"/>
  <c r="AS583" i="2"/>
  <c r="AS628" i="2"/>
  <c r="AS354" i="2"/>
  <c r="AS549" i="2"/>
  <c r="AS420" i="2"/>
  <c r="AS399" i="2"/>
  <c r="AS505" i="2"/>
  <c r="AS584" i="2"/>
  <c r="AS390" i="2"/>
  <c r="AS204" i="2"/>
  <c r="AS127" i="2"/>
  <c r="AS88" i="2"/>
  <c r="AS726" i="2"/>
  <c r="AS121" i="2"/>
  <c r="AS661" i="2"/>
  <c r="AS224" i="2"/>
  <c r="AS462" i="2"/>
  <c r="AS716" i="2"/>
  <c r="AS135" i="2"/>
  <c r="AS429" i="2"/>
  <c r="AS141" i="2"/>
  <c r="AS188" i="2"/>
  <c r="AS3" i="2"/>
  <c r="AS415" i="2"/>
  <c r="AS5" i="2"/>
  <c r="AS30" i="2"/>
  <c r="AS294" i="2"/>
  <c r="AS469" i="2"/>
  <c r="AS395" i="2"/>
  <c r="AS465" i="2"/>
  <c r="AR465" i="2"/>
  <c r="AS43" i="2"/>
  <c r="AS281" i="2"/>
  <c r="AS103" i="2"/>
  <c r="AS571" i="2"/>
  <c r="AS643" i="2"/>
  <c r="AS591" i="2"/>
  <c r="AS444" i="2"/>
  <c r="AS713" i="2"/>
  <c r="AS22" i="2"/>
  <c r="AS288" i="2"/>
  <c r="AS349" i="2"/>
  <c r="AS107" i="2"/>
  <c r="AS259" i="2"/>
  <c r="AS79" i="2"/>
  <c r="AS468" i="2"/>
  <c r="AS110" i="2"/>
  <c r="AS315" i="2"/>
  <c r="AS267" i="2"/>
  <c r="AS495" i="2"/>
  <c r="AS663" i="2"/>
  <c r="AS566" i="2"/>
  <c r="AS599" i="2"/>
  <c r="AS99" i="2"/>
  <c r="AS126" i="2"/>
  <c r="AS138" i="2"/>
  <c r="AS711" i="2"/>
  <c r="AS473" i="2"/>
  <c r="AS413" i="2"/>
  <c r="AS540" i="2"/>
  <c r="AS400" i="2"/>
  <c r="AS450" i="2"/>
  <c r="AS7" i="2"/>
  <c r="AS136" i="2"/>
  <c r="AS66" i="2"/>
  <c r="AS483" i="2"/>
  <c r="AS83" i="2"/>
  <c r="AS404" i="2"/>
  <c r="AS728" i="2"/>
  <c r="AS560" i="2"/>
  <c r="AS129" i="2"/>
  <c r="AS422" i="2"/>
  <c r="AS574" i="2"/>
  <c r="AS309" i="2"/>
  <c r="AS142" i="2"/>
  <c r="AS264" i="2"/>
  <c r="AS278" i="2"/>
  <c r="AS657" i="2"/>
  <c r="AS644" i="2"/>
  <c r="AS721" i="2"/>
  <c r="AS205" i="2"/>
  <c r="AS106" i="2"/>
  <c r="AS146" i="2"/>
  <c r="AS62" i="2"/>
  <c r="AS676" i="2"/>
  <c r="AS672" i="2"/>
  <c r="AS189" i="2"/>
  <c r="AS72" i="2"/>
  <c r="AS587" i="2"/>
  <c r="AS148" i="2"/>
  <c r="AS352" i="2"/>
  <c r="AS285" i="2"/>
  <c r="AS220" i="2"/>
  <c r="AS630" i="2"/>
  <c r="AS45" i="2"/>
  <c r="AS84" i="2"/>
  <c r="AS342" i="2"/>
  <c r="AS118" i="2"/>
  <c r="AS94" i="2"/>
  <c r="AS449" i="2"/>
  <c r="AS694" i="2"/>
  <c r="AS307" i="2"/>
  <c r="AS40" i="2"/>
  <c r="AS580" i="2"/>
  <c r="AS474" i="2"/>
  <c r="AS378" i="2"/>
  <c r="AS321" i="2"/>
  <c r="AS93" i="2"/>
  <c r="AS491" i="2"/>
  <c r="AS41" i="2"/>
  <c r="AS229" i="2"/>
  <c r="AS654" i="2"/>
  <c r="AS170" i="2"/>
  <c r="AS641" i="2"/>
  <c r="AS485" i="2"/>
  <c r="AS496" i="2"/>
  <c r="AS203" i="2"/>
  <c r="AS384" i="2"/>
  <c r="AS78" i="2"/>
  <c r="AS675" i="2"/>
  <c r="AS607" i="2"/>
  <c r="AS646" i="2"/>
  <c r="AS720" i="2"/>
  <c r="AS501" i="2"/>
  <c r="AS545" i="2"/>
  <c r="AS611" i="2"/>
  <c r="AS525" i="2"/>
  <c r="AS601" i="2"/>
  <c r="AS273" i="2"/>
  <c r="AS731" i="2"/>
  <c r="AS201" i="2"/>
  <c r="AS424" i="2"/>
  <c r="AS344" i="2"/>
  <c r="AS492" i="2"/>
  <c r="AS35" i="2"/>
  <c r="AS421" i="2"/>
  <c r="AS593" i="2"/>
  <c r="AS359" i="2"/>
  <c r="AS151" i="2"/>
  <c r="AS373" i="2"/>
  <c r="AS51" i="2"/>
  <c r="AS125" i="2"/>
  <c r="AS96" i="2"/>
  <c r="AS244" i="2"/>
  <c r="AS393" i="2"/>
  <c r="AS698" i="2"/>
  <c r="AS508" i="2"/>
  <c r="AS21" i="2"/>
  <c r="AS512" i="2"/>
  <c r="AS619" i="2"/>
  <c r="AS64" i="2"/>
  <c r="AS537" i="2"/>
  <c r="AS113" i="2"/>
  <c r="AS48" i="2"/>
  <c r="AS270" i="2"/>
  <c r="AS369" i="2"/>
  <c r="AS311" i="2"/>
  <c r="AT663" i="2"/>
  <c r="AT274" i="2"/>
  <c r="AT661" i="2"/>
  <c r="AT189" i="2"/>
  <c r="AT566" i="2"/>
  <c r="AT224" i="2"/>
  <c r="AT299" i="2"/>
  <c r="AT72" i="2"/>
  <c r="AT599" i="2"/>
  <c r="AT462" i="2"/>
  <c r="AR207" i="2"/>
  <c r="AS655" i="2"/>
  <c r="AS679" i="2"/>
  <c r="AS662" i="2"/>
  <c r="AS443" i="2"/>
  <c r="AS564" i="2"/>
  <c r="AS320" i="2"/>
  <c r="AS484" i="2"/>
  <c r="AS620" i="2"/>
  <c r="AS555" i="2"/>
  <c r="AS407" i="2"/>
  <c r="AS629" i="2"/>
  <c r="AS77" i="2"/>
  <c r="AS651" i="2"/>
  <c r="AS412" i="2"/>
  <c r="AS207" i="2"/>
  <c r="AS557" i="2"/>
  <c r="AS582" i="2"/>
  <c r="AS304" i="2"/>
  <c r="AS541" i="2"/>
  <c r="AS116" i="2"/>
  <c r="AS15" i="2"/>
  <c r="AS169" i="2"/>
  <c r="AS647" i="2"/>
  <c r="AS578" i="2"/>
  <c r="AS617" i="2"/>
  <c r="AS266" i="2"/>
  <c r="AS355" i="2"/>
  <c r="AS13" i="2"/>
  <c r="AS535" i="2"/>
  <c r="AS50" i="2"/>
  <c r="AS91" i="2"/>
  <c r="AS677" i="2"/>
  <c r="AS34" i="2"/>
  <c r="AS233" i="2"/>
  <c r="AS192" i="2"/>
  <c r="AS251" i="2"/>
  <c r="AS454" i="2"/>
  <c r="AS433" i="2"/>
  <c r="AS725" i="2"/>
  <c r="AS137" i="2"/>
  <c r="AS331" i="2"/>
  <c r="AS29" i="2"/>
  <c r="AS249" i="2"/>
  <c r="AS55" i="2"/>
  <c r="AS90" i="2"/>
  <c r="AS665" i="2"/>
  <c r="AS573" i="2"/>
  <c r="AS227" i="2"/>
  <c r="AS261" i="2"/>
  <c r="AS286" i="2"/>
  <c r="AS154" i="2"/>
  <c r="AS447" i="2"/>
  <c r="AS24" i="2"/>
  <c r="AS8" i="2"/>
  <c r="AS367" i="2"/>
  <c r="AS408" i="2"/>
  <c r="AS190" i="2"/>
  <c r="AS206" i="2"/>
  <c r="AS389" i="2"/>
  <c r="AS503" i="2"/>
  <c r="AS398" i="2"/>
  <c r="AT714" i="2"/>
  <c r="AT526" i="2"/>
  <c r="AT242" i="2"/>
  <c r="AT722" i="2"/>
  <c r="AT365" i="2"/>
  <c r="AT434" i="2"/>
  <c r="AT403" i="2"/>
  <c r="AT544" i="2"/>
  <c r="AT292" i="2"/>
  <c r="AT650" i="2"/>
  <c r="AT637" i="2"/>
  <c r="AT648" i="2"/>
  <c r="AT688" i="2"/>
  <c r="AT579" i="2"/>
  <c r="AT335" i="2"/>
  <c r="AT640" i="2"/>
  <c r="AT480" i="2"/>
  <c r="AT701" i="2"/>
  <c r="AT221" i="2"/>
  <c r="AT707" i="2"/>
  <c r="AT291" i="2"/>
  <c r="AT282" i="2"/>
  <c r="AT236" i="2"/>
  <c r="AS714" i="2"/>
  <c r="AS526" i="2"/>
  <c r="AS242" i="2"/>
  <c r="AS722" i="2"/>
  <c r="AS365" i="2"/>
  <c r="AS434" i="2"/>
  <c r="AS403" i="2"/>
  <c r="AS544" i="2"/>
  <c r="AS292" i="2"/>
  <c r="AS650" i="2"/>
  <c r="AS637" i="2"/>
  <c r="AS81" i="2"/>
  <c r="AS376" i="2"/>
  <c r="AS108" i="2"/>
  <c r="AS634" i="2"/>
  <c r="AS704" i="2"/>
  <c r="AS530" i="2"/>
  <c r="AS452" i="2"/>
  <c r="AS381" i="2"/>
  <c r="AS648" i="2"/>
  <c r="AS139" i="2"/>
  <c r="AS719" i="2"/>
  <c r="AS397" i="2"/>
  <c r="AS621" i="2"/>
  <c r="AS134" i="2"/>
  <c r="AS211" i="2"/>
  <c r="AS14" i="2"/>
  <c r="AS438" i="2"/>
  <c r="AS615" i="2"/>
  <c r="AS345" i="2"/>
  <c r="AS553" i="2"/>
  <c r="AS534" i="2"/>
  <c r="AS37" i="2"/>
  <c r="AS101" i="2"/>
  <c r="AS102" i="2"/>
  <c r="AS153" i="2"/>
  <c r="AS89" i="2"/>
  <c r="AS112" i="2"/>
  <c r="AS670" i="2"/>
  <c r="AS561" i="2"/>
  <c r="AS75" i="2"/>
  <c r="AS327" i="2"/>
  <c r="AS448" i="2"/>
  <c r="AS60" i="2"/>
  <c r="AS442" i="2"/>
  <c r="AS155" i="2"/>
  <c r="AS215" i="2"/>
  <c r="AS487" i="2"/>
  <c r="AS235" i="2"/>
  <c r="AS268" i="2"/>
  <c r="AS145" i="2"/>
  <c r="AS284" i="2"/>
  <c r="AS95" i="2"/>
  <c r="AS606" i="2"/>
  <c r="AS348" i="2"/>
  <c r="AS405" i="2"/>
  <c r="AS247" i="2"/>
  <c r="AS377" i="2"/>
  <c r="AS686" i="2"/>
  <c r="AS65" i="2"/>
  <c r="AS569" i="2"/>
  <c r="AT627" i="2"/>
  <c r="AT729" i="2"/>
  <c r="AT631" i="2"/>
  <c r="AT283" i="2"/>
  <c r="AT624" i="2"/>
  <c r="AT394" i="2"/>
  <c r="AT507" i="2"/>
  <c r="AT162" i="2"/>
  <c r="AT709" i="2"/>
  <c r="AT603" i="2"/>
  <c r="AT488" i="2"/>
  <c r="AT645" i="2"/>
  <c r="AS702" i="2"/>
  <c r="AS579" i="2"/>
  <c r="AS640" i="2"/>
  <c r="AS701" i="2"/>
  <c r="AS707" i="2"/>
  <c r="AS282" i="2"/>
  <c r="AS428" i="2"/>
  <c r="AS437" i="2"/>
  <c r="AS554" i="2"/>
  <c r="AS236" i="2"/>
  <c r="AS613" i="2"/>
  <c r="AS240" i="2"/>
  <c r="AS522" i="2"/>
  <c r="AS209" i="2"/>
  <c r="AS32" i="2"/>
  <c r="AS46" i="2"/>
  <c r="AS31" i="2"/>
  <c r="AS185" i="2"/>
  <c r="AS166" i="2"/>
  <c r="AS552" i="2"/>
  <c r="AS97" i="2"/>
  <c r="AS575" i="2"/>
  <c r="AS68" i="2"/>
  <c r="AS184" i="2"/>
  <c r="AS451" i="2"/>
  <c r="AS511" i="2"/>
  <c r="AS25" i="2"/>
  <c r="AS417" i="2"/>
  <c r="AS514" i="2"/>
  <c r="AS158" i="2"/>
  <c r="AS98" i="2"/>
  <c r="AS52" i="2"/>
  <c r="AS63" i="2"/>
  <c r="AS423" i="2"/>
  <c r="AS453" i="2"/>
  <c r="AS119" i="2"/>
  <c r="AS392" i="2"/>
  <c r="AS372" i="2"/>
  <c r="AS279" i="2"/>
  <c r="AS441" i="2"/>
  <c r="AS73" i="2"/>
  <c r="AS61" i="2"/>
  <c r="AS470" i="2"/>
  <c r="AS313" i="2"/>
  <c r="AS176" i="2"/>
  <c r="AS167" i="2"/>
  <c r="AS411" i="2"/>
  <c r="AS318" i="2"/>
  <c r="AT720" i="2"/>
  <c r="AT501" i="2"/>
  <c r="AT545" i="2"/>
  <c r="AT611" i="2"/>
  <c r="AT525" i="2"/>
  <c r="AT601" i="2"/>
  <c r="AT273" i="2"/>
  <c r="AT731" i="2"/>
  <c r="AT201" i="2"/>
  <c r="AT424" i="2"/>
  <c r="AT344" i="2"/>
  <c r="AT492" i="2"/>
  <c r="AT35" i="2"/>
  <c r="AT421" i="2"/>
  <c r="AT593" i="2"/>
  <c r="AT359" i="2"/>
  <c r="AT151" i="2"/>
  <c r="AT373" i="2"/>
  <c r="AS708" i="2"/>
  <c r="AS688" i="2"/>
  <c r="AS335" i="2"/>
  <c r="AS480" i="2"/>
  <c r="AS221" i="2"/>
  <c r="AS291" i="2"/>
  <c r="AS667" i="2"/>
  <c r="AS730" i="2"/>
  <c r="AS548" i="2"/>
  <c r="AS347" i="2"/>
  <c r="AS164" i="2"/>
  <c r="AS386" i="2"/>
  <c r="AS627" i="2"/>
  <c r="AS729" i="2"/>
  <c r="AS631" i="2"/>
  <c r="AS283" i="2"/>
  <c r="AS624" i="2"/>
  <c r="AS394" i="2"/>
  <c r="AS507" i="2"/>
  <c r="AS162" i="2"/>
  <c r="AS709" i="2"/>
  <c r="AS603" i="2"/>
  <c r="AS488" i="2"/>
  <c r="AS645" i="2"/>
  <c r="AS570" i="2"/>
  <c r="AS446" i="2"/>
  <c r="AS585" i="2"/>
  <c r="AS124" i="2"/>
  <c r="AS576" i="2"/>
  <c r="AS301" i="2"/>
  <c r="AS364" i="2"/>
  <c r="AS26" i="2"/>
  <c r="AS659" i="2"/>
  <c r="AS326" i="2"/>
  <c r="AS339" i="2"/>
  <c r="AS588" i="2"/>
  <c r="AS254" i="2"/>
  <c r="AS213" i="2"/>
  <c r="AS181" i="2"/>
  <c r="AS562" i="2"/>
  <c r="AS262" i="2"/>
  <c r="AS9" i="2"/>
  <c r="AS317" i="2"/>
  <c r="AS156" i="2"/>
  <c r="AS635" i="2"/>
  <c r="AS509" i="2"/>
  <c r="AS174" i="2"/>
  <c r="AS82" i="2"/>
  <c r="AS515" i="2"/>
  <c r="AS362" i="2"/>
  <c r="AS498" i="2"/>
  <c r="AS351" i="2"/>
  <c r="AS39" i="2"/>
  <c r="AS602" i="2"/>
  <c r="AS250" i="2"/>
  <c r="AS506" i="2"/>
  <c r="AS218" i="2"/>
  <c r="AS536" i="2"/>
  <c r="AS239" i="2"/>
  <c r="AS723" i="2"/>
  <c r="AS700" i="2"/>
  <c r="AS639" i="2"/>
  <c r="AS380" i="2"/>
  <c r="AS340" i="2"/>
  <c r="AS275" i="2"/>
  <c r="AS168" i="2"/>
  <c r="AS306" i="2"/>
  <c r="AS361" i="2"/>
  <c r="AS539" i="2"/>
  <c r="AS298" i="2"/>
  <c r="AS427" i="2"/>
  <c r="AS435" i="2"/>
  <c r="AT690" i="2"/>
  <c r="AT671" i="2"/>
  <c r="AT666" i="2"/>
  <c r="AT336" i="2"/>
  <c r="AT277" i="2"/>
  <c r="AT680" i="2"/>
  <c r="AT172" i="2"/>
  <c r="AT33" i="2"/>
  <c r="AT212" i="2"/>
  <c r="AT219" i="2"/>
  <c r="AT681" i="2"/>
  <c r="AT115" i="2"/>
  <c r="AR122" i="2"/>
  <c r="AR243" i="2"/>
  <c r="AS287" i="2"/>
  <c r="AS568" i="2"/>
  <c r="AS256" i="2"/>
  <c r="AS592" i="2"/>
  <c r="AS697" i="2"/>
  <c r="AS122" i="2"/>
  <c r="AS350" i="2"/>
  <c r="AS493" i="2"/>
  <c r="AS289" i="2"/>
  <c r="AS143" i="2"/>
  <c r="AS684" i="2"/>
  <c r="AS594" i="2"/>
  <c r="AS418" i="2"/>
  <c r="AS28" i="2"/>
  <c r="AS323" i="2"/>
  <c r="AS243" i="2"/>
  <c r="AS38" i="2"/>
  <c r="AS54" i="2"/>
  <c r="AS276" i="2"/>
  <c r="AS463" i="2"/>
  <c r="AS308" i="2"/>
  <c r="AS132" i="2"/>
  <c r="AS53" i="2"/>
  <c r="AS567" i="2"/>
  <c r="AS623" i="2"/>
  <c r="AS388" i="2"/>
  <c r="AT695" i="2"/>
  <c r="AT687" i="2"/>
  <c r="AT692" i="2"/>
  <c r="AT612" i="2"/>
  <c r="AT246" i="2"/>
  <c r="AT717" i="2"/>
  <c r="AT70" i="2"/>
  <c r="AT519" i="2"/>
  <c r="AT445" i="2"/>
  <c r="AT401" i="2"/>
  <c r="AT600" i="2"/>
  <c r="AT482" i="2"/>
  <c r="AT187" i="2"/>
  <c r="AT521" i="2"/>
  <c r="AT314" i="2"/>
  <c r="AT486" i="2"/>
  <c r="AT305" i="2"/>
  <c r="AT271" i="2"/>
  <c r="AT622" i="2"/>
  <c r="AT513" i="2"/>
  <c r="AT718" i="2"/>
  <c r="AT10" i="2"/>
  <c r="AT383" i="2"/>
  <c r="AT59" i="2"/>
  <c r="AT632" i="2"/>
  <c r="AT682" i="2"/>
  <c r="AT248" i="2"/>
  <c r="AT466" i="2"/>
  <c r="AT128" i="2"/>
  <c r="AT150" i="2"/>
  <c r="AT216" i="2"/>
  <c r="AT157" i="2"/>
  <c r="AT332" i="2"/>
  <c r="AT296" i="2"/>
  <c r="AT618" i="2"/>
  <c r="AT179" i="2"/>
  <c r="AT194" i="2"/>
  <c r="AT458" i="2"/>
  <c r="AT431" i="2"/>
  <c r="AT710" i="2"/>
  <c r="AT71" i="2"/>
  <c r="AT642" i="2"/>
  <c r="AT196" i="2"/>
  <c r="AT556" i="2"/>
  <c r="AT633" i="2"/>
  <c r="AT36" i="2"/>
  <c r="AT604" i="2"/>
  <c r="AT272" i="2"/>
  <c r="AT467" i="2"/>
  <c r="AT685" i="2"/>
  <c r="AT222" i="2"/>
  <c r="AT58" i="2"/>
  <c r="AT638" i="2"/>
  <c r="AT504" i="2"/>
  <c r="AT598" i="2"/>
  <c r="AT200" i="2"/>
  <c r="AT459" i="2"/>
  <c r="AT673" i="2"/>
  <c r="AT87" i="2"/>
  <c r="AT477" i="2"/>
  <c r="AT80" i="2"/>
  <c r="AR461" i="2"/>
  <c r="AS589" i="2"/>
  <c r="AS363" i="2"/>
  <c r="AS17" i="2"/>
  <c r="AS44" i="2"/>
  <c r="AS547" i="2"/>
  <c r="AS538" i="2"/>
  <c r="AS210" i="2"/>
  <c r="AS4" i="2"/>
  <c r="AS379" i="2"/>
  <c r="AS165" i="2"/>
  <c r="AS86" i="2"/>
  <c r="AS542" i="2"/>
  <c r="AS375" i="2"/>
  <c r="AS57" i="2"/>
  <c r="AS653" i="2"/>
  <c r="AS533" i="2"/>
  <c r="AS12" i="2"/>
  <c r="AS550" i="2"/>
  <c r="AS47" i="2"/>
  <c r="AS616" i="2"/>
  <c r="AS626" i="2"/>
  <c r="AS208" i="2"/>
  <c r="AS559" i="2"/>
  <c r="AS19" i="2"/>
  <c r="AS658" i="2"/>
  <c r="AS316" i="2"/>
  <c r="AS217" i="2"/>
  <c r="AS426" i="2"/>
  <c r="AS303" i="2"/>
  <c r="AS197" i="2"/>
  <c r="AS357" i="2"/>
  <c r="AS476" i="2"/>
  <c r="AS123" i="2"/>
  <c r="AS656" i="2"/>
  <c r="AS596" i="2"/>
  <c r="AS280" i="2"/>
  <c r="AT696" i="2"/>
  <c r="AT577" i="2"/>
  <c r="AT517" i="2"/>
  <c r="AT214" i="2"/>
  <c r="AT370" i="2"/>
  <c r="AT193" i="2"/>
  <c r="AT732" i="2"/>
  <c r="AT586" i="2"/>
  <c r="AT253" i="2"/>
  <c r="AT595" i="2"/>
  <c r="AT228" i="2"/>
  <c r="AT147" i="2"/>
  <c r="AT310" i="2"/>
  <c r="AT649" i="2"/>
  <c r="AT531" i="2"/>
  <c r="AT706" i="2"/>
  <c r="AT186" i="2"/>
  <c r="AT385" i="2"/>
  <c r="AT528" i="2"/>
  <c r="AT374" i="2"/>
  <c r="AT527" i="2"/>
  <c r="AT689" i="2"/>
  <c r="AT416" i="2"/>
  <c r="AT727" i="2"/>
  <c r="AT152" i="2"/>
  <c r="AT520" i="2"/>
  <c r="AT330" i="2"/>
  <c r="AT597" i="2"/>
  <c r="AT293" i="2"/>
  <c r="AT183" i="2"/>
  <c r="AT614" i="2"/>
  <c r="AT16" i="2"/>
  <c r="AT67" i="2"/>
  <c r="AT56" i="2"/>
  <c r="AT366" i="2"/>
  <c r="AT324" i="2"/>
  <c r="AT105" i="2"/>
  <c r="AT414" i="2"/>
  <c r="AT409" i="2"/>
  <c r="AT456" i="2"/>
  <c r="AT173" i="2"/>
  <c r="AT329" i="2"/>
  <c r="AT396" i="2"/>
  <c r="AT387" i="2"/>
  <c r="AT325" i="2"/>
  <c r="AT479" i="2"/>
  <c r="AT563" i="2"/>
  <c r="AT510" i="2"/>
  <c r="AT430" i="2"/>
  <c r="AT20" i="2"/>
  <c r="AR59" i="2"/>
  <c r="AR248" i="2"/>
  <c r="AS246" i="2"/>
  <c r="AS70" i="2"/>
  <c r="AS445" i="2"/>
  <c r="AS401" i="2"/>
  <c r="AS600" i="2"/>
  <c r="AS482" i="2"/>
  <c r="AS187" i="2"/>
  <c r="AS521" i="2"/>
  <c r="AS314" i="2"/>
  <c r="AS486" i="2"/>
  <c r="AS305" i="2"/>
  <c r="AS271" i="2"/>
  <c r="AS622" i="2"/>
  <c r="AS513" i="2"/>
  <c r="AS718" i="2"/>
  <c r="AS10" i="2"/>
  <c r="AS383" i="2"/>
  <c r="AS59" i="2"/>
  <c r="AS632" i="2"/>
  <c r="AS682" i="2"/>
  <c r="AS248" i="2"/>
  <c r="AS466" i="2"/>
  <c r="AS128" i="2"/>
  <c r="AS150" i="2"/>
  <c r="AS216" i="2"/>
  <c r="AS157" i="2"/>
  <c r="AS332" i="2"/>
  <c r="AS296" i="2"/>
  <c r="AS618" i="2"/>
  <c r="AS179" i="2"/>
  <c r="AS194" i="2"/>
  <c r="AS458" i="2"/>
  <c r="AS431" i="2"/>
  <c r="AS710" i="2"/>
  <c r="AS71" i="2"/>
  <c r="AS642" i="2"/>
  <c r="AS196" i="2"/>
  <c r="AS556" i="2"/>
  <c r="AS633" i="2"/>
  <c r="AS36" i="2"/>
  <c r="AS604" i="2"/>
  <c r="AS272" i="2"/>
  <c r="AS467" i="2"/>
  <c r="AS685" i="2"/>
  <c r="AS222" i="2"/>
  <c r="AS58" i="2"/>
  <c r="AS638" i="2"/>
  <c r="AS504" i="2"/>
  <c r="AS598" i="2"/>
  <c r="AS200" i="2"/>
  <c r="AS459" i="2"/>
  <c r="AS673" i="2"/>
  <c r="AS87" i="2"/>
  <c r="AS477" i="2"/>
  <c r="AS80" i="2"/>
  <c r="AT581" i="2"/>
  <c r="AT699" i="2"/>
  <c r="AT333" i="2"/>
  <c r="AT307" i="2"/>
  <c r="AT144" i="2"/>
  <c r="AT703" i="2"/>
  <c r="AT465" i="2"/>
  <c r="AT328" i="2"/>
  <c r="AT66" i="2"/>
  <c r="AT76" i="2"/>
  <c r="AT40" i="2"/>
  <c r="AT715" i="2"/>
  <c r="AT117" i="2"/>
  <c r="AT43" i="2"/>
  <c r="AT497" i="2"/>
  <c r="AT483" i="2"/>
  <c r="AT252" i="2"/>
  <c r="AR214" i="2"/>
  <c r="AR193" i="2"/>
  <c r="AR253" i="2"/>
  <c r="AR186" i="2"/>
  <c r="AR105" i="2"/>
  <c r="AS717" i="2"/>
  <c r="AS519" i="2"/>
  <c r="AS696" i="2"/>
  <c r="AS577" i="2"/>
  <c r="AS517" i="2"/>
  <c r="AS214" i="2"/>
  <c r="AS370" i="2"/>
  <c r="AS193" i="2"/>
  <c r="AS732" i="2"/>
  <c r="AS586" i="2"/>
  <c r="AS253" i="2"/>
  <c r="AS595" i="2"/>
  <c r="AS228" i="2"/>
  <c r="AS147" i="2"/>
  <c r="AS310" i="2"/>
  <c r="AS649" i="2"/>
  <c r="AS531" i="2"/>
  <c r="AS706" i="2"/>
  <c r="AS186" i="2"/>
  <c r="AS385" i="2"/>
  <c r="AS528" i="2"/>
  <c r="AS374" i="2"/>
  <c r="AS527" i="2"/>
  <c r="AS689" i="2"/>
  <c r="AS416" i="2"/>
  <c r="AS727" i="2"/>
  <c r="AS152" i="2"/>
  <c r="AS520" i="2"/>
  <c r="AS330" i="2"/>
  <c r="AS597" i="2"/>
  <c r="AS293" i="2"/>
  <c r="AS183" i="2"/>
  <c r="AS614" i="2"/>
  <c r="AS16" i="2"/>
  <c r="AS67" i="2"/>
  <c r="AS56" i="2"/>
  <c r="AS366" i="2"/>
  <c r="AS324" i="2"/>
  <c r="AS105" i="2"/>
  <c r="AS414" i="2"/>
  <c r="AS409" i="2"/>
  <c r="AS456" i="2"/>
  <c r="AS173" i="2"/>
  <c r="AS329" i="2"/>
  <c r="AS396" i="2"/>
  <c r="AS387" i="2"/>
  <c r="AS325" i="2"/>
  <c r="AS479" i="2"/>
  <c r="AS563" i="2"/>
  <c r="AS510" i="2"/>
  <c r="AS430" i="2"/>
  <c r="AS20" i="2"/>
  <c r="AS198" i="2"/>
  <c r="AS523" i="2"/>
  <c r="AS237" i="2"/>
  <c r="AS436" i="2"/>
  <c r="AS182" i="2"/>
  <c r="AS334" i="2"/>
  <c r="AS518" i="2"/>
  <c r="AS234" i="2"/>
  <c r="AS432" i="2"/>
  <c r="AS130" i="2"/>
  <c r="AS543" i="2"/>
  <c r="AT712" i="2"/>
  <c r="AT353" i="2"/>
  <c r="AT491" i="2"/>
  <c r="AT444" i="2"/>
  <c r="AT263" i="2"/>
  <c r="AT460" i="2"/>
  <c r="AT129" i="2"/>
  <c r="AT245" i="2"/>
  <c r="AT724" i="2"/>
  <c r="AT322" i="2"/>
  <c r="AT382" i="2"/>
  <c r="AT41" i="2"/>
  <c r="AT572" i="2"/>
  <c r="AT171" i="2"/>
  <c r="AT713" i="2"/>
  <c r="AT422" i="2"/>
  <c r="AT140" i="2"/>
  <c r="AT49" i="2"/>
  <c r="AT558" i="2"/>
  <c r="AT27" i="2"/>
  <c r="AT229" i="2"/>
  <c r="AT590" i="2"/>
  <c r="AT583" i="2"/>
  <c r="AT22" i="2"/>
  <c r="AT574" i="2"/>
  <c r="AT133" i="2"/>
  <c r="AT636" i="2"/>
  <c r="AR144" i="2"/>
  <c r="AR66" i="2"/>
  <c r="AR252" i="2"/>
  <c r="AR609" i="2"/>
  <c r="AT290" i="2"/>
  <c r="AT644" i="2"/>
  <c r="AT505" i="2"/>
  <c r="AT203" i="2"/>
  <c r="AT177" i="2"/>
  <c r="AT79" i="2"/>
  <c r="AT693" i="2"/>
  <c r="AT114" i="2"/>
  <c r="AT608" i="2"/>
  <c r="AT721" i="2"/>
  <c r="AT584" i="2"/>
  <c r="AT384" i="2"/>
  <c r="AT402" i="2"/>
  <c r="AT161" i="2"/>
  <c r="AT85" i="2"/>
  <c r="AT468" i="2"/>
  <c r="AT11" i="2"/>
  <c r="AT205" i="2"/>
  <c r="AT390" i="2"/>
  <c r="AT78" i="2"/>
  <c r="AT425" i="2"/>
  <c r="AT2" i="2"/>
  <c r="AT683" i="2"/>
  <c r="AT110" i="2"/>
  <c r="AT255" i="2"/>
  <c r="AT106" i="2"/>
  <c r="AT204" i="2"/>
  <c r="AT675" i="2"/>
  <c r="AT439" i="2"/>
  <c r="AT490" i="2"/>
  <c r="AT223" i="2"/>
  <c r="AT315" i="2"/>
  <c r="AT42" i="2"/>
  <c r="AT146" i="2"/>
  <c r="AT127" i="2"/>
  <c r="AT610" i="2"/>
  <c r="AT607" i="2"/>
  <c r="AT109" i="2"/>
  <c r="AT551" i="2"/>
  <c r="AT295" i="2"/>
  <c r="AT225" i="2"/>
  <c r="AT88" i="2"/>
  <c r="AT62" i="2"/>
  <c r="AT646" i="2"/>
  <c r="AT267" i="2"/>
  <c r="AT524" i="2"/>
  <c r="AT360" i="2"/>
  <c r="AT371" i="2"/>
  <c r="AT605" i="2"/>
  <c r="AT74" i="2"/>
  <c r="AT260" i="2"/>
  <c r="AT269" i="2"/>
  <c r="AR444" i="2"/>
  <c r="AR263" i="2"/>
  <c r="AR129" i="2"/>
  <c r="AR245" i="2"/>
  <c r="AR322" i="2"/>
  <c r="AR422" i="2"/>
  <c r="AR49" i="2"/>
  <c r="AR27" i="2"/>
  <c r="AR22" i="2"/>
  <c r="AR133" i="2"/>
  <c r="AR232" i="2"/>
  <c r="AR309" i="2"/>
  <c r="AR238" i="2"/>
  <c r="AR354" i="2"/>
  <c r="AR142" i="2"/>
  <c r="AR202" i="2"/>
  <c r="AR489" i="2"/>
  <c r="AR195" i="2"/>
  <c r="AR264" i="2"/>
  <c r="AR312" i="2"/>
  <c r="AR231" i="2"/>
  <c r="AR420" i="2"/>
  <c r="AR111" i="2"/>
  <c r="AU657" i="2"/>
  <c r="AU399" i="2"/>
  <c r="AU496" i="2"/>
  <c r="AU529" i="2"/>
  <c r="AU341" i="2"/>
  <c r="AU259" i="2"/>
  <c r="AU691" i="2"/>
  <c r="AU290" i="2"/>
  <c r="AU644" i="2"/>
  <c r="AU505" i="2"/>
  <c r="AU203" i="2"/>
  <c r="AU177" i="2"/>
  <c r="AU79" i="2"/>
  <c r="AU693" i="2"/>
  <c r="AU114" i="2"/>
  <c r="AU608" i="2"/>
  <c r="AU721" i="2"/>
  <c r="AU584" i="2"/>
  <c r="AU384" i="2"/>
  <c r="AU402" i="2"/>
  <c r="AT304" i="2"/>
  <c r="AT541" i="2"/>
  <c r="AT116" i="2"/>
  <c r="AT15" i="2"/>
  <c r="AT169" i="2"/>
  <c r="AT647" i="2"/>
  <c r="AT578" i="2"/>
  <c r="AT617" i="2"/>
  <c r="AT266" i="2"/>
  <c r="AT355" i="2"/>
  <c r="AT13" i="2"/>
  <c r="AT535" i="2"/>
  <c r="AT50" i="2"/>
  <c r="AT91" i="2"/>
  <c r="AT677" i="2"/>
  <c r="AT34" i="2"/>
  <c r="AT233" i="2"/>
  <c r="AT192" i="2"/>
  <c r="AT251" i="2"/>
  <c r="AT454" i="2"/>
  <c r="AT433" i="2"/>
  <c r="AT725" i="2"/>
  <c r="AT137" i="2"/>
  <c r="AT331" i="2"/>
  <c r="AT29" i="2"/>
  <c r="AT249" i="2"/>
  <c r="AT55" i="2"/>
  <c r="AT90" i="2"/>
  <c r="AT665" i="2"/>
  <c r="AT573" i="2"/>
  <c r="AT227" i="2"/>
  <c r="AT261" i="2"/>
  <c r="AT286" i="2"/>
  <c r="AT154" i="2"/>
  <c r="AT447" i="2"/>
  <c r="AT24" i="2"/>
  <c r="AT8" i="2"/>
  <c r="AT367" i="2"/>
  <c r="AT408" i="2"/>
  <c r="AT190" i="2"/>
  <c r="AT206" i="2"/>
  <c r="AT389" i="2"/>
  <c r="AT503" i="2"/>
  <c r="AT398" i="2"/>
  <c r="AR177" i="2"/>
  <c r="AR79" i="2"/>
  <c r="AR114" i="2"/>
  <c r="AR161" i="2"/>
  <c r="AR85" i="2"/>
  <c r="AR11" i="2"/>
  <c r="AR2" i="2"/>
  <c r="AR106" i="2"/>
  <c r="AR204" i="2"/>
  <c r="AR223" i="2"/>
  <c r="AR315" i="2"/>
  <c r="AR42" i="2"/>
  <c r="AR146" i="2"/>
  <c r="AR127" i="2"/>
  <c r="AR62" i="2"/>
  <c r="AR371" i="2"/>
  <c r="AR74" i="2"/>
  <c r="AR269" i="2"/>
  <c r="AU655" i="2"/>
  <c r="AU679" i="2"/>
  <c r="AU662" i="2"/>
  <c r="AU443" i="2"/>
  <c r="AU564" i="2"/>
  <c r="AU320" i="2"/>
  <c r="AU484" i="2"/>
  <c r="AU620" i="2"/>
  <c r="AU555" i="2"/>
  <c r="AU407" i="2"/>
  <c r="AU629" i="2"/>
  <c r="AU77" i="2"/>
  <c r="AU651" i="2"/>
  <c r="AU412" i="2"/>
  <c r="AU207" i="2"/>
  <c r="AU557" i="2"/>
  <c r="AU582" i="2"/>
  <c r="AU304" i="2"/>
  <c r="AT587" i="2"/>
  <c r="AT191" i="2"/>
  <c r="AT716" i="2"/>
  <c r="AT99" i="2"/>
  <c r="AT148" i="2"/>
  <c r="AT419" i="2"/>
  <c r="AT135" i="2"/>
  <c r="AT126" i="2"/>
  <c r="AT352" i="2"/>
  <c r="AT199" i="2"/>
  <c r="AT429" i="2"/>
  <c r="AT285" i="2"/>
  <c r="AT138" i="2"/>
  <c r="AT475" i="2"/>
  <c r="AT141" i="2"/>
  <c r="AT220" i="2"/>
  <c r="AT711" i="2"/>
  <c r="AT188" i="2"/>
  <c r="AT472" i="2"/>
  <c r="AT630" i="2"/>
  <c r="AT473" i="2"/>
  <c r="AT3" i="2"/>
  <c r="AT499" i="2"/>
  <c r="AT45" i="2"/>
  <c r="AT413" i="2"/>
  <c r="AT415" i="2"/>
  <c r="AT84" i="2"/>
  <c r="AT226" i="2"/>
  <c r="AT540" i="2"/>
  <c r="AT5" i="2"/>
  <c r="AT342" i="2"/>
  <c r="AT338" i="2"/>
  <c r="AT30" i="2"/>
  <c r="AT400" i="2"/>
  <c r="AT118" i="2"/>
  <c r="AT337" i="2"/>
  <c r="AT294" i="2"/>
  <c r="AT94" i="2"/>
  <c r="AT450" i="2"/>
  <c r="AT159" i="2"/>
  <c r="AT469" i="2"/>
  <c r="AT449" i="2"/>
  <c r="AT7" i="2"/>
  <c r="AT395" i="2"/>
  <c r="AT532" i="2"/>
  <c r="AR15" i="2"/>
  <c r="AR169" i="2"/>
  <c r="AR50" i="2"/>
  <c r="AR233" i="2"/>
  <c r="AR454" i="2"/>
  <c r="AR433" i="2"/>
  <c r="AR29" i="2"/>
  <c r="AR55" i="2"/>
  <c r="AR90" i="2"/>
  <c r="AR227" i="2"/>
  <c r="AR286" i="2"/>
  <c r="AR154" i="2"/>
  <c r="AR367" i="2"/>
  <c r="AU726" i="2"/>
  <c r="AU676" i="2"/>
  <c r="AU495" i="2"/>
  <c r="AU175" i="2"/>
  <c r="AU121" i="2"/>
  <c r="AU672" i="2"/>
  <c r="AU663" i="2"/>
  <c r="AU274" i="2"/>
  <c r="AU661" i="2"/>
  <c r="AU189" i="2"/>
  <c r="AU566" i="2"/>
  <c r="AU224" i="2"/>
  <c r="AU299" i="2"/>
  <c r="AU72" i="2"/>
  <c r="AU599" i="2"/>
  <c r="AU462" i="2"/>
  <c r="AU587" i="2"/>
  <c r="AU191" i="2"/>
  <c r="AU716" i="2"/>
  <c r="AU99" i="2"/>
  <c r="AT81" i="2"/>
  <c r="AT376" i="2"/>
  <c r="AT108" i="2"/>
  <c r="AT634" i="2"/>
  <c r="AT704" i="2"/>
  <c r="AT530" i="2"/>
  <c r="AT452" i="2"/>
  <c r="AT381" i="2"/>
  <c r="AT139" i="2"/>
  <c r="AT719" i="2"/>
  <c r="AT397" i="2"/>
  <c r="AT621" i="2"/>
  <c r="AT134" i="2"/>
  <c r="AT211" i="2"/>
  <c r="AT14" i="2"/>
  <c r="AT438" i="2"/>
  <c r="AT615" i="2"/>
  <c r="AT345" i="2"/>
  <c r="AT553" i="2"/>
  <c r="AT534" i="2"/>
  <c r="AT37" i="2"/>
  <c r="AT101" i="2"/>
  <c r="AT102" i="2"/>
  <c r="AT153" i="2"/>
  <c r="AT89" i="2"/>
  <c r="AT112" i="2"/>
  <c r="AT670" i="2"/>
  <c r="AT561" i="2"/>
  <c r="AT75" i="2"/>
  <c r="AT327" i="2"/>
  <c r="AT448" i="2"/>
  <c r="AT60" i="2"/>
  <c r="AT442" i="2"/>
  <c r="AT155" i="2"/>
  <c r="AT215" i="2"/>
  <c r="AT487" i="2"/>
  <c r="AT235" i="2"/>
  <c r="AT268" i="2"/>
  <c r="AT145" i="2"/>
  <c r="AT284" i="2"/>
  <c r="AT95" i="2"/>
  <c r="AT606" i="2"/>
  <c r="AT348" i="2"/>
  <c r="AT405" i="2"/>
  <c r="AT247" i="2"/>
  <c r="AT377" i="2"/>
  <c r="AT686" i="2"/>
  <c r="AT65" i="2"/>
  <c r="AT569" i="2"/>
  <c r="AR495" i="2"/>
  <c r="AR175" i="2"/>
  <c r="AR121" i="2"/>
  <c r="AR274" i="2"/>
  <c r="AR299" i="2"/>
  <c r="AR99" i="2"/>
  <c r="AR419" i="2"/>
  <c r="AR135" i="2"/>
  <c r="AR126" i="2"/>
  <c r="AR199" i="2"/>
  <c r="AR138" i="2"/>
  <c r="AR3" i="2"/>
  <c r="AR499" i="2"/>
  <c r="AR45" i="2"/>
  <c r="AR84" i="2"/>
  <c r="AR5" i="2"/>
  <c r="AR338" i="2"/>
  <c r="AR30" i="2"/>
  <c r="AR294" i="2"/>
  <c r="AR94" i="2"/>
  <c r="AR469" i="2"/>
  <c r="AR7" i="2"/>
  <c r="AU714" i="2"/>
  <c r="AU526" i="2"/>
  <c r="AU242" i="2"/>
  <c r="AU722" i="2"/>
  <c r="AU365" i="2"/>
  <c r="AU434" i="2"/>
  <c r="AU403" i="2"/>
  <c r="AU544" i="2"/>
  <c r="AU292" i="2"/>
  <c r="AU650" i="2"/>
  <c r="AU637" i="2"/>
  <c r="AU81" i="2"/>
  <c r="AU376" i="2"/>
  <c r="AU108" i="2"/>
  <c r="AU634" i="2"/>
  <c r="AU704" i="2"/>
  <c r="AT667" i="2"/>
  <c r="AT428" i="2"/>
  <c r="AT730" i="2"/>
  <c r="AT437" i="2"/>
  <c r="AT548" i="2"/>
  <c r="AT554" i="2"/>
  <c r="AT347" i="2"/>
  <c r="AT136" i="2"/>
  <c r="AT613" i="2"/>
  <c r="AT164" i="2"/>
  <c r="AT240" i="2"/>
  <c r="AT386" i="2"/>
  <c r="AT522" i="2"/>
  <c r="AT209" i="2"/>
  <c r="AT32" i="2"/>
  <c r="AT46" i="2"/>
  <c r="AT31" i="2"/>
  <c r="AT185" i="2"/>
  <c r="AT166" i="2"/>
  <c r="AT552" i="2"/>
  <c r="AT97" i="2"/>
  <c r="AT575" i="2"/>
  <c r="AT68" i="2"/>
  <c r="AT184" i="2"/>
  <c r="AT451" i="2"/>
  <c r="AT511" i="2"/>
  <c r="AT25" i="2"/>
  <c r="AT417" i="2"/>
  <c r="AT514" i="2"/>
  <c r="AT158" i="2"/>
  <c r="AT98" i="2"/>
  <c r="AT52" i="2"/>
  <c r="AT63" i="2"/>
  <c r="AT423" i="2"/>
  <c r="AT453" i="2"/>
  <c r="AT119" i="2"/>
  <c r="AT392" i="2"/>
  <c r="AT372" i="2"/>
  <c r="AT279" i="2"/>
  <c r="AT441" i="2"/>
  <c r="AT73" i="2"/>
  <c r="AT61" i="2"/>
  <c r="AT470" i="2"/>
  <c r="AT313" i="2"/>
  <c r="AT176" i="2"/>
  <c r="AT167" i="2"/>
  <c r="AT411" i="2"/>
  <c r="AT318" i="2"/>
  <c r="AR403" i="2"/>
  <c r="AR376" i="2"/>
  <c r="AR108" i="2"/>
  <c r="AR530" i="2"/>
  <c r="AR452" i="2"/>
  <c r="AR14" i="2"/>
  <c r="AR534" i="2"/>
  <c r="AR37" i="2"/>
  <c r="AR101" i="2"/>
  <c r="AR102" i="2"/>
  <c r="AR153" i="2"/>
  <c r="AR89" i="2"/>
  <c r="AR75" i="2"/>
  <c r="AR215" i="2"/>
  <c r="AR145" i="2"/>
  <c r="AR348" i="2"/>
  <c r="AR247" i="2"/>
  <c r="AU708" i="2"/>
  <c r="AU702" i="2"/>
  <c r="AT570" i="2"/>
  <c r="AT446" i="2"/>
  <c r="AT585" i="2"/>
  <c r="AT124" i="2"/>
  <c r="AT576" i="2"/>
  <c r="AT301" i="2"/>
  <c r="AT364" i="2"/>
  <c r="AT26" i="2"/>
  <c r="AT694" i="2"/>
  <c r="AT659" i="2"/>
  <c r="AT326" i="2"/>
  <c r="AT339" i="2"/>
  <c r="AT588" i="2"/>
  <c r="AT254" i="2"/>
  <c r="AT213" i="2"/>
  <c r="AT181" i="2"/>
  <c r="AT562" i="2"/>
  <c r="AT262" i="2"/>
  <c r="AT9" i="2"/>
  <c r="AT317" i="2"/>
  <c r="AT156" i="2"/>
  <c r="AT635" i="2"/>
  <c r="AT509" i="2"/>
  <c r="AT174" i="2"/>
  <c r="AT82" i="2"/>
  <c r="AT515" i="2"/>
  <c r="AT362" i="2"/>
  <c r="AT498" i="2"/>
  <c r="AT351" i="2"/>
  <c r="AT39" i="2"/>
  <c r="AT602" i="2"/>
  <c r="AT250" i="2"/>
  <c r="AT506" i="2"/>
  <c r="AT218" i="2"/>
  <c r="AT536" i="2"/>
  <c r="AT239" i="2"/>
  <c r="AT723" i="2"/>
  <c r="AT700" i="2"/>
  <c r="AT639" i="2"/>
  <c r="AT380" i="2"/>
  <c r="AT340" i="2"/>
  <c r="AT275" i="2"/>
  <c r="AT168" i="2"/>
  <c r="AT306" i="2"/>
  <c r="AT361" i="2"/>
  <c r="AT539" i="2"/>
  <c r="AT298" i="2"/>
  <c r="AT427" i="2"/>
  <c r="AT435" i="2"/>
  <c r="AR480" i="2"/>
  <c r="AR221" i="2"/>
  <c r="AR291" i="2"/>
  <c r="AR282" i="2"/>
  <c r="AR236" i="2"/>
  <c r="AR164" i="2"/>
  <c r="AR240" i="2"/>
  <c r="AR522" i="2"/>
  <c r="AR209" i="2"/>
  <c r="AR32" i="2"/>
  <c r="AR31" i="2"/>
  <c r="AR185" i="2"/>
  <c r="AR97" i="2"/>
  <c r="AR184" i="2"/>
  <c r="AR25" i="2"/>
  <c r="AR417" i="2"/>
  <c r="AR52" i="2"/>
  <c r="AR63" i="2"/>
  <c r="AR372" i="2"/>
  <c r="AR73" i="2"/>
  <c r="AR61" i="2"/>
  <c r="AU627" i="2"/>
  <c r="AU729" i="2"/>
  <c r="AU631" i="2"/>
  <c r="AU283" i="2"/>
  <c r="AU624" i="2"/>
  <c r="AU394" i="2"/>
  <c r="AU507" i="2"/>
  <c r="AU162" i="2"/>
  <c r="AU709" i="2"/>
  <c r="AU603" i="2"/>
  <c r="AU488" i="2"/>
  <c r="AU645" i="2"/>
  <c r="AU570" i="2"/>
  <c r="AU446" i="2"/>
  <c r="AU585" i="2"/>
  <c r="AU124" i="2"/>
  <c r="AU576" i="2"/>
  <c r="AU301" i="2"/>
  <c r="AT51" i="2"/>
  <c r="AT125" i="2"/>
  <c r="AT96" i="2"/>
  <c r="AT244" i="2"/>
  <c r="AT393" i="2"/>
  <c r="AT698" i="2"/>
  <c r="AT508" i="2"/>
  <c r="AT21" i="2"/>
  <c r="AT512" i="2"/>
  <c r="AT619" i="2"/>
  <c r="AT64" i="2"/>
  <c r="AT537" i="2"/>
  <c r="AT113" i="2"/>
  <c r="AT48" i="2"/>
  <c r="AT270" i="2"/>
  <c r="AT369" i="2"/>
  <c r="AT311" i="2"/>
  <c r="AT287" i="2"/>
  <c r="AT568" i="2"/>
  <c r="AT256" i="2"/>
  <c r="AT592" i="2"/>
  <c r="AT697" i="2"/>
  <c r="AT122" i="2"/>
  <c r="AT350" i="2"/>
  <c r="AT493" i="2"/>
  <c r="AT289" i="2"/>
  <c r="AT143" i="2"/>
  <c r="AT684" i="2"/>
  <c r="AT594" i="2"/>
  <c r="AT418" i="2"/>
  <c r="AT28" i="2"/>
  <c r="AT323" i="2"/>
  <c r="AT243" i="2"/>
  <c r="AT38" i="2"/>
  <c r="AT54" i="2"/>
  <c r="AT276" i="2"/>
  <c r="AT463" i="2"/>
  <c r="AT308" i="2"/>
  <c r="AT132" i="2"/>
  <c r="AT53" i="2"/>
  <c r="AT567" i="2"/>
  <c r="AT623" i="2"/>
  <c r="AT388" i="2"/>
  <c r="AR283" i="2"/>
  <c r="AR162" i="2"/>
  <c r="AR488" i="2"/>
  <c r="AR124" i="2"/>
  <c r="AR26" i="2"/>
  <c r="AR339" i="2"/>
  <c r="AR213" i="2"/>
  <c r="AR562" i="2"/>
  <c r="AR9" i="2"/>
  <c r="AR174" i="2"/>
  <c r="AR82" i="2"/>
  <c r="AR362" i="2"/>
  <c r="AR498" i="2"/>
  <c r="AR39" i="2"/>
  <c r="AR250" i="2"/>
  <c r="AR218" i="2"/>
  <c r="AR168" i="2"/>
  <c r="AR361" i="2"/>
  <c r="AR435" i="2"/>
  <c r="AU720" i="2"/>
  <c r="AU501" i="2"/>
  <c r="AU545" i="2"/>
  <c r="AU611" i="2"/>
  <c r="AU525" i="2"/>
  <c r="AU601" i="2"/>
  <c r="AU273" i="2"/>
  <c r="AU731" i="2"/>
  <c r="AU201" i="2"/>
  <c r="AU424" i="2"/>
  <c r="AU344" i="2"/>
  <c r="AU492" i="2"/>
  <c r="AU35" i="2"/>
  <c r="AU421" i="2"/>
  <c r="AU593" i="2"/>
  <c r="AU359" i="2"/>
  <c r="AU151" i="2"/>
  <c r="AU373" i="2"/>
  <c r="AU51" i="2"/>
  <c r="AU125" i="2"/>
  <c r="AU96" i="2"/>
  <c r="AT319" i="2"/>
  <c r="AT455" i="2"/>
  <c r="AT410" i="2"/>
  <c r="AT440" i="2"/>
  <c r="AT100" i="2"/>
  <c r="AT69" i="2"/>
  <c r="AT565" i="2"/>
  <c r="AT500" i="2"/>
  <c r="AT356" i="2"/>
  <c r="AT241" i="2"/>
  <c r="AT131" i="2"/>
  <c r="AT461" i="2"/>
  <c r="AT257" i="2"/>
  <c r="AT589" i="2"/>
  <c r="AT363" i="2"/>
  <c r="AT17" i="2"/>
  <c r="AT44" i="2"/>
  <c r="AT547" i="2"/>
  <c r="AT538" i="2"/>
  <c r="AT210" i="2"/>
  <c r="AT4" i="2"/>
  <c r="AT379" i="2"/>
  <c r="AT165" i="2"/>
  <c r="AT86" i="2"/>
  <c r="AT542" i="2"/>
  <c r="AT375" i="2"/>
  <c r="AT57" i="2"/>
  <c r="AT653" i="2"/>
  <c r="AT533" i="2"/>
  <c r="AT12" i="2"/>
  <c r="AT550" i="2"/>
  <c r="AT47" i="2"/>
  <c r="AT616" i="2"/>
  <c r="AT626" i="2"/>
  <c r="AT208" i="2"/>
  <c r="AT559" i="2"/>
  <c r="AT19" i="2"/>
  <c r="AT658" i="2"/>
  <c r="AT316" i="2"/>
  <c r="AT217" i="2"/>
  <c r="AT426" i="2"/>
  <c r="AT303" i="2"/>
  <c r="AT197" i="2"/>
  <c r="AT357" i="2"/>
  <c r="AT476" i="2"/>
  <c r="AT123" i="2"/>
  <c r="AT656" i="2"/>
  <c r="AT596" i="2"/>
  <c r="AT280" i="2"/>
  <c r="AR273" i="2"/>
  <c r="AR201" i="2"/>
  <c r="AR344" i="2"/>
  <c r="AR35" i="2"/>
  <c r="AR151" i="2"/>
  <c r="AR51" i="2"/>
  <c r="AR96" i="2"/>
  <c r="AR21" i="2"/>
  <c r="AR64" i="2"/>
  <c r="AR48" i="2"/>
  <c r="AR287" i="2"/>
  <c r="AR568" i="2"/>
  <c r="AR350" i="2"/>
  <c r="AR289" i="2"/>
  <c r="AR418" i="2"/>
  <c r="AR28" i="2"/>
  <c r="AR38" i="2"/>
  <c r="AR54" i="2"/>
  <c r="AR567" i="2"/>
  <c r="AU690" i="2"/>
  <c r="AU671" i="2"/>
  <c r="AU666" i="2"/>
  <c r="AU336" i="2"/>
  <c r="AU277" i="2"/>
  <c r="AU680" i="2"/>
  <c r="AU172" i="2"/>
  <c r="AU33" i="2"/>
  <c r="AU212" i="2"/>
  <c r="AU219" i="2"/>
  <c r="AU681" i="2"/>
  <c r="AU115" i="2"/>
  <c r="AU319" i="2"/>
  <c r="AU455" i="2"/>
  <c r="AU410" i="2"/>
  <c r="AU440" i="2"/>
  <c r="AU100" i="2"/>
  <c r="AR336" i="2"/>
  <c r="AR172" i="2"/>
  <c r="AR212" i="2"/>
  <c r="AR100" i="2"/>
  <c r="AR257" i="2"/>
  <c r="AR17" i="2"/>
  <c r="AR44" i="2"/>
  <c r="AR210" i="2"/>
  <c r="AR4" i="2"/>
  <c r="AR379" i="2"/>
  <c r="AR86" i="2"/>
  <c r="AR12" i="2"/>
  <c r="AR47" i="2"/>
  <c r="AR208" i="2"/>
  <c r="AR19" i="2"/>
  <c r="AR217" i="2"/>
  <c r="AR303" i="2"/>
  <c r="AR197" i="2"/>
  <c r="AR123" i="2"/>
  <c r="AR280" i="2"/>
  <c r="AU695" i="2"/>
  <c r="AU687" i="2"/>
  <c r="AU692" i="2"/>
  <c r="AU612" i="2"/>
  <c r="AU246" i="2"/>
  <c r="AU717" i="2"/>
  <c r="AU70" i="2"/>
  <c r="AU519" i="2"/>
  <c r="AU445" i="2"/>
  <c r="AU401" i="2"/>
  <c r="AU600" i="2"/>
  <c r="AU482" i="2"/>
  <c r="AU187" i="2"/>
  <c r="AU521" i="2"/>
  <c r="AU314" i="2"/>
  <c r="AU486" i="2"/>
  <c r="AU305" i="2"/>
  <c r="AU271" i="2"/>
  <c r="AU622" i="2"/>
  <c r="AU513" i="2"/>
  <c r="AU718" i="2"/>
  <c r="AU10" i="2"/>
  <c r="AU383" i="2"/>
  <c r="AU59" i="2"/>
  <c r="AU632" i="2"/>
  <c r="AU682" i="2"/>
  <c r="AU248" i="2"/>
  <c r="AU466" i="2"/>
  <c r="AU128" i="2"/>
  <c r="AU150" i="2"/>
  <c r="AU216" i="2"/>
  <c r="AU157" i="2"/>
  <c r="AU332" i="2"/>
  <c r="AU296" i="2"/>
  <c r="AU618" i="2"/>
  <c r="AU179" i="2"/>
  <c r="AU194" i="2"/>
  <c r="AU458" i="2"/>
  <c r="AU431" i="2"/>
  <c r="AU710" i="2"/>
  <c r="AU71" i="2"/>
  <c r="AU642" i="2"/>
  <c r="AU196" i="2"/>
  <c r="AU556" i="2"/>
  <c r="AU633" i="2"/>
  <c r="AU36" i="2"/>
  <c r="AU604" i="2"/>
  <c r="AU272" i="2"/>
  <c r="AU467" i="2"/>
  <c r="AU685" i="2"/>
  <c r="AU222" i="2"/>
  <c r="AU58" i="2"/>
  <c r="AU638" i="2"/>
  <c r="AU504" i="2"/>
  <c r="AU598" i="2"/>
  <c r="AU200" i="2"/>
  <c r="AU459" i="2"/>
  <c r="AU673" i="2"/>
  <c r="AU87" i="2"/>
  <c r="AU477" i="2"/>
  <c r="AU80" i="2"/>
  <c r="AT198" i="2"/>
  <c r="AT523" i="2"/>
  <c r="AT237" i="2"/>
  <c r="AT436" i="2"/>
  <c r="AT182" i="2"/>
  <c r="AT334" i="2"/>
  <c r="AT518" i="2"/>
  <c r="AT234" i="2"/>
  <c r="AT432" i="2"/>
  <c r="AT130" i="2"/>
  <c r="AT543" i="2"/>
  <c r="AR10" i="2"/>
  <c r="AR216" i="2"/>
  <c r="AR157" i="2"/>
  <c r="AR618" i="2"/>
  <c r="AR179" i="2"/>
  <c r="AR194" i="2"/>
  <c r="AR431" i="2"/>
  <c r="AR71" i="2"/>
  <c r="AR36" i="2"/>
  <c r="AR272" i="2"/>
  <c r="AR58" i="2"/>
  <c r="AR80" i="2"/>
  <c r="AU696" i="2"/>
  <c r="AU577" i="2"/>
  <c r="AU517" i="2"/>
  <c r="AU214" i="2"/>
  <c r="AU370" i="2"/>
  <c r="AU193" i="2"/>
  <c r="AU732" i="2"/>
  <c r="AU586" i="2"/>
  <c r="AU253" i="2"/>
  <c r="AU595" i="2"/>
  <c r="AU228" i="2"/>
  <c r="AU147" i="2"/>
  <c r="AU310" i="2"/>
  <c r="AU649" i="2"/>
  <c r="AU531" i="2"/>
  <c r="AU706" i="2"/>
  <c r="AU186" i="2"/>
  <c r="AU385" i="2"/>
  <c r="AU528" i="2"/>
  <c r="AU374" i="2"/>
  <c r="AU527" i="2"/>
  <c r="AU689" i="2"/>
  <c r="AU416" i="2"/>
  <c r="AU727" i="2"/>
  <c r="AU152" i="2"/>
  <c r="AU520" i="2"/>
  <c r="AU330" i="2"/>
  <c r="AU597" i="2"/>
  <c r="AU293" i="2"/>
  <c r="AU183" i="2"/>
  <c r="AU614" i="2"/>
  <c r="AU16" i="2"/>
  <c r="AU67" i="2"/>
  <c r="AU56" i="2"/>
  <c r="AU366" i="2"/>
  <c r="AU324" i="2"/>
  <c r="AU105" i="2"/>
  <c r="AU414" i="2"/>
  <c r="AU409" i="2"/>
  <c r="AU456" i="2"/>
  <c r="AU173" i="2"/>
  <c r="AU329" i="2"/>
  <c r="AU396" i="2"/>
  <c r="AU387" i="2"/>
  <c r="AU325" i="2"/>
  <c r="AU479" i="2"/>
  <c r="AU563" i="2"/>
  <c r="AU510" i="2"/>
  <c r="AU430" i="2"/>
  <c r="AU20" i="2"/>
  <c r="AU198" i="2"/>
  <c r="AU523" i="2"/>
  <c r="AU237" i="2"/>
  <c r="AU436" i="2"/>
  <c r="AU182" i="2"/>
  <c r="AU334" i="2"/>
  <c r="AU518" i="2"/>
  <c r="AU234" i="2"/>
  <c r="AU432" i="2"/>
  <c r="AU130" i="2"/>
  <c r="AU543" i="2"/>
  <c r="AT494" i="2"/>
  <c r="AT580" i="2"/>
  <c r="AT660" i="2"/>
  <c r="AT674" i="2"/>
  <c r="AT281" i="2"/>
  <c r="AT6" i="2"/>
  <c r="AT92" i="2"/>
  <c r="AT83" i="2"/>
  <c r="AT230" i="2"/>
  <c r="AT163" i="2"/>
  <c r="AT474" i="2"/>
  <c r="AT678" i="2"/>
  <c r="AT120" i="2"/>
  <c r="AT103" i="2"/>
  <c r="AT302" i="2"/>
  <c r="AT478" i="2"/>
  <c r="AT404" i="2"/>
  <c r="AT609" i="2"/>
  <c r="AT378" i="2"/>
  <c r="AT265" i="2"/>
  <c r="AT180" i="2"/>
  <c r="AT18" i="2"/>
  <c r="AT571" i="2"/>
  <c r="AT391" i="2"/>
  <c r="AT464" i="2"/>
  <c r="AT516" i="2"/>
  <c r="AT652" i="2"/>
  <c r="AT321" i="2"/>
  <c r="AT669" i="2"/>
  <c r="AT546" i="2"/>
  <c r="AT471" i="2"/>
  <c r="AT643" i="2"/>
  <c r="AT297" i="2"/>
  <c r="AT728" i="2"/>
  <c r="AT368" i="2"/>
  <c r="AT93" i="2"/>
  <c r="AT149" i="2"/>
  <c r="AT104" i="2"/>
  <c r="AT300" i="2"/>
  <c r="AT346" i="2"/>
  <c r="AT160" i="2"/>
  <c r="AT591" i="2"/>
  <c r="AT664" i="2"/>
  <c r="AT560" i="2"/>
  <c r="AR531" i="2"/>
  <c r="AR416" i="2"/>
  <c r="AR152" i="2"/>
  <c r="AR183" i="2"/>
  <c r="AR56" i="2"/>
  <c r="AR173" i="2"/>
  <c r="AR329" i="2"/>
  <c r="AR325" i="2"/>
  <c r="AR479" i="2"/>
  <c r="AR430" i="2"/>
  <c r="AR20" i="2"/>
  <c r="AR237" i="2"/>
  <c r="AR182" i="2"/>
  <c r="AR518" i="2"/>
  <c r="AR432" i="2"/>
  <c r="AR130" i="2"/>
  <c r="AR543" i="2"/>
  <c r="AU581" i="2"/>
  <c r="AU699" i="2"/>
  <c r="AU333" i="2"/>
  <c r="AU307" i="2"/>
  <c r="AU144" i="2"/>
  <c r="AU703" i="2"/>
  <c r="AU465" i="2"/>
  <c r="AU328" i="2"/>
  <c r="AU66" i="2"/>
  <c r="AU76" i="2"/>
  <c r="AU40" i="2"/>
  <c r="AU715" i="2"/>
  <c r="AU117" i="2"/>
  <c r="AU43" i="2"/>
  <c r="AU497" i="2"/>
  <c r="AU483" i="2"/>
  <c r="AU252" i="2"/>
  <c r="AU494" i="2"/>
  <c r="AU580" i="2"/>
  <c r="AU660" i="2"/>
  <c r="AU674" i="2"/>
  <c r="AU281" i="2"/>
  <c r="AU6" i="2"/>
  <c r="AU92" i="2"/>
  <c r="AU83" i="2"/>
  <c r="AT705" i="2"/>
  <c r="AT457" i="2"/>
  <c r="AT654" i="2"/>
  <c r="AT232" i="2"/>
  <c r="AT628" i="2"/>
  <c r="AT309" i="2"/>
  <c r="AT288" i="2"/>
  <c r="AT358" i="2"/>
  <c r="AT238" i="2"/>
  <c r="AT178" i="2"/>
  <c r="AT170" i="2"/>
  <c r="AT343" i="2"/>
  <c r="AT354" i="2"/>
  <c r="AT406" i="2"/>
  <c r="AT142" i="2"/>
  <c r="AT502" i="2"/>
  <c r="AT349" i="2"/>
  <c r="AT202" i="2"/>
  <c r="AT489" i="2"/>
  <c r="AT641" i="2"/>
  <c r="AT195" i="2"/>
  <c r="AT549" i="2"/>
  <c r="AT264" i="2"/>
  <c r="AT23" i="2"/>
  <c r="AT481" i="2"/>
  <c r="AT107" i="2"/>
  <c r="AT312" i="2"/>
  <c r="AT258" i="2"/>
  <c r="AT485" i="2"/>
  <c r="AT231" i="2"/>
  <c r="AT420" i="2"/>
  <c r="AT278" i="2"/>
  <c r="AT111" i="2"/>
  <c r="AT625" i="2"/>
  <c r="AR494" i="2"/>
  <c r="AR281" i="2"/>
  <c r="AR6" i="2"/>
  <c r="AR83" i="2"/>
  <c r="AR230" i="2"/>
  <c r="AR103" i="2"/>
  <c r="AR302" i="2"/>
  <c r="AR265" i="2"/>
  <c r="AR180" i="2"/>
  <c r="AR18" i="2"/>
  <c r="AR297" i="2"/>
  <c r="AR93" i="2"/>
  <c r="AR149" i="2"/>
  <c r="AU712" i="2"/>
  <c r="AU353" i="2"/>
  <c r="AU491" i="2"/>
  <c r="AU444" i="2"/>
  <c r="AU263" i="2"/>
  <c r="AU460" i="2"/>
  <c r="AU129" i="2"/>
  <c r="AU245" i="2"/>
  <c r="AU724" i="2"/>
  <c r="AU322" i="2"/>
  <c r="AU382" i="2"/>
  <c r="AU41" i="2"/>
  <c r="AU572" i="2"/>
  <c r="AU171" i="2"/>
  <c r="AU713" i="2"/>
  <c r="AU422" i="2"/>
  <c r="AU140" i="2"/>
  <c r="AU49" i="2"/>
  <c r="AU230" i="2"/>
  <c r="AU163" i="2"/>
  <c r="AU474" i="2"/>
  <c r="AU678" i="2"/>
  <c r="AU120" i="2"/>
  <c r="AU103" i="2"/>
  <c r="AU302" i="2"/>
  <c r="AU478" i="2"/>
  <c r="AU404" i="2"/>
  <c r="AU609" i="2"/>
  <c r="AU378" i="2"/>
  <c r="AU265" i="2"/>
  <c r="AU180" i="2"/>
  <c r="AU18" i="2"/>
  <c r="AU571" i="2"/>
  <c r="AU391" i="2"/>
  <c r="AU464" i="2"/>
  <c r="AU516" i="2"/>
  <c r="AU652" i="2"/>
  <c r="AU321" i="2"/>
  <c r="AU669" i="2"/>
  <c r="AU546" i="2"/>
  <c r="AU471" i="2"/>
  <c r="AU643" i="2"/>
  <c r="AU297" i="2"/>
  <c r="AU728" i="2"/>
  <c r="AU368" i="2"/>
  <c r="AU93" i="2"/>
  <c r="AU149" i="2"/>
  <c r="AU104" i="2"/>
  <c r="AU300" i="2"/>
  <c r="AU346" i="2"/>
  <c r="AU160" i="2"/>
  <c r="AU591" i="2"/>
  <c r="AU664" i="2"/>
  <c r="AU560" i="2"/>
  <c r="AU558" i="2"/>
  <c r="AU27" i="2"/>
  <c r="AU229" i="2"/>
  <c r="AU590" i="2"/>
  <c r="AU583" i="2"/>
  <c r="AU22" i="2"/>
  <c r="AU574" i="2"/>
  <c r="AU133" i="2"/>
  <c r="AU636" i="2"/>
  <c r="AU705" i="2"/>
  <c r="AU457" i="2"/>
  <c r="AU654" i="2"/>
  <c r="AU232" i="2"/>
  <c r="AU628" i="2"/>
  <c r="AU309" i="2"/>
  <c r="AU288" i="2"/>
  <c r="AU358" i="2"/>
  <c r="AU238" i="2"/>
  <c r="AU178" i="2"/>
  <c r="AU170" i="2"/>
  <c r="AU343" i="2"/>
  <c r="AU354" i="2"/>
  <c r="AU406" i="2"/>
  <c r="AU142" i="2"/>
  <c r="AU502" i="2"/>
  <c r="AU349" i="2"/>
  <c r="AU202" i="2"/>
  <c r="AU489" i="2"/>
  <c r="AU641" i="2"/>
  <c r="AU195" i="2"/>
  <c r="AU549" i="2"/>
  <c r="AU264" i="2"/>
  <c r="AU23" i="2"/>
  <c r="AU481" i="2"/>
  <c r="AU107" i="2"/>
  <c r="AU312" i="2"/>
  <c r="AU258" i="2"/>
  <c r="AU485" i="2"/>
  <c r="AU231" i="2"/>
  <c r="AU420" i="2"/>
  <c r="AU278" i="2"/>
  <c r="AU111" i="2"/>
  <c r="AU625" i="2"/>
  <c r="AU161" i="2"/>
  <c r="AU85" i="2"/>
  <c r="AU468" i="2"/>
  <c r="AU11" i="2"/>
  <c r="AU205" i="2"/>
  <c r="AU390" i="2"/>
  <c r="AU78" i="2"/>
  <c r="AU425" i="2"/>
  <c r="AU2" i="2"/>
  <c r="AU683" i="2"/>
  <c r="AU110" i="2"/>
  <c r="AU255" i="2"/>
  <c r="AU106" i="2"/>
  <c r="AU204" i="2"/>
  <c r="AU675" i="2"/>
  <c r="AU439" i="2"/>
  <c r="AU490" i="2"/>
  <c r="AU223" i="2"/>
  <c r="AU315" i="2"/>
  <c r="AU42" i="2"/>
  <c r="AU146" i="2"/>
  <c r="AU127" i="2"/>
  <c r="AU610" i="2"/>
  <c r="AU607" i="2"/>
  <c r="AU109" i="2"/>
  <c r="AU551" i="2"/>
  <c r="AU295" i="2"/>
  <c r="AU225" i="2"/>
  <c r="AU88" i="2"/>
  <c r="AU62" i="2"/>
  <c r="AU646" i="2"/>
  <c r="AU267" i="2"/>
  <c r="AU524" i="2"/>
  <c r="AU360" i="2"/>
  <c r="AU371" i="2"/>
  <c r="AU605" i="2"/>
  <c r="AU74" i="2"/>
  <c r="AU260" i="2"/>
  <c r="AU269" i="2"/>
  <c r="AU541" i="2"/>
  <c r="AU116" i="2"/>
  <c r="AU15" i="2"/>
  <c r="AU169" i="2"/>
  <c r="AU647" i="2"/>
  <c r="AU578" i="2"/>
  <c r="AU617" i="2"/>
  <c r="AU266" i="2"/>
  <c r="AU355" i="2"/>
  <c r="AU13" i="2"/>
  <c r="AU535" i="2"/>
  <c r="AU50" i="2"/>
  <c r="AU91" i="2"/>
  <c r="AU677" i="2"/>
  <c r="AU34" i="2"/>
  <c r="AU233" i="2"/>
  <c r="AU192" i="2"/>
  <c r="AU251" i="2"/>
  <c r="AU454" i="2"/>
  <c r="AU433" i="2"/>
  <c r="AU725" i="2"/>
  <c r="AU137" i="2"/>
  <c r="AU331" i="2"/>
  <c r="AU29" i="2"/>
  <c r="AU249" i="2"/>
  <c r="AU55" i="2"/>
  <c r="AU90" i="2"/>
  <c r="AU665" i="2"/>
  <c r="AU573" i="2"/>
  <c r="AU227" i="2"/>
  <c r="AU261" i="2"/>
  <c r="AU286" i="2"/>
  <c r="AU154" i="2"/>
  <c r="AU447" i="2"/>
  <c r="AU24" i="2"/>
  <c r="AU8" i="2"/>
  <c r="AU367" i="2"/>
  <c r="AU408" i="2"/>
  <c r="AU190" i="2"/>
  <c r="AU206" i="2"/>
  <c r="AU389" i="2"/>
  <c r="AU503" i="2"/>
  <c r="AU398" i="2"/>
  <c r="AU148" i="2"/>
  <c r="AU419" i="2"/>
  <c r="AU135" i="2"/>
  <c r="AU126" i="2"/>
  <c r="AU352" i="2"/>
  <c r="AU199" i="2"/>
  <c r="AU429" i="2"/>
  <c r="AU285" i="2"/>
  <c r="AU138" i="2"/>
  <c r="AU475" i="2"/>
  <c r="AU141" i="2"/>
  <c r="AU220" i="2"/>
  <c r="AU711" i="2"/>
  <c r="AU188" i="2"/>
  <c r="AU472" i="2"/>
  <c r="AU630" i="2"/>
  <c r="AU473" i="2"/>
  <c r="AU3" i="2"/>
  <c r="AU499" i="2"/>
  <c r="AU45" i="2"/>
  <c r="AU413" i="2"/>
  <c r="AU415" i="2"/>
  <c r="AU84" i="2"/>
  <c r="AU226" i="2"/>
  <c r="AU540" i="2"/>
  <c r="AU5" i="2"/>
  <c r="AU342" i="2"/>
  <c r="AU338" i="2"/>
  <c r="AU30" i="2"/>
  <c r="AU400" i="2"/>
  <c r="AU118" i="2"/>
  <c r="AU337" i="2"/>
  <c r="AU294" i="2"/>
  <c r="AU94" i="2"/>
  <c r="AU450" i="2"/>
  <c r="AU159" i="2"/>
  <c r="AU469" i="2"/>
  <c r="AU449" i="2"/>
  <c r="AU7" i="2"/>
  <c r="AU395" i="2"/>
  <c r="AU532" i="2"/>
  <c r="AU530" i="2"/>
  <c r="AU452" i="2"/>
  <c r="AU381" i="2"/>
  <c r="AU648" i="2"/>
  <c r="AU139" i="2"/>
  <c r="AU719" i="2"/>
  <c r="AU397" i="2"/>
  <c r="AU621" i="2"/>
  <c r="AU134" i="2"/>
  <c r="AU211" i="2"/>
  <c r="AU14" i="2"/>
  <c r="AU438" i="2"/>
  <c r="AU615" i="2"/>
  <c r="AU345" i="2"/>
  <c r="AU553" i="2"/>
  <c r="AU534" i="2"/>
  <c r="AU37" i="2"/>
  <c r="AU101" i="2"/>
  <c r="AU102" i="2"/>
  <c r="AU153" i="2"/>
  <c r="AU89" i="2"/>
  <c r="AU112" i="2"/>
  <c r="AU670" i="2"/>
  <c r="AU561" i="2"/>
  <c r="AU75" i="2"/>
  <c r="AU327" i="2"/>
  <c r="AU448" i="2"/>
  <c r="AU60" i="2"/>
  <c r="AU442" i="2"/>
  <c r="AU155" i="2"/>
  <c r="AU215" i="2"/>
  <c r="AU487" i="2"/>
  <c r="AU235" i="2"/>
  <c r="AU268" i="2"/>
  <c r="AU145" i="2"/>
  <c r="AU284" i="2"/>
  <c r="AU95" i="2"/>
  <c r="AU606" i="2"/>
  <c r="AU348" i="2"/>
  <c r="AU405" i="2"/>
  <c r="AU247" i="2"/>
  <c r="AU377" i="2"/>
  <c r="AU686" i="2"/>
  <c r="AU65" i="2"/>
  <c r="AU569" i="2"/>
  <c r="AU688" i="2"/>
  <c r="AU579" i="2"/>
  <c r="AU335" i="2"/>
  <c r="AU640" i="2"/>
  <c r="AU480" i="2"/>
  <c r="AU701" i="2"/>
  <c r="AU221" i="2"/>
  <c r="AU707" i="2"/>
  <c r="AU291" i="2"/>
  <c r="AU282" i="2"/>
  <c r="AU667" i="2"/>
  <c r="AU428" i="2"/>
  <c r="AU730" i="2"/>
  <c r="AU437" i="2"/>
  <c r="AU548" i="2"/>
  <c r="AU554" i="2"/>
  <c r="AU347" i="2"/>
  <c r="AU236" i="2"/>
  <c r="AU136" i="2"/>
  <c r="AU613" i="2"/>
  <c r="AU164" i="2"/>
  <c r="AU240" i="2"/>
  <c r="AU386" i="2"/>
  <c r="AU522" i="2"/>
  <c r="AU209" i="2"/>
  <c r="AU32" i="2"/>
  <c r="AU46" i="2"/>
  <c r="AU31" i="2"/>
  <c r="AU185" i="2"/>
  <c r="AU166" i="2"/>
  <c r="AU552" i="2"/>
  <c r="AU97" i="2"/>
  <c r="AU575" i="2"/>
  <c r="AU68" i="2"/>
  <c r="AU184" i="2"/>
  <c r="AU451" i="2"/>
  <c r="AU511" i="2"/>
  <c r="AU25" i="2"/>
  <c r="AU417" i="2"/>
  <c r="AU514" i="2"/>
  <c r="AU158" i="2"/>
  <c r="AU98" i="2"/>
  <c r="AU52" i="2"/>
  <c r="AU63" i="2"/>
  <c r="AU423" i="2"/>
  <c r="AU453" i="2"/>
  <c r="AU119" i="2"/>
  <c r="AU392" i="2"/>
  <c r="AU372" i="2"/>
  <c r="AU279" i="2"/>
  <c r="AU441" i="2"/>
  <c r="AU73" i="2"/>
  <c r="AU61" i="2"/>
  <c r="AU470" i="2"/>
  <c r="AU313" i="2"/>
  <c r="AU176" i="2"/>
  <c r="AU167" i="2"/>
  <c r="AU411" i="2"/>
  <c r="AU318" i="2"/>
  <c r="AU364" i="2"/>
  <c r="AU26" i="2"/>
  <c r="AU694" i="2"/>
  <c r="AU659" i="2"/>
  <c r="AU326" i="2"/>
  <c r="AU339" i="2"/>
  <c r="AU588" i="2"/>
  <c r="AU254" i="2"/>
  <c r="AU213" i="2"/>
  <c r="AU181" i="2"/>
  <c r="AU562" i="2"/>
  <c r="AU262" i="2"/>
  <c r="AU9" i="2"/>
  <c r="AU317" i="2"/>
  <c r="AU156" i="2"/>
  <c r="AU635" i="2"/>
  <c r="AU509" i="2"/>
  <c r="AU174" i="2"/>
  <c r="AU82" i="2"/>
  <c r="AU515" i="2"/>
  <c r="AU362" i="2"/>
  <c r="AU498" i="2"/>
  <c r="AU351" i="2"/>
  <c r="AU39" i="2"/>
  <c r="AU602" i="2"/>
  <c r="AU250" i="2"/>
  <c r="AU506" i="2"/>
  <c r="AU218" i="2"/>
  <c r="AU536" i="2"/>
  <c r="AU239" i="2"/>
  <c r="AU723" i="2"/>
  <c r="AU700" i="2"/>
  <c r="AU639" i="2"/>
  <c r="AU380" i="2"/>
  <c r="AU340" i="2"/>
  <c r="AU275" i="2"/>
  <c r="AU168" i="2"/>
  <c r="AU306" i="2"/>
  <c r="AU361" i="2"/>
  <c r="AU539" i="2"/>
  <c r="AU298" i="2"/>
  <c r="AU427" i="2"/>
  <c r="AU435" i="2"/>
  <c r="AU244" i="2"/>
  <c r="AU393" i="2"/>
  <c r="AU698" i="2"/>
  <c r="AU508" i="2"/>
  <c r="AU21" i="2"/>
  <c r="AU512" i="2"/>
  <c r="AU619" i="2"/>
  <c r="AU64" i="2"/>
  <c r="AU537" i="2"/>
  <c r="AU113" i="2"/>
  <c r="AU48" i="2"/>
  <c r="AU270" i="2"/>
  <c r="AU369" i="2"/>
  <c r="AU311" i="2"/>
  <c r="AU287" i="2"/>
  <c r="AU568" i="2"/>
  <c r="AU256" i="2"/>
  <c r="AU592" i="2"/>
  <c r="AU697" i="2"/>
  <c r="AU122" i="2"/>
  <c r="AU350" i="2"/>
  <c r="AU493" i="2"/>
  <c r="AU289" i="2"/>
  <c r="AU143" i="2"/>
  <c r="AU684" i="2"/>
  <c r="AU594" i="2"/>
  <c r="AU418" i="2"/>
  <c r="AU28" i="2"/>
  <c r="AU323" i="2"/>
  <c r="AU243" i="2"/>
  <c r="AU38" i="2"/>
  <c r="AU54" i="2"/>
  <c r="AU276" i="2"/>
  <c r="AU463" i="2"/>
  <c r="AU308" i="2"/>
  <c r="AU132" i="2"/>
  <c r="AU53" i="2"/>
  <c r="AU567" i="2"/>
  <c r="AU623" i="2"/>
  <c r="AU388" i="2"/>
  <c r="AU69" i="2"/>
  <c r="AU565" i="2"/>
  <c r="AU500" i="2"/>
  <c r="AU356" i="2"/>
  <c r="AU241" i="2"/>
  <c r="AU131" i="2"/>
  <c r="AU461" i="2"/>
  <c r="AU257" i="2"/>
  <c r="AU589" i="2"/>
  <c r="AU363" i="2"/>
  <c r="AU17" i="2"/>
  <c r="AU44" i="2"/>
  <c r="AU547" i="2"/>
  <c r="AU538" i="2"/>
  <c r="AU210" i="2"/>
  <c r="AU4" i="2"/>
  <c r="AU379" i="2"/>
  <c r="AU165" i="2"/>
  <c r="AU86" i="2"/>
  <c r="AU542" i="2"/>
  <c r="AU375" i="2"/>
  <c r="AU57" i="2"/>
  <c r="AU653" i="2"/>
  <c r="AU533" i="2"/>
  <c r="AU12" i="2"/>
  <c r="AU550" i="2"/>
  <c r="AU47" i="2"/>
  <c r="AU616" i="2"/>
  <c r="AU626" i="2"/>
  <c r="AU208" i="2"/>
  <c r="AU559" i="2"/>
  <c r="AU19" i="2"/>
  <c r="AU658" i="2"/>
  <c r="AU316" i="2"/>
  <c r="AU217" i="2"/>
  <c r="AU426" i="2"/>
  <c r="AU303" i="2"/>
  <c r="AU197" i="2"/>
  <c r="AU357" i="2"/>
  <c r="AU476" i="2"/>
  <c r="AU123" i="2"/>
  <c r="AU656" i="2"/>
  <c r="AU596" i="2"/>
  <c r="AU280" i="2"/>
  <c r="W88" i="3" l="1"/>
  <c r="W10" i="3"/>
  <c r="W97" i="3"/>
  <c r="W9" i="3"/>
  <c r="W17" i="3"/>
  <c r="Y88" i="3"/>
  <c r="Y58" i="3"/>
  <c r="W48" i="3"/>
  <c r="Y20" i="3"/>
  <c r="W72" i="3"/>
  <c r="Y76" i="3"/>
  <c r="Y54" i="3"/>
  <c r="Y15" i="3"/>
  <c r="Y59" i="3"/>
  <c r="Y60" i="3"/>
  <c r="Y9" i="3"/>
  <c r="W14" i="3"/>
  <c r="Y95" i="3"/>
  <c r="W115" i="3"/>
  <c r="Y35" i="3"/>
  <c r="W62" i="3"/>
  <c r="W29" i="3"/>
  <c r="W73" i="3"/>
  <c r="W65" i="3"/>
  <c r="W114" i="3"/>
  <c r="W49" i="3"/>
  <c r="W58" i="3"/>
  <c r="Y118" i="3"/>
  <c r="Y110" i="3"/>
  <c r="Y61" i="3"/>
  <c r="Y81" i="3"/>
  <c r="W103" i="3"/>
  <c r="W70" i="3"/>
  <c r="Y112" i="3"/>
  <c r="Y53" i="3"/>
  <c r="Y90" i="3"/>
  <c r="Y30" i="3"/>
  <c r="Y23" i="3"/>
  <c r="W59" i="3"/>
  <c r="Y36" i="3"/>
  <c r="Y105" i="3"/>
  <c r="Y115" i="3"/>
  <c r="W101" i="3"/>
  <c r="Y3" i="3"/>
  <c r="W87" i="3"/>
  <c r="W39" i="3"/>
  <c r="Y71" i="3"/>
  <c r="Y74" i="3"/>
  <c r="W83" i="3"/>
  <c r="Y29" i="3"/>
  <c r="Y73" i="3"/>
  <c r="W109" i="3"/>
  <c r="Y114" i="3"/>
  <c r="W85" i="3"/>
  <c r="W121" i="3"/>
  <c r="Y122" i="3"/>
  <c r="W12" i="3"/>
  <c r="Y103" i="3"/>
  <c r="W96" i="3"/>
  <c r="W99" i="3"/>
  <c r="Y51" i="3"/>
  <c r="Y13" i="3"/>
  <c r="Y45" i="3"/>
  <c r="W36" i="3"/>
  <c r="Y63" i="3"/>
  <c r="W20" i="3"/>
  <c r="W23" i="3"/>
  <c r="Y27" i="3"/>
  <c r="Y78" i="3"/>
  <c r="W105" i="3"/>
  <c r="Y101" i="3"/>
  <c r="Y66" i="3"/>
  <c r="W38" i="3"/>
  <c r="Y31" i="3"/>
  <c r="W31" i="3"/>
  <c r="Y39" i="3"/>
  <c r="W43" i="3"/>
  <c r="W11" i="3"/>
  <c r="W67" i="3"/>
  <c r="W50" i="3"/>
  <c r="Y87" i="3"/>
  <c r="W122" i="3"/>
  <c r="W5" i="3"/>
  <c r="Y12" i="3"/>
  <c r="W86" i="3"/>
  <c r="Y99" i="3"/>
  <c r="W75" i="3"/>
  <c r="Y44" i="3"/>
  <c r="W81" i="3"/>
  <c r="W15" i="3"/>
  <c r="Y10" i="3"/>
  <c r="W30" i="3"/>
  <c r="Y8" i="3"/>
  <c r="Y41" i="3"/>
  <c r="Y72" i="3"/>
  <c r="W111" i="3"/>
  <c r="Y40" i="3"/>
  <c r="W40" i="3"/>
  <c r="W60" i="3"/>
  <c r="Y43" i="3"/>
  <c r="W118" i="3"/>
  <c r="Y67" i="3"/>
  <c r="Y50" i="3"/>
  <c r="Y79" i="3"/>
  <c r="Y34" i="3"/>
  <c r="Y24" i="3"/>
  <c r="Y5" i="3"/>
  <c r="Y86" i="3"/>
  <c r="Y102" i="3"/>
  <c r="W63" i="3"/>
  <c r="Y4" i="3"/>
  <c r="Y49" i="3"/>
  <c r="Y55" i="3"/>
  <c r="W106" i="3"/>
  <c r="Y62" i="3"/>
  <c r="W98" i="3"/>
  <c r="Y77" i="3"/>
  <c r="W77" i="3"/>
  <c r="W8" i="3"/>
  <c r="Y107" i="3"/>
  <c r="W2" i="3"/>
  <c r="Y109" i="3"/>
  <c r="Y75" i="3"/>
  <c r="W79" i="3"/>
  <c r="W89" i="3"/>
  <c r="W34" i="3"/>
  <c r="W24" i="3"/>
  <c r="Y46" i="3"/>
  <c r="W100" i="3"/>
  <c r="W44" i="3"/>
  <c r="W95" i="3"/>
  <c r="W110" i="3"/>
  <c r="W4" i="3"/>
  <c r="Y70" i="3"/>
  <c r="Y83" i="3"/>
  <c r="Y106" i="3"/>
  <c r="W19" i="3"/>
  <c r="Y38" i="3"/>
  <c r="W124" i="3"/>
  <c r="Y21" i="3"/>
  <c r="W21" i="3"/>
  <c r="W45" i="3"/>
  <c r="Y2" i="3"/>
  <c r="Y65" i="3"/>
  <c r="Y96" i="3"/>
  <c r="W102" i="3"/>
  <c r="W117" i="3"/>
  <c r="Y100" i="3"/>
  <c r="W123" i="3"/>
  <c r="W78" i="3"/>
  <c r="W91" i="3"/>
  <c r="W33" i="3"/>
  <c r="W61" i="3"/>
  <c r="W47" i="3"/>
  <c r="Y47" i="3"/>
  <c r="W116" i="3"/>
  <c r="Y11" i="3"/>
  <c r="Y121" i="3"/>
  <c r="Y19" i="3"/>
  <c r="W28" i="3"/>
  <c r="Y111" i="3"/>
  <c r="Y68" i="3"/>
  <c r="W68" i="3"/>
  <c r="W7" i="3"/>
  <c r="W26" i="3"/>
  <c r="W113" i="3"/>
  <c r="W42" i="3"/>
  <c r="Y85" i="3"/>
  <c r="W64" i="3"/>
  <c r="W119" i="3"/>
  <c r="W69" i="3"/>
  <c r="Y117" i="3"/>
  <c r="Y123" i="3"/>
  <c r="W80" i="3"/>
  <c r="Y91" i="3"/>
  <c r="W71" i="3"/>
  <c r="W93" i="3"/>
  <c r="Y116" i="3"/>
  <c r="Y89" i="3"/>
  <c r="Y28" i="3"/>
  <c r="W84" i="3"/>
  <c r="Y98" i="3"/>
  <c r="W18" i="3"/>
  <c r="Y7" i="3"/>
  <c r="Y26" i="3"/>
  <c r="Y94" i="3"/>
  <c r="Y17" i="3"/>
  <c r="Y113" i="3"/>
  <c r="Y42" i="3"/>
  <c r="Y64" i="3"/>
  <c r="W52" i="3"/>
  <c r="W108" i="3"/>
  <c r="Y119" i="3"/>
  <c r="W120" i="3"/>
  <c r="Y69" i="3"/>
  <c r="W46" i="3"/>
  <c r="W37" i="3"/>
  <c r="W25" i="3"/>
  <c r="Y80" i="3"/>
  <c r="W94" i="3"/>
  <c r="Y82" i="3"/>
  <c r="Y93" i="3"/>
  <c r="Y97" i="3"/>
  <c r="Y84" i="3"/>
  <c r="W57" i="3"/>
  <c r="Y124" i="3"/>
  <c r="W35" i="3"/>
  <c r="Y33" i="3"/>
  <c r="W32" i="3"/>
  <c r="W22" i="3"/>
  <c r="W104" i="3"/>
  <c r="W41" i="3"/>
  <c r="Y52" i="3"/>
  <c r="Y108" i="3"/>
  <c r="W27" i="3"/>
  <c r="Y37" i="3"/>
  <c r="Y25" i="3"/>
  <c r="W125" i="3"/>
  <c r="W74" i="3"/>
  <c r="Y18" i="3"/>
  <c r="Y120" i="3"/>
  <c r="Y6" i="3"/>
  <c r="Y57" i="3"/>
  <c r="W92" i="3"/>
  <c r="W3" i="3"/>
  <c r="Y56" i="3"/>
  <c r="Y32" i="3"/>
  <c r="Y22" i="3"/>
  <c r="Y104" i="3"/>
  <c r="W16" i="3"/>
  <c r="W55" i="3"/>
  <c r="Y125" i="3"/>
  <c r="W56" i="3"/>
  <c r="Y14" i="3"/>
  <c r="Y48" i="3"/>
  <c r="W6" i="3"/>
  <c r="Y92" i="3"/>
  <c r="W51" i="3"/>
  <c r="W66" i="3"/>
  <c r="W13" i="3"/>
  <c r="W112" i="3"/>
  <c r="W53" i="3"/>
  <c r="W76" i="3"/>
  <c r="Y16" i="3"/>
  <c r="W54" i="3"/>
  <c r="W82" i="3"/>
  <c r="W90" i="3"/>
  <c r="W107" i="3"/>
  <c r="AV660" i="2"/>
  <c r="AV436" i="2"/>
  <c r="AV329" i="2"/>
  <c r="AV183" i="2"/>
  <c r="AV385" i="2"/>
  <c r="AV193" i="2"/>
  <c r="AV598" i="2"/>
  <c r="AV196" i="2"/>
  <c r="AV216" i="2"/>
  <c r="AV622" i="2"/>
  <c r="AV246" i="2"/>
  <c r="AV303" i="2"/>
  <c r="AV12" i="2"/>
  <c r="AV547" i="2"/>
  <c r="AV308" i="2"/>
  <c r="AV289" i="2"/>
  <c r="AV427" i="2"/>
  <c r="AV239" i="2"/>
  <c r="AV174" i="2"/>
  <c r="AV339" i="2"/>
  <c r="AV488" i="2"/>
  <c r="AV164" i="2"/>
  <c r="AV73" i="2"/>
  <c r="AV514" i="2"/>
  <c r="AV31" i="2"/>
  <c r="AV606" i="2"/>
  <c r="AV327" i="2"/>
  <c r="AV345" i="2"/>
  <c r="AV452" i="2"/>
  <c r="AV434" i="2"/>
  <c r="AV8" i="2"/>
  <c r="AV29" i="2"/>
  <c r="AV50" i="2"/>
  <c r="AV304" i="2"/>
  <c r="AV320" i="2"/>
  <c r="AV619" i="2"/>
  <c r="AV359" i="2"/>
  <c r="AV611" i="2"/>
  <c r="AV307" i="2"/>
  <c r="AV148" i="2"/>
  <c r="AV657" i="2"/>
  <c r="AV483" i="2"/>
  <c r="AV99" i="2"/>
  <c r="AV349" i="2"/>
  <c r="AV399" i="2"/>
  <c r="AV419" i="2"/>
  <c r="AV481" i="2"/>
  <c r="AV490" i="2"/>
  <c r="AV49" i="2"/>
  <c r="AV612" i="2"/>
  <c r="AV100" i="2"/>
  <c r="AV277" i="2"/>
  <c r="AV312" i="2"/>
  <c r="AV523" i="2"/>
  <c r="AV456" i="2"/>
  <c r="AV597" i="2"/>
  <c r="AV706" i="2"/>
  <c r="AV214" i="2"/>
  <c r="AV638" i="2"/>
  <c r="AV71" i="2"/>
  <c r="AV128" i="2"/>
  <c r="AV305" i="2"/>
  <c r="AV217" i="2"/>
  <c r="AV653" i="2"/>
  <c r="AV17" i="2"/>
  <c r="AV276" i="2"/>
  <c r="AV350" i="2"/>
  <c r="AV539" i="2"/>
  <c r="AV218" i="2"/>
  <c r="AV635" i="2"/>
  <c r="AV659" i="2"/>
  <c r="AV709" i="2"/>
  <c r="AV548" i="2"/>
  <c r="AV279" i="2"/>
  <c r="AV25" i="2"/>
  <c r="AV32" i="2"/>
  <c r="AV640" i="2"/>
  <c r="AV284" i="2"/>
  <c r="AV561" i="2"/>
  <c r="AV438" i="2"/>
  <c r="AV704" i="2"/>
  <c r="AV722" i="2"/>
  <c r="AV557" i="2"/>
  <c r="AV443" i="2"/>
  <c r="AV21" i="2"/>
  <c r="AV421" i="2"/>
  <c r="AV501" i="2"/>
  <c r="AV654" i="2"/>
  <c r="AV449" i="2"/>
  <c r="AV72" i="2"/>
  <c r="AV264" i="2"/>
  <c r="AV136" i="2"/>
  <c r="AV22" i="2"/>
  <c r="AV469" i="2"/>
  <c r="AV224" i="2"/>
  <c r="AV549" i="2"/>
  <c r="AV299" i="2"/>
  <c r="AV457" i="2"/>
  <c r="AV269" i="2"/>
  <c r="AV23" i="2"/>
  <c r="AV76" i="2"/>
  <c r="AV161" i="2"/>
  <c r="AV333" i="2"/>
  <c r="AV712" i="2"/>
  <c r="AV687" i="2"/>
  <c r="AV410" i="2"/>
  <c r="AV666" i="2"/>
  <c r="AV238" i="2"/>
  <c r="AV641" i="2"/>
  <c r="AV465" i="2"/>
  <c r="AV716" i="2"/>
  <c r="AV230" i="2"/>
  <c r="AV368" i="2"/>
  <c r="AV237" i="2"/>
  <c r="AV173" i="2"/>
  <c r="AV293" i="2"/>
  <c r="AV186" i="2"/>
  <c r="AV370" i="2"/>
  <c r="AV504" i="2"/>
  <c r="AV642" i="2"/>
  <c r="AV150" i="2"/>
  <c r="AV271" i="2"/>
  <c r="AV426" i="2"/>
  <c r="AV533" i="2"/>
  <c r="AV44" i="2"/>
  <c r="AV463" i="2"/>
  <c r="AV493" i="2"/>
  <c r="AV298" i="2"/>
  <c r="AV536" i="2"/>
  <c r="AV509" i="2"/>
  <c r="AV326" i="2"/>
  <c r="AV603" i="2"/>
  <c r="AV347" i="2"/>
  <c r="AV441" i="2"/>
  <c r="AV417" i="2"/>
  <c r="AV46" i="2"/>
  <c r="AV701" i="2"/>
  <c r="AV95" i="2"/>
  <c r="AV75" i="2"/>
  <c r="AV615" i="2"/>
  <c r="AV530" i="2"/>
  <c r="AV365" i="2"/>
  <c r="AV24" i="2"/>
  <c r="AV331" i="2"/>
  <c r="AV535" i="2"/>
  <c r="AV582" i="2"/>
  <c r="AV564" i="2"/>
  <c r="AV512" i="2"/>
  <c r="AV593" i="2"/>
  <c r="AV545" i="2"/>
  <c r="AV170" i="2"/>
  <c r="AV694" i="2"/>
  <c r="AV587" i="2"/>
  <c r="AV278" i="2"/>
  <c r="AV66" i="2"/>
  <c r="AV599" i="2"/>
  <c r="AV288" i="2"/>
  <c r="AV395" i="2"/>
  <c r="AV462" i="2"/>
  <c r="AV420" i="2"/>
  <c r="AV191" i="2"/>
  <c r="AV406" i="2"/>
  <c r="AV111" i="2"/>
  <c r="AV252" i="2"/>
  <c r="AV2" i="2"/>
  <c r="AV516" i="2"/>
  <c r="AV322" i="2"/>
  <c r="AV692" i="2"/>
  <c r="AV440" i="2"/>
  <c r="AV336" i="2"/>
  <c r="AV202" i="2"/>
  <c r="AV137" i="2"/>
  <c r="AV198" i="2"/>
  <c r="AV409" i="2"/>
  <c r="AV330" i="2"/>
  <c r="AV531" i="2"/>
  <c r="AV517" i="2"/>
  <c r="AV58" i="2"/>
  <c r="AV710" i="2"/>
  <c r="AV466" i="2"/>
  <c r="AV486" i="2"/>
  <c r="AV316" i="2"/>
  <c r="AV57" i="2"/>
  <c r="AV363" i="2"/>
  <c r="AV54" i="2"/>
  <c r="AV122" i="2"/>
  <c r="AV361" i="2"/>
  <c r="AV506" i="2"/>
  <c r="AV156" i="2"/>
  <c r="AV26" i="2"/>
  <c r="AV162" i="2"/>
  <c r="AV730" i="2"/>
  <c r="AV372" i="2"/>
  <c r="AV511" i="2"/>
  <c r="AV209" i="2"/>
  <c r="AV579" i="2"/>
  <c r="AV145" i="2"/>
  <c r="AV670" i="2"/>
  <c r="AV14" i="2"/>
  <c r="AV634" i="2"/>
  <c r="AV242" i="2"/>
  <c r="AV154" i="2"/>
  <c r="AV725" i="2"/>
  <c r="AV355" i="2"/>
  <c r="AV207" i="2"/>
  <c r="AV662" i="2"/>
  <c r="AV508" i="2"/>
  <c r="AV35" i="2"/>
  <c r="AV720" i="2"/>
  <c r="AV229" i="2"/>
  <c r="AV94" i="2"/>
  <c r="AV189" i="2"/>
  <c r="AV142" i="2"/>
  <c r="AV7" i="2"/>
  <c r="AV663" i="2"/>
  <c r="AV713" i="2"/>
  <c r="AV294" i="2"/>
  <c r="AV661" i="2"/>
  <c r="AV354" i="2"/>
  <c r="AV532" i="2"/>
  <c r="AV274" i="2"/>
  <c r="AV27" i="2"/>
  <c r="AV74" i="2"/>
  <c r="AV502" i="2"/>
  <c r="AV699" i="2"/>
  <c r="AV114" i="2"/>
  <c r="AV346" i="2"/>
  <c r="AV695" i="2"/>
  <c r="AV455" i="2"/>
  <c r="AV671" i="2"/>
  <c r="AV636" i="2"/>
  <c r="AV20" i="2"/>
  <c r="AV414" i="2"/>
  <c r="AV520" i="2"/>
  <c r="AV649" i="2"/>
  <c r="AV577" i="2"/>
  <c r="AV222" i="2"/>
  <c r="AV431" i="2"/>
  <c r="AV248" i="2"/>
  <c r="AV314" i="2"/>
  <c r="AV658" i="2"/>
  <c r="AV375" i="2"/>
  <c r="AV589" i="2"/>
  <c r="AV38" i="2"/>
  <c r="AV697" i="2"/>
  <c r="AV306" i="2"/>
  <c r="AV250" i="2"/>
  <c r="AV317" i="2"/>
  <c r="AV364" i="2"/>
  <c r="AV507" i="2"/>
  <c r="AV667" i="2"/>
  <c r="AV392" i="2"/>
  <c r="AV451" i="2"/>
  <c r="AV522" i="2"/>
  <c r="AV702" i="2"/>
  <c r="AV268" i="2"/>
  <c r="AV112" i="2"/>
  <c r="AV211" i="2"/>
  <c r="AV108" i="2"/>
  <c r="AV526" i="2"/>
  <c r="AV286" i="2"/>
  <c r="AV433" i="2"/>
  <c r="AV266" i="2"/>
  <c r="AV412" i="2"/>
  <c r="AV679" i="2"/>
  <c r="AV698" i="2"/>
  <c r="AV492" i="2"/>
  <c r="AV646" i="2"/>
  <c r="AV41" i="2"/>
  <c r="AV118" i="2"/>
  <c r="AV672" i="2"/>
  <c r="AV309" i="2"/>
  <c r="AV450" i="2"/>
  <c r="AV495" i="2"/>
  <c r="AV444" i="2"/>
  <c r="AV30" i="2"/>
  <c r="AV121" i="2"/>
  <c r="AV628" i="2"/>
  <c r="AV159" i="2"/>
  <c r="AV175" i="2"/>
  <c r="AV724" i="2"/>
  <c r="AV605" i="2"/>
  <c r="AV358" i="2"/>
  <c r="AV691" i="2"/>
  <c r="AV546" i="2"/>
  <c r="AV257" i="2"/>
  <c r="AV319" i="2"/>
  <c r="AV690" i="2"/>
  <c r="AV558" i="2"/>
  <c r="AV566" i="2"/>
  <c r="AV543" i="2"/>
  <c r="AV430" i="2"/>
  <c r="AV105" i="2"/>
  <c r="AV152" i="2"/>
  <c r="AV310" i="2"/>
  <c r="AV696" i="2"/>
  <c r="AV685" i="2"/>
  <c r="AV458" i="2"/>
  <c r="AV682" i="2"/>
  <c r="AV521" i="2"/>
  <c r="AV280" i="2"/>
  <c r="AV19" i="2"/>
  <c r="AV542" i="2"/>
  <c r="AV243" i="2"/>
  <c r="AV592" i="2"/>
  <c r="AV168" i="2"/>
  <c r="AV602" i="2"/>
  <c r="AV9" i="2"/>
  <c r="AV301" i="2"/>
  <c r="AV394" i="2"/>
  <c r="AV291" i="2"/>
  <c r="AV318" i="2"/>
  <c r="AV119" i="2"/>
  <c r="AV184" i="2"/>
  <c r="AV240" i="2"/>
  <c r="AV569" i="2"/>
  <c r="AV235" i="2"/>
  <c r="AV89" i="2"/>
  <c r="AV134" i="2"/>
  <c r="AV376" i="2"/>
  <c r="AV714" i="2"/>
  <c r="AV398" i="2"/>
  <c r="AV261" i="2"/>
  <c r="AV454" i="2"/>
  <c r="AV617" i="2"/>
  <c r="AV651" i="2"/>
  <c r="AV655" i="2"/>
  <c r="AV311" i="2"/>
  <c r="AV393" i="2"/>
  <c r="AV344" i="2"/>
  <c r="AV607" i="2"/>
  <c r="AV491" i="2"/>
  <c r="AV342" i="2"/>
  <c r="AV676" i="2"/>
  <c r="AV574" i="2"/>
  <c r="AV400" i="2"/>
  <c r="AV267" i="2"/>
  <c r="AV591" i="2"/>
  <c r="AV5" i="2"/>
  <c r="AV726" i="2"/>
  <c r="AV583" i="2"/>
  <c r="AV337" i="2"/>
  <c r="AV360" i="2"/>
  <c r="AV300" i="2"/>
  <c r="AV225" i="2"/>
  <c r="AV133" i="2"/>
  <c r="AV231" i="2"/>
  <c r="AV180" i="2"/>
  <c r="AV160" i="2"/>
  <c r="AV461" i="2"/>
  <c r="AV115" i="2"/>
  <c r="AV524" i="2"/>
  <c r="AV382" i="2"/>
  <c r="AV130" i="2"/>
  <c r="AV510" i="2"/>
  <c r="AV324" i="2"/>
  <c r="AV727" i="2"/>
  <c r="AV147" i="2"/>
  <c r="AV519" i="2"/>
  <c r="AV80" i="2"/>
  <c r="AV467" i="2"/>
  <c r="AV194" i="2"/>
  <c r="AV632" i="2"/>
  <c r="AV187" i="2"/>
  <c r="AV596" i="2"/>
  <c r="AV559" i="2"/>
  <c r="AV86" i="2"/>
  <c r="AV323" i="2"/>
  <c r="AV256" i="2"/>
  <c r="AV275" i="2"/>
  <c r="AV39" i="2"/>
  <c r="AV262" i="2"/>
  <c r="AV576" i="2"/>
  <c r="AV624" i="2"/>
  <c r="AV221" i="2"/>
  <c r="AV411" i="2"/>
  <c r="AV453" i="2"/>
  <c r="AV68" i="2"/>
  <c r="AV613" i="2"/>
  <c r="AV65" i="2"/>
  <c r="AV487" i="2"/>
  <c r="AV153" i="2"/>
  <c r="AV621" i="2"/>
  <c r="AV81" i="2"/>
  <c r="AV503" i="2"/>
  <c r="AV227" i="2"/>
  <c r="AV251" i="2"/>
  <c r="AV578" i="2"/>
  <c r="AV77" i="2"/>
  <c r="AV369" i="2"/>
  <c r="AV244" i="2"/>
  <c r="AV424" i="2"/>
  <c r="AV675" i="2"/>
  <c r="AV93" i="2"/>
  <c r="AV84" i="2"/>
  <c r="AV62" i="2"/>
  <c r="AV422" i="2"/>
  <c r="AV540" i="2"/>
  <c r="AV315" i="2"/>
  <c r="AV643" i="2"/>
  <c r="AV415" i="2"/>
  <c r="AV88" i="2"/>
  <c r="AV171" i="2"/>
  <c r="AV338" i="2"/>
  <c r="AV42" i="2"/>
  <c r="AV464" i="2"/>
  <c r="AV551" i="2"/>
  <c r="AV140" i="2"/>
  <c r="AV195" i="2"/>
  <c r="AV120" i="2"/>
  <c r="AV471" i="2"/>
  <c r="AV131" i="2"/>
  <c r="AV681" i="2"/>
  <c r="AV610" i="2"/>
  <c r="AV353" i="2"/>
  <c r="AV447" i="2"/>
  <c r="AV432" i="2"/>
  <c r="AV563" i="2"/>
  <c r="AV366" i="2"/>
  <c r="AV416" i="2"/>
  <c r="AV228" i="2"/>
  <c r="AV717" i="2"/>
  <c r="AV477" i="2"/>
  <c r="AV272" i="2"/>
  <c r="AV179" i="2"/>
  <c r="AV59" i="2"/>
  <c r="AV482" i="2"/>
  <c r="AV656" i="2"/>
  <c r="AV208" i="2"/>
  <c r="AV165" i="2"/>
  <c r="AV388" i="2"/>
  <c r="AV28" i="2"/>
  <c r="AV568" i="2"/>
  <c r="AV340" i="2"/>
  <c r="AV351" i="2"/>
  <c r="AV562" i="2"/>
  <c r="AV124" i="2"/>
  <c r="AV283" i="2"/>
  <c r="AV480" i="2"/>
  <c r="AV167" i="2"/>
  <c r="AV423" i="2"/>
  <c r="AV575" i="2"/>
  <c r="AV236" i="2"/>
  <c r="AV686" i="2"/>
  <c r="AV215" i="2"/>
  <c r="AV102" i="2"/>
  <c r="AV397" i="2"/>
  <c r="AV637" i="2"/>
  <c r="AV389" i="2"/>
  <c r="AV573" i="2"/>
  <c r="AV192" i="2"/>
  <c r="AV647" i="2"/>
  <c r="AV629" i="2"/>
  <c r="AV270" i="2"/>
  <c r="AV96" i="2"/>
  <c r="AV201" i="2"/>
  <c r="AV78" i="2"/>
  <c r="AV321" i="2"/>
  <c r="AV45" i="2"/>
  <c r="AV146" i="2"/>
  <c r="AV129" i="2"/>
  <c r="AV413" i="2"/>
  <c r="AV110" i="2"/>
  <c r="AV571" i="2"/>
  <c r="AV3" i="2"/>
  <c r="AV127" i="2"/>
  <c r="AV460" i="2"/>
  <c r="AV226" i="2"/>
  <c r="AV255" i="2"/>
  <c r="AV478" i="2"/>
  <c r="AV223" i="2"/>
  <c r="AV245" i="2"/>
  <c r="AV343" i="2"/>
  <c r="AV674" i="2"/>
  <c r="AV18" i="2"/>
  <c r="AV241" i="2"/>
  <c r="AV219" i="2"/>
  <c r="AV439" i="2"/>
  <c r="AV149" i="2"/>
  <c r="AV13" i="2"/>
  <c r="AV234" i="2"/>
  <c r="AV479" i="2"/>
  <c r="AV56" i="2"/>
  <c r="AV689" i="2"/>
  <c r="AV595" i="2"/>
  <c r="AV87" i="2"/>
  <c r="AV604" i="2"/>
  <c r="AV618" i="2"/>
  <c r="AV383" i="2"/>
  <c r="AV600" i="2"/>
  <c r="AV123" i="2"/>
  <c r="AV626" i="2"/>
  <c r="AV379" i="2"/>
  <c r="AV623" i="2"/>
  <c r="AV418" i="2"/>
  <c r="AV287" i="2"/>
  <c r="AV380" i="2"/>
  <c r="AV498" i="2"/>
  <c r="AV181" i="2"/>
  <c r="AV585" i="2"/>
  <c r="AV631" i="2"/>
  <c r="AV335" i="2"/>
  <c r="AV176" i="2"/>
  <c r="AV63" i="2"/>
  <c r="AV97" i="2"/>
  <c r="AV554" i="2"/>
  <c r="AV377" i="2"/>
  <c r="AV155" i="2"/>
  <c r="AV101" i="2"/>
  <c r="AV719" i="2"/>
  <c r="AV650" i="2"/>
  <c r="AV206" i="2"/>
  <c r="AV665" i="2"/>
  <c r="AV233" i="2"/>
  <c r="AV169" i="2"/>
  <c r="AV407" i="2"/>
  <c r="AV48" i="2"/>
  <c r="AV125" i="2"/>
  <c r="AV731" i="2"/>
  <c r="AV384" i="2"/>
  <c r="AV378" i="2"/>
  <c r="AV630" i="2"/>
  <c r="AV106" i="2"/>
  <c r="AV560" i="2"/>
  <c r="AV473" i="2"/>
  <c r="AV468" i="2"/>
  <c r="AV103" i="2"/>
  <c r="AV188" i="2"/>
  <c r="AV204" i="2"/>
  <c r="AV104" i="2"/>
  <c r="AV499" i="2"/>
  <c r="AV11" i="2"/>
  <c r="AV6" i="2"/>
  <c r="AV683" i="2"/>
  <c r="AV664" i="2"/>
  <c r="AV260" i="2"/>
  <c r="AV232" i="2"/>
  <c r="AV258" i="2"/>
  <c r="AV715" i="2"/>
  <c r="AV302" i="2"/>
  <c r="AV356" i="2"/>
  <c r="AV212" i="2"/>
  <c r="AV425" i="2"/>
  <c r="AV652" i="2"/>
  <c r="AV518" i="2"/>
  <c r="AV325" i="2"/>
  <c r="AV67" i="2"/>
  <c r="AV527" i="2"/>
  <c r="AV253" i="2"/>
  <c r="AV673" i="2"/>
  <c r="AV36" i="2"/>
  <c r="AV296" i="2"/>
  <c r="AV10" i="2"/>
  <c r="AV401" i="2"/>
  <c r="AV476" i="2"/>
  <c r="AV616" i="2"/>
  <c r="AV4" i="2"/>
  <c r="AV567" i="2"/>
  <c r="AV594" i="2"/>
  <c r="AV639" i="2"/>
  <c r="AV362" i="2"/>
  <c r="AV213" i="2"/>
  <c r="AV446" i="2"/>
  <c r="AV729" i="2"/>
  <c r="AV688" i="2"/>
  <c r="AV313" i="2"/>
  <c r="AV52" i="2"/>
  <c r="AV552" i="2"/>
  <c r="AV437" i="2"/>
  <c r="AV247" i="2"/>
  <c r="AV442" i="2"/>
  <c r="AV37" i="2"/>
  <c r="AV139" i="2"/>
  <c r="AV292" i="2"/>
  <c r="AV190" i="2"/>
  <c r="AV90" i="2"/>
  <c r="AV34" i="2"/>
  <c r="AV15" i="2"/>
  <c r="AV555" i="2"/>
  <c r="AV113" i="2"/>
  <c r="AV51" i="2"/>
  <c r="AV273" i="2"/>
  <c r="AV203" i="2"/>
  <c r="AV474" i="2"/>
  <c r="AV220" i="2"/>
  <c r="AV205" i="2"/>
  <c r="AV728" i="2"/>
  <c r="AV711" i="2"/>
  <c r="AV79" i="2"/>
  <c r="AV281" i="2"/>
  <c r="AV141" i="2"/>
  <c r="AV390" i="2"/>
  <c r="AV669" i="2"/>
  <c r="AV472" i="2"/>
  <c r="AV693" i="2"/>
  <c r="AV85" i="2"/>
  <c r="AV297" i="2"/>
  <c r="AV371" i="2"/>
  <c r="AV590" i="2"/>
  <c r="AV489" i="2"/>
  <c r="AV703" i="2"/>
  <c r="AV92" i="2"/>
  <c r="AV500" i="2"/>
  <c r="AV33" i="2"/>
  <c r="AV402" i="2"/>
  <c r="AV163" i="2"/>
  <c r="AV707" i="2"/>
  <c r="AV334" i="2"/>
  <c r="AV387" i="2"/>
  <c r="AV16" i="2"/>
  <c r="AV374" i="2"/>
  <c r="AV586" i="2"/>
  <c r="AV459" i="2"/>
  <c r="AV633" i="2"/>
  <c r="AV332" i="2"/>
  <c r="AV718" i="2"/>
  <c r="AV445" i="2"/>
  <c r="AV357" i="2"/>
  <c r="AV47" i="2"/>
  <c r="AV210" i="2"/>
  <c r="AV53" i="2"/>
  <c r="AV684" i="2"/>
  <c r="AV700" i="2"/>
  <c r="AV515" i="2"/>
  <c r="AV254" i="2"/>
  <c r="AV570" i="2"/>
  <c r="AV627" i="2"/>
  <c r="AV708" i="2"/>
  <c r="AV470" i="2"/>
  <c r="AV98" i="2"/>
  <c r="AV166" i="2"/>
  <c r="AV428" i="2"/>
  <c r="AV405" i="2"/>
  <c r="AV60" i="2"/>
  <c r="AV534" i="2"/>
  <c r="AV648" i="2"/>
  <c r="AV544" i="2"/>
  <c r="AV408" i="2"/>
  <c r="AV55" i="2"/>
  <c r="AV677" i="2"/>
  <c r="AV116" i="2"/>
  <c r="AV620" i="2"/>
  <c r="AV537" i="2"/>
  <c r="AV373" i="2"/>
  <c r="AV601" i="2"/>
  <c r="AV496" i="2"/>
  <c r="AV580" i="2"/>
  <c r="AV285" i="2"/>
  <c r="AV721" i="2"/>
  <c r="AV404" i="2"/>
  <c r="AV138" i="2"/>
  <c r="AV259" i="2"/>
  <c r="AV43" i="2"/>
  <c r="AV429" i="2"/>
  <c r="AV584" i="2"/>
  <c r="AV265" i="2"/>
  <c r="AV475" i="2"/>
  <c r="AV529" i="2"/>
  <c r="AV117" i="2"/>
  <c r="AV608" i="2"/>
  <c r="AV391" i="2"/>
  <c r="AV295" i="2"/>
  <c r="AV572" i="2"/>
  <c r="AV178" i="2"/>
  <c r="AV497" i="2"/>
  <c r="AV565" i="2"/>
  <c r="AV172" i="2"/>
  <c r="AV177" i="2"/>
  <c r="AV494" i="2"/>
  <c r="AV182" i="2"/>
  <c r="AV396" i="2"/>
  <c r="AV614" i="2"/>
  <c r="AV528" i="2"/>
  <c r="AV732" i="2"/>
  <c r="AV200" i="2"/>
  <c r="AV556" i="2"/>
  <c r="AV157" i="2"/>
  <c r="AV513" i="2"/>
  <c r="AV70" i="2"/>
  <c r="AV197" i="2"/>
  <c r="AV550" i="2"/>
  <c r="AV538" i="2"/>
  <c r="AV132" i="2"/>
  <c r="AV143" i="2"/>
  <c r="AV435" i="2"/>
  <c r="AV723" i="2"/>
  <c r="AV82" i="2"/>
  <c r="AV588" i="2"/>
  <c r="AV645" i="2"/>
  <c r="AV386" i="2"/>
  <c r="AV61" i="2"/>
  <c r="AV158" i="2"/>
  <c r="AV185" i="2"/>
  <c r="AV282" i="2"/>
  <c r="AV348" i="2"/>
  <c r="AV448" i="2"/>
  <c r="AV553" i="2"/>
  <c r="AV381" i="2"/>
  <c r="AV403" i="2"/>
  <c r="AV367" i="2"/>
  <c r="AV249" i="2"/>
  <c r="AV91" i="2"/>
  <c r="AV541" i="2"/>
  <c r="AV484" i="2"/>
  <c r="AV64" i="2"/>
  <c r="AV151" i="2"/>
  <c r="AV525" i="2"/>
  <c r="AV485" i="2"/>
  <c r="AV40" i="2"/>
  <c r="AV352" i="2"/>
  <c r="AV644" i="2"/>
  <c r="AV83" i="2"/>
  <c r="AV126" i="2"/>
  <c r="AV107" i="2"/>
  <c r="AV135" i="2"/>
  <c r="AV505" i="2"/>
  <c r="AV678" i="2"/>
  <c r="AV199" i="2"/>
  <c r="AV625" i="2"/>
  <c r="AV144" i="2"/>
  <c r="AV290" i="2"/>
  <c r="AV609" i="2"/>
  <c r="AV109" i="2"/>
  <c r="AV263" i="2"/>
  <c r="AV705" i="2"/>
  <c r="AV328" i="2"/>
  <c r="AV69" i="2"/>
  <c r="AV680" i="2"/>
  <c r="AV341" i="2"/>
  <c r="AV581" i="2"/>
  <c r="X13" i="3" l="1"/>
  <c r="Z22" i="3"/>
  <c r="Z37" i="3"/>
  <c r="X9" i="3"/>
  <c r="X108" i="3"/>
  <c r="Z54" i="3"/>
  <c r="X66" i="3"/>
  <c r="Z32" i="3"/>
  <c r="X27" i="3"/>
  <c r="Z97" i="3"/>
  <c r="X52" i="3"/>
  <c r="Z89" i="3"/>
  <c r="X42" i="3"/>
  <c r="Z47" i="3"/>
  <c r="Z2" i="3"/>
  <c r="X95" i="3"/>
  <c r="X8" i="3"/>
  <c r="Z5" i="3"/>
  <c r="Z72" i="3"/>
  <c r="X5" i="3"/>
  <c r="Z101" i="3"/>
  <c r="X96" i="3"/>
  <c r="Z71" i="3"/>
  <c r="Z53" i="3"/>
  <c r="X73" i="3"/>
  <c r="Z76" i="3"/>
  <c r="X65" i="3"/>
  <c r="X51" i="3"/>
  <c r="Z56" i="3"/>
  <c r="Z108" i="3"/>
  <c r="Z93" i="3"/>
  <c r="Z64" i="3"/>
  <c r="Z116" i="3"/>
  <c r="X113" i="3"/>
  <c r="X47" i="3"/>
  <c r="X45" i="3"/>
  <c r="X44" i="3"/>
  <c r="X77" i="3"/>
  <c r="Z24" i="3"/>
  <c r="Z41" i="3"/>
  <c r="X122" i="3"/>
  <c r="X105" i="3"/>
  <c r="Z103" i="3"/>
  <c r="X39" i="3"/>
  <c r="Z112" i="3"/>
  <c r="X29" i="3"/>
  <c r="X72" i="3"/>
  <c r="X116" i="3"/>
  <c r="Z90" i="3"/>
  <c r="Z92" i="3"/>
  <c r="X3" i="3"/>
  <c r="Z52" i="3"/>
  <c r="Z82" i="3"/>
  <c r="Z42" i="3"/>
  <c r="X93" i="3"/>
  <c r="X26" i="3"/>
  <c r="X61" i="3"/>
  <c r="X21" i="3"/>
  <c r="X100" i="3"/>
  <c r="Z77" i="3"/>
  <c r="Z34" i="3"/>
  <c r="Z8" i="3"/>
  <c r="Z87" i="3"/>
  <c r="Z78" i="3"/>
  <c r="X12" i="3"/>
  <c r="X87" i="3"/>
  <c r="X70" i="3"/>
  <c r="X62" i="3"/>
  <c r="Z20" i="3"/>
  <c r="X99" i="3"/>
  <c r="X107" i="3"/>
  <c r="X6" i="3"/>
  <c r="X92" i="3"/>
  <c r="X41" i="3"/>
  <c r="X94" i="3"/>
  <c r="Z113" i="3"/>
  <c r="X71" i="3"/>
  <c r="X7" i="3"/>
  <c r="X33" i="3"/>
  <c r="Z21" i="3"/>
  <c r="Z46" i="3"/>
  <c r="X98" i="3"/>
  <c r="Z79" i="3"/>
  <c r="X30" i="3"/>
  <c r="X50" i="3"/>
  <c r="Z27" i="3"/>
  <c r="Z122" i="3"/>
  <c r="Z3" i="3"/>
  <c r="X103" i="3"/>
  <c r="Z35" i="3"/>
  <c r="X48" i="3"/>
  <c r="Z84" i="3"/>
  <c r="Z66" i="3"/>
  <c r="X90" i="3"/>
  <c r="Z48" i="3"/>
  <c r="Z57" i="3"/>
  <c r="X104" i="3"/>
  <c r="Z80" i="3"/>
  <c r="Z17" i="3"/>
  <c r="Z91" i="3"/>
  <c r="X68" i="3"/>
  <c r="X91" i="3"/>
  <c r="X124" i="3"/>
  <c r="X24" i="3"/>
  <c r="Z62" i="3"/>
  <c r="Z50" i="3"/>
  <c r="Z10" i="3"/>
  <c r="X67" i="3"/>
  <c r="X23" i="3"/>
  <c r="X121" i="3"/>
  <c r="X101" i="3"/>
  <c r="Z81" i="3"/>
  <c r="X115" i="3"/>
  <c r="Z58" i="3"/>
  <c r="X111" i="3"/>
  <c r="X82" i="3"/>
  <c r="Z14" i="3"/>
  <c r="Z6" i="3"/>
  <c r="X22" i="3"/>
  <c r="X25" i="3"/>
  <c r="Z94" i="3"/>
  <c r="X80" i="3"/>
  <c r="Z68" i="3"/>
  <c r="X78" i="3"/>
  <c r="Z38" i="3"/>
  <c r="X34" i="3"/>
  <c r="X106" i="3"/>
  <c r="Z67" i="3"/>
  <c r="X15" i="3"/>
  <c r="X11" i="3"/>
  <c r="X20" i="3"/>
  <c r="X85" i="3"/>
  <c r="Z115" i="3"/>
  <c r="Z61" i="3"/>
  <c r="Z95" i="3"/>
  <c r="Z88" i="3"/>
  <c r="Z85" i="3"/>
  <c r="Z74" i="3"/>
  <c r="X54" i="3"/>
  <c r="X56" i="3"/>
  <c r="Z120" i="3"/>
  <c r="X32" i="3"/>
  <c r="X37" i="3"/>
  <c r="Z26" i="3"/>
  <c r="Z123" i="3"/>
  <c r="Z111" i="3"/>
  <c r="X123" i="3"/>
  <c r="X19" i="3"/>
  <c r="X89" i="3"/>
  <c r="Z55" i="3"/>
  <c r="X118" i="3"/>
  <c r="X81" i="3"/>
  <c r="X43" i="3"/>
  <c r="Z63" i="3"/>
  <c r="Z114" i="3"/>
  <c r="Z105" i="3"/>
  <c r="Z110" i="3"/>
  <c r="X14" i="3"/>
  <c r="X17" i="3"/>
  <c r="Z107" i="3"/>
  <c r="Z16" i="3"/>
  <c r="Z125" i="3"/>
  <c r="Z18" i="3"/>
  <c r="Z33" i="3"/>
  <c r="X46" i="3"/>
  <c r="Z7" i="3"/>
  <c r="Z117" i="3"/>
  <c r="X28" i="3"/>
  <c r="Z100" i="3"/>
  <c r="Z106" i="3"/>
  <c r="X79" i="3"/>
  <c r="Z49" i="3"/>
  <c r="Z43" i="3"/>
  <c r="Z44" i="3"/>
  <c r="Z39" i="3"/>
  <c r="X36" i="3"/>
  <c r="X109" i="3"/>
  <c r="Z36" i="3"/>
  <c r="Z118" i="3"/>
  <c r="Z9" i="3"/>
  <c r="X97" i="3"/>
  <c r="Z65" i="3"/>
  <c r="Z86" i="3"/>
  <c r="X76" i="3"/>
  <c r="X55" i="3"/>
  <c r="X74" i="3"/>
  <c r="X35" i="3"/>
  <c r="Z69" i="3"/>
  <c r="X18" i="3"/>
  <c r="X69" i="3"/>
  <c r="Z19" i="3"/>
  <c r="X117" i="3"/>
  <c r="Z83" i="3"/>
  <c r="Z75" i="3"/>
  <c r="Z4" i="3"/>
  <c r="X60" i="3"/>
  <c r="X75" i="3"/>
  <c r="X31" i="3"/>
  <c r="Z45" i="3"/>
  <c r="Z73" i="3"/>
  <c r="X59" i="3"/>
  <c r="X58" i="3"/>
  <c r="Z60" i="3"/>
  <c r="X88" i="3"/>
  <c r="X110" i="3"/>
  <c r="X53" i="3"/>
  <c r="X16" i="3"/>
  <c r="X125" i="3"/>
  <c r="Z124" i="3"/>
  <c r="X120" i="3"/>
  <c r="Z98" i="3"/>
  <c r="X119" i="3"/>
  <c r="Z121" i="3"/>
  <c r="X102" i="3"/>
  <c r="Z70" i="3"/>
  <c r="Z109" i="3"/>
  <c r="X63" i="3"/>
  <c r="X40" i="3"/>
  <c r="Z99" i="3"/>
  <c r="Z31" i="3"/>
  <c r="Z13" i="3"/>
  <c r="Z29" i="3"/>
  <c r="Z23" i="3"/>
  <c r="X49" i="3"/>
  <c r="Z59" i="3"/>
  <c r="Z28" i="3"/>
  <c r="Z12" i="3"/>
  <c r="X112" i="3"/>
  <c r="Z104" i="3"/>
  <c r="Z25" i="3"/>
  <c r="X57" i="3"/>
  <c r="Z119" i="3"/>
  <c r="X84" i="3"/>
  <c r="X64" i="3"/>
  <c r="Z11" i="3"/>
  <c r="Z96" i="3"/>
  <c r="X4" i="3"/>
  <c r="X2" i="3"/>
  <c r="Z102" i="3"/>
  <c r="Z40" i="3"/>
  <c r="X86" i="3"/>
  <c r="X38" i="3"/>
  <c r="Z51" i="3"/>
  <c r="X83" i="3"/>
  <c r="Z30" i="3"/>
  <c r="X114" i="3"/>
  <c r="Z15" i="3"/>
  <c r="X10" i="3"/>
</calcChain>
</file>

<file path=xl/sharedStrings.xml><?xml version="1.0" encoding="utf-8"?>
<sst xmlns="http://schemas.openxmlformats.org/spreadsheetml/2006/main" count="10490" uniqueCount="3198">
  <si>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</si>
  <si>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</si>
  <si>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</si>
  <si>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</si>
  <si>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</si>
  <si>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</si>
  <si>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</si>
  <si>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</si>
  <si>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</si>
  <si>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</si>
  <si>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</si>
  <si>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</si>
  <si>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</si>
  <si>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</si>
  <si>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</si>
  <si>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</si>
  <si>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</si>
  <si>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</si>
  <si>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</si>
  <si>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</si>
  <si>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</si>
  <si>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</si>
  <si>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</si>
  <si>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</si>
  <si>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</si>
  <si>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</si>
  <si>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</si>
  <si>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</si>
  <si>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</si>
  <si>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</si>
  <si>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</si>
  <si>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</si>
  <si>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</si>
  <si>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</si>
  <si>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</si>
  <si>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</si>
  <si>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</si>
  <si>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</si>
  <si>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</si>
  <si>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</si>
  <si>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</si>
  <si>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</si>
  <si>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</si>
  <si>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</si>
  <si>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</si>
  <si>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</si>
  <si>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</si>
  <si>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</si>
  <si>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</si>
  <si>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</si>
  <si>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</si>
  <si>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</si>
  <si>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</si>
  <si>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</si>
  <si>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</si>
  <si>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</si>
  <si>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</si>
  <si>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</si>
  <si>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</si>
  <si>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</si>
  <si>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</si>
  <si>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</si>
  <si>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</si>
  <si>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</si>
  <si>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</si>
  <si>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</si>
  <si>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</si>
  <si>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</si>
  <si>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</si>
  <si>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</si>
  <si>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</si>
  <si>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</si>
  <si>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</si>
  <si>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</si>
  <si>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</si>
  <si>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</si>
  <si>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</si>
  <si>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</si>
  <si>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</si>
  <si>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</si>
  <si>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</si>
  <si>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</si>
  <si>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</si>
  <si>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</si>
  <si>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Titan Company Ltd</t>
  </si>
  <si>
    <t>TITAN</t>
  </si>
  <si>
    <t>Precious Metals, Jewellery &amp; Watches</t>
  </si>
  <si>
    <t>Wipro Ltd</t>
  </si>
  <si>
    <t>WIPRO</t>
  </si>
  <si>
    <t>Hindustan Aeronautics Ltd</t>
  </si>
  <si>
    <t>HAL</t>
  </si>
  <si>
    <t>Aerospace &amp; Defense Equipments</t>
  </si>
  <si>
    <t>Asian Paints Ltd</t>
  </si>
  <si>
    <t>ASIANPAINT</t>
  </si>
  <si>
    <t>Paints</t>
  </si>
  <si>
    <t>Bajaj Finserv Ltd</t>
  </si>
  <si>
    <t>BAJAJFINSV</t>
  </si>
  <si>
    <t>Coal India Ltd</t>
  </si>
  <si>
    <t>COALINDIA</t>
  </si>
  <si>
    <t>Mining - Coal</t>
  </si>
  <si>
    <t>Bajaj Auto Limited</t>
  </si>
  <si>
    <t>BAJAJ-AUTO</t>
  </si>
  <si>
    <t>Two Wheelers</t>
  </si>
  <si>
    <t>Avenue Supermarts Ltd</t>
  </si>
  <si>
    <t>DMART</t>
  </si>
  <si>
    <t>Retail - Department Stores</t>
  </si>
  <si>
    <t>Trent Ltd</t>
  </si>
  <si>
    <t>TRENT</t>
  </si>
  <si>
    <t>Retail - Apparel</t>
  </si>
  <si>
    <t>Adani Green Energy Ltd</t>
  </si>
  <si>
    <t>ADANIGREEN</t>
  </si>
  <si>
    <t>Renewable Energy</t>
  </si>
  <si>
    <t>Siemens Ltd</t>
  </si>
  <si>
    <t>SIEMENS</t>
  </si>
  <si>
    <t>Conglomerates</t>
  </si>
  <si>
    <t>JSW Steel Ltd</t>
  </si>
  <si>
    <t>JSWSTEEL</t>
  </si>
  <si>
    <t>Iron &amp; Steel</t>
  </si>
  <si>
    <t>Hindustan Zinc Ltd</t>
  </si>
  <si>
    <t>HINDZINC</t>
  </si>
  <si>
    <t>Mining - Diversified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</si>
  <si>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</si>
  <si>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</si>
  <si>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</si>
  <si>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</si>
  <si>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</si>
  <si>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</si>
  <si>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</si>
  <si>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</si>
  <si>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Bharat Electronics Ltd</t>
  </si>
  <si>
    <t>BEL</t>
  </si>
  <si>
    <t>Electronic Equipments</t>
  </si>
  <si>
    <t>Jio Financial Services Ltd</t>
  </si>
  <si>
    <t>JIOFIN</t>
  </si>
  <si>
    <t>Indian Railway Finance Corp Ltd</t>
  </si>
  <si>
    <t>IRFC</t>
  </si>
  <si>
    <t>Specialized Finance</t>
  </si>
  <si>
    <t>DLF Ltd</t>
  </si>
  <si>
    <t>DLF</t>
  </si>
  <si>
    <t>Real Estate</t>
  </si>
  <si>
    <t>Indian Oil Corporation Ltd</t>
  </si>
  <si>
    <t>IOC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</si>
  <si>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</si>
  <si>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</si>
  <si>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</si>
  <si>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</si>
  <si>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</si>
  <si>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</si>
  <si>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</si>
  <si>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</si>
  <si>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</si>
  <si>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</si>
  <si>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</si>
  <si>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</si>
  <si>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SBI Life Insurance Company Ltd</t>
  </si>
  <si>
    <t>SBILIFE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</si>
  <si>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</si>
  <si>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</si>
  <si>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</si>
  <si>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</si>
  <si>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</si>
  <si>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</si>
  <si>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Tech Mahindra Ltd</t>
  </si>
  <si>
    <t>TECHM</t>
  </si>
  <si>
    <t>Interglobe Aviation Ltd</t>
  </si>
  <si>
    <t>INDIGO</t>
  </si>
  <si>
    <t>Airlines</t>
  </si>
  <si>
    <t>Divi's Laboratories Ltd</t>
  </si>
  <si>
    <t>DIVISLAB</t>
  </si>
  <si>
    <t>Labs &amp; Life Sciences Services</t>
  </si>
  <si>
    <t>HDFC Life Insurance Company Ltd</t>
  </si>
  <si>
    <t>HDFCLIFE</t>
  </si>
  <si>
    <t>Power Finance Corporation Ltd</t>
  </si>
  <si>
    <t>PFC</t>
  </si>
  <si>
    <t>Hyundai Motor India Ltd</t>
  </si>
  <si>
    <t>HYUNDAI</t>
  </si>
  <si>
    <t>Hindalco Industries Ltd</t>
  </si>
  <si>
    <t>HINDALCO</t>
  </si>
  <si>
    <t>Metals - Aluminium</t>
  </si>
  <si>
    <t>Ambuja Cements Ltd</t>
  </si>
  <si>
    <t>AMBUJACEM</t>
  </si>
  <si>
    <t>Tata Power Company Ltd</t>
  </si>
  <si>
    <t>TATAPOWER</t>
  </si>
  <si>
    <t>Britannia Industries Ltd</t>
  </si>
  <si>
    <t>BRITANNIA</t>
  </si>
  <si>
    <t>REC Limited</t>
  </si>
  <si>
    <t>RECLTD</t>
  </si>
  <si>
    <t>Bharat Petroleum Corporation Ltd</t>
  </si>
  <si>
    <t>BPCL</t>
  </si>
  <si>
    <t>Eicher Motors Ltd</t>
  </si>
  <si>
    <t>EICHERMOT</t>
  </si>
  <si>
    <t>Trucks &amp; Buses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</si>
  <si>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</si>
  <si>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</si>
  <si>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</si>
  <si>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</si>
  <si>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</si>
  <si>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</si>
  <si>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Bank of Baroda Ltd</t>
  </si>
  <si>
    <t>BANKBARODA</t>
  </si>
  <si>
    <t>Samvardhana Motherson International Ltd</t>
  </si>
  <si>
    <t>MOTHERSON</t>
  </si>
  <si>
    <t>Auto Parts</t>
  </si>
  <si>
    <t>Cipla Ltd</t>
  </si>
  <si>
    <t>CIPLA</t>
  </si>
  <si>
    <t>Macrotech Developers Ltd</t>
  </si>
  <si>
    <t>LODHA</t>
  </si>
  <si>
    <t>JSW Energy Ltd</t>
  </si>
  <si>
    <t>JSWENERGY</t>
  </si>
  <si>
    <t>TVS Motor Company Ltd</t>
  </si>
  <si>
    <t>TVSMOTOR</t>
  </si>
  <si>
    <t>Shriram Finance Ltd</t>
  </si>
  <si>
    <t>SHRIRAMFIN</t>
  </si>
  <si>
    <t>Adani Energy Solutions Ltd</t>
  </si>
  <si>
    <t>ADANIENSOL</t>
  </si>
  <si>
    <t>Power Infrastructure</t>
  </si>
  <si>
    <t>Bajaj Holdings and Investment Ltd</t>
  </si>
  <si>
    <t>BAJAJHLDNG</t>
  </si>
  <si>
    <t>Asset Management</t>
  </si>
  <si>
    <t>Punjab National Bank</t>
  </si>
  <si>
    <t>PNB</t>
  </si>
  <si>
    <t>Bajaj Housing Finance Ltd</t>
  </si>
  <si>
    <t>BAJAJHFL</t>
  </si>
  <si>
    <t>Torrent Pharmaceuticals Ltd</t>
  </si>
  <si>
    <t>TORNTPHARM</t>
  </si>
  <si>
    <t>CG Power and Industrial Solutions Ltd</t>
  </si>
  <si>
    <t>CGPOWER</t>
  </si>
  <si>
    <t>ICICI Prudential Life Insurance Company Ltd</t>
  </si>
  <si>
    <t>ICICIPRULI</t>
  </si>
  <si>
    <t>Cholamandalam Investment and Finance Company Ltd</t>
  </si>
  <si>
    <t>CHOLAFIN</t>
  </si>
  <si>
    <t>Mankind Pharma Ltd</t>
  </si>
  <si>
    <t>MANKIND</t>
  </si>
  <si>
    <t>Dr Reddy's Laboratories Ltd</t>
  </si>
  <si>
    <t>DRREDDY</t>
  </si>
  <si>
    <t>United Spirits Ltd</t>
  </si>
  <si>
    <t>UNITDSPR</t>
  </si>
  <si>
    <t>Alcoholic Beverages</t>
  </si>
  <si>
    <t>Bosch Ltd</t>
  </si>
  <si>
    <t>BOSCHLTD</t>
  </si>
  <si>
    <t>Indian Overseas Bank</t>
  </si>
  <si>
    <t>IOB</t>
  </si>
  <si>
    <t>Havells India Ltd</t>
  </si>
  <si>
    <t>HAVELLS</t>
  </si>
  <si>
    <t>Electrical Components &amp; Equipments</t>
  </si>
  <si>
    <t>Apollo Hospitals Enterprise Ltd</t>
  </si>
  <si>
    <t>APOLLOHOSP</t>
  </si>
  <si>
    <t>Hospitals &amp; Diagnostic Centres</t>
  </si>
  <si>
    <t>Zydus Lifesciences Ltd</t>
  </si>
  <si>
    <t>ZYDUSLIFE</t>
  </si>
  <si>
    <t>Hero MotoCorp Ltd</t>
  </si>
  <si>
    <t>HEROMOTOCO</t>
  </si>
  <si>
    <t>Lupin Ltd</t>
  </si>
  <si>
    <t>LUPIN</t>
  </si>
  <si>
    <t>Tata Consumer Products Ltd</t>
  </si>
  <si>
    <t>TATACONSUM</t>
  </si>
  <si>
    <t>Tea &amp; Coffee</t>
  </si>
  <si>
    <t>Max Healthcare Institute Ltd</t>
  </si>
  <si>
    <t>MAXHEALTH</t>
  </si>
  <si>
    <t>Rail Vikas Nigam Ltd</t>
  </si>
  <si>
    <t>RVNL</t>
  </si>
  <si>
    <t>Polycab India Ltd</t>
  </si>
  <si>
    <t>POLYCAB</t>
  </si>
  <si>
    <t>Cummins India Ltd</t>
  </si>
  <si>
    <t>CUMMINSIND</t>
  </si>
  <si>
    <t>Industrial Machinery</t>
  </si>
  <si>
    <t>Indian Hotels Company Ltd</t>
  </si>
  <si>
    <t>INDHOTEL</t>
  </si>
  <si>
    <t>Hotels, Resorts &amp; Cruise Lines</t>
  </si>
  <si>
    <t>Info Edge (India) Ltd</t>
  </si>
  <si>
    <t>NAUKRI</t>
  </si>
  <si>
    <t>Dabur India Ltd</t>
  </si>
  <si>
    <t>DABUR</t>
  </si>
  <si>
    <t>ICICI Lombard General Insurance Company Ltd</t>
  </si>
  <si>
    <t>ICICIGI</t>
  </si>
  <si>
    <t>Oracle Financial Services Software Ltd</t>
  </si>
  <si>
    <t>OFSS</t>
  </si>
  <si>
    <t>Software Services</t>
  </si>
  <si>
    <t>Jindal Steel And Power Ltd</t>
  </si>
  <si>
    <t>JINDALSTEL</t>
  </si>
  <si>
    <t>Canara Bank Ltd</t>
  </si>
  <si>
    <t>CANBK</t>
  </si>
  <si>
    <t>Solar Industries India Ltd</t>
  </si>
  <si>
    <t>SOLARINDS</t>
  </si>
  <si>
    <t>Commodity Chemicals</t>
  </si>
  <si>
    <t>HDFC Asset Management Company Ltd</t>
  </si>
  <si>
    <t>HDFCAMC</t>
  </si>
  <si>
    <t>Suzlon Energy Ltd</t>
  </si>
  <si>
    <t>SUZLON</t>
  </si>
  <si>
    <t>Renewable Energy Equipment &amp; Services</t>
  </si>
  <si>
    <t>Shree Cement Ltd</t>
  </si>
  <si>
    <t>SHREECEM</t>
  </si>
  <si>
    <t>IDBI Bank Ltd</t>
  </si>
  <si>
    <t>IDBI</t>
  </si>
  <si>
    <t>Private Bank</t>
  </si>
  <si>
    <t>Indus Towers Ltd</t>
  </si>
  <si>
    <t>INDUSTOWER</t>
  </si>
  <si>
    <t>Telecom Infrastructure</t>
  </si>
  <si>
    <t>Union Bank of India Ltd</t>
  </si>
  <si>
    <t>UNIONBANK</t>
  </si>
  <si>
    <t>Torrent Power Ltd</t>
  </si>
  <si>
    <t>TORNTPOWER</t>
  </si>
  <si>
    <t>Tube Investments of India Ltd</t>
  </si>
  <si>
    <t>TIINDIA</t>
  </si>
  <si>
    <t>Cycles</t>
  </si>
  <si>
    <t>Dixon Technologies (India) Ltd</t>
  </si>
  <si>
    <t>DIXON</t>
  </si>
  <si>
    <t>Home Electronics &amp; Appliances</t>
  </si>
  <si>
    <t>GMR Airports Ltd</t>
  </si>
  <si>
    <t>GMRINFRA</t>
  </si>
  <si>
    <t>Colgate-Palmolive (India) Ltd</t>
  </si>
  <si>
    <t>COLPAL</t>
  </si>
  <si>
    <t>Bharat Heavy Electricals Ltd</t>
  </si>
  <si>
    <t>BHEL</t>
  </si>
  <si>
    <t>NHPC Ltd</t>
  </si>
  <si>
    <t>NHPC</t>
  </si>
  <si>
    <t>Marico Ltd</t>
  </si>
  <si>
    <t>MARICO</t>
  </si>
  <si>
    <t>Persistent Systems Ltd</t>
  </si>
  <si>
    <t>PERSISTENT</t>
  </si>
  <si>
    <t>Mazagon Dock Shipbuilders Ltd</t>
  </si>
  <si>
    <t>MAZDOCK</t>
  </si>
  <si>
    <t>Shipbuilding</t>
  </si>
  <si>
    <t>Indusind Bank Ltd</t>
  </si>
  <si>
    <t>INDUSINDBK</t>
  </si>
  <si>
    <t>Aurobindo Pharma Ltd</t>
  </si>
  <si>
    <t>AUROPHARMA</t>
  </si>
  <si>
    <t>Hindustan Petroleum Corp Ltd</t>
  </si>
  <si>
    <t>HINDPETRO</t>
  </si>
  <si>
    <t>Godrej Properties Ltd</t>
  </si>
  <si>
    <t>GODREJPROP</t>
  </si>
  <si>
    <t>Indian Bank</t>
  </si>
  <si>
    <t>INDIANB</t>
  </si>
  <si>
    <t>Adani Total Gas Ltd</t>
  </si>
  <si>
    <t>ATGL</t>
  </si>
  <si>
    <t>Waaree Energies Ltd</t>
  </si>
  <si>
    <t>WAAREEENER</t>
  </si>
  <si>
    <t>Muthoot Finance Ltd</t>
  </si>
  <si>
    <t>MUTHOOTFIN</t>
  </si>
  <si>
    <t>PB Fintech Ltd</t>
  </si>
  <si>
    <t>POLICYBZR</t>
  </si>
  <si>
    <t>Oil India Ltd</t>
  </si>
  <si>
    <t>OIL</t>
  </si>
  <si>
    <t>Oberoi Realty Ltd</t>
  </si>
  <si>
    <t>OBEROIRLTY</t>
  </si>
  <si>
    <t>Bharti Hexacom Ltd</t>
  </si>
  <si>
    <t>BHARTIHEXA</t>
  </si>
  <si>
    <t>Prestige Estates Projects Ltd</t>
  </si>
  <si>
    <t>PRESTIGE</t>
  </si>
  <si>
    <t>Alkem Laboratories Ltd</t>
  </si>
  <si>
    <t>ALKEM</t>
  </si>
  <si>
    <t>PI Industries Ltd</t>
  </si>
  <si>
    <t>PIIND</t>
  </si>
  <si>
    <t>Kalyan Jewellers India Ltd</t>
  </si>
  <si>
    <t>KALYANKJIL</t>
  </si>
  <si>
    <t>SRF Ltd</t>
  </si>
  <si>
    <t>SRF</t>
  </si>
  <si>
    <t>Indian Railway Catering and Tourism Corporation Ltd</t>
  </si>
  <si>
    <t>IRCTC</t>
  </si>
  <si>
    <t>Bharat Forge Ltd</t>
  </si>
  <si>
    <t>BHARATFORG</t>
  </si>
  <si>
    <t>SBI Cards and Payment Services Ltd</t>
  </si>
  <si>
    <t>SBICARD</t>
  </si>
  <si>
    <t>Payment Infrastructure</t>
  </si>
  <si>
    <t>Linde India Ltd</t>
  </si>
  <si>
    <t>LINDEINDIA</t>
  </si>
  <si>
    <t>JSW Infrastructure Ltd</t>
  </si>
  <si>
    <t>JSWINFRA</t>
  </si>
  <si>
    <t>NMDC Ltd</t>
  </si>
  <si>
    <t>NMDC</t>
  </si>
  <si>
    <t>Mining - Iron Ore</t>
  </si>
  <si>
    <t>Patanjali Foods Ltd</t>
  </si>
  <si>
    <t>PATANJALI</t>
  </si>
  <si>
    <t>Packaged Foods &amp; Meats</t>
  </si>
  <si>
    <t>General Insurance Corporation of India</t>
  </si>
  <si>
    <t>GICRE</t>
  </si>
  <si>
    <t>Yes Bank Ltd</t>
  </si>
  <si>
    <t>YESBANK</t>
  </si>
  <si>
    <t>Berger Paints India Ltd</t>
  </si>
  <si>
    <t>BERGEPAINT</t>
  </si>
  <si>
    <t>Abbott India Ltd</t>
  </si>
  <si>
    <t>ABBOTINDIA</t>
  </si>
  <si>
    <t>Ashok Leyland Ltd</t>
  </si>
  <si>
    <t>ASHOKLEY</t>
  </si>
  <si>
    <t>BSE Ltd</t>
  </si>
  <si>
    <t>BSE</t>
  </si>
  <si>
    <t>Stock Exchanges &amp; Ratings</t>
  </si>
  <si>
    <t>Hitachi Energy India Ltd</t>
  </si>
  <si>
    <t>POWERINDIA</t>
  </si>
  <si>
    <t>Vodafone Idea Ltd</t>
  </si>
  <si>
    <t>IDEA</t>
  </si>
  <si>
    <t>UNO Minda Ltd</t>
  </si>
  <si>
    <t>UNOMINDA</t>
  </si>
  <si>
    <t>Indian Renewable Energy Development Agency Ltd</t>
  </si>
  <si>
    <t>IREDA</t>
  </si>
  <si>
    <t>Motilal Oswal Financial Services Ltd</t>
  </si>
  <si>
    <t>MOTILALOFS</t>
  </si>
  <si>
    <t>Diversified Financials</t>
  </si>
  <si>
    <t>Fertilisers And Chemicals Travancore Ltd</t>
  </si>
  <si>
    <t>FACT</t>
  </si>
  <si>
    <t>Fertilizers &amp; Agro Chemicals</t>
  </si>
  <si>
    <t>Jindal Stainless Ltd</t>
  </si>
  <si>
    <t>JSL</t>
  </si>
  <si>
    <t>Thermax Limited</t>
  </si>
  <si>
    <t>THERMAX</t>
  </si>
  <si>
    <t>UCO Bank</t>
  </si>
  <si>
    <t>UCOBANK</t>
  </si>
  <si>
    <t>Balkrishna Industries Ltd</t>
  </si>
  <si>
    <t>BALKRISIND</t>
  </si>
  <si>
    <t>Tires &amp; Rubber</t>
  </si>
  <si>
    <t>Voltas Ltd</t>
  </si>
  <si>
    <t>VOLTAS</t>
  </si>
  <si>
    <t>Supreme Industries Ltd</t>
  </si>
  <si>
    <t>SUPREMEIND</t>
  </si>
  <si>
    <t>Plastic Products</t>
  </si>
  <si>
    <t>Mphasis Ltd</t>
  </si>
  <si>
    <t>MPHASIS</t>
  </si>
  <si>
    <t>Phoenix Mills Ltd</t>
  </si>
  <si>
    <t>PHOENIXLTD</t>
  </si>
  <si>
    <t>Schaeffler India Ltd</t>
  </si>
  <si>
    <t>SCHAEFFLER</t>
  </si>
  <si>
    <t>Aditya Birla Capital Ltd</t>
  </si>
  <si>
    <t>ABCAPITAL</t>
  </si>
  <si>
    <t>Sundaram Finance Ltd</t>
  </si>
  <si>
    <t>SUNDARMFIN</t>
  </si>
  <si>
    <t>Lloyds Metals And Energy Ltd</t>
  </si>
  <si>
    <t>LLOYDSME</t>
  </si>
  <si>
    <t>L&amp;T Technology Services Ltd</t>
  </si>
  <si>
    <t>LTTS</t>
  </si>
  <si>
    <t>Procter &amp; Gamble Hygiene and Health Care Ltd</t>
  </si>
  <si>
    <t>PGHH</t>
  </si>
  <si>
    <t>MRF Ltd</t>
  </si>
  <si>
    <t>MRF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</si>
  <si>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</si>
  <si>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</si>
  <si>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</si>
  <si>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</si>
  <si>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</si>
  <si>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</si>
  <si>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Coforge Ltd</t>
  </si>
  <si>
    <t>COFORGE</t>
  </si>
  <si>
    <t>United Breweries Ltd</t>
  </si>
  <si>
    <t>UBL</t>
  </si>
  <si>
    <t>Tata Communications Ltd</t>
  </si>
  <si>
    <t>TATACOMM</t>
  </si>
  <si>
    <t>Central Bank of India Ltd</t>
  </si>
  <si>
    <t>CENTRALBK</t>
  </si>
  <si>
    <t>Federal Bank Ltd</t>
  </si>
  <si>
    <t>FEDERALBNK</t>
  </si>
  <si>
    <t>Petronet LNG Ltd</t>
  </si>
  <si>
    <t>PETRONET</t>
  </si>
  <si>
    <t>Oil &amp; Gas - Storage &amp; Transportation</t>
  </si>
  <si>
    <t>Bank of India Ltd</t>
  </si>
  <si>
    <t>BANKINDIA</t>
  </si>
  <si>
    <t>Coromandel International Ltd</t>
  </si>
  <si>
    <t>COROMANDEL</t>
  </si>
  <si>
    <t>One 97 Communications Ltd</t>
  </si>
  <si>
    <t>PAYTM</t>
  </si>
  <si>
    <t>Business Support Services</t>
  </si>
  <si>
    <t>IDFC First Bank Ltd</t>
  </si>
  <si>
    <t>IDFCFIRSTB</t>
  </si>
  <si>
    <t>Page Industries Ltd</t>
  </si>
  <si>
    <t>PAGEIND</t>
  </si>
  <si>
    <t>Apparel &amp; Accessories</t>
  </si>
  <si>
    <t>Glenmark Pharmaceuticals Ltd</t>
  </si>
  <si>
    <t>GLENMARK</t>
  </si>
  <si>
    <t>Steel Authority of India Ltd</t>
  </si>
  <si>
    <t>SAIL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</si>
  <si>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</si>
  <si>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</si>
  <si>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</si>
  <si>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</si>
  <si>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</si>
  <si>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</si>
  <si>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Fortis Healthcare Ltd</t>
  </si>
  <si>
    <t>FORTIS</t>
  </si>
  <si>
    <t>GlaxoSmithKline Pharmaceuticals Ltd</t>
  </si>
  <si>
    <t>GLAXO</t>
  </si>
  <si>
    <t>GE Vernova T&amp;D India Ltd</t>
  </si>
  <si>
    <t>GET&amp;D</t>
  </si>
  <si>
    <t>Premier Energies Ltd</t>
  </si>
  <si>
    <t>PREMIERENE</t>
  </si>
  <si>
    <t>AU Small Finance Bank Ltd</t>
  </si>
  <si>
    <t>AUBANK</t>
  </si>
  <si>
    <t>Adani Wilmar Ltd</t>
  </si>
  <si>
    <t>AWL</t>
  </si>
  <si>
    <t>Nippon Life India Asset Management Ltd</t>
  </si>
  <si>
    <t>NAM-INDIA</t>
  </si>
  <si>
    <t>SJVN Ltd</t>
  </si>
  <si>
    <t>SJVN</t>
  </si>
  <si>
    <t>Max Financial Services Ltd</t>
  </si>
  <si>
    <t>MFSL</t>
  </si>
  <si>
    <t>Tata Elxsi Ltd</t>
  </si>
  <si>
    <t>TATAELXSI</t>
  </si>
  <si>
    <t>ACC Ltd</t>
  </si>
  <si>
    <t>ACC</t>
  </si>
  <si>
    <t>Housing and Urban Development Corporation Ltd</t>
  </si>
  <si>
    <t>HUDCO</t>
  </si>
  <si>
    <t>Sona BLW Precision Forgings Ltd</t>
  </si>
  <si>
    <t>SONACOMS</t>
  </si>
  <si>
    <t>360 One Wam Ltd</t>
  </si>
  <si>
    <t>360ONE</t>
  </si>
  <si>
    <t>Investment Banking &amp; Brokerage</t>
  </si>
  <si>
    <t>Bank of Maharashtra Ltd</t>
  </si>
  <si>
    <t>MAHABANK</t>
  </si>
  <si>
    <t>APL Apollo Tubes Ltd</t>
  </si>
  <si>
    <t>APLAPOLLO</t>
  </si>
  <si>
    <t>National Aluminium Co Ltd</t>
  </si>
  <si>
    <t>NATIONALUM</t>
  </si>
  <si>
    <t>UPL Ltd</t>
  </si>
  <si>
    <t>UPL</t>
  </si>
  <si>
    <t>Escorts Kubota Ltd</t>
  </si>
  <si>
    <t>ESCORTS</t>
  </si>
  <si>
    <t>Tractors</t>
  </si>
  <si>
    <t>Tata Technologies Ltd</t>
  </si>
  <si>
    <t>TATATECH</t>
  </si>
  <si>
    <t>3M India Ltd</t>
  </si>
  <si>
    <t>3MINDIA</t>
  </si>
  <si>
    <t>Stationery</t>
  </si>
  <si>
    <t>Honeywell Automation India Ltd</t>
  </si>
  <si>
    <t>HONAUT</t>
  </si>
  <si>
    <t>Apar Industries Ltd</t>
  </si>
  <si>
    <t>APARINDS</t>
  </si>
  <si>
    <t>IPCA Laboratories Ltd</t>
  </si>
  <si>
    <t>IPCALAB</t>
  </si>
  <si>
    <t>CRISIL Ltd</t>
  </si>
  <si>
    <t>CRISIL</t>
  </si>
  <si>
    <t>Bharat Dynamics Ltd</t>
  </si>
  <si>
    <t>BDL</t>
  </si>
  <si>
    <t>Cochin Shipyard Ltd</t>
  </si>
  <si>
    <t>COCHINSHIP</t>
  </si>
  <si>
    <t>Exide Industries Ltd</t>
  </si>
  <si>
    <t>EXIDEIND</t>
  </si>
  <si>
    <t>Batteries</t>
  </si>
  <si>
    <t>Blue Star Ltd</t>
  </si>
  <si>
    <t>BLUESTARCO</t>
  </si>
  <si>
    <t>Ajanta Pharma Ltd</t>
  </si>
  <si>
    <t>AJANTPHARM</t>
  </si>
  <si>
    <t>Jubilant Foodworks Ltd</t>
  </si>
  <si>
    <t>JUBLFOOD</t>
  </si>
  <si>
    <t>Restaurants &amp; Cafes</t>
  </si>
  <si>
    <t>Biocon Ltd</t>
  </si>
  <si>
    <t>BIOCON</t>
  </si>
  <si>
    <t>Biotechnology</t>
  </si>
  <si>
    <t>KPIT Technologies Ltd</t>
  </si>
  <si>
    <t>KPITTECH</t>
  </si>
  <si>
    <t>KEI Industries Ltd</t>
  </si>
  <si>
    <t>KEI</t>
  </si>
  <si>
    <t>Cables</t>
  </si>
  <si>
    <t>L&amp;T Finance Ltd</t>
  </si>
  <si>
    <t>LTF</t>
  </si>
  <si>
    <t>Deepak Nitrite Ltd</t>
  </si>
  <si>
    <t>DEEPAKNTR</t>
  </si>
  <si>
    <t>Gujarat Gas Ltd</t>
  </si>
  <si>
    <t>GUJGASLTD</t>
  </si>
  <si>
    <t>NLC India Ltd</t>
  </si>
  <si>
    <t>NLCINDIA</t>
  </si>
  <si>
    <t>AIA Engineering Ltd</t>
  </si>
  <si>
    <t>AIAENG</t>
  </si>
  <si>
    <t>Piramal Pharma Ltd</t>
  </si>
  <si>
    <t>PPLPHARMA</t>
  </si>
  <si>
    <t>Punjab &amp; Sind Bank</t>
  </si>
  <si>
    <t>PSB</t>
  </si>
  <si>
    <t>Godrej Industries Ltd</t>
  </si>
  <si>
    <t>GODREJIND</t>
  </si>
  <si>
    <t>Tata Investment Corporation Ltd</t>
  </si>
  <si>
    <t>TATAINVEST</t>
  </si>
  <si>
    <t>Kaynes Technology India Ltd</t>
  </si>
  <si>
    <t>KAYNES</t>
  </si>
  <si>
    <t>LIC Housing Finance Ltd</t>
  </si>
  <si>
    <t>LICHSGFIN</t>
  </si>
  <si>
    <t>Home Financing</t>
  </si>
  <si>
    <t>Syngene International Ltd</t>
  </si>
  <si>
    <t>SYNGENE</t>
  </si>
  <si>
    <t>Dalmia Bharat Ltd</t>
  </si>
  <si>
    <t>DALBHARAT</t>
  </si>
  <si>
    <t>Godfrey Phillips India Ltd</t>
  </si>
  <si>
    <t>GODFRYPHLP</t>
  </si>
  <si>
    <t>Vedant Fashions Ltd</t>
  </si>
  <si>
    <t>MANYAVAR</t>
  </si>
  <si>
    <t>Textiles</t>
  </si>
  <si>
    <t>Ola Electric Mobility Ltd</t>
  </si>
  <si>
    <t>OLAELEC</t>
  </si>
  <si>
    <t>Suven Pharmaceuticals Ltd</t>
  </si>
  <si>
    <t>SUVENPHAR</t>
  </si>
  <si>
    <t>Mahindra and Mahindra Financial Services Ltd</t>
  </si>
  <si>
    <t>M&amp;MFIN</t>
  </si>
  <si>
    <t>Endurance Technologies Ltd</t>
  </si>
  <si>
    <t>ENDURANCE</t>
  </si>
  <si>
    <t>J K Cement Ltd</t>
  </si>
  <si>
    <t>JKCEMENT</t>
  </si>
  <si>
    <t>Multi Commodity Exchange of India Ltd</t>
  </si>
  <si>
    <t>MCX</t>
  </si>
  <si>
    <t>BASF India Ltd</t>
  </si>
  <si>
    <t>BASF</t>
  </si>
  <si>
    <t>Aditya Birla Fashion and Retail Ltd</t>
  </si>
  <si>
    <t>ABFRL</t>
  </si>
  <si>
    <t>Metro Brands Ltd</t>
  </si>
  <si>
    <t>METROBRAND</t>
  </si>
  <si>
    <t>Footwear</t>
  </si>
  <si>
    <t>Brainbees Solutions Ltd</t>
  </si>
  <si>
    <t>FIRSTCRY</t>
  </si>
  <si>
    <t>Gillette India Ltd</t>
  </si>
  <si>
    <t>GILLETTE</t>
  </si>
  <si>
    <t>Central Depository Services (India) Ltd</t>
  </si>
  <si>
    <t>CDSL</t>
  </si>
  <si>
    <t>New India Assurance Company Ltd</t>
  </si>
  <si>
    <t>NIACL</t>
  </si>
  <si>
    <t>Embassy Office Parks REIT</t>
  </si>
  <si>
    <t>EMBASSY</t>
  </si>
  <si>
    <t>Cholamandalam Financial Holdings Ltd</t>
  </si>
  <si>
    <t>CHOLAHLDNG</t>
  </si>
  <si>
    <t>Apollo Tyres Ltd</t>
  </si>
  <si>
    <t>APOLLOTYRE</t>
  </si>
  <si>
    <t>KPR Mill Ltd</t>
  </si>
  <si>
    <t>KPRMILL</t>
  </si>
  <si>
    <t>Radico Khaitan Ltd</t>
  </si>
  <si>
    <t>RADICO</t>
  </si>
  <si>
    <t>IRB Infrastructure Developers Ltd</t>
  </si>
  <si>
    <t>IRB</t>
  </si>
  <si>
    <t>Emami Ltd</t>
  </si>
  <si>
    <t>EMAMILTD</t>
  </si>
  <si>
    <t>J B Chemicals and Pharmaceuticals Ltd</t>
  </si>
  <si>
    <t>JBCHEPHARM</t>
  </si>
  <si>
    <t>Go Digit General Insurance Ltd</t>
  </si>
  <si>
    <t>GODIGIT</t>
  </si>
  <si>
    <t>Aditya Birla Real Estate Ltd</t>
  </si>
  <si>
    <t>ABREL</t>
  </si>
  <si>
    <t>Bayer Cropscience Ltd</t>
  </si>
  <si>
    <t>BAYERCROP</t>
  </si>
  <si>
    <t>Global Health Ltd</t>
  </si>
  <si>
    <t>MEDANTA</t>
  </si>
  <si>
    <t>Sun Tv Network Ltd</t>
  </si>
  <si>
    <t>SUNTV</t>
  </si>
  <si>
    <t>TV Channels &amp; Broadcasters</t>
  </si>
  <si>
    <t>Star Health and Allied Insurance Company Ltd</t>
  </si>
  <si>
    <t>STARHEALTH</t>
  </si>
  <si>
    <t>Indraprastha Gas Ltd</t>
  </si>
  <si>
    <t>IGL</t>
  </si>
  <si>
    <t>Bandhan Bank Ltd</t>
  </si>
  <si>
    <t>BANDHANBNK</t>
  </si>
  <si>
    <t>Tata Chemicals Ltd</t>
  </si>
  <si>
    <t>TATACHEM</t>
  </si>
  <si>
    <t>Inox Wind Ltd</t>
  </si>
  <si>
    <t>INOXWIND</t>
  </si>
  <si>
    <t>Poonawalla Fincorp Ltd</t>
  </si>
  <si>
    <t>POONAWALLA</t>
  </si>
  <si>
    <t>Poly Medicure Ltd</t>
  </si>
  <si>
    <t>POLYMED</t>
  </si>
  <si>
    <t>Health Care Equipment &amp; Supplies</t>
  </si>
  <si>
    <t>Brigade Enterprises Ltd</t>
  </si>
  <si>
    <t>BRIGADE</t>
  </si>
  <si>
    <t>Sumitomo Chemical India Ltd</t>
  </si>
  <si>
    <t>SUMICHEM</t>
  </si>
  <si>
    <t>Hindustan Copper Ltd</t>
  </si>
  <si>
    <t>HINDCOPPER</t>
  </si>
  <si>
    <t>Mining - Copper</t>
  </si>
  <si>
    <t>Himadri Speciality Chemical Ltd</t>
  </si>
  <si>
    <t>HSCL</t>
  </si>
  <si>
    <t>Sundram Fasteners Ltd</t>
  </si>
  <si>
    <t>SUNDRMFAST</t>
  </si>
  <si>
    <t>ICICI Securities Ltd</t>
  </si>
  <si>
    <t>ISEC</t>
  </si>
  <si>
    <t>Authum Investment &amp; Infrastructure Ltd</t>
  </si>
  <si>
    <t>AIIL</t>
  </si>
  <si>
    <t>Aegis Logistics Ltd</t>
  </si>
  <si>
    <t>AEGISLOG</t>
  </si>
  <si>
    <t>TVS Holdings Ltd</t>
  </si>
  <si>
    <t>TVSHLTD</t>
  </si>
  <si>
    <t>Motherson Sumi Wiring India Ltd</t>
  </si>
  <si>
    <t>MSUMI</t>
  </si>
  <si>
    <t>Angel One Ltd</t>
  </si>
  <si>
    <t>ANGELONE</t>
  </si>
  <si>
    <t>ZF Commercial Vehicle Control Systems India Ltd</t>
  </si>
  <si>
    <t>ZFCVINDIA</t>
  </si>
  <si>
    <t>Emcure Pharmaceuticals Ltd</t>
  </si>
  <si>
    <t>EMCURE</t>
  </si>
  <si>
    <t>Gland Pharma Ltd</t>
  </si>
  <si>
    <t>GLAND</t>
  </si>
  <si>
    <t>Laurus Labs Ltd</t>
  </si>
  <si>
    <t>LAURUSLABS</t>
  </si>
  <si>
    <t>Delhivery Ltd</t>
  </si>
  <si>
    <t>DELHIVERY</t>
  </si>
  <si>
    <t>Carborundum Universal Ltd</t>
  </si>
  <si>
    <t>CARBORUNIV</t>
  </si>
  <si>
    <t>NBCC (India) Ltd</t>
  </si>
  <si>
    <t>NBCC</t>
  </si>
  <si>
    <t>KEC International Ltd</t>
  </si>
  <si>
    <t>KEC</t>
  </si>
  <si>
    <t>Dr. Lal PathLabs Ltd</t>
  </si>
  <si>
    <t>LALPATHLAB</t>
  </si>
  <si>
    <t>Mangalore Refinery and Petrochemicals Ltd</t>
  </si>
  <si>
    <t>MRPL</t>
  </si>
  <si>
    <t>Narayana Hrudayalaya Ltd</t>
  </si>
  <si>
    <t>NH</t>
  </si>
  <si>
    <t>Ratnamani Metals and Tubes Ltd</t>
  </si>
  <si>
    <t>RATNAMANI</t>
  </si>
  <si>
    <t>SKF India Ltd</t>
  </si>
  <si>
    <t>SKFINDIA</t>
  </si>
  <si>
    <t>Timken India Ltd</t>
  </si>
  <si>
    <t>TIMKEN</t>
  </si>
  <si>
    <t>Amara Raja Energy &amp; Mobility Ltd</t>
  </si>
  <si>
    <t>ARE&amp;M</t>
  </si>
  <si>
    <t>Anant Raj Ltd</t>
  </si>
  <si>
    <t>ANANTRAJ</t>
  </si>
  <si>
    <t>Whirlpool of India Ltd</t>
  </si>
  <si>
    <t>WHIRLPOOL</t>
  </si>
  <si>
    <t>Crompton Greaves Consumer Electricals Ltd</t>
  </si>
  <si>
    <t>CROMPTON</t>
  </si>
  <si>
    <t>Natco Pharma Ltd</t>
  </si>
  <si>
    <t>NATCOPHARM</t>
  </si>
  <si>
    <t>PNB Housing Finance Ltd</t>
  </si>
  <si>
    <t>PNBHOUSING</t>
  </si>
  <si>
    <t>CESC Ltd</t>
  </si>
  <si>
    <t>CESC</t>
  </si>
  <si>
    <t>Nuvama Wealth Management Ltd</t>
  </si>
  <si>
    <t>NUVAMA</t>
  </si>
  <si>
    <t>Grindwell Norton Ltd</t>
  </si>
  <si>
    <t>GRINDWELL</t>
  </si>
  <si>
    <t>Hatsun Agro Product Ltd</t>
  </si>
  <si>
    <t>HATSUN</t>
  </si>
  <si>
    <t>Jyoti CNC Automation Ltd</t>
  </si>
  <si>
    <t>JYOTICNC</t>
  </si>
  <si>
    <t>Computer Hardware</t>
  </si>
  <si>
    <t>Piramal Enterprises Ltd</t>
  </si>
  <si>
    <t>PEL</t>
  </si>
  <si>
    <t>Shyam Metalics and Energy Ltd</t>
  </si>
  <si>
    <t>SHYAMMETL</t>
  </si>
  <si>
    <t>Tejas Networks Ltd</t>
  </si>
  <si>
    <t>TEJASNET</t>
  </si>
  <si>
    <t>Telecom Equipments</t>
  </si>
  <si>
    <t>Firstsource Solutions Ltd</t>
  </si>
  <si>
    <t>FSL</t>
  </si>
  <si>
    <t>Outsourced services</t>
  </si>
  <si>
    <t>Pfizer Ltd</t>
  </si>
  <si>
    <t>PFIZER</t>
  </si>
  <si>
    <t>Atul Ltd</t>
  </si>
  <si>
    <t>ATUL</t>
  </si>
  <si>
    <t>Kansai Nerolac Paints Ltd</t>
  </si>
  <si>
    <t>KANSAINER</t>
  </si>
  <si>
    <t>CPSE ETF</t>
  </si>
  <si>
    <t>CPSEETF</t>
  </si>
  <si>
    <t>Equity</t>
  </si>
  <si>
    <t>Aditya Birla Sun Life Amc Ltd</t>
  </si>
  <si>
    <t>ABSLAMC</t>
  </si>
  <si>
    <t>EIH Ltd</t>
  </si>
  <si>
    <t>EIHOTEL</t>
  </si>
  <si>
    <t>Alembic Pharmaceuticals Ltd</t>
  </si>
  <si>
    <t>APLLTD</t>
  </si>
  <si>
    <t>Aster DM Healthcare Ltd</t>
  </si>
  <si>
    <t>ASTERDM</t>
  </si>
  <si>
    <t>Triveni Turbine Ltd</t>
  </si>
  <si>
    <t>TRITURBINE</t>
  </si>
  <si>
    <t>Gujarat State Petronet Ltd</t>
  </si>
  <si>
    <t>GSPL</t>
  </si>
  <si>
    <t>Computer Age Management Services Ltd</t>
  </si>
  <si>
    <t>CAMS</t>
  </si>
  <si>
    <t>Jupiter Wagons Ltd</t>
  </si>
  <si>
    <t>JWL</t>
  </si>
  <si>
    <t>Rail</t>
  </si>
  <si>
    <t>Krishna Institute of Medical Sciences Ltd</t>
  </si>
  <si>
    <t>KIMS</t>
  </si>
  <si>
    <t>ITI Ltd</t>
  </si>
  <si>
    <t>ITI</t>
  </si>
  <si>
    <t>Affle (India) Ltd</t>
  </si>
  <si>
    <t>AFFLE</t>
  </si>
  <si>
    <t>Advertising</t>
  </si>
  <si>
    <t>Bikaji Foods International Ltd</t>
  </si>
  <si>
    <t>BIKAJI</t>
  </si>
  <si>
    <t>Elgi Equipments Ltd</t>
  </si>
  <si>
    <t>ELGIEQUIP</t>
  </si>
  <si>
    <t>Ramco Cements Limited</t>
  </si>
  <si>
    <t>RAMCOCEM</t>
  </si>
  <si>
    <t>Castrol India Ltd</t>
  </si>
  <si>
    <t>CASTROLIND</t>
  </si>
  <si>
    <t>Five-Star Business Finance Ltd</t>
  </si>
  <si>
    <t>FIVESTAR</t>
  </si>
  <si>
    <t>Kalpataru Projects International Ltd</t>
  </si>
  <si>
    <t>KPIL</t>
  </si>
  <si>
    <t>Ircon International Ltd</t>
  </si>
  <si>
    <t>IRCON</t>
  </si>
  <si>
    <t>KIOCL Ltd</t>
  </si>
  <si>
    <t>KIOCL</t>
  </si>
  <si>
    <t>Vinati Organics Ltd</t>
  </si>
  <si>
    <t>VINATIORGA</t>
  </si>
  <si>
    <t>Devyani International Ltd</t>
  </si>
  <si>
    <t>DEVYANI</t>
  </si>
  <si>
    <t>Amber Enterprises India Ltd</t>
  </si>
  <si>
    <t>AMBER</t>
  </si>
  <si>
    <t>Cyient Ltd</t>
  </si>
  <si>
    <t>CYIENT</t>
  </si>
  <si>
    <t>Nexus Select Trust</t>
  </si>
  <si>
    <t>NXST</t>
  </si>
  <si>
    <t>Mindspace Business Parks REIT</t>
  </si>
  <si>
    <t>MINDSPACE</t>
  </si>
  <si>
    <t>Jindal SAW Ltd</t>
  </si>
  <si>
    <t>JINDALSAW</t>
  </si>
  <si>
    <t>Akzo Nobel India Ltd</t>
  </si>
  <si>
    <t>AKZOINDIA</t>
  </si>
  <si>
    <t>Jai Balaji Industries Ltd</t>
  </si>
  <si>
    <t>JAIBALAJI</t>
  </si>
  <si>
    <t>Chambal Fertilisers and Chemicals Ltd</t>
  </si>
  <si>
    <t>CHAMBLFERT</t>
  </si>
  <si>
    <t>Bombay Burmah Trading Corporation</t>
  </si>
  <si>
    <t xml:space="preserve"> Ltd</t>
  </si>
  <si>
    <t>BBTC</t>
  </si>
  <si>
    <t>Blue Dart Express Ltd</t>
  </si>
  <si>
    <t>BLUEDART</t>
  </si>
  <si>
    <t>Relaxo Footwears Ltd</t>
  </si>
  <si>
    <t>RELAXO</t>
  </si>
  <si>
    <t>Jubilant Pharmova Ltd</t>
  </si>
  <si>
    <t>JUBLPHARMA</t>
  </si>
  <si>
    <t>Signatureglobal (India) Ltd</t>
  </si>
  <si>
    <t>SIGNATURE</t>
  </si>
  <si>
    <t>Concord Biotech Ltd</t>
  </si>
  <si>
    <t>CONCORDBIO</t>
  </si>
  <si>
    <t>JBM Auto Ltd</t>
  </si>
  <si>
    <t>JBMA</t>
  </si>
  <si>
    <t>Kajaria Ceramics Ltd</t>
  </si>
  <si>
    <t>KAJARIACER</t>
  </si>
  <si>
    <t>Building Products - Ceramics</t>
  </si>
  <si>
    <t>Welspun Corp Ltd</t>
  </si>
  <si>
    <t>WELCORP</t>
  </si>
  <si>
    <t>Astrazeneca Pharma India Ltd</t>
  </si>
  <si>
    <t>ASTRAZEN</t>
  </si>
  <si>
    <t>Jyothy Labs Ltd</t>
  </si>
  <si>
    <t>JYOTHYLAB</t>
  </si>
  <si>
    <t>Chalet Hotels Ltd</t>
  </si>
  <si>
    <t>CHALET</t>
  </si>
  <si>
    <t>V Guard Industries Ltd</t>
  </si>
  <si>
    <t>VGUARD</t>
  </si>
  <si>
    <t>Aadhar Housing Finance Ltd</t>
  </si>
  <si>
    <t>AADHARHFC</t>
  </si>
  <si>
    <t>Century Plyboards (India) Ltd</t>
  </si>
  <si>
    <t>CENTURYPLY</t>
  </si>
  <si>
    <t>Wood Products</t>
  </si>
  <si>
    <t>CIE Automotive India Ltd</t>
  </si>
  <si>
    <t>CIEINDIA</t>
  </si>
  <si>
    <t>NCC Ltd</t>
  </si>
  <si>
    <t>NCC</t>
  </si>
  <si>
    <t>Finolex Industries Ltd</t>
  </si>
  <si>
    <t>FINPIPE</t>
  </si>
  <si>
    <t>Neuland Laboratories Ltd</t>
  </si>
  <si>
    <t>NEULANDLAB</t>
  </si>
  <si>
    <t>Finolex Cables Ltd</t>
  </si>
  <si>
    <t>FINCABLES</t>
  </si>
  <si>
    <t>Schneider Electric Infrastructure Ltd</t>
  </si>
  <si>
    <t>SCHNEIDER</t>
  </si>
  <si>
    <t>IIFL Finance Ltd</t>
  </si>
  <si>
    <t>IIFL</t>
  </si>
  <si>
    <t>Wockhardt Ltd</t>
  </si>
  <si>
    <t>WOCKPHARMA</t>
  </si>
  <si>
    <t>Aarti Industries Ltd</t>
  </si>
  <si>
    <t>AARTIIND</t>
  </si>
  <si>
    <t>Garden Reach Shipbuilders &amp; Engineers Ltd</t>
  </si>
  <si>
    <t>GRSE</t>
  </si>
  <si>
    <t>Great Eastern Shipping Company Ltd</t>
  </si>
  <si>
    <t>GESHIP</t>
  </si>
  <si>
    <t>Cello World Ltd</t>
  </si>
  <si>
    <t>CELLO</t>
  </si>
  <si>
    <t>Asahi India Glass Ltd</t>
  </si>
  <si>
    <t>ASAHIINDIA</t>
  </si>
  <si>
    <t>Techno Electric &amp; Engineering Company Ltd</t>
  </si>
  <si>
    <t>TECHNOE</t>
  </si>
  <si>
    <t>Karur Vysya Bank Ltd</t>
  </si>
  <si>
    <t>KARURVYSYA</t>
  </si>
  <si>
    <t>Eris Lifesciences Ltd</t>
  </si>
  <si>
    <t>ERIS</t>
  </si>
  <si>
    <t>Newgen Software Technologies Ltd</t>
  </si>
  <si>
    <t>NEWGEN</t>
  </si>
  <si>
    <t>Sobha Ltd</t>
  </si>
  <si>
    <t>SOBHA</t>
  </si>
  <si>
    <t>PTC Industries Ltd</t>
  </si>
  <si>
    <t>PTCIL</t>
  </si>
  <si>
    <t>LMW Ltd</t>
  </si>
  <si>
    <t>LMW</t>
  </si>
  <si>
    <t>Aptus Value Housing Finance India Ltd</t>
  </si>
  <si>
    <t>APTUS</t>
  </si>
  <si>
    <t>HFCL Ltd</t>
  </si>
  <si>
    <t>HFCL</t>
  </si>
  <si>
    <t>Trident Ltd</t>
  </si>
  <si>
    <t>TRIDENT</t>
  </si>
  <si>
    <t>Bata India Ltd</t>
  </si>
  <si>
    <t>BATAINDIA</t>
  </si>
  <si>
    <t>Tbo Tek Ltd</t>
  </si>
  <si>
    <t>TBOTEK</t>
  </si>
  <si>
    <t>Tour &amp; Travel Services</t>
  </si>
  <si>
    <t>Reliance Power Ltd</t>
  </si>
  <si>
    <t>RPOWER</t>
  </si>
  <si>
    <t>Kfin Technologies Ltd</t>
  </si>
  <si>
    <t>KFINTECH</t>
  </si>
  <si>
    <t>Anand Rathi Wealth Ltd</t>
  </si>
  <si>
    <t>ANANDRATHI</t>
  </si>
  <si>
    <t>R R Kabel Ltd</t>
  </si>
  <si>
    <t>RRKABEL</t>
  </si>
  <si>
    <t>UTI Asset Management Company Ltd</t>
  </si>
  <si>
    <t>UTIAMC</t>
  </si>
  <si>
    <t>Sonata Software Ltd</t>
  </si>
  <si>
    <t>SONATSOFTW</t>
  </si>
  <si>
    <t>BEML Ltd</t>
  </si>
  <si>
    <t>BEML</t>
  </si>
  <si>
    <t>Zen Technologies Ltd</t>
  </si>
  <si>
    <t>ZENTEC</t>
  </si>
  <si>
    <t>Doms Industries Ltd</t>
  </si>
  <si>
    <t>DOMS</t>
  </si>
  <si>
    <t>Office Supplies</t>
  </si>
  <si>
    <t>Capri Global Capital Ltd</t>
  </si>
  <si>
    <t>CGCL</t>
  </si>
  <si>
    <t>Ramkrishna Forgings Ltd</t>
  </si>
  <si>
    <t>RKFORGE</t>
  </si>
  <si>
    <t>Kirloskar Oil Engines Ltd</t>
  </si>
  <si>
    <t>KIRLOSENG</t>
  </si>
  <si>
    <t>PG Electroplast Ltd</t>
  </si>
  <si>
    <t>PGEL</t>
  </si>
  <si>
    <t>Navin Fluorine International Ltd</t>
  </si>
  <si>
    <t>NAVINFLUOR</t>
  </si>
  <si>
    <t>Titagarh Rail Systems Ltd</t>
  </si>
  <si>
    <t>TITAGARH</t>
  </si>
  <si>
    <t>Rainbow Children's Medicare Ltd</t>
  </si>
  <si>
    <t>RAINBOW</t>
  </si>
  <si>
    <t>Bls International Services Ltd</t>
  </si>
  <si>
    <t>BLS</t>
  </si>
  <si>
    <t>DCM Shriram Ltd</t>
  </si>
  <si>
    <t>DCMSHRIRAM</t>
  </si>
  <si>
    <t>Clean Science and Technology Ltd</t>
  </si>
  <si>
    <t>CLEAN</t>
  </si>
  <si>
    <t>Action Construction Equipment Ltd</t>
  </si>
  <si>
    <t>ACE</t>
  </si>
  <si>
    <t>Heavy Machinery</t>
  </si>
  <si>
    <t>Sarda Energy &amp; Minerals Ltd</t>
  </si>
  <si>
    <t>SARDAEN</t>
  </si>
  <si>
    <t>Zensar Technologies Ltd</t>
  </si>
  <si>
    <t>ZENSARTECH</t>
  </si>
  <si>
    <t>Indian Energy Exchange Ltd</t>
  </si>
  <si>
    <t>IEX</t>
  </si>
  <si>
    <t>Power Trading &amp; Consultancy</t>
  </si>
  <si>
    <t>Deepak Fertilisers and Petrochemicals Corp Ltd</t>
  </si>
  <si>
    <t>DEEPAKFERT</t>
  </si>
  <si>
    <t>Waaree Renewable Technologies Ltd</t>
  </si>
  <si>
    <t>WAAREERTL</t>
  </si>
  <si>
    <t>Swan Energy Ltd</t>
  </si>
  <si>
    <t>SWANENERGY</t>
  </si>
  <si>
    <t>G R Infraprojects Ltd</t>
  </si>
  <si>
    <t>GRINFRA</t>
  </si>
  <si>
    <t>CreditAccess Grameen Ltd</t>
  </si>
  <si>
    <t>CREDITACC</t>
  </si>
  <si>
    <t>Sanofi India Ltd</t>
  </si>
  <si>
    <t>SANOFI</t>
  </si>
  <si>
    <t>HBL Power Systems Ltd</t>
  </si>
  <si>
    <t>HBLPOWER</t>
  </si>
  <si>
    <t>PCBL Ltd</t>
  </si>
  <si>
    <t>PCBL</t>
  </si>
  <si>
    <t>UTI S&amp;P BSE Sensex ETF</t>
  </si>
  <si>
    <t>UTISENSETF</t>
  </si>
  <si>
    <t>Caplin Point Laboratories Ltd</t>
  </si>
  <si>
    <t>CAPLIPOINT</t>
  </si>
  <si>
    <t>PVR INOX Ltd</t>
  </si>
  <si>
    <t>PVRINOX</t>
  </si>
  <si>
    <t>Theatres</t>
  </si>
  <si>
    <t>Kirloskar Brothers Ltd</t>
  </si>
  <si>
    <t>KIRLOSBROS</t>
  </si>
  <si>
    <t>Birlasoft Ltd</t>
  </si>
  <si>
    <t>BSOFT</t>
  </si>
  <si>
    <t>Netweb Technologies India Ltd</t>
  </si>
  <si>
    <t>NETWEB</t>
  </si>
  <si>
    <t>Redington Ltd</t>
  </si>
  <si>
    <t>REDINGTON</t>
  </si>
  <si>
    <t>Technology Hardware</t>
  </si>
  <si>
    <t>IFCI Ltd</t>
  </si>
  <si>
    <t>IFCI</t>
  </si>
  <si>
    <t>Indegene Ltd</t>
  </si>
  <si>
    <t>INDGN</t>
  </si>
  <si>
    <t>Indiamart Intermesh Ltd</t>
  </si>
  <si>
    <t>INDIAMART</t>
  </si>
  <si>
    <t>Fine Organic Industries Ltd</t>
  </si>
  <si>
    <t>FINEORG</t>
  </si>
  <si>
    <t>Welspun Living Ltd</t>
  </si>
  <si>
    <t>WELSPUNLIV</t>
  </si>
  <si>
    <t>RITES Ltd</t>
  </si>
  <si>
    <t>RITES</t>
  </si>
  <si>
    <t>Gravita India Ltd</t>
  </si>
  <si>
    <t>GRAVITA</t>
  </si>
  <si>
    <t>Metals - Lead</t>
  </si>
  <si>
    <t>Inox Wind Energy Ltd</t>
  </si>
  <si>
    <t>IWEL</t>
  </si>
  <si>
    <t>Tata Teleservices (Maharashtra) Ltd</t>
  </si>
  <si>
    <t>TTML</t>
  </si>
  <si>
    <t>E I D-Parry (India) Ltd</t>
  </si>
  <si>
    <t>EIDPARRY</t>
  </si>
  <si>
    <t>Sugar</t>
  </si>
  <si>
    <t>Strides Pharma Science Ltd</t>
  </si>
  <si>
    <t>STAR</t>
  </si>
  <si>
    <t>Mahanagar Gas Ltd</t>
  </si>
  <si>
    <t>MGL</t>
  </si>
  <si>
    <t>Supreme Petrochem Ltd</t>
  </si>
  <si>
    <t>SPLPETRO</t>
  </si>
  <si>
    <t>Nava Limited</t>
  </si>
  <si>
    <t>NAVA</t>
  </si>
  <si>
    <t>KSB Ltd</t>
  </si>
  <si>
    <t>KSB</t>
  </si>
  <si>
    <t>NMDC Steel Ltd</t>
  </si>
  <si>
    <t>NSLNISP</t>
  </si>
  <si>
    <t>Transformers and Rectifiers (India) Ltd</t>
  </si>
  <si>
    <t>TARIL</t>
  </si>
  <si>
    <t>Granules India Ltd</t>
  </si>
  <si>
    <t>GRANULES</t>
  </si>
  <si>
    <t>Godrej Agrovet Ltd</t>
  </si>
  <si>
    <t>GODREJAGRO</t>
  </si>
  <si>
    <t>Agro Products</t>
  </si>
  <si>
    <t>eClerx Services Limited</t>
  </si>
  <si>
    <t>ECLERX</t>
  </si>
  <si>
    <t>Sterling and Wilson Renewable Energy Ltd</t>
  </si>
  <si>
    <t>SWSOLAR</t>
  </si>
  <si>
    <t>Vardhman Textiles Ltd</t>
  </si>
  <si>
    <t>VTL</t>
  </si>
  <si>
    <t>Praj Industries Ltd</t>
  </si>
  <si>
    <t>PRAJIND</t>
  </si>
  <si>
    <t>Ingersoll-Rand (India) Ltd</t>
  </si>
  <si>
    <t>INGERRAND</t>
  </si>
  <si>
    <t>LT Foods Ltd</t>
  </si>
  <si>
    <t>LTFOODS</t>
  </si>
  <si>
    <t>Data Patterns (India) Ltd</t>
  </si>
  <si>
    <t>DATAPATTNS</t>
  </si>
  <si>
    <t>Olectra Greentech Ltd</t>
  </si>
  <si>
    <t>OLECTRA</t>
  </si>
  <si>
    <t>Railtel Corporation of India Ltd</t>
  </si>
  <si>
    <t>RAILTEL</t>
  </si>
  <si>
    <t>Communication &amp; Networking</t>
  </si>
  <si>
    <t>Raymond Lifestyle Ltd</t>
  </si>
  <si>
    <t>RAYMONDLSL</t>
  </si>
  <si>
    <t>JM Financial Ltd</t>
  </si>
  <si>
    <t>JMFINANCIL</t>
  </si>
  <si>
    <t>RedTape</t>
  </si>
  <si>
    <t>REDTAPE</t>
  </si>
  <si>
    <t>Network18 Media &amp; Investments Ltd</t>
  </si>
  <si>
    <t>NETWORK18</t>
  </si>
  <si>
    <t>Movies &amp; TV Serials</t>
  </si>
  <si>
    <t>Manappuram Finance Ltd</t>
  </si>
  <si>
    <t>MANAPPURAM</t>
  </si>
  <si>
    <t>Akums Drugs and Pharmaceuticals Ltd</t>
  </si>
  <si>
    <t>AKUMS</t>
  </si>
  <si>
    <t>Aavas Financiers Ltd</t>
  </si>
  <si>
    <t>AAVAS</t>
  </si>
  <si>
    <t>Marksans Pharma Ltd</t>
  </si>
  <si>
    <t>MARKSANS</t>
  </si>
  <si>
    <t>Godawari Power and Ispat Ltd</t>
  </si>
  <si>
    <t>GPIL</t>
  </si>
  <si>
    <t>City Union Bank Ltd</t>
  </si>
  <si>
    <t>CUB</t>
  </si>
  <si>
    <t>Glenmark Life Sciences Ltd</t>
  </si>
  <si>
    <t>GLS</t>
  </si>
  <si>
    <t>Usha Martin Ltd</t>
  </si>
  <si>
    <t>USHAMART</t>
  </si>
  <si>
    <t>Cube Highways Trust</t>
  </si>
  <si>
    <t>CUBEINVIT</t>
  </si>
  <si>
    <t>Roads</t>
  </si>
  <si>
    <t>Elecon Engineering Company Ltd</t>
  </si>
  <si>
    <t>ELECON</t>
  </si>
  <si>
    <t>Prudent Corporate Advisory Services Ltd</t>
  </si>
  <si>
    <t>PRUDENT</t>
  </si>
  <si>
    <t>Honasa Consumer Ltd</t>
  </si>
  <si>
    <t>HONASA</t>
  </si>
  <si>
    <t>Tega Industries Ltd</t>
  </si>
  <si>
    <t>TEGA</t>
  </si>
  <si>
    <t>Balrampur Chini Mills Ltd</t>
  </si>
  <si>
    <t>BALRAMCHIN</t>
  </si>
  <si>
    <t>Genus Power Infrastructures Ltd</t>
  </si>
  <si>
    <t>GENUSPOWER</t>
  </si>
  <si>
    <t>Nuvoco Vistas Corporation Ltd</t>
  </si>
  <si>
    <t>NUVOCO</t>
  </si>
  <si>
    <t>Jaiprakash Power Ventures Ltd</t>
  </si>
  <si>
    <t>JPPOWER</t>
  </si>
  <si>
    <t>Zydus Wellness Ltd</t>
  </si>
  <si>
    <t>ZYDUSWELL</t>
  </si>
  <si>
    <t>RHI Magnesita India Ltd</t>
  </si>
  <si>
    <t>RHIM</t>
  </si>
  <si>
    <t>Craftsman Automation Ltd</t>
  </si>
  <si>
    <t>CRAFTSMAN</t>
  </si>
  <si>
    <t>Minda Corporation Ltd</t>
  </si>
  <si>
    <t>MINDACORP</t>
  </si>
  <si>
    <t>TTK Prestige Ltd</t>
  </si>
  <si>
    <t>TTKPRESTIG</t>
  </si>
  <si>
    <t>MMTC Ltd</t>
  </si>
  <si>
    <t>MMTC</t>
  </si>
  <si>
    <t>Westlife Foodworld Ltd</t>
  </si>
  <si>
    <t>WESTLIFE</t>
  </si>
  <si>
    <t>Gujarat Mineral Development Corporation Ltd</t>
  </si>
  <si>
    <t>GMDCLTD</t>
  </si>
  <si>
    <t>IIFL Securities Ltd</t>
  </si>
  <si>
    <t>IIFLSEC</t>
  </si>
  <si>
    <t>Voltamp Transformers Ltd</t>
  </si>
  <si>
    <t>VOLTAMP</t>
  </si>
  <si>
    <t>Zee Entertainment Enterprises Ltd</t>
  </si>
  <si>
    <t>ZEEL</t>
  </si>
  <si>
    <t>Maharashtra Scooters Ltd</t>
  </si>
  <si>
    <t>MAHSCOOTER</t>
  </si>
  <si>
    <t>Mrs. Bectors Food Specialities Ltd</t>
  </si>
  <si>
    <t>BECTORFOOD</t>
  </si>
  <si>
    <t>Can Fin Homes Ltd</t>
  </si>
  <si>
    <t>CANFINHOME</t>
  </si>
  <si>
    <t>Powergrid Infrastructure Investment Trust</t>
  </si>
  <si>
    <t>PGINVIT</t>
  </si>
  <si>
    <t>Happiest Minds Technologies Ltd</t>
  </si>
  <si>
    <t>HAPPSTMNDS</t>
  </si>
  <si>
    <t>Tips Music Ltd</t>
  </si>
  <si>
    <t>TIPSMUSIC</t>
  </si>
  <si>
    <t>CEAT Ltd</t>
  </si>
  <si>
    <t>CEATLTD</t>
  </si>
  <si>
    <t>Sanofi Consumer Healthcare India Ltd</t>
  </si>
  <si>
    <t>SANOFICONR</t>
  </si>
  <si>
    <t>Jubilant Ingrevia Ltd</t>
  </si>
  <si>
    <t>JUBLINGREA</t>
  </si>
  <si>
    <t>Aether Industries Ltd</t>
  </si>
  <si>
    <t>AETHER</t>
  </si>
  <si>
    <t>Bengal &amp; Assam Company Ltd</t>
  </si>
  <si>
    <t>BENGALASM</t>
  </si>
  <si>
    <t>India Cements Ltd</t>
  </si>
  <si>
    <t>INDIACEM</t>
  </si>
  <si>
    <t>Alok Industries Ltd</t>
  </si>
  <si>
    <t>ALOKINDS</t>
  </si>
  <si>
    <t>Reliance Infrastructure Ltd</t>
  </si>
  <si>
    <t>RELINFRA</t>
  </si>
  <si>
    <t>Jammu and Kashmir Bank Ltd</t>
  </si>
  <si>
    <t>J&amp;KBANK</t>
  </si>
  <si>
    <t>Va Tech Wabag Ltd</t>
  </si>
  <si>
    <t>WABAG</t>
  </si>
  <si>
    <t>Water Management</t>
  </si>
  <si>
    <t>Metropolis Healthcare Ltd</t>
  </si>
  <si>
    <t>METROPOLIS</t>
  </si>
  <si>
    <t>Engineers India Ltd</t>
  </si>
  <si>
    <t>ENGINERSIN</t>
  </si>
  <si>
    <t>Raymond Ltd</t>
  </si>
  <si>
    <t>RAYMOND</t>
  </si>
  <si>
    <t>JK Tyre &amp; Industries Ltd</t>
  </si>
  <si>
    <t>JKTYRE</t>
  </si>
  <si>
    <t>Safari Industries (India) Ltd</t>
  </si>
  <si>
    <t>SAFARI</t>
  </si>
  <si>
    <t>Kirloskar Pneumatic Company Ltd</t>
  </si>
  <si>
    <t>KIRLPNU</t>
  </si>
  <si>
    <t>Quess Corp Ltd</t>
  </si>
  <si>
    <t>QUESS</t>
  </si>
  <si>
    <t>Employment Services</t>
  </si>
  <si>
    <t>Bharat 22 ETF</t>
  </si>
  <si>
    <t>ICICIB22</t>
  </si>
  <si>
    <t>JSW Holdings Ltd</t>
  </si>
  <si>
    <t>JSWHL</t>
  </si>
  <si>
    <t>Vesuvius India Ltd</t>
  </si>
  <si>
    <t>VESUVIUS</t>
  </si>
  <si>
    <t>Alkyl Amines Chemicals Ltd</t>
  </si>
  <si>
    <t>ALKYLAMINE</t>
  </si>
  <si>
    <t>Symphony Ltd</t>
  </si>
  <si>
    <t>SYMPHONY</t>
  </si>
  <si>
    <t>ELANTAS Beck India Ltd</t>
  </si>
  <si>
    <t>ELANTAS</t>
  </si>
  <si>
    <t>CE Info Systems Ltd</t>
  </si>
  <si>
    <t>MAPMYINDIA</t>
  </si>
  <si>
    <t>Nippon India ETF Nifty Bank BeES</t>
  </si>
  <si>
    <t>BANKBEES</t>
  </si>
  <si>
    <t>Home First Finance Company India Ltd</t>
  </si>
  <si>
    <t>HOMEFIRST</t>
  </si>
  <si>
    <t>Sammaan Capital Ltd</t>
  </si>
  <si>
    <t>SAMMAANCAP</t>
  </si>
  <si>
    <t>Galaxy Surfactants Ltd</t>
  </si>
  <si>
    <t>GALAXYSURF</t>
  </si>
  <si>
    <t>Choice International Ltd</t>
  </si>
  <si>
    <t>CHOICEIN</t>
  </si>
  <si>
    <t>Force Motors Ltd</t>
  </si>
  <si>
    <t>FORCEMOT</t>
  </si>
  <si>
    <t>Saregama India Ltd</t>
  </si>
  <si>
    <t>SAREGAMA</t>
  </si>
  <si>
    <t>Graphite India Ltd</t>
  </si>
  <si>
    <t>GRAPHITE</t>
  </si>
  <si>
    <t>INOX India Ltd</t>
  </si>
  <si>
    <t>INOXINDIA</t>
  </si>
  <si>
    <t>Sea-Borne Tankers</t>
  </si>
  <si>
    <t>RBL Bank Ltd</t>
  </si>
  <si>
    <t>RBLBANK</t>
  </si>
  <si>
    <t>Kirloskar Ferrous Industries Ltd</t>
  </si>
  <si>
    <t>KIRLFER</t>
  </si>
  <si>
    <t>Sapphire Foods India Ltd</t>
  </si>
  <si>
    <t>SAPPHIRE</t>
  </si>
  <si>
    <t>Vijaya Diagnostic Centre Ltd</t>
  </si>
  <si>
    <t>VIJAYA</t>
  </si>
  <si>
    <t>Rattanindia Enterprises Ltd</t>
  </si>
  <si>
    <t>RTNINDIA</t>
  </si>
  <si>
    <t>KPI Green Energy Ltd</t>
  </si>
  <si>
    <t>KPIGREEN</t>
  </si>
  <si>
    <t>Electrosteel Castings Ltd</t>
  </si>
  <si>
    <t>ELECTCAST</t>
  </si>
  <si>
    <t>Intellect Design Arena Ltd</t>
  </si>
  <si>
    <t>INTELLECT</t>
  </si>
  <si>
    <t>Happy Forgings Ltd</t>
  </si>
  <si>
    <t>HAPPYFORGE</t>
  </si>
  <si>
    <t>Auto, Truck &amp; Motorcycle Parts</t>
  </si>
  <si>
    <t>Tanla Platforms Ltd</t>
  </si>
  <si>
    <t>TANLA</t>
  </si>
  <si>
    <t>shipping corporation of India Ltd</t>
  </si>
  <si>
    <t>SCI</t>
  </si>
  <si>
    <t>Edelweiss Financial Services Ltd</t>
  </si>
  <si>
    <t>EDELWEISS</t>
  </si>
  <si>
    <t>Bajaj Electricals Ltd</t>
  </si>
  <si>
    <t>BAJAJELEC</t>
  </si>
  <si>
    <t>Puravankara Ltd</t>
  </si>
  <si>
    <t>PURVA</t>
  </si>
  <si>
    <t>Isgec Heavy Engineering Ltd</t>
  </si>
  <si>
    <t>ISGEC</t>
  </si>
  <si>
    <t>ESAB India Ltd</t>
  </si>
  <si>
    <t>ESABINDIA</t>
  </si>
  <si>
    <t>Arvind Ltd</t>
  </si>
  <si>
    <t>ARVIND</t>
  </si>
  <si>
    <t>Brookfield India Real Estate Trust</t>
  </si>
  <si>
    <t>BIRET</t>
  </si>
  <si>
    <t>ITD Cementation India Ltd</t>
  </si>
  <si>
    <t>ITDCEM</t>
  </si>
  <si>
    <t>P N Gadgil Jewellers Ltd</t>
  </si>
  <si>
    <t>PNGJL</t>
  </si>
  <si>
    <t>Prism Johnson Ltd</t>
  </si>
  <si>
    <t>PRSMJOHNSN</t>
  </si>
  <si>
    <t>Just Dial Ltd</t>
  </si>
  <si>
    <t>JUSTDIAL</t>
  </si>
  <si>
    <t>Time Technoplast Ltd</t>
  </si>
  <si>
    <t>TIMETECHNO</t>
  </si>
  <si>
    <t>Route Mobile Ltd</t>
  </si>
  <si>
    <t>ROUTE</t>
  </si>
  <si>
    <t>India Grid Trust</t>
  </si>
  <si>
    <t>INDIGRID</t>
  </si>
  <si>
    <t>Gujarat Pipavav Port Ltd</t>
  </si>
  <si>
    <t>GPPL</t>
  </si>
  <si>
    <t>JK Lakshmi Cement Ltd</t>
  </si>
  <si>
    <t>JKLAKSHMI</t>
  </si>
  <si>
    <t>Chennai Petroleum Corporation Ltd</t>
  </si>
  <si>
    <t>CHENNPETRO</t>
  </si>
  <si>
    <t>Shriram Pistons &amp; Rings Ltd</t>
  </si>
  <si>
    <t>SHRIPISTON</t>
  </si>
  <si>
    <t>Garware Hi-Tech Films Ltd</t>
  </si>
  <si>
    <t>GRWRHITECH</t>
  </si>
  <si>
    <t>Senco Gold Ltd</t>
  </si>
  <si>
    <t>SENCO</t>
  </si>
  <si>
    <t>Latent View Analytics Ltd</t>
  </si>
  <si>
    <t>LATENTVIEW</t>
  </si>
  <si>
    <t>Eureka Forbes Ltd</t>
  </si>
  <si>
    <t>EUREKAFORB</t>
  </si>
  <si>
    <t>Household Appliances</t>
  </si>
  <si>
    <t>Sansera Engineering Ltd</t>
  </si>
  <si>
    <t>SANSERA</t>
  </si>
  <si>
    <t>Power Mech Projects Ltd</t>
  </si>
  <si>
    <t>POWERMECH</t>
  </si>
  <si>
    <t>SBFC Finance Ltd</t>
  </si>
  <si>
    <t>SBFC</t>
  </si>
  <si>
    <t>Lemon Tree Hotels Ltd</t>
  </si>
  <si>
    <t>LEMONTREE</t>
  </si>
  <si>
    <t>Cera Sanitaryware Ltd</t>
  </si>
  <si>
    <t>CERA</t>
  </si>
  <si>
    <t>Syrma SGS Technology Ltd</t>
  </si>
  <si>
    <t>SYRMA</t>
  </si>
  <si>
    <t>Gujarat Narmada Valley Fertilizers &amp; Chemicals Ltd</t>
  </si>
  <si>
    <t>GNFC</t>
  </si>
  <si>
    <t>Max Estates Ltd</t>
  </si>
  <si>
    <t>MAXESTATES</t>
  </si>
  <si>
    <t>Shree Renuka Sugars Ltd</t>
  </si>
  <si>
    <t>RENUKA</t>
  </si>
  <si>
    <t>Epigral Ltd</t>
  </si>
  <si>
    <t>EPIGRAL</t>
  </si>
  <si>
    <t>Aurionpro Solutions Ltd</t>
  </si>
  <si>
    <t>AURIONPRO</t>
  </si>
  <si>
    <t>Triveni Engineering and Industries Ltd</t>
  </si>
  <si>
    <t>TRIVENI</t>
  </si>
  <si>
    <t>Allied Blenders and Distillers Ltd</t>
  </si>
  <si>
    <t>ABDL</t>
  </si>
  <si>
    <t>Keystone Realtors Ltd</t>
  </si>
  <si>
    <t>RUSTOMJEE</t>
  </si>
  <si>
    <t>Thomas Cook (India) Ltd</t>
  </si>
  <si>
    <t>THOMASCOOK</t>
  </si>
  <si>
    <t>CCL Products (India) Ltd</t>
  </si>
  <si>
    <t>CCL</t>
  </si>
  <si>
    <t>Sheela Foam Ltd</t>
  </si>
  <si>
    <t>SFL</t>
  </si>
  <si>
    <t>Home Furnishing</t>
  </si>
  <si>
    <t>Campus Activewear Ltd</t>
  </si>
  <si>
    <t>CAMPUS</t>
  </si>
  <si>
    <t>Shakti Pumps (India) Ltd</t>
  </si>
  <si>
    <t>SHAKTIPUMP</t>
  </si>
  <si>
    <t>Birla Corporation Ltd</t>
  </si>
  <si>
    <t>BIRLACORPN</t>
  </si>
  <si>
    <t>Ganesh Housing Corp Ltd</t>
  </si>
  <si>
    <t>GANESHHOUC</t>
  </si>
  <si>
    <t>Mastek Ltd</t>
  </si>
  <si>
    <t>MASTEK</t>
  </si>
  <si>
    <t>Rashtriya Chemicals and Fertilizers Ltd</t>
  </si>
  <si>
    <t>RCF</t>
  </si>
  <si>
    <t>F D C Ltd</t>
  </si>
  <si>
    <t>FDC</t>
  </si>
  <si>
    <t>Texmaco Rail &amp; Engineering Ltd</t>
  </si>
  <si>
    <t>TEXRAIL</t>
  </si>
  <si>
    <t>Rategain Travel Technologies Ltd</t>
  </si>
  <si>
    <t>RATEGAIN</t>
  </si>
  <si>
    <t>HG Infra Engineering Ltd</t>
  </si>
  <si>
    <t>HGINFRA</t>
  </si>
  <si>
    <t>Valor Estate Ltd</t>
  </si>
  <si>
    <t>DBREALTY</t>
  </si>
  <si>
    <t>National Standard (India) Ltd</t>
  </si>
  <si>
    <t>NATIONSTD</t>
  </si>
  <si>
    <t>Jupiter Life Line Hospitals Ltd</t>
  </si>
  <si>
    <t>JLHL</t>
  </si>
  <si>
    <t>CMS Info Systems Ltd</t>
  </si>
  <si>
    <t>CMSINFO</t>
  </si>
  <si>
    <t>ASK Automotive Ltd</t>
  </si>
  <si>
    <t>ASKAUTOLTD</t>
  </si>
  <si>
    <t>Procter &amp; Gamble Health Ltd</t>
  </si>
  <si>
    <t>PGHL</t>
  </si>
  <si>
    <t>Kotak Nifty Bank ETF</t>
  </si>
  <si>
    <t>BANKNIFTY1</t>
  </si>
  <si>
    <t>Lloyds Engineering Works Ltd</t>
  </si>
  <si>
    <t>LLOYDSENGG</t>
  </si>
  <si>
    <t>EPL Ltd</t>
  </si>
  <si>
    <t>EPL</t>
  </si>
  <si>
    <t>Packaging</t>
  </si>
  <si>
    <t>Ion Exchange (India) Ltd</t>
  </si>
  <si>
    <t>IONEXCHANG</t>
  </si>
  <si>
    <t>Environmental Services</t>
  </si>
  <si>
    <t>Azad Engineering Ltd</t>
  </si>
  <si>
    <t>AZAD</t>
  </si>
  <si>
    <t>HMT Ltd</t>
  </si>
  <si>
    <t>HMT</t>
  </si>
  <si>
    <t>Paradeep Phosphates Ltd</t>
  </si>
  <si>
    <t>PARADEEP</t>
  </si>
  <si>
    <t>V-mart Retail Ltd</t>
  </si>
  <si>
    <t>VMART</t>
  </si>
  <si>
    <t>GMR Power and Urban Infra Ltd</t>
  </si>
  <si>
    <t>GMRP&amp;UI</t>
  </si>
  <si>
    <t>Maharashtra Seamless Ltd</t>
  </si>
  <si>
    <t>MAHSEAMLES</t>
  </si>
  <si>
    <t>SBI Nifty 50 ETF</t>
  </si>
  <si>
    <t>SETFNIF50</t>
  </si>
  <si>
    <t>Diamond Power Infrastructure Ltd</t>
  </si>
  <si>
    <t>DIACABS</t>
  </si>
  <si>
    <t>BHARAT Bond ETF-April 2023-Growth</t>
  </si>
  <si>
    <t>EBBETF0423</t>
  </si>
  <si>
    <t>Debt</t>
  </si>
  <si>
    <t>KNR Constructions Ltd</t>
  </si>
  <si>
    <t>KNRCON</t>
  </si>
  <si>
    <t>HEG Ltd</t>
  </si>
  <si>
    <t>HEG</t>
  </si>
  <si>
    <t>Gujarat State Fertilizers &amp; Chemicals Ltd</t>
  </si>
  <si>
    <t>GSFC</t>
  </si>
  <si>
    <t>Kama Holdings Ltd</t>
  </si>
  <si>
    <t>KAMAHOLD</t>
  </si>
  <si>
    <t>TVS Supply Chain Solutions Ltd</t>
  </si>
  <si>
    <t>TVSSCS</t>
  </si>
  <si>
    <t>Transport Corporation of India Ltd</t>
  </si>
  <si>
    <t>TCI</t>
  </si>
  <si>
    <t>Shilpa Medicare Ltd</t>
  </si>
  <si>
    <t>SHILPAMED</t>
  </si>
  <si>
    <t>Balu Forge Industries Ltd</t>
  </si>
  <si>
    <t>BALUFORGE</t>
  </si>
  <si>
    <t>Blue Jet Healthcare Ltd</t>
  </si>
  <si>
    <t>BLUEJET</t>
  </si>
  <si>
    <t>Karnataka Bank Ltd</t>
  </si>
  <si>
    <t>KTKBANK</t>
  </si>
  <si>
    <t>Black Box Ltd</t>
  </si>
  <si>
    <t>BBOX</t>
  </si>
  <si>
    <t>PNC Infratech Ltd</t>
  </si>
  <si>
    <t>PNCINFRA</t>
  </si>
  <si>
    <t>Star Cement Ltd</t>
  </si>
  <si>
    <t>STARCEMENT</t>
  </si>
  <si>
    <t>Religare Enterprises Ltd</t>
  </si>
  <si>
    <t>RELIGARE</t>
  </si>
  <si>
    <t>Sunteck Realty Ltd</t>
  </si>
  <si>
    <t>SUNTECK</t>
  </si>
  <si>
    <t>Ami Organics Ltd</t>
  </si>
  <si>
    <t>AMIORG</t>
  </si>
  <si>
    <t>Infibeam Avenues Ltd</t>
  </si>
  <si>
    <t>INFIBEAM</t>
  </si>
  <si>
    <t>Anupam Rasayan India Ltd</t>
  </si>
  <si>
    <t>ANURAS</t>
  </si>
  <si>
    <t>Garware Technical Fibres Ltd</t>
  </si>
  <si>
    <t>GARFIBRES</t>
  </si>
  <si>
    <t>Avanti Feeds Ltd</t>
  </si>
  <si>
    <t>AVANTIFEED</t>
  </si>
  <si>
    <t>PDS Limited</t>
  </si>
  <si>
    <t>PDSL</t>
  </si>
  <si>
    <t>Archean Chemical Industries Ltd</t>
  </si>
  <si>
    <t>ACI</t>
  </si>
  <si>
    <t>MedPlus Health Services Ltd</t>
  </si>
  <si>
    <t>MEDPLUS</t>
  </si>
  <si>
    <t>Equitas Small Finance Bank Ltd</t>
  </si>
  <si>
    <t>EQUITASBNK</t>
  </si>
  <si>
    <t>Varroc Engineering Ltd</t>
  </si>
  <si>
    <t>VARROC</t>
  </si>
  <si>
    <t>Insolation Energy Ltd</t>
  </si>
  <si>
    <t>INA</t>
  </si>
  <si>
    <t>Semiconductors</t>
  </si>
  <si>
    <t>Spicejet Ltd</t>
  </si>
  <si>
    <t>SPICEJET</t>
  </si>
  <si>
    <t>Gallantt Ispat Ltd</t>
  </si>
  <si>
    <t>GALLANTT</t>
  </si>
  <si>
    <t>Indigo Paints Ltd</t>
  </si>
  <si>
    <t>INDIGOPNTS</t>
  </si>
  <si>
    <t>JK Paper Ltd</t>
  </si>
  <si>
    <t>JKPAPER</t>
  </si>
  <si>
    <t>Paper Products</t>
  </si>
  <si>
    <t>PC Jeweller Ltd</t>
  </si>
  <si>
    <t>PCJEWELLER</t>
  </si>
  <si>
    <t>RattanIndia Power Ltd</t>
  </si>
  <si>
    <t>RTNPOWER</t>
  </si>
  <si>
    <t>Indo Count Industries Ltd</t>
  </si>
  <si>
    <t>ICIL</t>
  </si>
  <si>
    <t>Mahindra Lifespace Developers Ltd</t>
  </si>
  <si>
    <t>MAHLIFE</t>
  </si>
  <si>
    <t>Mahindra Holidays and Resorts India Ltd</t>
  </si>
  <si>
    <t>MHRIL</t>
  </si>
  <si>
    <t>Rajesh Exports Ltd</t>
  </si>
  <si>
    <t>RAJESHEXPO</t>
  </si>
  <si>
    <t>Chemplast Sanmar Ltd</t>
  </si>
  <si>
    <t>CHEMPLASTS</t>
  </si>
  <si>
    <t>Sundaram Finance Holdings Ltd</t>
  </si>
  <si>
    <t>SUNDARMHLD</t>
  </si>
  <si>
    <t>Laxmi Organic Industries Ltd</t>
  </si>
  <si>
    <t>LXCHEM</t>
  </si>
  <si>
    <t>Arvind Fashions Ltd</t>
  </si>
  <si>
    <t>ARVINDFASN</t>
  </si>
  <si>
    <t>Protean eGov Technologies Ltd</t>
  </si>
  <si>
    <t>PROTEAN</t>
  </si>
  <si>
    <t>IT Consulting &amp; Other Services</t>
  </si>
  <si>
    <t>eMudhra Ltd</t>
  </si>
  <si>
    <t>EMUDHRA</t>
  </si>
  <si>
    <t>Astra Microwave Products Ltd</t>
  </si>
  <si>
    <t>ASTRAMICRO</t>
  </si>
  <si>
    <t>Juniper Hotels Ltd</t>
  </si>
  <si>
    <t>JUNIPER</t>
  </si>
  <si>
    <t>Shoppers Stop Ltd</t>
  </si>
  <si>
    <t>SHOPERSTOP</t>
  </si>
  <si>
    <t>Orchid Pharma Ltd</t>
  </si>
  <si>
    <t>ORCHPHARMA</t>
  </si>
  <si>
    <t>Ujjivan Small Finance Bank Ltd</t>
  </si>
  <si>
    <t>UJJIVANSFB</t>
  </si>
  <si>
    <t>Electronics Mart India Ltd</t>
  </si>
  <si>
    <t>EMIL</t>
  </si>
  <si>
    <t>Surya Roshni Ltd</t>
  </si>
  <si>
    <t>SURYAROSNI</t>
  </si>
  <si>
    <t>Dilip Buildcon Ltd</t>
  </si>
  <si>
    <t>DBL</t>
  </si>
  <si>
    <t>India Shelter Finance Corporation Ltd</t>
  </si>
  <si>
    <t>INDIASHLTR</t>
  </si>
  <si>
    <t>Man Infraconstruction Ltd</t>
  </si>
  <si>
    <t>MANINFRA</t>
  </si>
  <si>
    <t>Pilani Investment And Industries Corporation Ltd</t>
  </si>
  <si>
    <t>PILANIINVS</t>
  </si>
  <si>
    <t>E2E Networks Ltd</t>
  </si>
  <si>
    <t>E2E</t>
  </si>
  <si>
    <t>Sudarshan Chemical Industries Ltd</t>
  </si>
  <si>
    <t>SUDARSCHEM</t>
  </si>
  <si>
    <t>Ethos Ltd</t>
  </si>
  <si>
    <t>ETHOSLTD</t>
  </si>
  <si>
    <t>Nazara Technologies Ltd</t>
  </si>
  <si>
    <t>NAZARA</t>
  </si>
  <si>
    <t>Theme Parks &amp; Gaming</t>
  </si>
  <si>
    <t>Dodla Dairy Ltd</t>
  </si>
  <si>
    <t>DODLA</t>
  </si>
  <si>
    <t>Bharat Global Developers Ltd</t>
  </si>
  <si>
    <t>BGDL</t>
  </si>
  <si>
    <t>Computer &amp; Electronics Retail</t>
  </si>
  <si>
    <t>Responsive Industries Ltd</t>
  </si>
  <si>
    <t>RESPONIND</t>
  </si>
  <si>
    <t>Building Products - Granite</t>
  </si>
  <si>
    <t>Tamilnad Mercantile Bank Ltd</t>
  </si>
  <si>
    <t>TMB</t>
  </si>
  <si>
    <t>Orient Cement Ltd</t>
  </si>
  <si>
    <t>ORIENTCEM</t>
  </si>
  <si>
    <t>Ahluwalia Contracts (India) Ltd</t>
  </si>
  <si>
    <t>AHLUCONT</t>
  </si>
  <si>
    <t>Dhanuka Agritech Ltd</t>
  </si>
  <si>
    <t>DHANUKA</t>
  </si>
  <si>
    <t>Suprajit Engineering Ltd</t>
  </si>
  <si>
    <t>SUPRAJIT</t>
  </si>
  <si>
    <t>Tarc Ltd</t>
  </si>
  <si>
    <t>TARC</t>
  </si>
  <si>
    <t>Equinox India Developments Ltd</t>
  </si>
  <si>
    <t>EMBDL</t>
  </si>
  <si>
    <t>Sun Pharma Advanced Research Co Ltd</t>
  </si>
  <si>
    <t>SPARC</t>
  </si>
  <si>
    <t>LS Industries Ltd</t>
  </si>
  <si>
    <t>LSIND</t>
  </si>
  <si>
    <t>Hindustan Foods Ltd</t>
  </si>
  <si>
    <t>HNDFDS</t>
  </si>
  <si>
    <t>Nesco Ltd</t>
  </si>
  <si>
    <t>NESCO</t>
  </si>
  <si>
    <t>Anup Engineering Ltd</t>
  </si>
  <si>
    <t>ANUP</t>
  </si>
  <si>
    <t>ICRA Ltd</t>
  </si>
  <si>
    <t>ICRA</t>
  </si>
  <si>
    <t>Ujaas Energy Ltd</t>
  </si>
  <si>
    <t>UEL</t>
  </si>
  <si>
    <t>Balaji Amines Ltd</t>
  </si>
  <si>
    <t>BALAMINES</t>
  </si>
  <si>
    <t>Hindustan Construction Company Ltd</t>
  </si>
  <si>
    <t>HCC</t>
  </si>
  <si>
    <t>Piccadily Agro Industries Ltd</t>
  </si>
  <si>
    <t>PICCADIL</t>
  </si>
  <si>
    <t>Sharda Cropchem Ltd</t>
  </si>
  <si>
    <t>SHARDACROP</t>
  </si>
  <si>
    <t>Welspun Enterprises Ltd</t>
  </si>
  <si>
    <t>WELENT</t>
  </si>
  <si>
    <t>V I P Industries Ltd</t>
  </si>
  <si>
    <t>VIPIND</t>
  </si>
  <si>
    <t>Technocraft Industries (India) Ltd</t>
  </si>
  <si>
    <t>TIIL</t>
  </si>
  <si>
    <t>Sandur Manganese and Iron Ores Ltd</t>
  </si>
  <si>
    <t>SANDUMA</t>
  </si>
  <si>
    <t>National Highways Infra Trust</t>
  </si>
  <si>
    <t>NHIT</t>
  </si>
  <si>
    <t>Privi Speciality Chemicals Ltd</t>
  </si>
  <si>
    <t>PRIVISCL</t>
  </si>
  <si>
    <t>Ashoka Buildcon Ltd</t>
  </si>
  <si>
    <t>ASHOKA</t>
  </si>
  <si>
    <t>Moil Ltd</t>
  </si>
  <si>
    <t>MOIL</t>
  </si>
  <si>
    <t>Mining - Manganese</t>
  </si>
  <si>
    <t>KRBL Ltd</t>
  </si>
  <si>
    <t>KRBL</t>
  </si>
  <si>
    <t>Greenlam Industries Ltd</t>
  </si>
  <si>
    <t>GREENLAM</t>
  </si>
  <si>
    <t>Building Products - Laminates</t>
  </si>
  <si>
    <t>BHARAT Bond ETF-April 2030-Growth</t>
  </si>
  <si>
    <t>EBBETF0430</t>
  </si>
  <si>
    <t>Rallis India Ltd</t>
  </si>
  <si>
    <t>RALLIS</t>
  </si>
  <si>
    <t>Kennametal India Ltd</t>
  </si>
  <si>
    <t>KENNAMET</t>
  </si>
  <si>
    <t>Kesoram Industries Ltd</t>
  </si>
  <si>
    <t>KESORAMIND</t>
  </si>
  <si>
    <t>Gabriel India Ltd</t>
  </si>
  <si>
    <t>GABRIEL</t>
  </si>
  <si>
    <t>Skipper Ltd</t>
  </si>
  <si>
    <t>SKIPPER</t>
  </si>
  <si>
    <t>BHARAT Bond ETF-April 2032</t>
  </si>
  <si>
    <t>BBETF0432</t>
  </si>
  <si>
    <t>TD Power Systems Ltd</t>
  </si>
  <si>
    <t>TDPOWERSYS</t>
  </si>
  <si>
    <t>South Indian Bank Ltd</t>
  </si>
  <si>
    <t>SOUTHBANK</t>
  </si>
  <si>
    <t>Gokaldas Exports Ltd</t>
  </si>
  <si>
    <t>GOKEX</t>
  </si>
  <si>
    <t>Sharda Motor Industries Ltd</t>
  </si>
  <si>
    <t>SHARDAMOTR</t>
  </si>
  <si>
    <t>Inox Green Energy Services Ltd</t>
  </si>
  <si>
    <t>INOXGREEN</t>
  </si>
  <si>
    <t>Share India Securities Ltd</t>
  </si>
  <si>
    <t>SHAREINDIA</t>
  </si>
  <si>
    <t>India Infrastructure Trust</t>
  </si>
  <si>
    <t>INFRATRUST</t>
  </si>
  <si>
    <t>Bansal Wire Industries Ltd</t>
  </si>
  <si>
    <t>BANSALWIRE</t>
  </si>
  <si>
    <t>GMM Pfaudler Ltd</t>
  </si>
  <si>
    <t>GMMPFAUDLR</t>
  </si>
  <si>
    <t>IFB Industries Ltd</t>
  </si>
  <si>
    <t>IFBIND</t>
  </si>
  <si>
    <t>Gujarat Alkalies And Chemicals Ltd</t>
  </si>
  <si>
    <t>GUJALKALI</t>
  </si>
  <si>
    <t>Healthcare Global Enterprises Ltd</t>
  </si>
  <si>
    <t>HCG</t>
  </si>
  <si>
    <t>Thangamayil Jewellery Ltd</t>
  </si>
  <si>
    <t>THANGAMAYL</t>
  </si>
  <si>
    <t>Indinfravit Trust</t>
  </si>
  <si>
    <t>INDINFR</t>
  </si>
  <si>
    <t>Mishra Dhatu Nigam Ltd</t>
  </si>
  <si>
    <t>MIDHANI</t>
  </si>
  <si>
    <t>Jindal Worldwide Ltd</t>
  </si>
  <si>
    <t>JINDWORLD</t>
  </si>
  <si>
    <t>Go Fashion (India) Ltd</t>
  </si>
  <si>
    <t>GOCOLORS</t>
  </si>
  <si>
    <t>Lloyds Enterprises Ltd</t>
  </si>
  <si>
    <t>LLOYDSENT</t>
  </si>
  <si>
    <t>Gujarat Ambuja Exports Ltd</t>
  </si>
  <si>
    <t>GAEL</t>
  </si>
  <si>
    <t>AGI Greenpac Ltd</t>
  </si>
  <si>
    <t>AGI</t>
  </si>
  <si>
    <t>Ceigall India Ltd</t>
  </si>
  <si>
    <t>CEIGALL</t>
  </si>
  <si>
    <t>J Kumar Infraprojects Ltd</t>
  </si>
  <si>
    <t>JKIL</t>
  </si>
  <si>
    <t>Websol Energy System Ltd</t>
  </si>
  <si>
    <t>WEBELSOLAR</t>
  </si>
  <si>
    <t>Entero Healthcare Solutions Ltd</t>
  </si>
  <si>
    <t>ENTERO</t>
  </si>
  <si>
    <t>Gopal Snacks Ltd</t>
  </si>
  <si>
    <t>GOPAL</t>
  </si>
  <si>
    <t>Kovai Medical Center and Hospital Ltd</t>
  </si>
  <si>
    <t>KOVAI</t>
  </si>
  <si>
    <t>Niit Learning Systems Ltd</t>
  </si>
  <si>
    <t>NIITMTS</t>
  </si>
  <si>
    <t>Education Services</t>
  </si>
  <si>
    <t>Lux Industries Ltd</t>
  </si>
  <si>
    <t>LUXIND</t>
  </si>
  <si>
    <t>Refex Industries Ltd</t>
  </si>
  <si>
    <t>REFEX</t>
  </si>
  <si>
    <t>Pricol Ltd</t>
  </si>
  <si>
    <t>PRICOLLTD</t>
  </si>
  <si>
    <t>Manorama Industries Ltd</t>
  </si>
  <si>
    <t>MANORAMA</t>
  </si>
  <si>
    <t>Rolex Rings Ltd</t>
  </si>
  <si>
    <t>ROLEXRINGS</t>
  </si>
  <si>
    <t>VST Industries Ltd</t>
  </si>
  <si>
    <t>VSTIND</t>
  </si>
  <si>
    <t>Unichem Laboratories Ltd</t>
  </si>
  <si>
    <t>UNICHEMLAB</t>
  </si>
  <si>
    <t>Easy Trip Planners Ltd</t>
  </si>
  <si>
    <t>EASEMYTRIP</t>
  </si>
  <si>
    <t>Aditya Vision Ltd</t>
  </si>
  <si>
    <t>AVL</t>
  </si>
  <si>
    <t>Retail - Speciality</t>
  </si>
  <si>
    <t>Borosil Renewables Ltd</t>
  </si>
  <si>
    <t>BORORENEW</t>
  </si>
  <si>
    <t>Housewares</t>
  </si>
  <si>
    <t>Gulf Oil Lubricants India Ltd</t>
  </si>
  <si>
    <t>GULFOILLUB</t>
  </si>
  <si>
    <t>Jai Corp Ltd</t>
  </si>
  <si>
    <t>JAICORPLTD</t>
  </si>
  <si>
    <t>Network People Services Technologies Ltd</t>
  </si>
  <si>
    <t>NPST</t>
  </si>
  <si>
    <t>Aarti Pharmalabs Ltd</t>
  </si>
  <si>
    <t>AARTIPHARM</t>
  </si>
  <si>
    <t>SIS Ltd</t>
  </si>
  <si>
    <t>SIS</t>
  </si>
  <si>
    <t>Sterlite Technologies Ltd</t>
  </si>
  <si>
    <t>STLTECH</t>
  </si>
  <si>
    <t>Optiemus Infracom Ltd</t>
  </si>
  <si>
    <t>OPTIEMUS</t>
  </si>
  <si>
    <t>DB Corp Ltd</t>
  </si>
  <si>
    <t>DBCORP</t>
  </si>
  <si>
    <t>Publishing</t>
  </si>
  <si>
    <t>R Systems International Ltd</t>
  </si>
  <si>
    <t>RSYSTEMS</t>
  </si>
  <si>
    <t>Neogen Chemicals Ltd</t>
  </si>
  <si>
    <t>NEOGEN</t>
  </si>
  <si>
    <t>GHCL Ltd</t>
  </si>
  <si>
    <t>GHCL</t>
  </si>
  <si>
    <t>Bondada Engineering Ltd</t>
  </si>
  <si>
    <t>BONDADA</t>
  </si>
  <si>
    <t>Le Travenues Technology Ltd</t>
  </si>
  <si>
    <t>IXIGO</t>
  </si>
  <si>
    <t>Yatharth Hospital &amp; Trauma Care Services Ltd</t>
  </si>
  <si>
    <t>YATHARTH</t>
  </si>
  <si>
    <t>Tilaknagar Industries Ltd</t>
  </si>
  <si>
    <t>TI</t>
  </si>
  <si>
    <t>Allcargo Logistics Ltd</t>
  </si>
  <si>
    <t>ALLCARGO</t>
  </si>
  <si>
    <t>Johnson Controls-Hitachi Air Conditioning India Ltd</t>
  </si>
  <si>
    <t>JCHAC</t>
  </si>
  <si>
    <t>National Fertilizers Ltd</t>
  </si>
  <si>
    <t>NFL</t>
  </si>
  <si>
    <t>Shilchar Technologies Ltd</t>
  </si>
  <si>
    <t>SHILCTECH</t>
  </si>
  <si>
    <t>Rain Industries Ltd</t>
  </si>
  <si>
    <t>RAIN</t>
  </si>
  <si>
    <t>PTC India Ltd</t>
  </si>
  <si>
    <t>PTC</t>
  </si>
  <si>
    <t>Ganesha Ecosphere Ltd</t>
  </si>
  <si>
    <t>GANECOS</t>
  </si>
  <si>
    <t>CSB Bank Ltd</t>
  </si>
  <si>
    <t>CSBBANK</t>
  </si>
  <si>
    <t>Borosil Ltd</t>
  </si>
  <si>
    <t>BOROLTD</t>
  </si>
  <si>
    <t>Advanced Enzyme Technologies Ltd</t>
  </si>
  <si>
    <t>ADVENZYMES</t>
  </si>
  <si>
    <t>Orient Electric Ltd</t>
  </si>
  <si>
    <t>ORIENTELEC</t>
  </si>
  <si>
    <t>Zaggle Prepaid Ocean Services Ltd</t>
  </si>
  <si>
    <t>ZAGGLE</t>
  </si>
  <si>
    <t>Heidelbergcement India Ltd</t>
  </si>
  <si>
    <t>HEIDELBERG</t>
  </si>
  <si>
    <t>Bharat Bijlee Ltd</t>
  </si>
  <si>
    <t>BBL</t>
  </si>
  <si>
    <t>WPIL Ltd</t>
  </si>
  <si>
    <t>WPIL</t>
  </si>
  <si>
    <t>Prince Pipes and Fittings Ltd</t>
  </si>
  <si>
    <t>PRINCEPIPE</t>
  </si>
  <si>
    <t>MAS Financial Services Ltd</t>
  </si>
  <si>
    <t>MASFIN</t>
  </si>
  <si>
    <t>India Tourism Development Corp Ltd</t>
  </si>
  <si>
    <t>ITDC</t>
  </si>
  <si>
    <t>Banco Products (India) Ltd</t>
  </si>
  <si>
    <t>BANCOINDIA</t>
  </si>
  <si>
    <t>Nippon India ETF Gold BeES</t>
  </si>
  <si>
    <t>GOLDBEES</t>
  </si>
  <si>
    <t>Gold</t>
  </si>
  <si>
    <t>MTAR Technologies Ltd</t>
  </si>
  <si>
    <t>MTARTECH</t>
  </si>
  <si>
    <t>Hemisphere Properties India Ltd</t>
  </si>
  <si>
    <t>HEMIPROP</t>
  </si>
  <si>
    <t>Cartrade Tech Ltd</t>
  </si>
  <si>
    <t>CARTRADE</t>
  </si>
  <si>
    <t>Cyient DLM Ltd</t>
  </si>
  <si>
    <t>CYIENTDLM</t>
  </si>
  <si>
    <t>Dynamatic Technologies Ltd</t>
  </si>
  <si>
    <t>DYNAMATECH</t>
  </si>
  <si>
    <t>Magellanic Cloud Ltd</t>
  </si>
  <si>
    <t>MCLOUD</t>
  </si>
  <si>
    <t>Supriya Lifescience Ltd</t>
  </si>
  <si>
    <t>SUPRIYA</t>
  </si>
  <si>
    <t>Kirloskar Industries Ltd</t>
  </si>
  <si>
    <t>KIRLOSIND</t>
  </si>
  <si>
    <t>Sundaram Clayton Ltd</t>
  </si>
  <si>
    <t>SUNCLAY</t>
  </si>
  <si>
    <t>Elcid Investments Ltd</t>
  </si>
  <si>
    <t>ELCIDIN</t>
  </si>
  <si>
    <t>Thyrocare Technologies Ltd</t>
  </si>
  <si>
    <t>THYROCARE</t>
  </si>
  <si>
    <t>Marsons Ltd</t>
  </si>
  <si>
    <t>MARSONS</t>
  </si>
  <si>
    <t>Wonderla Holidays Ltd</t>
  </si>
  <si>
    <t>WONDERLA</t>
  </si>
  <si>
    <t>Vaibhav Global Ltd</t>
  </si>
  <si>
    <t>VAIBHAVGBL</t>
  </si>
  <si>
    <t>Heritage Foods Ltd</t>
  </si>
  <si>
    <t>HERITGFOOD</t>
  </si>
  <si>
    <t>VRL Logistics Ltd</t>
  </si>
  <si>
    <t>VRLLOG</t>
  </si>
  <si>
    <t>Jana Small Finance Bank Ltd</t>
  </si>
  <si>
    <t>JSFB</t>
  </si>
  <si>
    <t>Bombay Dyeing and Mfg Co Ltd</t>
  </si>
  <si>
    <t>BOMDYEING</t>
  </si>
  <si>
    <t>Orissa Minerals Development Company Ltd</t>
  </si>
  <si>
    <t>ORISSAMINE</t>
  </si>
  <si>
    <t>Nocil Ltd</t>
  </si>
  <si>
    <t>NOCIL</t>
  </si>
  <si>
    <t>Greenpanel Industries Ltd</t>
  </si>
  <si>
    <t>GREENPANEL</t>
  </si>
  <si>
    <t>Awfis Space Solutions Ltd</t>
  </si>
  <si>
    <t>AWFIS</t>
  </si>
  <si>
    <t>Bharat Rasayan Ltd</t>
  </si>
  <si>
    <t>BHARATRAS</t>
  </si>
  <si>
    <t>SG Mart Ltd</t>
  </si>
  <si>
    <t>SGMART</t>
  </si>
  <si>
    <t>Renewable Electricity</t>
  </si>
  <si>
    <t>Hikal Ltd</t>
  </si>
  <si>
    <t>HIKAL</t>
  </si>
  <si>
    <t>TeamLease Services Ltd</t>
  </si>
  <si>
    <t>TEAMLEASE</t>
  </si>
  <si>
    <t>MSTC Ltd</t>
  </si>
  <si>
    <t>MSTCLTD</t>
  </si>
  <si>
    <t>Kaveri Seed Company Ltd</t>
  </si>
  <si>
    <t>KSCL</t>
  </si>
  <si>
    <t>Seeds</t>
  </si>
  <si>
    <t>Pitti Engineering Ltd</t>
  </si>
  <si>
    <t>PITTIENG</t>
  </si>
  <si>
    <t>Shaily Engineering Plastics Ltd</t>
  </si>
  <si>
    <t>SHAILY</t>
  </si>
  <si>
    <t>Grauer And Weil (India) Ltd</t>
  </si>
  <si>
    <t>GRAUWEIL</t>
  </si>
  <si>
    <t>Harsha Engineers International Ltd</t>
  </si>
  <si>
    <t>HARSHA</t>
  </si>
  <si>
    <t>Utkarsh Small Finance Bank Ltd</t>
  </si>
  <si>
    <t>UTKARSHBNK</t>
  </si>
  <si>
    <t>Hawkins Cookers Ltd</t>
  </si>
  <si>
    <t>HAWKINCOOK</t>
  </si>
  <si>
    <t>SeQuent Scientific Ltd</t>
  </si>
  <si>
    <t>SEQUENT</t>
  </si>
  <si>
    <t>Restaurant Brands Asia Ltd</t>
  </si>
  <si>
    <t>RBA</t>
  </si>
  <si>
    <t>Tinplate Company of India Ltd</t>
  </si>
  <si>
    <t>TINPLATE</t>
  </si>
  <si>
    <t>Moschip Technologies Ltd</t>
  </si>
  <si>
    <t>MOSCHIP</t>
  </si>
  <si>
    <t>Jamna Auto Industries Ltd</t>
  </si>
  <si>
    <t>JAMNAAUTO</t>
  </si>
  <si>
    <t>Rossari Biotech Ltd</t>
  </si>
  <si>
    <t>ROSSARI</t>
  </si>
  <si>
    <t>Innova Captab Ltd</t>
  </si>
  <si>
    <t>INNOVACAP</t>
  </si>
  <si>
    <t>Nippon India ETF Nifty 50 BeES</t>
  </si>
  <si>
    <t>NIFTYBEES</t>
  </si>
  <si>
    <t>Bhagiradha Chemicals and Industries Ltd</t>
  </si>
  <si>
    <t>BHAGCHEM</t>
  </si>
  <si>
    <t>Bajaj Hindusthan Sugar Ltd</t>
  </si>
  <si>
    <t>BAJAJHIND</t>
  </si>
  <si>
    <t>Eraaya Lifespaces Ltd</t>
  </si>
  <si>
    <t>ERAAYA</t>
  </si>
  <si>
    <t>Pearl Global Industries Ltd</t>
  </si>
  <si>
    <t>PGIL</t>
  </si>
  <si>
    <t>Aarti Drugs Ltd</t>
  </si>
  <si>
    <t>AARTIDRUGS</t>
  </si>
  <si>
    <t>EMS Ltd</t>
  </si>
  <si>
    <t>EMSLIMITED</t>
  </si>
  <si>
    <t>JTEKT India Ltd</t>
  </si>
  <si>
    <t>JTEKTINDIA</t>
  </si>
  <si>
    <t>Bannari Amman Sugars Ltd</t>
  </si>
  <si>
    <t>BANARISUG</t>
  </si>
  <si>
    <t>Gufic Biosciences Ltd</t>
  </si>
  <si>
    <t>GUFICBIO</t>
  </si>
  <si>
    <t>Gateway Distriparks Ltd</t>
  </si>
  <si>
    <t>GATEWAY</t>
  </si>
  <si>
    <t>Styrenix Performance Materials Ltd</t>
  </si>
  <si>
    <t>STYRENIX</t>
  </si>
  <si>
    <t>Oriana Power Ltd</t>
  </si>
  <si>
    <t>ORIANA</t>
  </si>
  <si>
    <t>Morepen Laboratories Ltd</t>
  </si>
  <si>
    <t>MOREPENLAB</t>
  </si>
  <si>
    <t>CARE Ratings Ltd</t>
  </si>
  <si>
    <t>CARERATING</t>
  </si>
  <si>
    <t>Ramky Infrastructure Ltd</t>
  </si>
  <si>
    <t>RAMKY</t>
  </si>
  <si>
    <t>Medi Assist Healthcare Services Ltd</t>
  </si>
  <si>
    <t>MEDIASSIST</t>
  </si>
  <si>
    <t>Jain Irrigation Systems Ltd</t>
  </si>
  <si>
    <t>JISLJALEQS</t>
  </si>
  <si>
    <t>Agricultural &amp; Farm Machinery</t>
  </si>
  <si>
    <t>Jeena Sikho Lifecare Ltd</t>
  </si>
  <si>
    <t>JSLL</t>
  </si>
  <si>
    <t>Greaves Cotton Ltd</t>
  </si>
  <si>
    <t>GREAVESCOT</t>
  </si>
  <si>
    <t>Greenply Industries Ltd</t>
  </si>
  <si>
    <t>GREENPLY</t>
  </si>
  <si>
    <t>Solara Active Pharma Sciences Ltd</t>
  </si>
  <si>
    <t>SOLARA</t>
  </si>
  <si>
    <t>Fineotex Chemical Ltd</t>
  </si>
  <si>
    <t>FCL</t>
  </si>
  <si>
    <t>Shanthi Gears Ltd</t>
  </si>
  <si>
    <t>SHANTIGEAR</t>
  </si>
  <si>
    <t>Arvind Smartspaces Ltd</t>
  </si>
  <si>
    <t>ARVSMART</t>
  </si>
  <si>
    <t>Rajoo Engineers Ltd</t>
  </si>
  <si>
    <t>RAJOOENG</t>
  </si>
  <si>
    <t>Uflex Ltd</t>
  </si>
  <si>
    <t>UFLEX</t>
  </si>
  <si>
    <t>Servotech Power Systems Ltd</t>
  </si>
  <si>
    <t>SERVOTECH</t>
  </si>
  <si>
    <t>LG Balakrishnan &amp; Bros Ltd</t>
  </si>
  <si>
    <t>LGBBROSLTD</t>
  </si>
  <si>
    <t>Paras Defence and Space Technologies Ltd</t>
  </si>
  <si>
    <t>PARAS</t>
  </si>
  <si>
    <t>Gokul Agro Resources Ltd</t>
  </si>
  <si>
    <t>GOKULAGRO</t>
  </si>
  <si>
    <t>Imagicaaworld Entertainment Ltd</t>
  </si>
  <si>
    <t>IMAGICAA</t>
  </si>
  <si>
    <t>Patel Engineering Ltd</t>
  </si>
  <si>
    <t>PATELENG</t>
  </si>
  <si>
    <t>Jayaswal Neco Industries Ltd</t>
  </si>
  <si>
    <t>JAYNECOIND</t>
  </si>
  <si>
    <t>RPG Life Sciences Limited</t>
  </si>
  <si>
    <t>RPGLIFE</t>
  </si>
  <si>
    <t>Avantel Ltd</t>
  </si>
  <si>
    <t>AVANTEL</t>
  </si>
  <si>
    <t>Paisalo Digital Ltd</t>
  </si>
  <si>
    <t>PAISALO</t>
  </si>
  <si>
    <t>Subros Ltd</t>
  </si>
  <si>
    <t>SUBROS</t>
  </si>
  <si>
    <t>Balmer Lawrie and Company Ltd</t>
  </si>
  <si>
    <t>BALMLAWRIE</t>
  </si>
  <si>
    <t>SEPC Ltd</t>
  </si>
  <si>
    <t>SEPC</t>
  </si>
  <si>
    <t>Fiem Industries Ltd</t>
  </si>
  <si>
    <t>FIEMIND</t>
  </si>
  <si>
    <t>Shrem InvIT</t>
  </si>
  <si>
    <t>SHREMINVIT</t>
  </si>
  <si>
    <t>Northern ARC Capital Ltd</t>
  </si>
  <si>
    <t>NORTHARC</t>
  </si>
  <si>
    <t>Prime Focus Ltd</t>
  </si>
  <si>
    <t>PFOCUS</t>
  </si>
  <si>
    <t>Animation</t>
  </si>
  <si>
    <t>Samhi Hotels Ltd</t>
  </si>
  <si>
    <t>SAMHI</t>
  </si>
  <si>
    <t>D P Abhushan Ltd</t>
  </si>
  <si>
    <t>DPABHUSHAN</t>
  </si>
  <si>
    <t>S H Kelkar and Company Ltd</t>
  </si>
  <si>
    <t>SHK</t>
  </si>
  <si>
    <t>K.P. Energy Ltd</t>
  </si>
  <si>
    <t>KPEL</t>
  </si>
  <si>
    <t>DCX Systems Ltd</t>
  </si>
  <si>
    <t>DCXINDIA</t>
  </si>
  <si>
    <t>Kewal Kiran Clothing Ltd</t>
  </si>
  <si>
    <t>KKCL</t>
  </si>
  <si>
    <t>Avalon Technologies Ltd</t>
  </si>
  <si>
    <t>AVALON</t>
  </si>
  <si>
    <t>Epack Durable Ltd</t>
  </si>
  <si>
    <t>EPACK</t>
  </si>
  <si>
    <t>V2 Retail Ltd</t>
  </si>
  <si>
    <t>V2RETAIL</t>
  </si>
  <si>
    <t>Kitex Garments Ltd</t>
  </si>
  <si>
    <t>KITEX</t>
  </si>
  <si>
    <t>Fedbank Financial Services Ltd</t>
  </si>
  <si>
    <t>FEDFINA</t>
  </si>
  <si>
    <t>Venus Pipes and Tubes Ltd</t>
  </si>
  <si>
    <t>VENUSPIPES</t>
  </si>
  <si>
    <t>Stylam Industries Ltd</t>
  </si>
  <si>
    <t>STYLAMIND</t>
  </si>
  <si>
    <t>JTL Industries Ltd</t>
  </si>
  <si>
    <t>JTLIND</t>
  </si>
  <si>
    <t>Cigniti Technologies Ltd</t>
  </si>
  <si>
    <t>CIGNITITEC</t>
  </si>
  <si>
    <t>VST Tillers Tractors Ltd</t>
  </si>
  <si>
    <t>VSTTILLERS</t>
  </si>
  <si>
    <t>Artemis Medicare Services Ltd</t>
  </si>
  <si>
    <t>ARTEMISMED</t>
  </si>
  <si>
    <t>DCB Bank Ltd</t>
  </si>
  <si>
    <t>DCBBANK</t>
  </si>
  <si>
    <t>Kingfa Science and Technology (India) Ltd</t>
  </si>
  <si>
    <t>KINGFA</t>
  </si>
  <si>
    <t>La Opala R G Ltd</t>
  </si>
  <si>
    <t>LAOPALA</t>
  </si>
  <si>
    <t>Honda India Power Products Ltd</t>
  </si>
  <si>
    <t>HONDAPOWER</t>
  </si>
  <si>
    <t>Shivalik Bimetal Controls Ltd</t>
  </si>
  <si>
    <t>SBCL</t>
  </si>
  <si>
    <t>SJS Enterprises Ltd</t>
  </si>
  <si>
    <t>SJS</t>
  </si>
  <si>
    <t>Goldiam International Ltd</t>
  </si>
  <si>
    <t>GOLDIAM</t>
  </si>
  <si>
    <t>IndoStar Capital Finance Ltd</t>
  </si>
  <si>
    <t>INDOSTAR</t>
  </si>
  <si>
    <t>Nirlon Ltd</t>
  </si>
  <si>
    <t>NIRLON</t>
  </si>
  <si>
    <t>West Coast Paper Mills Ltd</t>
  </si>
  <si>
    <t>WSTCSTPAPR</t>
  </si>
  <si>
    <t>TCI Express Ltd</t>
  </si>
  <si>
    <t>TCIEXP</t>
  </si>
  <si>
    <t>Exicom Tele-Systems Ltd</t>
  </si>
  <si>
    <t>EXICOM</t>
  </si>
  <si>
    <t>IRB InvIT Fund</t>
  </si>
  <si>
    <t>IRBINVIT</t>
  </si>
  <si>
    <t>Indraprastha Medical Corporation Ltd</t>
  </si>
  <si>
    <t>INDRAMEDCO</t>
  </si>
  <si>
    <t>Motilal Oswal NASDAQ 100 ETF</t>
  </si>
  <si>
    <t>MON100</t>
  </si>
  <si>
    <t>Dalmia Bharat Sugar and Industries Ltd</t>
  </si>
  <si>
    <t>DALMIASUG</t>
  </si>
  <si>
    <t>India Glycols Ltd</t>
  </si>
  <si>
    <t>INDIAGLYCO</t>
  </si>
  <si>
    <t>Vishnu Prakash R Punglia Ltd</t>
  </si>
  <si>
    <t>VPRPL</t>
  </si>
  <si>
    <t>TCNS Clothing Co Ltd</t>
  </si>
  <si>
    <t>TCNSBRANDS</t>
  </si>
  <si>
    <t>Hi-Tech Pipes Ltd</t>
  </si>
  <si>
    <t>HITECH</t>
  </si>
  <si>
    <t>Sunflag Iron and Steel Co Ltd</t>
  </si>
  <si>
    <t>SUNFLAG</t>
  </si>
  <si>
    <t>Savita Oil Technologies Ltd</t>
  </si>
  <si>
    <t>SOTL</t>
  </si>
  <si>
    <t>Hinduja Global Solutions Ltd</t>
  </si>
  <si>
    <t>HGS</t>
  </si>
  <si>
    <t>Sky Gold Ltd</t>
  </si>
  <si>
    <t>SKYGOLD</t>
  </si>
  <si>
    <t>Indian Metals and Ferro Alloys Ltd</t>
  </si>
  <si>
    <t>IMFA</t>
  </si>
  <si>
    <t>MPS Ltd</t>
  </si>
  <si>
    <t>MPSLTD</t>
  </si>
  <si>
    <t>Polyplex Corp Ltd</t>
  </si>
  <si>
    <t>POLYPLEX</t>
  </si>
  <si>
    <t>Swaraj Engines Ltd</t>
  </si>
  <si>
    <t>SWARAJENG</t>
  </si>
  <si>
    <t>JNK India Ltd</t>
  </si>
  <si>
    <t>JNKINDIA</t>
  </si>
  <si>
    <t>Hubtown Ltd</t>
  </si>
  <si>
    <t>HUBTOWN</t>
  </si>
  <si>
    <t>Lumax AutoTechnologies Ltd</t>
  </si>
  <si>
    <t>LUMAXTECH</t>
  </si>
  <si>
    <t>Geojit Financial Services Ltd</t>
  </si>
  <si>
    <t>GEOJITFSL</t>
  </si>
  <si>
    <t>Kalyani Steels Ltd</t>
  </si>
  <si>
    <t>KSL</t>
  </si>
  <si>
    <t>Sanghvi Movers Ltd</t>
  </si>
  <si>
    <t>SANGHVIMOV</t>
  </si>
  <si>
    <t>Seamec Ltd</t>
  </si>
  <si>
    <t>SEAMECLTD</t>
  </si>
  <si>
    <t>Oil &amp; Gas - Equipment &amp; Services</t>
  </si>
  <si>
    <t>Sula Vineyards Ltd</t>
  </si>
  <si>
    <t>SULA</t>
  </si>
  <si>
    <t>Monarch Networth Capital Ltd</t>
  </si>
  <si>
    <t>MONARCH</t>
  </si>
  <si>
    <t>Hathway Cable and Datacom Ltd</t>
  </si>
  <si>
    <t>HATHWAY</t>
  </si>
  <si>
    <t>Cable &amp; D2H</t>
  </si>
  <si>
    <t>Datamatics Global Services Ltd</t>
  </si>
  <si>
    <t>DATAMATICS</t>
  </si>
  <si>
    <t>Precision Wires India Ltd</t>
  </si>
  <si>
    <t>PRECWIRE</t>
  </si>
  <si>
    <t>Sindhu Trade Links Ltd</t>
  </si>
  <si>
    <t>SINDHUTRAD</t>
  </si>
  <si>
    <t>Muthoot Microfin Ltd</t>
  </si>
  <si>
    <t>MUTHOOTMF</t>
  </si>
  <si>
    <t>Microfinancing</t>
  </si>
  <si>
    <t>Apeejay Surrendra Park Hotels Ltd</t>
  </si>
  <si>
    <t>PARKHOTELS</t>
  </si>
  <si>
    <t>RPSG Ventures Ltd</t>
  </si>
  <si>
    <t>RPSGVENT</t>
  </si>
  <si>
    <t>Fischer Medical Ventures Ltd</t>
  </si>
  <si>
    <t>FISCHER</t>
  </si>
  <si>
    <t>Bhansali Engineering Polymers Ltd</t>
  </si>
  <si>
    <t>BEPL</t>
  </si>
  <si>
    <t>Sri Adhikari Brothers Television Network Ltd</t>
  </si>
  <si>
    <t>SABTNL</t>
  </si>
  <si>
    <t>Pokarna Ltd</t>
  </si>
  <si>
    <t>POKARNA</t>
  </si>
  <si>
    <t>HPL Electric &amp; Power Ltd</t>
  </si>
  <si>
    <t>HPL</t>
  </si>
  <si>
    <t>Suraj Estate Developers Ltd</t>
  </si>
  <si>
    <t>SURAJEST</t>
  </si>
  <si>
    <t>Real Estate Rental, Development &amp; Operations</t>
  </si>
  <si>
    <t>Dhani Services Ltd</t>
  </si>
  <si>
    <t>DHANI</t>
  </si>
  <si>
    <t>Vishnu Chemicals Ltd</t>
  </si>
  <si>
    <t>VISHNU</t>
  </si>
  <si>
    <t>Jindal Poly Films Ltd</t>
  </si>
  <si>
    <t>JINDALPOLY</t>
  </si>
  <si>
    <t>Alembic Ltd</t>
  </si>
  <si>
    <t>ALEMBICLTD</t>
  </si>
  <si>
    <t>Veedol Corporation Ltd</t>
  </si>
  <si>
    <t>VEEDOL</t>
  </si>
  <si>
    <t>ADF Foods Ltd</t>
  </si>
  <si>
    <t>ADFFOODS</t>
  </si>
  <si>
    <t>Ajmera Realty &amp; Infra India Ltd</t>
  </si>
  <si>
    <t>AJMERA</t>
  </si>
  <si>
    <t>Oriental Hotels Ltd</t>
  </si>
  <si>
    <t>ORIENTHOT</t>
  </si>
  <si>
    <t>Quick Heal Technologies Ltd</t>
  </si>
  <si>
    <t>QUICKHEAL</t>
  </si>
  <si>
    <t>Capacite Infraprojects Ltd</t>
  </si>
  <si>
    <t>CAPACITE</t>
  </si>
  <si>
    <t>Steel Strips Wheels Ltd</t>
  </si>
  <si>
    <t>SSWL</t>
  </si>
  <si>
    <t>BF Utilities Ltd</t>
  </si>
  <si>
    <t>BFUTILITIE</t>
  </si>
  <si>
    <t>Blue Cloud Softech Solutions Ltd</t>
  </si>
  <si>
    <t>BLUECLOUDS</t>
  </si>
  <si>
    <t>KDDL Ltd</t>
  </si>
  <si>
    <t>KDDL</t>
  </si>
  <si>
    <t>Navneet Education Ltd</t>
  </si>
  <si>
    <t>NAVNETEDUL</t>
  </si>
  <si>
    <t>Jash Engineering Ltd</t>
  </si>
  <si>
    <t>JASH</t>
  </si>
  <si>
    <t>Nalwa Sons Investments Ltd</t>
  </si>
  <si>
    <t>NSIL</t>
  </si>
  <si>
    <t>Max Ventures and Industries Ltd</t>
  </si>
  <si>
    <t>MAXVIL</t>
  </si>
  <si>
    <t>Jyoti Structures Ltd</t>
  </si>
  <si>
    <t>JYOTISTRUC</t>
  </si>
  <si>
    <t>Gujarat Industries Power Company Ltd</t>
  </si>
  <si>
    <t>GIPCL</t>
  </si>
  <si>
    <t>Fino Payments Bank Ltd</t>
  </si>
  <si>
    <t>FINOPB</t>
  </si>
  <si>
    <t>KP Green Engineering Ltd</t>
  </si>
  <si>
    <t>KPGEL</t>
  </si>
  <si>
    <t>Heavy Electrical Equipment</t>
  </si>
  <si>
    <t>Nucleus Software Exports Ltd</t>
  </si>
  <si>
    <t>NUCLEUS</t>
  </si>
  <si>
    <t>Bajaj Consumer Care Ltd</t>
  </si>
  <si>
    <t>BAJAJCON</t>
  </si>
  <si>
    <t>Ashiana Housing Ltd</t>
  </si>
  <si>
    <t>ASHIANA</t>
  </si>
  <si>
    <t>Thirumalai Chemicals Ltd</t>
  </si>
  <si>
    <t>TIRUMALCHM</t>
  </si>
  <si>
    <t>Delta Corp Ltd</t>
  </si>
  <si>
    <t>DELTACORP</t>
  </si>
  <si>
    <t>Apollo Micro Systems Ltd</t>
  </si>
  <si>
    <t>APOLLO</t>
  </si>
  <si>
    <t>Deep Industries Ltd</t>
  </si>
  <si>
    <t>DEEPINDS</t>
  </si>
  <si>
    <t>Salasar Techno Engineering Ltd</t>
  </si>
  <si>
    <t>SALASAR</t>
  </si>
  <si>
    <t>Goodluck India Ltd</t>
  </si>
  <si>
    <t>GOODLUCK</t>
  </si>
  <si>
    <t>Genesys International Corporation Ltd</t>
  </si>
  <si>
    <t>GENESYS</t>
  </si>
  <si>
    <t>Tasty Bite Eatables Ltd</t>
  </si>
  <si>
    <t>TASTYBITE</t>
  </si>
  <si>
    <t>Mahanagar Telephone Nigam Ltd</t>
  </si>
  <si>
    <t>MTNL</t>
  </si>
  <si>
    <t>Dishman Carbogen Amcis Ltd</t>
  </si>
  <si>
    <t>DCAL</t>
  </si>
  <si>
    <t>Globus Spirits Ltd</t>
  </si>
  <si>
    <t>GLOBUSSPR</t>
  </si>
  <si>
    <t>Krsnaa Diagnostics Ltd</t>
  </si>
  <si>
    <t>KRSNAA</t>
  </si>
  <si>
    <t>Gujarat Themis Biosyn Ltd</t>
  </si>
  <si>
    <t>GUJTHEM</t>
  </si>
  <si>
    <t>Raghav Productivity Enhancers Ltd</t>
  </si>
  <si>
    <t>RPEL</t>
  </si>
  <si>
    <t>Gensol Engineering Ltd</t>
  </si>
  <si>
    <t>GENSOL</t>
  </si>
  <si>
    <t>Marathon Nextgen Realty Ltd</t>
  </si>
  <si>
    <t>MARATHON</t>
  </si>
  <si>
    <t>Wendt (India) Limited</t>
  </si>
  <si>
    <t>WENDT</t>
  </si>
  <si>
    <t>Marine Electricals (India) Ltd</t>
  </si>
  <si>
    <t>MARINE</t>
  </si>
  <si>
    <t>Maithan Alloys Ltd</t>
  </si>
  <si>
    <t>MAITHANALL</t>
  </si>
  <si>
    <t>Prakash Industries Ltd</t>
  </si>
  <si>
    <t>PRAKASH</t>
  </si>
  <si>
    <t>Foseco India Ltd</t>
  </si>
  <si>
    <t>FOSECOIND</t>
  </si>
  <si>
    <t>Bajel Projects Ltd</t>
  </si>
  <si>
    <t>BAJEL</t>
  </si>
  <si>
    <t>Electric Utilities</t>
  </si>
  <si>
    <t>Mahindra Logistics Ltd</t>
  </si>
  <si>
    <t>MAHLOG</t>
  </si>
  <si>
    <t>Precision Camshafts Ltd</t>
  </si>
  <si>
    <t>PRECAM</t>
  </si>
  <si>
    <t>DCW Ltd</t>
  </si>
  <si>
    <t>DCW</t>
  </si>
  <si>
    <t>Flair Writing Industries Ltd</t>
  </si>
  <si>
    <t>FLAIR</t>
  </si>
  <si>
    <t>Ddev Plastiks Industries Ltd</t>
  </si>
  <si>
    <t>DDEVPLASTIK</t>
  </si>
  <si>
    <t>Sandhar Technologies Ltd</t>
  </si>
  <si>
    <t>SANDHAR</t>
  </si>
  <si>
    <t>Repco Home Finance Ltd</t>
  </si>
  <si>
    <t>REPCOHOME</t>
  </si>
  <si>
    <t>TVS Srichakra Ltd</t>
  </si>
  <si>
    <t>TVSSRICHAK</t>
  </si>
  <si>
    <t>Sagar Cements Ltd</t>
  </si>
  <si>
    <t>SAGCEM</t>
  </si>
  <si>
    <t>Eveready Industries India Ltd</t>
  </si>
  <si>
    <t>EVEREADY</t>
  </si>
  <si>
    <t>Shipping Corporation of India Land and Assets Ltd</t>
  </si>
  <si>
    <t>SCILAL</t>
  </si>
  <si>
    <t>Summit Securities Ltd</t>
  </si>
  <si>
    <t>SUMMITSEC</t>
  </si>
  <si>
    <t>Interarch Building Products Ltd</t>
  </si>
  <si>
    <t>INTERARCH</t>
  </si>
  <si>
    <t>Building Products - Prefab Structures</t>
  </si>
  <si>
    <t>Spandana Sphoorty Financial Ltd</t>
  </si>
  <si>
    <t>SPANDANA</t>
  </si>
  <si>
    <t>Nilkamal Ltd</t>
  </si>
  <si>
    <t>NILKAMAL</t>
  </si>
  <si>
    <t>Saksoft Ltd</t>
  </si>
  <si>
    <t>SAKSOFT</t>
  </si>
  <si>
    <t>Dollar Industries Ltd</t>
  </si>
  <si>
    <t>DOLLAR</t>
  </si>
  <si>
    <t>Vakrangee Limited</t>
  </si>
  <si>
    <t>VAKRANGEE</t>
  </si>
  <si>
    <t>Motisons Jewellers Ltd</t>
  </si>
  <si>
    <t>MOTISONS</t>
  </si>
  <si>
    <t>Apparel &amp; Accessories Retailers</t>
  </si>
  <si>
    <t>Indoco Remedies Ltd</t>
  </si>
  <si>
    <t>INDOCO</t>
  </si>
  <si>
    <t>Dredging Corporation of India Ltd</t>
  </si>
  <si>
    <t>DREDGECORP</t>
  </si>
  <si>
    <t>Dredging</t>
  </si>
  <si>
    <t>Spectrum Electrical Industries Ltd</t>
  </si>
  <si>
    <t>SPECTRUM</t>
  </si>
  <si>
    <t>Shanti Educational Initiatives Ltd</t>
  </si>
  <si>
    <t>SEIL</t>
  </si>
  <si>
    <t>PTC India Financial Services Ltd</t>
  </si>
  <si>
    <t>PFS</t>
  </si>
  <si>
    <t>KRN Heat Exchanger and Refrigeration Ltd</t>
  </si>
  <si>
    <t>KRN</t>
  </si>
  <si>
    <t>TCPL Packaging Ltd</t>
  </si>
  <si>
    <t>TCPLPACK</t>
  </si>
  <si>
    <t>Kalyani Investment Company Ltd</t>
  </si>
  <si>
    <t>KICL</t>
  </si>
  <si>
    <t>Kolte-Patil Developers Ltd</t>
  </si>
  <si>
    <t>KOLTEPATIL</t>
  </si>
  <si>
    <t>Automotive Axles Ltd</t>
  </si>
  <si>
    <t>AUTOAXLES</t>
  </si>
  <si>
    <t>KCP Ltd</t>
  </si>
  <si>
    <t>KCP</t>
  </si>
  <si>
    <t>Vadilal Industries Ltd</t>
  </si>
  <si>
    <t>VADILALIND</t>
  </si>
  <si>
    <t>Suven Life Sciences Ltd</t>
  </si>
  <si>
    <t>SUVEN</t>
  </si>
  <si>
    <t>Updater Services Ltd</t>
  </si>
  <si>
    <t>UDS</t>
  </si>
  <si>
    <t>Stanley Lifestyles Ltd</t>
  </si>
  <si>
    <t>STANLEY</t>
  </si>
  <si>
    <t>Rajratan Global Wire Ltd</t>
  </si>
  <si>
    <t>RAJRATAN</t>
  </si>
  <si>
    <t>Hindustan Oil Exploration Company Ltd</t>
  </si>
  <si>
    <t>HINDOILEXP</t>
  </si>
  <si>
    <t>Unitech Ltd</t>
  </si>
  <si>
    <t>UNITECH</t>
  </si>
  <si>
    <t>Kesar India Ltd</t>
  </si>
  <si>
    <t>KESAR</t>
  </si>
  <si>
    <t>Real Estate Development</t>
  </si>
  <si>
    <t>EFC (I) Ltd</t>
  </si>
  <si>
    <t>EFCIL</t>
  </si>
  <si>
    <t>Distributors</t>
  </si>
  <si>
    <t>Mayur Uniquoters Ltd</t>
  </si>
  <si>
    <t>MAYURUNIQ</t>
  </si>
  <si>
    <t>Rane Holdings Ltd</t>
  </si>
  <si>
    <t>RANEHOLDIN</t>
  </si>
  <si>
    <t>GTL Infrastructure Ltd</t>
  </si>
  <si>
    <t>GTLINFRA</t>
  </si>
  <si>
    <t>Somany Ceramics Ltd</t>
  </si>
  <si>
    <t>SOMANYCERA</t>
  </si>
  <si>
    <t>DISA India Ltd</t>
  </si>
  <si>
    <t>DISAQ</t>
  </si>
  <si>
    <t>Veritas (India) Ltd</t>
  </si>
  <si>
    <t>VERITAS</t>
  </si>
  <si>
    <t>RIR Power Electronics Ltd</t>
  </si>
  <si>
    <t>RIR</t>
  </si>
  <si>
    <t>SBI Gold ETF</t>
  </si>
  <si>
    <t>SETFGOLD</t>
  </si>
  <si>
    <t>63 Moons Technologies Ltd</t>
  </si>
  <si>
    <t>63MOONS</t>
  </si>
  <si>
    <t>Arkade Developers Ltd</t>
  </si>
  <si>
    <t>ARKADE</t>
  </si>
  <si>
    <t>Novartis India Ltd</t>
  </si>
  <si>
    <t>NOVARTIND</t>
  </si>
  <si>
    <t>Ram Ratna Wires Ltd</t>
  </si>
  <si>
    <t>RAMRAT</t>
  </si>
  <si>
    <t>Pennar Industries Ltd</t>
  </si>
  <si>
    <t>PENIND</t>
  </si>
  <si>
    <t>Rashi Peripherals Ltd</t>
  </si>
  <si>
    <t>RPTECH</t>
  </si>
  <si>
    <t>Tinna Rubber and Infrastructure Ltd</t>
  </si>
  <si>
    <t>TINNARUBR</t>
  </si>
  <si>
    <t>SML Isuzu Ltd</t>
  </si>
  <si>
    <t>SMLISUZU</t>
  </si>
  <si>
    <t>Confidence Petroleum India Ltd</t>
  </si>
  <si>
    <t>CONFIPET</t>
  </si>
  <si>
    <t>Nippon India ETF Nifty 1D Rate Liquid BeES</t>
  </si>
  <si>
    <t>LIQUIDBEES</t>
  </si>
  <si>
    <t>Sai Silks (Kalamandir) Ltd</t>
  </si>
  <si>
    <t>KALAMANDIR</t>
  </si>
  <si>
    <t>Stove Kraft Ltd</t>
  </si>
  <si>
    <t>STOVEKRAFT</t>
  </si>
  <si>
    <t>NIBE Ltd</t>
  </si>
  <si>
    <t>NIBE</t>
  </si>
  <si>
    <t>Pondy Oxides and Chemicals Ltd</t>
  </si>
  <si>
    <t>POCL</t>
  </si>
  <si>
    <t>Venky's (India) Ltd</t>
  </si>
  <si>
    <t>VENKEYS</t>
  </si>
  <si>
    <t>SG Finserve Ltd</t>
  </si>
  <si>
    <t>SGFIN</t>
  </si>
  <si>
    <t>Meghmani Organics Ltd</t>
  </si>
  <si>
    <t>MOL</t>
  </si>
  <si>
    <t>Baazar Style Retail Ltd</t>
  </si>
  <si>
    <t>STYLEBAAZA</t>
  </si>
  <si>
    <t>Prataap Snacks Ltd</t>
  </si>
  <si>
    <t>DIAMONDYD</t>
  </si>
  <si>
    <t>Sasken Technologies Ltd</t>
  </si>
  <si>
    <t>SASKEN</t>
  </si>
  <si>
    <t>Shalby Ltd</t>
  </si>
  <si>
    <t>SHALBY</t>
  </si>
  <si>
    <t>HLE Glascoat Ltd</t>
  </si>
  <si>
    <t>HLEGLAS</t>
  </si>
  <si>
    <t>Hindware Home Innovation Ltd</t>
  </si>
  <si>
    <t>HINDWAREAP</t>
  </si>
  <si>
    <t>Owais Metal and Mineral Processing Ltd</t>
  </si>
  <si>
    <t>OWAIS</t>
  </si>
  <si>
    <t>Insecticides (India) Ltd</t>
  </si>
  <si>
    <t>INSECTICID</t>
  </si>
  <si>
    <t>NRB Bearings Ltd</t>
  </si>
  <si>
    <t>NRBBEARING</t>
  </si>
  <si>
    <t>Landmark Cars Ltd</t>
  </si>
  <si>
    <t>LANDMARK</t>
  </si>
  <si>
    <t>SMS Pharmaceuticals Ltd</t>
  </si>
  <si>
    <t>SMSPHARMA</t>
  </si>
  <si>
    <t>Siyaram Silk Mills Ltd</t>
  </si>
  <si>
    <t>SIYSIL</t>
  </si>
  <si>
    <t>Thejo Engineering Ltd</t>
  </si>
  <si>
    <t>THEJO</t>
  </si>
  <si>
    <t>John Cockerill India Ltd</t>
  </si>
  <si>
    <t>COCKERILL</t>
  </si>
  <si>
    <t>Industrial Machinery &amp; Supplies &amp; Components</t>
  </si>
  <si>
    <t>Parag Milk Foods Ltd</t>
  </si>
  <si>
    <t>PARAGMILK</t>
  </si>
  <si>
    <t>Aeroflex Industries Ltd</t>
  </si>
  <si>
    <t>AEROFLEX</t>
  </si>
  <si>
    <t>ideaForge Technology Ltd</t>
  </si>
  <si>
    <t>IDEAFORGE</t>
  </si>
  <si>
    <t>Dolat Algotech Ltd</t>
  </si>
  <si>
    <t>DOLATALGO</t>
  </si>
  <si>
    <t>BF Investment Ltd</t>
  </si>
  <si>
    <t>BFINVEST</t>
  </si>
  <si>
    <t>Premier Explosives Ltd</t>
  </si>
  <si>
    <t>PREMEXPLN</t>
  </si>
  <si>
    <t>Xpro India Ltd</t>
  </si>
  <si>
    <t>XPROINDIA</t>
  </si>
  <si>
    <t>Ravindra Energy Ltd</t>
  </si>
  <si>
    <t>RELTD</t>
  </si>
  <si>
    <t>Welspun Specialty Solutions Ltd</t>
  </si>
  <si>
    <t>WELSPLSOL</t>
  </si>
  <si>
    <t>Systematix Corporate Services Ltd</t>
  </si>
  <si>
    <t>SYSTMTXC</t>
  </si>
  <si>
    <t>Dreamfolks Services Ltd</t>
  </si>
  <si>
    <t>DREAMFOLKS</t>
  </si>
  <si>
    <t>Themis Medicare Ltd</t>
  </si>
  <si>
    <t>THEMISMED</t>
  </si>
  <si>
    <t>Dolphin Offshore Enterprises (India) Ltd</t>
  </si>
  <si>
    <t>DOLPHIN</t>
  </si>
  <si>
    <t>Dr Agarwal's Eye Hospital Ltd</t>
  </si>
  <si>
    <t>DRAGARWQ</t>
  </si>
  <si>
    <t>ECOS (India) Mobility &amp; Hospitality Ltd</t>
  </si>
  <si>
    <t>ECOSMOBLTY</t>
  </si>
  <si>
    <t>Platinum Industries Ltd</t>
  </si>
  <si>
    <t>PLATIND</t>
  </si>
  <si>
    <t>Accelya Solutions India Ltd</t>
  </si>
  <si>
    <t>ACCELYA</t>
  </si>
  <si>
    <t>PSP Projects Ltd</t>
  </si>
  <si>
    <t>PSPPROJECT</t>
  </si>
  <si>
    <t>Centum Electronics Ltd</t>
  </si>
  <si>
    <t>CENTUM</t>
  </si>
  <si>
    <t>Dish TV India Ltd</t>
  </si>
  <si>
    <t>DISHTV</t>
  </si>
  <si>
    <t>Vindhya Telelinks Ltd</t>
  </si>
  <si>
    <t>VINDHYATEL</t>
  </si>
  <si>
    <t>IOL Chemicals and Pharmaceuticals Ltd</t>
  </si>
  <si>
    <t>IOLCP</t>
  </si>
  <si>
    <t>MM Forgings Ltd</t>
  </si>
  <si>
    <t>MMFL</t>
  </si>
  <si>
    <t>Vidhi Specialty Food Ingredients Ltd</t>
  </si>
  <si>
    <t>VIDHIING</t>
  </si>
  <si>
    <t>Goodyear India Ltd</t>
  </si>
  <si>
    <t>GOODYEAR</t>
  </si>
  <si>
    <t>Indian Hume Pipe Company Ltd</t>
  </si>
  <si>
    <t>INDIANHUME</t>
  </si>
  <si>
    <t>Nitin Spinners Ltd</t>
  </si>
  <si>
    <t>NITINSPIN</t>
  </si>
  <si>
    <t>Windlas Biotech Ltd</t>
  </si>
  <si>
    <t>WINDLAS</t>
  </si>
  <si>
    <t>TechNVision Ventures Ltd</t>
  </si>
  <si>
    <t>TECHNVISN</t>
  </si>
  <si>
    <t>Universal Cables Ltd</t>
  </si>
  <si>
    <t>UNIVCABLES</t>
  </si>
  <si>
    <t>Mold-Tek Packaging Ltd</t>
  </si>
  <si>
    <t>MOLDTKPAC</t>
  </si>
  <si>
    <t>Lumax Industries Ltd</t>
  </si>
  <si>
    <t>LUMAXIND</t>
  </si>
  <si>
    <t>Panama Petrochem Ltd</t>
  </si>
  <si>
    <t>PANAMAPET</t>
  </si>
  <si>
    <t>Mangalam Cement Ltd</t>
  </si>
  <si>
    <t>MANGLMCEM</t>
  </si>
  <si>
    <t>Ge Power India Ltd</t>
  </si>
  <si>
    <t>GEPIL</t>
  </si>
  <si>
    <t>DEN Networks Ltd</t>
  </si>
  <si>
    <t>DEN</t>
  </si>
  <si>
    <t>Antony Waste Handling Cell Ltd</t>
  </si>
  <si>
    <t>AWHCL</t>
  </si>
  <si>
    <t>ESAF Small Finance Bank Limited</t>
  </si>
  <si>
    <t>ESAFSFB</t>
  </si>
  <si>
    <t>Ador Welding Ltd</t>
  </si>
  <si>
    <t>ADORWELD</t>
  </si>
  <si>
    <t>Carysil Ltd</t>
  </si>
  <si>
    <t>CARYSIL</t>
  </si>
  <si>
    <t>S.P.Apparels Ltd</t>
  </si>
  <si>
    <t>SPAL</t>
  </si>
  <si>
    <t>Igarashi Motors India Ltd</t>
  </si>
  <si>
    <t>IGARASHI</t>
  </si>
  <si>
    <t>Agro Tech Foods Ltd</t>
  </si>
  <si>
    <t>ATFL</t>
  </si>
  <si>
    <t>Ugro Capital Ltd</t>
  </si>
  <si>
    <t>UGROCAP</t>
  </si>
  <si>
    <t>Ashapura Minechem Ltd</t>
  </si>
  <si>
    <t>ASHAPURMIN</t>
  </si>
  <si>
    <t>Media Matrix Worldwide Ltd</t>
  </si>
  <si>
    <t>MMWL</t>
  </si>
  <si>
    <t>EIH Associated Hotels Ltd</t>
  </si>
  <si>
    <t>EIHAHOTELS</t>
  </si>
  <si>
    <t>Indo Tech Transformers Ltd</t>
  </si>
  <si>
    <t>INDOTECH</t>
  </si>
  <si>
    <t>Orient Green Power Company Ltd</t>
  </si>
  <si>
    <t>GREENPOWER</t>
  </si>
  <si>
    <t>MIC Electronics Ltd</t>
  </si>
  <si>
    <t>MICEL</t>
  </si>
  <si>
    <t>Barbeque-Nation Hospitality Ltd</t>
  </si>
  <si>
    <t>BARBEQUE</t>
  </si>
  <si>
    <t>Paramount Communications Ltd</t>
  </si>
  <si>
    <t>PARACABLES</t>
  </si>
  <si>
    <t>Gandhar Oil Refinery (INDIA) Ltd</t>
  </si>
  <si>
    <t>GANDHAR</t>
  </si>
  <si>
    <t>Federal-Mogul Goetze (India) Ltd</t>
  </si>
  <si>
    <t>FMGOETZE</t>
  </si>
  <si>
    <t>Amrutanjan Health Care Ltd</t>
  </si>
  <si>
    <t>AMRUTANJAN</t>
  </si>
  <si>
    <t>Fusion Finance Ltd</t>
  </si>
  <si>
    <t>FUSION</t>
  </si>
  <si>
    <t>Saraswati Commercial (India) Ltd</t>
  </si>
  <si>
    <t>ZSARACOM</t>
  </si>
  <si>
    <t>Sanstar Ltd</t>
  </si>
  <si>
    <t>SANSTAR</t>
  </si>
  <si>
    <t>Apollo Pipes Ltd</t>
  </si>
  <si>
    <t>APOLLOPIPE</t>
  </si>
  <si>
    <t>ICICI Prudential Nifty 50 ETF</t>
  </si>
  <si>
    <t>NIFTYIETF</t>
  </si>
  <si>
    <t>PIX Transmissions Ltd</t>
  </si>
  <si>
    <t>PIXTRANS</t>
  </si>
  <si>
    <t>Vardhman Special Steels Ltd</t>
  </si>
  <si>
    <t>VSSL</t>
  </si>
  <si>
    <t>TIL Ltd</t>
  </si>
  <si>
    <t>TIL</t>
  </si>
  <si>
    <t>TTK Healthcare Ltd</t>
  </si>
  <si>
    <t>TTKHLTCARE</t>
  </si>
  <si>
    <t>Cupid Ltd</t>
  </si>
  <si>
    <t>CUPID</t>
  </si>
  <si>
    <t>Tarsons Products Ltd</t>
  </si>
  <si>
    <t>TARSONS</t>
  </si>
  <si>
    <t>Yasho Industries Ltd</t>
  </si>
  <si>
    <t>YASHO</t>
  </si>
  <si>
    <t>Omaxe Ltd</t>
  </si>
  <si>
    <t>OMAXE</t>
  </si>
  <si>
    <t>Huhtamaki India Ltd</t>
  </si>
  <si>
    <t>HUHTAMAKI</t>
  </si>
  <si>
    <t>India Pesticides Ltd</t>
  </si>
  <si>
    <t>IPL</t>
  </si>
  <si>
    <t>HMA Agro Industries Ltd</t>
  </si>
  <si>
    <t>HMAAGRO</t>
  </si>
  <si>
    <t>Ceinsys Tech Ltd</t>
  </si>
  <si>
    <t>CEINSYSTECH</t>
  </si>
  <si>
    <t>Himatsingka Seide Ltd</t>
  </si>
  <si>
    <t>HIMATSEIDE</t>
  </si>
  <si>
    <t>Alpex Solar Ltd</t>
  </si>
  <si>
    <t>ALPEXSOLAR</t>
  </si>
  <si>
    <t>Astec Lifesciences Ltd</t>
  </si>
  <si>
    <t>ASTEC</t>
  </si>
  <si>
    <t>Sanghi Industries Ltd</t>
  </si>
  <si>
    <t>SANGHIIND</t>
  </si>
  <si>
    <t>Rama Steel Tubes Ltd</t>
  </si>
  <si>
    <t>RAMASTEEL</t>
  </si>
  <si>
    <t>IKIO Lighting Ltd</t>
  </si>
  <si>
    <t>IKIO</t>
  </si>
  <si>
    <t>Pnb Gilts Ltd</t>
  </si>
  <si>
    <t>PNBGILTS</t>
  </si>
  <si>
    <t>Ramco Industries Ltd</t>
  </si>
  <si>
    <t>RAMCOIND</t>
  </si>
  <si>
    <t>Axiscades Technologies Ltd</t>
  </si>
  <si>
    <t>AXISCADES</t>
  </si>
  <si>
    <t>NIIT Ltd</t>
  </si>
  <si>
    <t>NIITLTD</t>
  </si>
  <si>
    <t>Kody Technolab Ltd</t>
  </si>
  <si>
    <t>KODYTECH</t>
  </si>
  <si>
    <t>Nelco Ltd</t>
  </si>
  <si>
    <t>NELCO</t>
  </si>
  <si>
    <t>JISLDVREQS</t>
  </si>
  <si>
    <t>Mukand Ltd</t>
  </si>
  <si>
    <t>MUKANDLTD</t>
  </si>
  <si>
    <t>HIL Ltd</t>
  </si>
  <si>
    <t>HIL</t>
  </si>
  <si>
    <t>JITF Infralogistics Ltd</t>
  </si>
  <si>
    <t>JITFINFRA</t>
  </si>
  <si>
    <t>Rupa &amp; Company Ltd</t>
  </si>
  <si>
    <t>RUPA</t>
  </si>
  <si>
    <t>Man Industries (India) Ltd</t>
  </si>
  <si>
    <t>MANINDS</t>
  </si>
  <si>
    <t>Everest Kanto Cylinder Ltd</t>
  </si>
  <si>
    <t>EKC</t>
  </si>
  <si>
    <t>Master Trust Ltd</t>
  </si>
  <si>
    <t>MASTERTR</t>
  </si>
  <si>
    <t>Alicon Castalloy Ltd</t>
  </si>
  <si>
    <t>ALICON</t>
  </si>
  <si>
    <t>Gocl Corporation Ltd</t>
  </si>
  <si>
    <t>GOCLCORP</t>
  </si>
  <si>
    <t>Navkar Corporation Ltd</t>
  </si>
  <si>
    <t>NAVKARCORP</t>
  </si>
  <si>
    <t>IFGL Refractories Ltd</t>
  </si>
  <si>
    <t>IFGLEXPOR</t>
  </si>
  <si>
    <t>Apcotex Industries Ltd</t>
  </si>
  <si>
    <t>APCOTEXIND</t>
  </si>
  <si>
    <t>Panacea Biotec Ltd</t>
  </si>
  <si>
    <t>PANACEABIO</t>
  </si>
  <si>
    <t>GKW Ltd</t>
  </si>
  <si>
    <t>GKWLIMITED</t>
  </si>
  <si>
    <t>Unicommerce eSolutions Ltd</t>
  </si>
  <si>
    <t>UNIECOM</t>
  </si>
  <si>
    <t>Kiri Industries Ltd</t>
  </si>
  <si>
    <t>KIRIINDUS</t>
  </si>
  <si>
    <t>Dynamic Cables Ltd</t>
  </si>
  <si>
    <t>DYCL</t>
  </si>
  <si>
    <t>Cosmo First Ltd</t>
  </si>
  <si>
    <t>COSMOFIRST</t>
  </si>
  <si>
    <t>Deccan Gold Mines Ltd</t>
  </si>
  <si>
    <t>DECNGOLD</t>
  </si>
  <si>
    <t>Tanfac Industries Ltd</t>
  </si>
  <si>
    <t>TANFACIND</t>
  </si>
  <si>
    <t>Wonder Electricals Ltd</t>
  </si>
  <si>
    <t>WEL</t>
  </si>
  <si>
    <t>Suratwwala Business Group Ltd</t>
  </si>
  <si>
    <t>SBGLP</t>
  </si>
  <si>
    <t>Hester Biosciences Ltd</t>
  </si>
  <si>
    <t>HESTERBIO</t>
  </si>
  <si>
    <t>Andrew Yule &amp; Co Ltd</t>
  </si>
  <si>
    <t>ANDREWYU</t>
  </si>
  <si>
    <t>Uniparts India Ltd</t>
  </si>
  <si>
    <t>UNIPARTS</t>
  </si>
  <si>
    <t>Cropster Agro Ltd</t>
  </si>
  <si>
    <t>CROPSTER</t>
  </si>
  <si>
    <t>Food Distributors</t>
  </si>
  <si>
    <t>Hind Rectifiers Ltd</t>
  </si>
  <si>
    <t>HIRECT</t>
  </si>
  <si>
    <t>Veranda Learning Solutions Ltd</t>
  </si>
  <si>
    <t>VERANDA</t>
  </si>
  <si>
    <t>Kotak Gold Etf</t>
  </si>
  <si>
    <t>GOLD1</t>
  </si>
  <si>
    <t>Tatva Chintan Pharma Chem Ltd</t>
  </si>
  <si>
    <t>TATVA</t>
  </si>
  <si>
    <t>Knowledge Marine &amp; Engineering Works Ltd</t>
  </si>
  <si>
    <t>KMEW</t>
  </si>
  <si>
    <t>Marine Transportation</t>
  </si>
  <si>
    <t>Andhra Paper Ltd</t>
  </si>
  <si>
    <t>ANDHRAPAP</t>
  </si>
  <si>
    <t>Madhya Bharat Agro Products Ltd</t>
  </si>
  <si>
    <t>MBAPL</t>
  </si>
  <si>
    <t>Kilburn Engineering Ltd</t>
  </si>
  <si>
    <t>KLBRENG-B</t>
  </si>
  <si>
    <t>Som Distilleries and Breweries Ltd</t>
  </si>
  <si>
    <t>SDBL</t>
  </si>
  <si>
    <t>BLS E-Services Ltd</t>
  </si>
  <si>
    <t>BLSE</t>
  </si>
  <si>
    <t>D Link (India) Limited</t>
  </si>
  <si>
    <t>DLINKINDIA</t>
  </si>
  <si>
    <t>Sangam (India) Ltd</t>
  </si>
  <si>
    <t>SANGAMIND</t>
  </si>
  <si>
    <t>Jagran Prakashan Ltd</t>
  </si>
  <si>
    <t>JAGRAN</t>
  </si>
  <si>
    <t>Mercury Ev-Tech Ltd</t>
  </si>
  <si>
    <t>MERCURYEV</t>
  </si>
  <si>
    <t>Seshasayee Paper and Boards Ltd</t>
  </si>
  <si>
    <t>SESHAPAPER</t>
  </si>
  <si>
    <t>Jindal Drilling and Industries Ltd</t>
  </si>
  <si>
    <t>JINDRILL</t>
  </si>
  <si>
    <t>Heranba Industries Ltd</t>
  </si>
  <si>
    <t>HERANBA</t>
  </si>
  <si>
    <t>Divgi TorqTransfer Systems Ltd</t>
  </si>
  <si>
    <t>DIVGIITTS</t>
  </si>
  <si>
    <t>Fedders Holding Ltd</t>
  </si>
  <si>
    <t>FEDDERSHOL</t>
  </si>
  <si>
    <t>Talbros Automotive Components Ltd</t>
  </si>
  <si>
    <t>TALBROAUTO</t>
  </si>
  <si>
    <t>Oriental Aromatics Ltd</t>
  </si>
  <si>
    <t>OAL</t>
  </si>
  <si>
    <t>Cantabil Retail India Ltd</t>
  </si>
  <si>
    <t>CANTABIL</t>
  </si>
  <si>
    <t>Lotus Chocolate Company Ltd</t>
  </si>
  <si>
    <t>LOTUSCHO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</si>
  <si>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</si>
  <si>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</si>
  <si>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</si>
  <si>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</si>
  <si>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</si>
  <si>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</si>
  <si>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TAJ GVK Hotels and Resorts Ltd</t>
  </si>
  <si>
    <t>TAJGVK</t>
  </si>
  <si>
    <t>Salzer Electronics Ltd</t>
  </si>
  <si>
    <t>SALZERELEC</t>
  </si>
  <si>
    <t>Excel Industries Ltd</t>
  </si>
  <si>
    <t>EXCELINDUS</t>
  </si>
  <si>
    <t>Sahasra Electronic Solutions Ltd</t>
  </si>
  <si>
    <t>SAHASRA</t>
  </si>
  <si>
    <t>Expleo Solutions Ltd</t>
  </si>
  <si>
    <t>EXPLEOSOL</t>
  </si>
  <si>
    <t>Advait Energy Transitions Ltd</t>
  </si>
  <si>
    <t>ADVAIT</t>
  </si>
  <si>
    <t>Electrical Components &amp; Equipment</t>
  </si>
  <si>
    <t>Sirca Paints India Ltd</t>
  </si>
  <si>
    <t>SIRCA</t>
  </si>
  <si>
    <t>Abans Holdings Ltd</t>
  </si>
  <si>
    <t>AHL</t>
  </si>
  <si>
    <t>Sterling Tools Ltd</t>
  </si>
  <si>
    <t>STERTOOLS</t>
  </si>
  <si>
    <t>Elpro International Ltd</t>
  </si>
  <si>
    <t>ELPROINTL</t>
  </si>
  <si>
    <t>Balmer Lawrie Investments Ltd</t>
  </si>
  <si>
    <t>BLIL</t>
  </si>
  <si>
    <t>Bigbloc Construction Ltd</t>
  </si>
  <si>
    <t>BIGBLOC</t>
  </si>
  <si>
    <t>Beta Drugs Ltd</t>
  </si>
  <si>
    <t>BETA</t>
  </si>
  <si>
    <t>B L Kashyap and Sons Ltd</t>
  </si>
  <si>
    <t>BLKASHYAP</t>
  </si>
  <si>
    <t>Shriram Properties Ltd</t>
  </si>
  <si>
    <t>SHRIRAMPPS</t>
  </si>
  <si>
    <t>DEE Development Engineers Ltd</t>
  </si>
  <si>
    <t>DEEDEV</t>
  </si>
  <si>
    <t>G M Breweries Ltd</t>
  </si>
  <si>
    <t>GMBREW</t>
  </si>
  <si>
    <t>Yatra Online Ltd</t>
  </si>
  <si>
    <t>YATRA</t>
  </si>
  <si>
    <t>Timex Group India Ltd</t>
  </si>
  <si>
    <t>TIMEX</t>
  </si>
  <si>
    <t>Godavari Biorefineries Ltd</t>
  </si>
  <si>
    <t>GODAVARIB</t>
  </si>
  <si>
    <t>Jaiprakash Associates Ltd</t>
  </si>
  <si>
    <t>JPASSOCIAT</t>
  </si>
  <si>
    <t>Tribhovandas Bhimji Zaveri Ltd</t>
  </si>
  <si>
    <t>TBZ</t>
  </si>
  <si>
    <t>NDR Auto Components Ltd</t>
  </si>
  <si>
    <t>NDRAUTO</t>
  </si>
  <si>
    <t>Matrimony.Com Ltd</t>
  </si>
  <si>
    <t>MATRIMONY</t>
  </si>
  <si>
    <t>Satin Creditcare Network Ltd</t>
  </si>
  <si>
    <t>SATIN</t>
  </si>
  <si>
    <t>Everest Industries Ltd</t>
  </si>
  <si>
    <t>EVERESTIND</t>
  </si>
  <si>
    <t>Mufin Green Finance Ltd</t>
  </si>
  <si>
    <t>MUFIN</t>
  </si>
  <si>
    <t>Jyoti Resins and Adhesives Ltd</t>
  </si>
  <si>
    <t>JYOTIRES</t>
  </si>
  <si>
    <t>Hariom Pipe Industries Ltd</t>
  </si>
  <si>
    <t>HARIOMPIPE</t>
  </si>
  <si>
    <t>I G Petrochemicals Ltd</t>
  </si>
  <si>
    <t>IGPL</t>
  </si>
  <si>
    <t>ASM Technologies Ltd</t>
  </si>
  <si>
    <t>ASMTEC</t>
  </si>
  <si>
    <t>Camlin Fine Sciences Ltd</t>
  </si>
  <si>
    <t>CAMLINFINE</t>
  </si>
  <si>
    <t>Eco Recycling Ltd</t>
  </si>
  <si>
    <t>ECORECO</t>
  </si>
  <si>
    <t>GRP Ltd</t>
  </si>
  <si>
    <t>GRPLTD</t>
  </si>
  <si>
    <t>India Power Corporation Ltd</t>
  </si>
  <si>
    <t>DPSCLTD</t>
  </si>
  <si>
    <t>Swelect Energy Systems Ltd</t>
  </si>
  <si>
    <t>SWELECTES</t>
  </si>
  <si>
    <t>Roto Pumps Ltd</t>
  </si>
  <si>
    <t>ROTO</t>
  </si>
  <si>
    <t>Bombay Super Hybrid Seeds Ltd</t>
  </si>
  <si>
    <t>BSHSL</t>
  </si>
  <si>
    <t>GNA Axles Ltd</t>
  </si>
  <si>
    <t>GNA</t>
  </si>
  <si>
    <t>GPT Infraprojects Ltd</t>
  </si>
  <si>
    <t>GPTINFRA</t>
  </si>
  <si>
    <t>Kokuyo Camlin Ltd</t>
  </si>
  <si>
    <t>KOKUYOCMLN</t>
  </si>
  <si>
    <t>Syncom Formulations (India) Ltd</t>
  </si>
  <si>
    <t>SYNCOMF</t>
  </si>
  <si>
    <t>Udaipur Cement Works Ltd</t>
  </si>
  <si>
    <t>UDAICEMENT</t>
  </si>
  <si>
    <t>Bajaj Steel Industries Ltd</t>
  </si>
  <si>
    <t>BAJAJST</t>
  </si>
  <si>
    <t>Praveg Ltd</t>
  </si>
  <si>
    <t>PRAVEG</t>
  </si>
  <si>
    <t>Renaissance Global Ltd</t>
  </si>
  <si>
    <t>RGL</t>
  </si>
  <si>
    <t>Sportking India Ltd</t>
  </si>
  <si>
    <t>SPORTKING</t>
  </si>
  <si>
    <t>Suyog Telematics Ltd</t>
  </si>
  <si>
    <t>SUYOG</t>
  </si>
  <si>
    <t>Filatex India Ltd</t>
  </si>
  <si>
    <t>FILATEX</t>
  </si>
  <si>
    <t>Reliance Industrial Infrastructure Ltd</t>
  </si>
  <si>
    <t>RIIL</t>
  </si>
  <si>
    <t>MSP Steel &amp; Power Ltd</t>
  </si>
  <si>
    <t>MSPL</t>
  </si>
  <si>
    <t>Atul Auto Ltd</t>
  </si>
  <si>
    <t>ATULAUTO</t>
  </si>
  <si>
    <t>Three Wheelers</t>
  </si>
  <si>
    <t>GTPL Hathway Ltd</t>
  </si>
  <si>
    <t>GTPL</t>
  </si>
  <si>
    <t>BCL Industries Ltd</t>
  </si>
  <si>
    <t>BCLIND</t>
  </si>
  <si>
    <t>Wheels India Ltd</t>
  </si>
  <si>
    <t>WHEELS</t>
  </si>
  <si>
    <t>Sadhana Nitro Chem Ltd</t>
  </si>
  <si>
    <t>SADHNANIQ</t>
  </si>
  <si>
    <t>Associated Alcohols &amp; Breweries Ltd</t>
  </si>
  <si>
    <t>ASALCBR</t>
  </si>
  <si>
    <t>Wealth First Portfolio Managers Ltd</t>
  </si>
  <si>
    <t>WEALTH</t>
  </si>
  <si>
    <t>Sigachi Industries Ltd</t>
  </si>
  <si>
    <t>SIGACHI</t>
  </si>
  <si>
    <t>Mangalore Chemicals and Fertilisers Ltd</t>
  </si>
  <si>
    <t>MANGCHEFER</t>
  </si>
  <si>
    <t>Borosil Scientific Ltd</t>
  </si>
  <si>
    <t>BOROSCI</t>
  </si>
  <si>
    <t>Z F Steering Gear (India) Ltd</t>
  </si>
  <si>
    <t>ZFSTEERING</t>
  </si>
  <si>
    <t>Brightcom Group Ltd</t>
  </si>
  <si>
    <t>BCG</t>
  </si>
  <si>
    <t>Irm Energy Ltd</t>
  </si>
  <si>
    <t>IRMENERGY</t>
  </si>
  <si>
    <t>Bharat Wire Ropes Ltd</t>
  </si>
  <si>
    <t>BHARATWIRE</t>
  </si>
  <si>
    <t>Southern Petrochemical Industries Corporation Ltd</t>
  </si>
  <si>
    <t>SPIC</t>
  </si>
  <si>
    <t>Steelcast Ltd</t>
  </si>
  <si>
    <t>STEELCAS</t>
  </si>
  <si>
    <t>Paushak Ltd</t>
  </si>
  <si>
    <t>PAUSHAKLTD</t>
  </si>
  <si>
    <t>Agarwal Industrial Corporation Ltd</t>
  </si>
  <si>
    <t>AGARIND</t>
  </si>
  <si>
    <t>Monte Carlo Fashions Ltd</t>
  </si>
  <si>
    <t>MONTECARLO</t>
  </si>
  <si>
    <t>Dynacons Systems and Solutions Ltd</t>
  </si>
  <si>
    <t>DSSL</t>
  </si>
  <si>
    <t>Solex Energy Ltd</t>
  </si>
  <si>
    <t>SOLEX</t>
  </si>
  <si>
    <t>Panorama Studios International Ltd</t>
  </si>
  <si>
    <t>PANORAMA</t>
  </si>
  <si>
    <t>5Paisa Capital Ltd</t>
  </si>
  <si>
    <t>5PAISA</t>
  </si>
  <si>
    <t>Zota Health Care Ltd</t>
  </si>
  <si>
    <t>ZOTA</t>
  </si>
  <si>
    <t>Simplex Infrastructures Ltd</t>
  </si>
  <si>
    <t>SIMPLEXINF</t>
  </si>
  <si>
    <t>Suryoday Small Finance Bank Ltd</t>
  </si>
  <si>
    <t>SURYODAY</t>
  </si>
  <si>
    <t>India Nippon Electricals Ltd</t>
  </si>
  <si>
    <t>INDNIPPON</t>
  </si>
  <si>
    <t>Rane (Madras) Ltd</t>
  </si>
  <si>
    <t>RML</t>
  </si>
  <si>
    <t>Peninsula Land Ltd</t>
  </si>
  <si>
    <t>PENINLAND</t>
  </si>
  <si>
    <t>Oriental Rail Infrastructure Ltd</t>
  </si>
  <si>
    <t>ORIRAIL</t>
  </si>
  <si>
    <t>Amines and Plasticizers Ltd</t>
  </si>
  <si>
    <t>AMNPLST</t>
  </si>
  <si>
    <t>VL E-Governance &amp; IT Solutions Ltd</t>
  </si>
  <si>
    <t>VLEGOV</t>
  </si>
  <si>
    <t>Chaman Lal Setia Exports Ltd</t>
  </si>
  <si>
    <t>CLSEL</t>
  </si>
  <si>
    <t>Dhunseri Ventures Ltd</t>
  </si>
  <si>
    <t>DVL</t>
  </si>
  <si>
    <t>Mishtann Foods Ltd</t>
  </si>
  <si>
    <t>MISHTANN</t>
  </si>
  <si>
    <t>Dcm Shriram Industries Ltd</t>
  </si>
  <si>
    <t>DCMSRIND</t>
  </si>
  <si>
    <t>Madras Fertilizers Ltd</t>
  </si>
  <si>
    <t>MADRASFERT</t>
  </si>
  <si>
    <t>India Motor Parts &amp; Accessories Ltd</t>
  </si>
  <si>
    <t>IMPAL</t>
  </si>
  <si>
    <t>Arman Financial Services Ltd</t>
  </si>
  <si>
    <t>ARMANFIN</t>
  </si>
  <si>
    <t>Jaykay Enterprises Ltd</t>
  </si>
  <si>
    <t>JAYKAY</t>
  </si>
  <si>
    <t>SPML Infra Ltd</t>
  </si>
  <si>
    <t>SPMLINFRA</t>
  </si>
  <si>
    <t>Walchandnagar Industries Ltd</t>
  </si>
  <si>
    <t>WALCHANNAG</t>
  </si>
  <si>
    <t>Asian Energy Services Ltd</t>
  </si>
  <si>
    <t>ASIANENE</t>
  </si>
  <si>
    <t>Chemfab Alkalis Ltd</t>
  </si>
  <si>
    <t>CHEMFAB</t>
  </si>
  <si>
    <t>Remus Pharmaceuticals Ltd</t>
  </si>
  <si>
    <t>REMUS</t>
  </si>
  <si>
    <t>Forbes Precision Tools and Machine Parts Ltd</t>
  </si>
  <si>
    <t>TOTEM</t>
  </si>
  <si>
    <t>Om Infra Ltd</t>
  </si>
  <si>
    <t>OMINFRAL</t>
  </si>
  <si>
    <t>Allied Digital Services Ltd</t>
  </si>
  <si>
    <t>ADSL</t>
  </si>
  <si>
    <t>Butterfly Gandhimathi Appliances Ltd</t>
  </si>
  <si>
    <t>BUTTERFLY</t>
  </si>
  <si>
    <t>Vintage Coffee and Beverages Ltd</t>
  </si>
  <si>
    <t>VINCOFE</t>
  </si>
  <si>
    <t>Trading Companies &amp; Distributors</t>
  </si>
  <si>
    <t>Yamuna Syndicate Ltd</t>
  </si>
  <si>
    <t>YSL</t>
  </si>
  <si>
    <t>ULTRAMARINE &amp; PIGMENTS Ltd</t>
  </si>
  <si>
    <t>ULTRAMAR</t>
  </si>
  <si>
    <t>Kabra Extrusion Technik Ltd</t>
  </si>
  <si>
    <t>KABRAEXTRU</t>
  </si>
  <si>
    <t>Yuken India Ltd</t>
  </si>
  <si>
    <t>YUKEN</t>
  </si>
  <si>
    <t>Hexa Tradex Ltd</t>
  </si>
  <si>
    <t>HEXATRADEX</t>
  </si>
  <si>
    <t>Eimco Elecon (India) Ltd</t>
  </si>
  <si>
    <t>EIMCOELECO</t>
  </si>
  <si>
    <t>Kotak Nifty 50 ETF</t>
  </si>
  <si>
    <t>NIFTY1</t>
  </si>
  <si>
    <t>Hi-Tech Gears Ltd</t>
  </si>
  <si>
    <t>HITECHGEAR</t>
  </si>
  <si>
    <t>Texmaco Infrastructure &amp; Holdings Ltd</t>
  </si>
  <si>
    <t>TEXINFRA</t>
  </si>
  <si>
    <t>Automobile Corp Of Goa Ltd</t>
  </si>
  <si>
    <t>ACGL</t>
  </si>
  <si>
    <t>SMC Global Securities Ltd</t>
  </si>
  <si>
    <t>SMCGLOBAL</t>
  </si>
  <si>
    <t>Polo Queen Industrial and Fintech Ltd</t>
  </si>
  <si>
    <t>PQIF</t>
  </si>
  <si>
    <t>Ramco Systems Ltd</t>
  </si>
  <si>
    <t>RAMCOSYS</t>
  </si>
  <si>
    <t>Likhitha Infrastructure Ltd</t>
  </si>
  <si>
    <t>LIKHITHA</t>
  </si>
  <si>
    <t>Alldigi Tech Ltd</t>
  </si>
  <si>
    <t>ALLDIGI</t>
  </si>
  <si>
    <t>Rhetan TMT Ltd</t>
  </si>
  <si>
    <t>RHETAN</t>
  </si>
  <si>
    <t>Steel</t>
  </si>
  <si>
    <t>Gala Precision Engineering Ltd</t>
  </si>
  <si>
    <t>GALAPREC</t>
  </si>
  <si>
    <t>Jagsonpal Pharmaceuticals Ltd</t>
  </si>
  <si>
    <t>JAGSNPHARM</t>
  </si>
  <si>
    <t>Tourism Finance Corporation of India Ltd</t>
  </si>
  <si>
    <t>TFCILTD</t>
  </si>
  <si>
    <t>Allcargo Gati Ltd</t>
  </si>
  <si>
    <t>ACLGATI</t>
  </si>
  <si>
    <t>Capital India Finance Ltd</t>
  </si>
  <si>
    <t>CIFL</t>
  </si>
  <si>
    <t>Arihant Superstructures Ltd</t>
  </si>
  <si>
    <t>ARIHANTSUP</t>
  </si>
  <si>
    <t>Vertoz Ltd</t>
  </si>
  <si>
    <t>VERTOZ</t>
  </si>
  <si>
    <t>Andhra Sugars Ltd</t>
  </si>
  <si>
    <t>ANDHRSUGAR</t>
  </si>
  <si>
    <t>Radhika Jeweltech Ltd</t>
  </si>
  <si>
    <t>RADHIKAJWE</t>
  </si>
  <si>
    <t>Crest Ventures Ltd</t>
  </si>
  <si>
    <t>CREST</t>
  </si>
  <si>
    <t>One Point One Solutions Ltd</t>
  </si>
  <si>
    <t>ONEPOINT</t>
  </si>
  <si>
    <t>GPT Healthcare Ltd</t>
  </si>
  <si>
    <t>GPTHEALTH</t>
  </si>
  <si>
    <t>Spacenet Enterprises India Ltd</t>
  </si>
  <si>
    <t>SPCENET</t>
  </si>
  <si>
    <t>Hardwyn India Ltd</t>
  </si>
  <si>
    <t>HARDWYN</t>
  </si>
  <si>
    <t>Building Products - Glass</t>
  </si>
  <si>
    <t>Sat Industries Ltd</t>
  </si>
  <si>
    <t>SATINDLTD</t>
  </si>
  <si>
    <t>VLS Finance Ltd</t>
  </si>
  <si>
    <t>VLSFINANCE</t>
  </si>
  <si>
    <t>AMIC Forging Ltd</t>
  </si>
  <si>
    <t>AMIC</t>
  </si>
  <si>
    <t>Kopran Ltd</t>
  </si>
  <si>
    <t>KOPRAN</t>
  </si>
  <si>
    <t>Fratelli Vineyards Ltd</t>
  </si>
  <si>
    <t>FRATELLI</t>
  </si>
  <si>
    <t>Punjab Chemicals and Crop Protection Ltd</t>
  </si>
  <si>
    <t>PUNJABCHEM</t>
  </si>
  <si>
    <t>BMW Industries Ltd</t>
  </si>
  <si>
    <t>BMW</t>
  </si>
  <si>
    <t>Steel Exchange India Ltd</t>
  </si>
  <si>
    <t>STEELXIND</t>
  </si>
  <si>
    <t>Selan Exploration Technology Ltd</t>
  </si>
  <si>
    <t>SELAN</t>
  </si>
  <si>
    <t>Kellton Tech Solutions Ltd</t>
  </si>
  <si>
    <t>KELLTONTEC</t>
  </si>
  <si>
    <t>Lincoln Pharmaceuticals Ltd</t>
  </si>
  <si>
    <t>LINCOLN</t>
  </si>
  <si>
    <t>Ester Industries Ltd</t>
  </si>
  <si>
    <t>ESTER</t>
  </si>
  <si>
    <t>Ice Make Refrigeration Ltd</t>
  </si>
  <si>
    <t>ICEMAKE</t>
  </si>
  <si>
    <t>Maan Aluminium Ltd</t>
  </si>
  <si>
    <t>MAANALU</t>
  </si>
  <si>
    <t>Kamdhenu Ltd</t>
  </si>
  <si>
    <t>KAMDHENU</t>
  </si>
  <si>
    <t>Rishabh Instruments Ltd</t>
  </si>
  <si>
    <t>RISHABH</t>
  </si>
  <si>
    <t>Krishana Phoschem Ltd</t>
  </si>
  <si>
    <t>KRISHANA</t>
  </si>
  <si>
    <t>Veefin Solutions Ltd</t>
  </si>
  <si>
    <t>VEEFIN</t>
  </si>
  <si>
    <t>Application Software</t>
  </si>
  <si>
    <t>Khazanchi Jewellers Ltd</t>
  </si>
  <si>
    <t>KHAZANCHI</t>
  </si>
  <si>
    <t>Apparel, Accessories &amp; Luxury Goods</t>
  </si>
  <si>
    <t>JG Chemicals Ltd</t>
  </si>
  <si>
    <t>JGCHEM</t>
  </si>
  <si>
    <t>Cellecor Gadgets Ltd</t>
  </si>
  <si>
    <t>CELLECOR</t>
  </si>
  <si>
    <t>Dhunseri Investments Ltd</t>
  </si>
  <si>
    <t>DHUNINV</t>
  </si>
  <si>
    <t>Subex Ltd</t>
  </si>
  <si>
    <t>SUBEXLTD</t>
  </si>
  <si>
    <t>Essen Speciality Films Ltd</t>
  </si>
  <si>
    <t>ESFL</t>
  </si>
  <si>
    <t>Kothari Petrochemicals Ltd</t>
  </si>
  <si>
    <t>KOTHARIPET</t>
  </si>
  <si>
    <t>AFCOM Holdings Ltd</t>
  </si>
  <si>
    <t>AFCOM</t>
  </si>
  <si>
    <t>Air Freight &amp; Logistics</t>
  </si>
  <si>
    <t>Saurashtra Cement Ltd</t>
  </si>
  <si>
    <t>SAURASHCEM</t>
  </si>
  <si>
    <t>GRM Overseas Ltd</t>
  </si>
  <si>
    <t>GRMOVER</t>
  </si>
  <si>
    <t>Diffusion Engineers Ltd</t>
  </si>
  <si>
    <t>DIFFNKG</t>
  </si>
  <si>
    <t>Centrum Capital Ltd</t>
  </si>
  <si>
    <t>CENTRUM</t>
  </si>
  <si>
    <t>Shree Digvijay Cement Co Ltd</t>
  </si>
  <si>
    <t>SHREDIGCEM</t>
  </si>
  <si>
    <t>SAR Televenture Ltd</t>
  </si>
  <si>
    <t>SARTELE</t>
  </si>
  <si>
    <t>Capital Small Finance Bank Ltd</t>
  </si>
  <si>
    <t>CAPITALSFB</t>
  </si>
  <si>
    <t>KMC Speciality Hospitals (India) Ltd</t>
  </si>
  <si>
    <t>KMCSHIL</t>
  </si>
  <si>
    <t>Kirloskar Electric Company Ltd</t>
  </si>
  <si>
    <t>KECL</t>
  </si>
  <si>
    <t>Vardhman Holdings Ltd</t>
  </si>
  <si>
    <t>VHL</t>
  </si>
  <si>
    <t>Prakash Pipes Ltd</t>
  </si>
  <si>
    <t>PPL</t>
  </si>
  <si>
    <t>Western Carriers (India) Ltd</t>
  </si>
  <si>
    <t>WCIL</t>
  </si>
  <si>
    <t>Ashika Credit Capital Ltd</t>
  </si>
  <si>
    <t>ASHIKA</t>
  </si>
  <si>
    <t>Mukka Proteins Ltd</t>
  </si>
  <si>
    <t>MUKKA</t>
  </si>
  <si>
    <t>Sree Rayalaseema Hi-Strength Hypo Ltd</t>
  </si>
  <si>
    <t>SRHHYPOLTD</t>
  </si>
  <si>
    <t>Rico Auto Industries Ltd</t>
  </si>
  <si>
    <t>RICOAUTO</t>
  </si>
  <si>
    <t>Bliss GVS Pharma Ltd</t>
  </si>
  <si>
    <t>BLISSGVS</t>
  </si>
  <si>
    <t>Danish Power Ltd</t>
  </si>
  <si>
    <t>DANISH</t>
  </si>
  <si>
    <t>Munjal Auto Industries Ltd</t>
  </si>
  <si>
    <t>MUNJALAU</t>
  </si>
  <si>
    <t>Asian Star Co Ltd</t>
  </si>
  <si>
    <t>ASTAR</t>
  </si>
  <si>
    <t>Fairchem Organics Ltd</t>
  </si>
  <si>
    <t>FAIRCHEMOR</t>
  </si>
  <si>
    <t>Kernex Microsystems (India) Ltd</t>
  </si>
  <si>
    <t>KERNEX</t>
  </si>
  <si>
    <t>Manoj Vaibhav Gems N Jewellers Ltd</t>
  </si>
  <si>
    <t>MVGJL</t>
  </si>
  <si>
    <t>Tembo Global Industries Ltd</t>
  </si>
  <si>
    <t>TEMBO</t>
  </si>
  <si>
    <t>Windsor Machines Ltd</t>
  </si>
  <si>
    <t>WINDMACHIN</t>
  </si>
  <si>
    <t>Enkei Wheels (India) Ltd</t>
  </si>
  <si>
    <t>ENKEIWHEL</t>
  </si>
  <si>
    <t>Dhampur Sugar Mills Ltd</t>
  </si>
  <si>
    <t>DHAMPURSUG</t>
  </si>
  <si>
    <t>Pakka Limited</t>
  </si>
  <si>
    <t>PAKKA</t>
  </si>
  <si>
    <t>Aaswa Trading and Exports Ltd</t>
  </si>
  <si>
    <t>TCC</t>
  </si>
  <si>
    <t>Real Estate Services</t>
  </si>
  <si>
    <t>Industrial and Prudential Investment Co Ltd</t>
  </si>
  <si>
    <t>INDPRUD</t>
  </si>
  <si>
    <t>Best Agrolife Ltd</t>
  </si>
  <si>
    <t>BESTAGRO</t>
  </si>
  <si>
    <t>AVT Natural Products Ltd</t>
  </si>
  <si>
    <t>AVTNPL</t>
  </si>
  <si>
    <t>Aurum Proptech Ltd</t>
  </si>
  <si>
    <t>AURUM</t>
  </si>
  <si>
    <t>Signpost India Ltd</t>
  </si>
  <si>
    <t>SIGNPOST</t>
  </si>
  <si>
    <t>Gulshan Polyols Ltd</t>
  </si>
  <si>
    <t>GULPOLY</t>
  </si>
  <si>
    <t>Century Enka Ltd</t>
  </si>
  <si>
    <t>CENTENKA</t>
  </si>
  <si>
    <t>Heubach Colorants India Ltd</t>
  </si>
  <si>
    <t>HEUBACHIND</t>
  </si>
  <si>
    <t>Raj Rayon Industries Ltd</t>
  </si>
  <si>
    <t>RAJRILTD</t>
  </si>
  <si>
    <t>Avadh Sugar &amp; Energy Ltd</t>
  </si>
  <si>
    <t>AVADHSUGAR</t>
  </si>
  <si>
    <t>HLV Ltd</t>
  </si>
  <si>
    <t>HLVLTD</t>
  </si>
  <si>
    <t>Last Mile Enterprises Ltd</t>
  </si>
  <si>
    <t>LASTMILE</t>
  </si>
  <si>
    <t>Creative Newtech Ltd</t>
  </si>
  <si>
    <t>CREATIVE</t>
  </si>
  <si>
    <t>Emkay Taps and Cutting Tools Ltd</t>
  </si>
  <si>
    <t>EMKAYTOOLS</t>
  </si>
  <si>
    <t>Shiva Cement Ltd</t>
  </si>
  <si>
    <t>SHIVACEM</t>
  </si>
  <si>
    <t>Vascon Engineers Ltd</t>
  </si>
  <si>
    <t>VASCONEQ</t>
  </si>
  <si>
    <t>Vimta Labs Ltd</t>
  </si>
  <si>
    <t>VIMTALABS</t>
  </si>
  <si>
    <t>Manali Petrochemicals Ltd</t>
  </si>
  <si>
    <t>MANALIPETC</t>
  </si>
  <si>
    <t>Tamilnadu Newsprint &amp; Papers Ltd</t>
  </si>
  <si>
    <t>TNPL</t>
  </si>
  <si>
    <t>Uttam Sugar Mills Ltd</t>
  </si>
  <si>
    <t>UTTAMSUGAR</t>
  </si>
  <si>
    <t>Orient Technologies Ltd</t>
  </si>
  <si>
    <t>ORIENTTECH</t>
  </si>
  <si>
    <t>Arrow Greentech Ltd</t>
  </si>
  <si>
    <t>ARROWGREEN</t>
  </si>
  <si>
    <t>Popular Vehicles and Services Ltd</t>
  </si>
  <si>
    <t>PVSL</t>
  </si>
  <si>
    <t>Macpower CNC Machines Ltd</t>
  </si>
  <si>
    <t>MACPOWER</t>
  </si>
  <si>
    <t>Ngl Fine Chem Ltd</t>
  </si>
  <si>
    <t>NGLFINE</t>
  </si>
  <si>
    <t>Sandesh Ltd</t>
  </si>
  <si>
    <t>SANDESH</t>
  </si>
  <si>
    <t>Indo Amines Ltd</t>
  </si>
  <si>
    <t>INDOAMIN</t>
  </si>
  <si>
    <t>CFF Fluid Control Ltd</t>
  </si>
  <si>
    <t>CFF</t>
  </si>
  <si>
    <t>Aerospace &amp; Defense</t>
  </si>
  <si>
    <t>Beekay Steel Industries Ltd</t>
  </si>
  <si>
    <t>BEEKAY</t>
  </si>
  <si>
    <t>Zee Media Corporation Ltd</t>
  </si>
  <si>
    <t>ZEEMEDIA</t>
  </si>
  <si>
    <t>3B Blackbio DX Ltd</t>
  </si>
  <si>
    <t>3BBLACKBIO</t>
  </si>
  <si>
    <t>Fertilizers &amp; Agricultural Chemicals</t>
  </si>
  <si>
    <t>Xchanging Solutions Ltd</t>
  </si>
  <si>
    <t>XCHANGING</t>
  </si>
  <si>
    <t>Electrotherm (India) Ltd</t>
  </si>
  <si>
    <t>ELECTHERM</t>
  </si>
  <si>
    <t>Credo Brands Marketing Ltd</t>
  </si>
  <si>
    <t>MUFTI</t>
  </si>
  <si>
    <t>Men's Clothing</t>
  </si>
  <si>
    <t>Cosmic CRF Ltd</t>
  </si>
  <si>
    <t>COSMICCRF</t>
  </si>
  <si>
    <t>Vantage Knowledge Academy Ltd</t>
  </si>
  <si>
    <t>VKAL</t>
  </si>
  <si>
    <t>Kotyark Industries Ltd</t>
  </si>
  <si>
    <t>KOTYARK</t>
  </si>
  <si>
    <t>Shankara Building Products Ltd</t>
  </si>
  <si>
    <t>SHANKARA</t>
  </si>
  <si>
    <t>TGV SRAAC Ltd</t>
  </si>
  <si>
    <t>TGVSL</t>
  </si>
  <si>
    <t>TV Today Network Limited</t>
  </si>
  <si>
    <t>TVTODAY</t>
  </si>
  <si>
    <t>Trident Techlabs Ltd</t>
  </si>
  <si>
    <t>TECHLABS</t>
  </si>
  <si>
    <t>Dwarikesh Sugar Industries Ltd</t>
  </si>
  <si>
    <t>DWARKESH</t>
  </si>
  <si>
    <t>Max India Ltd</t>
  </si>
  <si>
    <t>MAXIND</t>
  </si>
  <si>
    <t>Kuantum Papers Ltd</t>
  </si>
  <si>
    <t>KUANTUM</t>
  </si>
  <si>
    <t>Wardwizard Innovations &amp; Mobility Ltd</t>
  </si>
  <si>
    <t>WARDINMOBI</t>
  </si>
  <si>
    <t>Oswal Greentech Ltd</t>
  </si>
  <si>
    <t>OSWALGREEN</t>
  </si>
  <si>
    <t>AGI Infra Ltd</t>
  </si>
  <si>
    <t>AGIIL</t>
  </si>
  <si>
    <t>Arihant Capital Markets Ltd</t>
  </si>
  <si>
    <t>ARIHANTCAP</t>
  </si>
  <si>
    <t>Control Print Ltd</t>
  </si>
  <si>
    <t>CONTROLPR</t>
  </si>
  <si>
    <t>Sahana System Ltd</t>
  </si>
  <si>
    <t>SAHANA</t>
  </si>
  <si>
    <t>Jagatjit Industries Ltd</t>
  </si>
  <si>
    <t>JAGAJITIND</t>
  </si>
  <si>
    <t>Pudumjee Paper Products Ltd</t>
  </si>
  <si>
    <t>PDMJEPAPER</t>
  </si>
  <si>
    <t>Aym Syntex Ltd</t>
  </si>
  <si>
    <t>AYMSYNTEX</t>
  </si>
  <si>
    <t>GIC Housing Finance Ltd</t>
  </si>
  <si>
    <t>GICHSGFIN</t>
  </si>
  <si>
    <t>Snowman Logistics Ltd</t>
  </si>
  <si>
    <t>SNOWMAN</t>
  </si>
  <si>
    <t>Bajaj Healthcare Ltd</t>
  </si>
  <si>
    <t>BAJAJHCARE</t>
  </si>
  <si>
    <t>R K Swamy Ltd</t>
  </si>
  <si>
    <t>RKSWAMY</t>
  </si>
  <si>
    <t>AGS Transact Technologies Ltd</t>
  </si>
  <si>
    <t>AGSTRA</t>
  </si>
  <si>
    <t>Mafatlal Industries Ltd</t>
  </si>
  <si>
    <t>MAFATIND</t>
  </si>
  <si>
    <t>Ksolves India Ltd</t>
  </si>
  <si>
    <t>KSOLVES</t>
  </si>
  <si>
    <t>Investment Trust of India Ltd</t>
  </si>
  <si>
    <t>THEINVEST</t>
  </si>
  <si>
    <t>Dharmaj Crop Guard Ltd</t>
  </si>
  <si>
    <t>DHARMAJ</t>
  </si>
  <si>
    <t>Ritco Logistics Ltd</t>
  </si>
  <si>
    <t>RITCO</t>
  </si>
  <si>
    <t>Saint-Gobain Sekurit India Ltd</t>
  </si>
  <si>
    <t>SAINTGOBAIN</t>
  </si>
  <si>
    <t>Vilas Transcore Ltd</t>
  </si>
  <si>
    <t>VILAS</t>
  </si>
  <si>
    <t>Indo Rama Synthetics (India) Ltd</t>
  </si>
  <si>
    <t>INDORAMA</t>
  </si>
  <si>
    <t>Automotive Stampings and Assemblies Ltd</t>
  </si>
  <si>
    <t>ASAL</t>
  </si>
  <si>
    <t>Sika Interplant Systems Ltd</t>
  </si>
  <si>
    <t>SIKA</t>
  </si>
  <si>
    <t>Valiant Organics Ltd</t>
  </si>
  <si>
    <t>VALIANTORG</t>
  </si>
  <si>
    <t>Finkurve Financial Services Ltd</t>
  </si>
  <si>
    <t>FINKURVE</t>
  </si>
  <si>
    <t>Uniphos Enterprises Ltd</t>
  </si>
  <si>
    <t>UNIENTER</t>
  </si>
  <si>
    <t>Satia Industries Ltd</t>
  </si>
  <si>
    <t>SATIA</t>
  </si>
  <si>
    <t>Prime Securities Ltd</t>
  </si>
  <si>
    <t>PRIMESECU</t>
  </si>
  <si>
    <t>New Delhi Television Ltd</t>
  </si>
  <si>
    <t>NDTV</t>
  </si>
  <si>
    <t>Kross Ltd</t>
  </si>
  <si>
    <t>KROSS</t>
  </si>
  <si>
    <t>Tuticorin Alkali Chemicals and Fertilizers Ltd</t>
  </si>
  <si>
    <t>TUTIALKA</t>
  </si>
  <si>
    <t>Sunshine Capital Ltd</t>
  </si>
  <si>
    <t>SCL</t>
  </si>
  <si>
    <t>Elin Electronics Ltd</t>
  </si>
  <si>
    <t>ELIN</t>
  </si>
  <si>
    <t>Benares Hotels Ltd</t>
  </si>
  <si>
    <t>BENARAS</t>
  </si>
  <si>
    <t>Taneja Aerospace and Aviation Ltd</t>
  </si>
  <si>
    <t>TANAA</t>
  </si>
  <si>
    <t>NACL Industries Ltd</t>
  </si>
  <si>
    <t>NACLIND</t>
  </si>
  <si>
    <t>Ratnaveer Precision Engineering Ltd</t>
  </si>
  <si>
    <t>RATNAVEER</t>
  </si>
  <si>
    <t>IST Ltd</t>
  </si>
  <si>
    <t>ISTLTD</t>
  </si>
  <si>
    <t>City Pulse Multiplex Ltd</t>
  </si>
  <si>
    <t>CPML</t>
  </si>
  <si>
    <t>Movies &amp; Entertainment</t>
  </si>
  <si>
    <t>PNGS Gargi Fashion Jewellery Ltd</t>
  </si>
  <si>
    <t>GARGI</t>
  </si>
  <si>
    <t>Apparel Retail</t>
  </si>
  <si>
    <t>NINtec Systems Ltd</t>
  </si>
  <si>
    <t>NINSYS</t>
  </si>
  <si>
    <t>Allcargo Terminals Ltd</t>
  </si>
  <si>
    <t>ATL</t>
  </si>
  <si>
    <t>Kaycee Industries Ltd</t>
  </si>
  <si>
    <t>KAYCEEI</t>
  </si>
  <si>
    <t>Nelcast Ltd</t>
  </si>
  <si>
    <t>NELCAST</t>
  </si>
  <si>
    <t>Jay Bharat Maruti Ltd</t>
  </si>
  <si>
    <t>JAYBARMARU</t>
  </si>
  <si>
    <t>Algoquant Fintech Ltd</t>
  </si>
  <si>
    <t>AQFINTECH</t>
  </si>
  <si>
    <t>Indo Thai Securities Ltd</t>
  </si>
  <si>
    <t>INDOTHAI</t>
  </si>
  <si>
    <t>Magadh Sugar &amp; Energy Ltd</t>
  </si>
  <si>
    <t>MAGADSUGAR</t>
  </si>
  <si>
    <t>Shree Ganesh Remedies Ltd</t>
  </si>
  <si>
    <t>SGRL</t>
  </si>
  <si>
    <t>Ganesh Benzoplast Ltd</t>
  </si>
  <si>
    <t>GANESHBE</t>
  </si>
  <si>
    <t>Vinyas Innovative Technologies Ltd</t>
  </si>
  <si>
    <t>VINYAS</t>
  </si>
  <si>
    <t>Aptech Ltd</t>
  </si>
  <si>
    <t>APTECHT</t>
  </si>
  <si>
    <t>Infobeans Technologies Ltd</t>
  </si>
  <si>
    <t>INFOBEAN</t>
  </si>
  <si>
    <t>Rushil Decor Ltd</t>
  </si>
  <si>
    <t>RUSHIL</t>
  </si>
  <si>
    <t>Zuari Industries Ltd</t>
  </si>
  <si>
    <t>ZUARIIND</t>
  </si>
  <si>
    <t>Sastasundar Ventures Ltd</t>
  </si>
  <si>
    <t>SASTASUNDR</t>
  </si>
  <si>
    <t>Bharat Parenterals Ltd</t>
  </si>
  <si>
    <t>BPLPHARMA</t>
  </si>
  <si>
    <t>GHCL Textiles Ltd</t>
  </si>
  <si>
    <t>GHCLTEXTIL</t>
  </si>
  <si>
    <t>Concord Control Systems Ltd</t>
  </si>
  <si>
    <t>CNCRD</t>
  </si>
  <si>
    <t>Krishna Defence &amp; Allied Industries Ltd</t>
  </si>
  <si>
    <t>KRISHNADEF</t>
  </si>
  <si>
    <t>Urja Global Ltd</t>
  </si>
  <si>
    <t>URJA</t>
  </si>
  <si>
    <t>Faze Three Ltd</t>
  </si>
  <si>
    <t>FAZE3Q</t>
  </si>
  <si>
    <t>BEML Land Assets Ltd</t>
  </si>
  <si>
    <t>BLAL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</si>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</sst>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8FA2E-A208-40D4-875B-B553ACEFABDE}" name="Table3" displayName="Table3" ref="A1:Z125" totalsRowShown="0">
  <autoFilter ref="A1:Z125" xr:uid="{A678FA2E-A208-40D4-875B-B553ACEFABDE}"/>
  <sortState xmlns:xlrd2="http://schemas.microsoft.com/office/spreadsheetml/2017/richdata2" ref="A2:Z125">
    <sortCondition ref="Z1:Z125"/>
  </sortState>
  <tableColumns count="26">
    <tableColumn id="1" xr3:uid="{2D8498D1-56E4-4254-B9EE-228D08235889}" name="Sub-Sector"/>
    <tableColumn id="2" xr3:uid="{D95035C8-AEB5-41C5-A1FB-DF8F544DCFDE}" name="Count" dataDxfId="48">
      <calculatedColumnFormula>COUNTIFS(Table2[Sub-Sector],Table3[[#This Row],[Sub-Sector]])</calculatedColumnFormula>
    </tableColumn>
    <tableColumn id="3" xr3:uid="{A62486CA-8528-42D1-AEA1-313B19D7D712}" name="Uptrend" dataDxfId="47">
      <calculatedColumnFormula>COUNTIFS(Table2[Sub-Sector],Table3[[#This Row],[Sub-Sector]],Table2[Uptrend],"Uptrend")/Table3[[#This Row],[Count]]</calculatedColumnFormula>
    </tableColumn>
    <tableColumn id="4" xr3:uid="{33B50824-5B3A-45AA-BAA0-205798D8147C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E65ED64E-4DA9-4858-A428-9B2CA7ACF6EB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C9196962-133D-4903-8669-E5F2C6354742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68115AB6-DB0B-4C5D-BE85-96AD5F24EF41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8CD78AF1-DBBC-4734-A092-63EB5ADBED64}" name="RSI" dataDxfId="42">
      <calculatedColumnFormula>COUNTIFS(Table2[Sub-Sector],Table3[[#This Row],[Sub-Sector]],Table2[RSI Exponential â€“ 14D],"&gt;=50")/Table3[[#This Row],[Count]]</calculatedColumnFormula>
    </tableColumn>
    <tableColumn id="9" xr3:uid="{81B49C9A-DF18-4459-85E6-09C83A0EB31C}" name="Relative Volume" dataDxfId="41">
      <calculatedColumnFormula>COUNTIFS(Table2[Sub-Sector],Table3[[#This Row],[Sub-Sector]],Table2[Relative Volume],"&gt;=1")/Table3[[#This Row],[Count]]</calculatedColumnFormula>
    </tableColumn>
    <tableColumn id="10" xr3:uid="{A55B7B33-5D6C-44DD-841C-B940D2D81E25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1457D5EA-6F66-41EC-B7CA-707A6070306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B3F69366-296B-46CC-BC24-58829E45E9FA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FA08C62A-DEF4-4E27-97D6-05B775E269F4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284B770E-D9E8-4AB3-8BAE-9AD939B2C6FD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58CDC8DC-EE22-4157-A17E-52AF5E130B12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0BD75E95-8117-45D8-B524-76B955148A0D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443430DD-7E86-484B-9071-BF160C4EF2ED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3C90D0BB-4164-4107-AD8C-2A3D5089062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2DCCFEFB-5B9A-422A-BB75-21B6A24EBBDD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5A1688A3-F17A-4EDD-A6CA-B79586BE0B7A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9779AD24-481B-422A-8880-5E3D3E42AE3F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F2DA9846-3374-4923-BDDB-FF3006DDA988}" name="Sharpe Ratio" dataDxfId="28">
      <calculatedColumnFormula>COUNTIFS(Table2[Sub-Sector],Table3[[#This Row],[Sub-Sector]],Table2[Sharpe Ratio],"&gt;=0.10")/Table3[[#This Row],[Count]]</calculatedColumnFormula>
    </tableColumn>
    <tableColumn id="23" xr3:uid="{7149CCF6-C698-4C12-98BF-A854F0AA42F7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A40A94C-ADE5-439F-A13D-0473F1961665}" name="Rank" dataDxfId="26">
      <calculatedColumnFormula>_xlfn.RANK.AVG(Table3[[#This Row],[Score]],Table3[Score],1)</calculatedColumnFormula>
    </tableColumn>
    <tableColumn id="25" xr3:uid="{46FDA913-F0AE-4D7F-84A1-47ABCB058C00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7C00EAB-CA17-4E73-AB67-CFC7991136D0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12A2E-96D9-4F5D-9F7A-4727B24FF818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123E0310-5A34-4D0E-B177-1531F09188D8}" name="Name"/>
    <tableColumn id="2" xr3:uid="{69B9031C-420F-4DFF-A1FF-59322EE791B9}" name="Ticker"/>
    <tableColumn id="3" xr3:uid="{97B86095-413C-4387-809F-840495A4BB21}" name="Industry"/>
    <tableColumn id="4" xr3:uid="{F58E41AE-145C-4E61-B979-1C4AB3E8BECF}" name="Sub-Sector"/>
    <tableColumn id="5" xr3:uid="{46D515E4-AD09-42ED-81CE-97ED33B8B00E}" name="Market Cap"/>
    <tableColumn id="6" xr3:uid="{7D7F3E8E-E8F5-4441-8025-DEBF2A43CD45}" name="Close Price"/>
    <tableColumn id="7" xr3:uid="{78DD8C08-326D-4B51-AD86-71108E41EF86}" name="1Y Return vs Nifty"/>
    <tableColumn id="18" xr3:uid="{4989E208-8B9D-4AD0-9210-5084F372DC20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AEBBBEF3-AD31-4BDC-AB1E-8CF3EA1BA871}" name="1M Return vs Nifty"/>
    <tableColumn id="19" xr3:uid="{F535548D-2502-40BF-B95D-BC7091D7961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7F262DC2-773B-407D-913D-EECDA8D13317}" name="6M Return vs Nifty"/>
    <tableColumn id="20" xr3:uid="{C879C875-921D-42AF-97EC-9C4C638586AE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6FA09C70-E9CB-4F1E-A064-141643B49771}" name="1W Return vs Nifty"/>
    <tableColumn id="22" xr3:uid="{C41819E6-813E-4202-929A-A8713FB23102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6645C409-6315-4346-9D12-18EC02134F59}" name="20D EMA" dataDxfId="19"/>
    <tableColumn id="11" xr3:uid="{27DEB254-96DC-4B07-B9DC-10DA883A1B7A}" name="50D EMA"/>
    <tableColumn id="12" xr3:uid="{F67D7228-E9B9-45C4-AACB-2D228D09D847}" name="200D EMA"/>
    <tableColumn id="13" xr3:uid="{E4C3F28E-5906-4E1D-9D27-CEC8D9894FF3}" name="RSI Exponential â€“ 14D"/>
    <tableColumn id="25" xr3:uid="{0FAE07AC-439D-4061-AD32-B065185C985F}" name="% Price above 20 EMA" dataDxfId="18">
      <calculatedColumnFormula>(Table2[[#This Row],[Close Price]]-Table2[[#This Row],[20D EMA]])/Table2[[#This Row],[20D EMA]]</calculatedColumnFormula>
    </tableColumn>
    <tableColumn id="24" xr3:uid="{FE1DB885-FFFD-48B5-A55B-91EDDFDE0381}" name="% Price above 50 EMA" dataDxfId="17">
      <calculatedColumnFormula>(Table2[[#This Row],[Close Price]]-Table2[[#This Row],[50D EMA]])/Table2[[#This Row],[50D EMA]]</calculatedColumnFormula>
    </tableColumn>
    <tableColumn id="23" xr3:uid="{A7511C85-FDB0-460A-B548-01CE3234C8D7}" name="% Price above 200 EMA" dataDxfId="16">
      <calculatedColumnFormula>(Table2[[#This Row],[Close Price]]-Table2[[#This Row],[200D EMA]])/Table2[[#This Row],[200D EMA]]</calculatedColumnFormula>
    </tableColumn>
    <tableColumn id="14" xr3:uid="{613FEE27-35F6-4772-A3E2-CF12BB4436DF}" name="Relative Volume"/>
    <tableColumn id="37" xr3:uid="{AC275979-3BDC-40B1-9AFA-723FA438714E}" name="Day Low" dataDxfId="15"/>
    <tableColumn id="36" xr3:uid="{0748D455-E5AC-48DB-9243-4839D0B83357}" name="Day High"/>
    <tableColumn id="35" xr3:uid="{5F514E9D-5685-4055-A8A6-168EBFEE74A4}" name="Current Week Low"/>
    <tableColumn id="34" xr3:uid="{6311F708-2BE5-41BC-ADCC-58B885E10421}" name="Current Week High"/>
    <tableColumn id="33" xr3:uid="{EE430D6E-AE09-41A2-ABA6-374E2C7A0CFE}" name="Current Month Low"/>
    <tableColumn id="32" xr3:uid="{BBAF629F-1BBC-47B8-B219-A70A4EBF5885}" name="Current Month High"/>
    <tableColumn id="31" xr3:uid="{794FE244-902E-4721-95C6-57B7690966D8}" name="% Away From Day Low" dataDxfId="14">
      <calculatedColumnFormula>(Table2[[#This Row],[Close Price]]/Table2[[#This Row],[Day Low]])-1</calculatedColumnFormula>
    </tableColumn>
    <tableColumn id="30" xr3:uid="{26DC2919-B317-4B0A-B0DA-0635C0562051}" name="% Away From Day High" dataDxfId="13">
      <calculatedColumnFormula>(Table2[[#This Row],[Day High]]/Table2[[#This Row],[Close Price]])-1</calculatedColumnFormula>
    </tableColumn>
    <tableColumn id="29" xr3:uid="{E1E06144-8C07-466B-96AC-856702094857}" name="% Away From Current Week Low" dataDxfId="12">
      <calculatedColumnFormula>(Table2[[#This Row],[Close Price]]/Table2[[#This Row],[Current Week Low]])-1</calculatedColumnFormula>
    </tableColumn>
    <tableColumn id="28" xr3:uid="{18E76597-3D4E-4ACF-8BAD-E40F31918967}" name="% Away From Current Week High" dataDxfId="11">
      <calculatedColumnFormula>(Table2[[#This Row],[Current Week High]]/Table2[[#This Row],[Close Price]])-1</calculatedColumnFormula>
    </tableColumn>
    <tableColumn id="27" xr3:uid="{33C1420D-5C5E-463B-B5F9-D15CE6892E75}" name="% Away From Current Month Low" dataDxfId="10">
      <calculatedColumnFormula>(Table2[[#This Row],[Close Price]]/Table2[[#This Row],[Current Month Low]])-1</calculatedColumnFormula>
    </tableColumn>
    <tableColumn id="26" xr3:uid="{4825C59D-9225-429A-8F19-A853B213EF0D}" name="% Away From Current Month High" dataDxfId="9">
      <calculatedColumnFormula>(Table2[[#This Row],[Current Month High]]/Table2[[#This Row],[Close Price]])-1</calculatedColumnFormula>
    </tableColumn>
    <tableColumn id="15" xr3:uid="{D4B732B1-F03F-4D25-A96B-9162C9930612}" name="% Away From 52W High"/>
    <tableColumn id="16" xr3:uid="{EDB3000B-92F6-46A8-A4C2-77175886DA0B}" name="% Away From 52W Low"/>
    <tableColumn id="43" xr3:uid="{90BF60C0-55E1-4522-AD21-302395B436C0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4547AD0A-2433-48BE-8A4B-1C23EA325859}" name="Relative Strength Sector Index" dataDxfId="7"/>
    <tableColumn id="41" xr3:uid="{06986EBF-136A-4DEB-B229-9E6B9AAB0174}" name="Relative Strength Sector Index - Zone"/>
    <tableColumn id="40" xr3:uid="{74706FEB-6C3B-4623-BD53-3854B8887C4B}" name="Rate of Change"/>
    <tableColumn id="39" xr3:uid="{5EAB737F-02A7-406F-9AFB-F6F99D8F17DF}" name="Rate of Change - Zone"/>
    <tableColumn id="17" xr3:uid="{932E2E86-F27D-43C1-9941-9C5CC251C78E}" name="Sharpe Ratio"/>
    <tableColumn id="44" xr3:uid="{0CD14D06-BF47-4972-A341-0989DBDE036C}" name="Sharpe Ratio Z-Score" dataDxfId="6">
      <calculatedColumnFormula>(Table2[[#This Row],[Sharpe Ratio]]-AVERAGE(Table2[Sharpe Ratio]))/_xlfn.STDEV.P(Table2[Sharpe Ratio])</calculatedColumnFormula>
    </tableColumn>
    <tableColumn id="45" xr3:uid="{EDFF2454-5E73-4AC7-8418-D4028A75FD72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3E41CC68-E6E4-47BA-8682-6E98E16C1941}" name="Rank 1Y" dataDxfId="4">
      <calculatedColumnFormula>_xlfn.RANK.AVG(Table2[[#This Row],[1Y Return vs Nifty Z-Score]],Table2[1Y Return vs Nifty Z-Score])</calculatedColumnFormula>
    </tableColumn>
    <tableColumn id="47" xr3:uid="{44993D92-B0F2-4D29-B2C2-477ED1534730}" name="Rank 6M" dataDxfId="3">
      <calculatedColumnFormula>_xlfn.RANK.AVG(Table2[[#This Row],[6M Return vs Nifty Z-Score]],Table2[6M Return vs Nifty Z-Score])</calculatedColumnFormula>
    </tableColumn>
    <tableColumn id="48" xr3:uid="{722D182F-E2B6-4075-AB72-675C19E8EB57}" name="Rank Sharpe" dataDxfId="2">
      <calculatedColumnFormula>_xlfn.RANK.AVG(Table2[[#This Row],[Sharpe Ratio Z-Score]],Table2[Sharpe Ratio Z-Score])</calculatedColumnFormula>
    </tableColumn>
    <tableColumn id="49" xr3:uid="{F89D39C2-70DA-439E-A799-E5BE5E99FA11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65B8D-F8CA-470C-ACE1-B51A2B18697F}" name="Table1" displayName="Table1" ref="A1:Q1478" totalsRowShown="0">
  <autoFilter ref="A1:Q1478" xr:uid="{34565B8D-F8CA-470C-ACE1-B51A2B18697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3418CA96-39B4-4EA8-8E59-3F6FB497C86A}" name="Name"/>
    <tableColumn id="2" xr3:uid="{09AAA55C-567B-475E-B846-9D80106C6255}" name="Ticker"/>
    <tableColumn id="17" xr3:uid="{834E6D1C-5AEA-4CB4-B2D2-48CA7EEFBDB6}" name="Industry" dataDxfId="0"/>
    <tableColumn id="3" xr3:uid="{7A6F59E0-F741-4252-9619-BC250321D0E0}" name="Sub-Sector"/>
    <tableColumn id="4" xr3:uid="{88C2EFC7-2CEB-4DD4-A5D0-746B5E006751}" name="Market Cap"/>
    <tableColumn id="5" xr3:uid="{7642C280-D921-4BE3-8948-8AB8214D376A}" name="Close Price"/>
    <tableColumn id="6" xr3:uid="{2112B138-3156-4B7C-BF9C-5E161D4C717A}" name="1Y Return vs Nifty"/>
    <tableColumn id="7" xr3:uid="{5BCB2BF8-3245-402D-8D5B-5A0F637AEA3C}" name="1M Return vs Nifty"/>
    <tableColumn id="8" xr3:uid="{AFA516EB-C6B9-4056-9447-CBFD998C2887}" name="6M Return vs Nifty"/>
    <tableColumn id="9" xr3:uid="{92E84A4B-A157-4E3B-ACAF-C6819B07DED0}" name="1W Return vs Nifty"/>
    <tableColumn id="10" xr3:uid="{930A25E6-5FD2-4445-AA18-AF3057A7FEAA}" name="50D EMA"/>
    <tableColumn id="11" xr3:uid="{7BDB1C77-435E-490C-AF94-512DADEE8938}" name="200D EMA"/>
    <tableColumn id="12" xr3:uid="{C2463497-E703-44D6-997F-124EBDD88B16}" name="RSI Exponential â€“ 14D"/>
    <tableColumn id="13" xr3:uid="{A9CBF325-C283-4606-A2EB-FCAB2ECA7984}" name="Relative Volume"/>
    <tableColumn id="14" xr3:uid="{B0B4AFA1-DF52-4DB8-8B6F-9EDF1A578E0A}" name="% Away From 52W High"/>
    <tableColumn id="15" xr3:uid="{DB993C05-41B8-4C03-9C34-F9593EF8AC77}" name="% Away From 52W Low"/>
    <tableColumn id="16" xr3:uid="{F32026DA-46A2-4183-9AD4-1D7ED6CB5B6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24C2-2D39-4C33-B2B4-F20798E142ED}">
  <dimension ref="A1:Z125"/>
  <sheetViews>
    <sheetView tabSelected="1" topLeftCell="P1" workbookViewId="0">
      <selection activeCell="V10" sqref="V10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3190</v>
      </c>
      <c r="C1" s="1" t="s">
        <v>3176</v>
      </c>
      <c r="D1" s="1" t="s">
        <v>3191</v>
      </c>
      <c r="E1" s="1" t="s">
        <v>3192</v>
      </c>
      <c r="F1" s="1" t="s">
        <v>7</v>
      </c>
      <c r="G1" s="1" t="s">
        <v>5</v>
      </c>
      <c r="H1" s="1" t="s">
        <v>3193</v>
      </c>
      <c r="I1" s="1" t="s">
        <v>12</v>
      </c>
      <c r="J1" s="1" t="s">
        <v>3170</v>
      </c>
      <c r="K1" s="1" t="s">
        <v>3171</v>
      </c>
      <c r="L1" s="1" t="s">
        <v>3172</v>
      </c>
      <c r="M1" s="1" t="s">
        <v>3173</v>
      </c>
      <c r="N1" s="1" t="s">
        <v>3174</v>
      </c>
      <c r="O1" s="1" t="s">
        <v>3175</v>
      </c>
      <c r="P1" s="1" t="s">
        <v>13</v>
      </c>
      <c r="Q1" s="1" t="s">
        <v>14</v>
      </c>
      <c r="R1" s="1" t="s">
        <v>3194</v>
      </c>
      <c r="S1" s="1" t="s">
        <v>3162</v>
      </c>
      <c r="T1" s="1" t="s">
        <v>3163</v>
      </c>
      <c r="U1" s="1" t="s">
        <v>3180</v>
      </c>
      <c r="V1" s="1" t="s">
        <v>15</v>
      </c>
      <c r="W1" t="s">
        <v>3185</v>
      </c>
      <c r="X1" t="s">
        <v>3195</v>
      </c>
      <c r="Y1" t="s">
        <v>3196</v>
      </c>
      <c r="Z1" t="s">
        <v>3197</v>
      </c>
    </row>
    <row r="2" spans="1:26" x14ac:dyDescent="0.3">
      <c r="A2" t="s">
        <v>1126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134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2">
        <f>_xlfn.RANK.AVG(Table3[[#This Row],[Score 2 ]],Table3[[Score 2 ]],1)</f>
        <v>2</v>
      </c>
    </row>
    <row r="3" spans="1:26" x14ac:dyDescent="0.3">
      <c r="A3" t="s">
        <v>649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3">
        <f>_xlfn.RANK.AVG(Table3[[#This Row],[Score 2 ]],Table3[[Score 2 ]],1)</f>
        <v>2</v>
      </c>
    </row>
    <row r="4" spans="1:26" x14ac:dyDescent="0.3">
      <c r="A4" t="s">
        <v>905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1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223.5</v>
      </c>
      <c r="X4">
        <f>_xlfn.RANK.AVG(Table3[[#This Row],[Score]],Table3[Score],1)</f>
        <v>11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4">
        <f>_xlfn.RANK.AVG(Table3[[#This Row],[Score 2 ]],Table3[[Score 2 ]],1)</f>
        <v>2</v>
      </c>
    </row>
    <row r="5" spans="1:26" x14ac:dyDescent="0.3">
      <c r="A5" t="s">
        <v>759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</v>
      </c>
      <c r="D5" s="1">
        <f>COUNTIFS(Table2[Sub-Sector],Table3[[#This Row],[Sub-Sector]],Table2[1W Return vs Nifty],"&gt;=5")/Table3[[#This Row],[Count]]</f>
        <v>0.2</v>
      </c>
      <c r="E5" s="1">
        <f>COUNTIFS(Table2[Sub-Sector],Table3[[#This Row],[Sub-Sector]],Table2[1M Return vs Nifty],"&gt;=5")/Table3[[#This Row],[Count]]</f>
        <v>0.4</v>
      </c>
      <c r="F5" s="1">
        <f>COUNTIFS(Table2[Sub-Sector],Table3[[#This Row],[Sub-Sector]],Table2[6M Return vs Nifty],"&gt;=10")/Table3[[#This Row],[Count]]</f>
        <v>0.6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</v>
      </c>
      <c r="I5" s="1">
        <f>COUNTIFS(Table2[Sub-Sector],Table3[[#This Row],[Sub-Sector]],Table2[Relative Volume],"&gt;=1")/Table3[[#This Row],[Count]]</f>
        <v>0.8</v>
      </c>
      <c r="J5" s="1">
        <f>COUNTIFS(Table2[Sub-Sector],Table3[[#This Row],[Sub-Sector]],Table2[% Away From Day Low],"&gt;=0.05")/Table3[[#This Row],[Count]]</f>
        <v>0.4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0.8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0.8</v>
      </c>
      <c r="S5" s="1">
        <f>COUNTIFS(Table2[Sub-Sector],Table3[[#This Row],[Sub-Sector]],Table2[% Price above 50 EMA],"&gt;=0")/Table3[[#This Row],[Count]]</f>
        <v>0.4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5">
        <f>_xlfn.RANK.AVG(Table3[[#This Row],[Score]],Table3[Score],1)</f>
        <v>10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64.5</v>
      </c>
      <c r="Z5">
        <f>_xlfn.RANK.AVG(Table3[[#This Row],[Score 2 ]],Table3[[Score 2 ]],1)</f>
        <v>4</v>
      </c>
    </row>
    <row r="6" spans="1:26" x14ac:dyDescent="0.3">
      <c r="A6" t="s">
        <v>218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0.125</v>
      </c>
      <c r="E6" s="1">
        <f>COUNTIFS(Table2[Sub-Sector],Table3[[#This Row],[Sub-Sector]],Table2[1M Return vs Nifty],"&gt;=5")/Table3[[#This Row],[Count]]</f>
        <v>0.875</v>
      </c>
      <c r="F6" s="1">
        <f>COUNTIFS(Table2[Sub-Sector],Table3[[#This Row],[Sub-Sector]],Table2[6M Return vs Nifty],"&gt;=10")/Table3[[#This Row],[Count]]</f>
        <v>0.625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0.625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0.25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0.75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0.75</v>
      </c>
      <c r="O6" s="1">
        <f>COUNTIFS(Table2[Sub-Sector],Table3[[#This Row],[Sub-Sector]],Table2[% Away From Current Month High],"&lt;=0.05")/Table3[[#This Row],[Count]]</f>
        <v>0.375</v>
      </c>
      <c r="P6" s="1">
        <f>COUNTIFS(Table2[Sub-Sector],Table3[[#This Row],[Sub-Sector]],Table2[% Away From 52W High],"&lt;=10")/Table3[[#This Row],[Count]]</f>
        <v>0.625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0.75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0.5</v>
      </c>
      <c r="V6" s="1">
        <f>COUNTIFS(Table2[Sub-Sector],Table3[[#This Row],[Sub-Sector]],Table2[Sharpe Ratio],"&gt;=0.10")/Table3[[#This Row],[Count]]</f>
        <v>0.375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144</v>
      </c>
      <c r="X6">
        <f>_xlfn.RANK.AVG(Table3[[#This Row],[Score]],Table3[Score],1)</f>
        <v>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85.5</v>
      </c>
      <c r="Z6">
        <f>_xlfn.RANK.AVG(Table3[[#This Row],[Score 2 ]],Table3[[Score 2 ]],1)</f>
        <v>5</v>
      </c>
    </row>
    <row r="7" spans="1:26" x14ac:dyDescent="0.3">
      <c r="A7" t="s">
        <v>386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0.25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0.75</v>
      </c>
      <c r="H7" s="1">
        <f>COUNTIFS(Table2[Sub-Sector],Table3[[#This Row],[Sub-Sector]],Table2[RSI Exponential â€“ 14D],"&gt;=50")/Table3[[#This Row],[Count]]</f>
        <v>0.75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0.75</v>
      </c>
      <c r="M7" s="1">
        <f>COUNTIFS(Table2[Sub-Sector],Table3[[#This Row],[Sub-Sector]],Table2[% Away From Current Week High],"&lt;=0.05")/Table3[[#This Row],[Count]]</f>
        <v>0.75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0.25</v>
      </c>
      <c r="P7" s="1">
        <f>COUNTIFS(Table2[Sub-Sector],Table3[[#This Row],[Sub-Sector]],Table2[% Away From 52W High],"&lt;=10")/Table3[[#This Row],[Count]]</f>
        <v>0.75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125.5</v>
      </c>
      <c r="X7">
        <f>_xlfn.RANK.AVG(Table3[[#This Row],[Score]],Table3[Score],1)</f>
        <v>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</v>
      </c>
      <c r="Z7">
        <f>_xlfn.RANK.AVG(Table3[[#This Row],[Score 2 ]],Table3[[Score 2 ]],1)</f>
        <v>6</v>
      </c>
    </row>
    <row r="8" spans="1:26" x14ac:dyDescent="0.3">
      <c r="A8" t="s">
        <v>733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0.33333333333333331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0.33333333333333331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0.66666666666666663</v>
      </c>
      <c r="M8" s="1">
        <f>COUNTIFS(Table2[Sub-Sector],Table3[[#This Row],[Sub-Sector]],Table2[% Away From Current Week High],"&lt;=0.05")/Table3[[#This Row],[Count]]</f>
        <v>0.66666666666666663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0.33333333333333331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127.5</v>
      </c>
      <c r="X8">
        <f>_xlfn.RANK.AVG(Table3[[#This Row],[Score]],Table3[Score],1)</f>
        <v>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90.5</v>
      </c>
      <c r="Z8">
        <f>_xlfn.RANK.AVG(Table3[[#This Row],[Score 2 ]],Table3[[Score 2 ]],1)</f>
        <v>7</v>
      </c>
    </row>
    <row r="9" spans="1:26" x14ac:dyDescent="0.3">
      <c r="A9" t="s">
        <v>178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0.5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</v>
      </c>
      <c r="X9">
        <f>_xlfn.RANK.AVG(Table3[[#This Row],[Score]],Table3[Score],1)</f>
        <v>8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</v>
      </c>
      <c r="Z9">
        <f>_xlfn.RANK.AVG(Table3[[#This Row],[Score 2 ]],Table3[[Score 2 ]],1)</f>
        <v>8.5</v>
      </c>
    </row>
    <row r="10" spans="1:26" x14ac:dyDescent="0.3">
      <c r="A10" t="s">
        <v>928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0.5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1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10">
        <f>_xlfn.RANK.AVG(Table3[[#This Row],[Score]],Table3[Score],1)</f>
        <v>45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</v>
      </c>
      <c r="Z10">
        <f>_xlfn.RANK.AVG(Table3[[#This Row],[Score 2 ]],Table3[[Score 2 ]],1)</f>
        <v>8.5</v>
      </c>
    </row>
    <row r="11" spans="1:26" x14ac:dyDescent="0.3">
      <c r="A11" t="s">
        <v>169</v>
      </c>
      <c r="B11">
        <f>COUNTIFS(Table2[Sub-Sector],Table3[[#This Row],[Sub-Sector]])</f>
        <v>4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0.25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0.75</v>
      </c>
      <c r="G11" s="1">
        <f>COUNTIFS(Table2[Sub-Sector],Table3[[#This Row],[Sub-Sector]],Table2[1Y Return vs Nifty],"&gt;=10")/Table3[[#This Row],[Count]]</f>
        <v>0.75</v>
      </c>
      <c r="H11" s="1">
        <f>COUNTIFS(Table2[Sub-Sector],Table3[[#This Row],[Sub-Sector]],Table2[RSI Exponential â€“ 14D],"&gt;=50")/Table3[[#This Row],[Count]]</f>
        <v>0.75</v>
      </c>
      <c r="I11" s="1">
        <f>COUNTIFS(Table2[Sub-Sector],Table3[[#This Row],[Sub-Sector]],Table2[Relative Volume],"&gt;=1")/Table3[[#This Row],[Count]]</f>
        <v>0.25</v>
      </c>
      <c r="J11" s="1">
        <f>COUNTIFS(Table2[Sub-Sector],Table3[[#This Row],[Sub-Sector]],Table2[% Away From Day Low],"&gt;=0.05")/Table3[[#This Row],[Count]]</f>
        <v>0.25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0.5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0.75</v>
      </c>
      <c r="O11" s="1">
        <f>COUNTIFS(Table2[Sub-Sector],Table3[[#This Row],[Sub-Sector]],Table2[% Away From Current Month High],"&lt;=0.05")/Table3[[#This Row],[Count]]</f>
        <v>0.5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0.75</v>
      </c>
      <c r="S11" s="1">
        <f>COUNTIFS(Table2[Sub-Sector],Table3[[#This Row],[Sub-Sector]],Table2[% Price above 50 EMA],"&gt;=0")/Table3[[#This Row],[Count]]</f>
        <v>0.75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194</v>
      </c>
      <c r="X11">
        <f>_xlfn.RANK.AVG(Table3[[#This Row],[Score]],Table3[Score],1)</f>
        <v>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124.5</v>
      </c>
      <c r="Z11">
        <f>_xlfn.RANK.AVG(Table3[[#This Row],[Score 2 ]],Table3[[Score 2 ]],1)</f>
        <v>10</v>
      </c>
    </row>
    <row r="12" spans="1:26" x14ac:dyDescent="0.3">
      <c r="A12" t="s">
        <v>304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12">
        <f>_xlfn.RANK.AVG(Table3[[#This Row],[Score]],Table3[Score],1)</f>
        <v>12.5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12">
        <f>_xlfn.RANK.AVG(Table3[[#This Row],[Score 2 ]],Table3[[Score 2 ]],1)</f>
        <v>11</v>
      </c>
    </row>
    <row r="13" spans="1:26" x14ac:dyDescent="0.3">
      <c r="A13" t="s">
        <v>161</v>
      </c>
      <c r="B13">
        <f>COUNTIFS(Table2[Sub-Sector],Table3[[#This Row],[Sub-Sector]])</f>
        <v>13</v>
      </c>
      <c r="C13" s="1">
        <f>COUNTIFS(Table2[Sub-Sector],Table3[[#This Row],[Sub-Sector]],Table2[Uptrend],"Uptrend")/Table3[[#This Row],[Count]]</f>
        <v>0.38461538461538464</v>
      </c>
      <c r="D13" s="1">
        <f>COUNTIFS(Table2[Sub-Sector],Table3[[#This Row],[Sub-Sector]],Table2[1W Return vs Nifty],"&gt;=5")/Table3[[#This Row],[Count]]</f>
        <v>0.15384615384615385</v>
      </c>
      <c r="E13" s="1">
        <f>COUNTIFS(Table2[Sub-Sector],Table3[[#This Row],[Sub-Sector]],Table2[1M Return vs Nifty],"&gt;=5")/Table3[[#This Row],[Count]]</f>
        <v>7.6923076923076927E-2</v>
      </c>
      <c r="F13" s="1">
        <f>COUNTIFS(Table2[Sub-Sector],Table3[[#This Row],[Sub-Sector]],Table2[6M Return vs Nifty],"&gt;=10")/Table3[[#This Row],[Count]]</f>
        <v>0.61538461538461542</v>
      </c>
      <c r="G13" s="1">
        <f>COUNTIFS(Table2[Sub-Sector],Table3[[#This Row],[Sub-Sector]],Table2[1Y Return vs Nifty],"&gt;=10")/Table3[[#This Row],[Count]]</f>
        <v>0.92307692307692313</v>
      </c>
      <c r="H13" s="1">
        <f>COUNTIFS(Table2[Sub-Sector],Table3[[#This Row],[Sub-Sector]],Table2[RSI Exponential â€“ 14D],"&gt;=50")/Table3[[#This Row],[Count]]</f>
        <v>7.6923076923076927E-2</v>
      </c>
      <c r="I13" s="1">
        <f>COUNTIFS(Table2[Sub-Sector],Table3[[#This Row],[Sub-Sector]],Table2[Relative Volume],"&gt;=1")/Table3[[#This Row],[Count]]</f>
        <v>0.61538461538461542</v>
      </c>
      <c r="J13" s="1">
        <f>COUNTIFS(Table2[Sub-Sector],Table3[[#This Row],[Sub-Sector]],Table2[% Away From Day Low],"&gt;=0.05")/Table3[[#This Row],[Count]]</f>
        <v>0.23076923076923078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0.84615384615384615</v>
      </c>
      <c r="M13" s="1">
        <f>COUNTIFS(Table2[Sub-Sector],Table3[[#This Row],[Sub-Sector]],Table2[% Away From Current Week High],"&lt;=0.05")/Table3[[#This Row],[Count]]</f>
        <v>0.84615384615384615</v>
      </c>
      <c r="N13" s="1">
        <f>COUNTIFS(Table2[Sub-Sector],Table3[[#This Row],[Sub-Sector]],Table2[% Away From Current Month Low],"&gt;=0.05")/Table3[[#This Row],[Count]]</f>
        <v>0.84615384615384615</v>
      </c>
      <c r="O13" s="1">
        <f>COUNTIFS(Table2[Sub-Sector],Table3[[#This Row],[Sub-Sector]],Table2[% Away From Current Month High],"&lt;=0.05")/Table3[[#This Row],[Count]]</f>
        <v>7.6923076923076927E-2</v>
      </c>
      <c r="P13" s="1">
        <f>COUNTIFS(Table2[Sub-Sector],Table3[[#This Row],[Sub-Sector]],Table2[% Away From 52W High],"&lt;=10")/Table3[[#This Row],[Count]]</f>
        <v>7.6923076923076927E-2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0.23076923076923078</v>
      </c>
      <c r="S13" s="1">
        <f>COUNTIFS(Table2[Sub-Sector],Table3[[#This Row],[Sub-Sector]],Table2[% Price above 50 EMA],"&gt;=0")/Table3[[#This Row],[Count]]</f>
        <v>0.30769230769230771</v>
      </c>
      <c r="T13" s="1">
        <f>COUNTIFS(Table2[Sub-Sector],Table3[[#This Row],[Sub-Sector]],Table2[% Price above 200 EMA],"&gt;=0")/Table3[[#This Row],[Count]]</f>
        <v>0.92307692307692313</v>
      </c>
      <c r="U13" s="1">
        <f>COUNTIFS(Table2[Sub-Sector],Table3[[#This Row],[Sub-Sector]],Table2[Rate of Change - Zone],"Positive")/Table3[[#This Row],[Count]]</f>
        <v>7.6923076923076927E-2</v>
      </c>
      <c r="V13" s="1">
        <f>COUNTIFS(Table2[Sub-Sector],Table3[[#This Row],[Sub-Sector]],Table2[Sharpe Ratio],"&gt;=0.10")/Table3[[#This Row],[Count]]</f>
        <v>0.92307692307692313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13">
        <f>_xlfn.RANK.AVG(Table3[[#This Row],[Score]],Table3[Score],1)</f>
        <v>19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13">
        <f>_xlfn.RANK.AVG(Table3[[#This Row],[Score 2 ]],Table3[[Score 2 ]],1)</f>
        <v>12</v>
      </c>
    </row>
    <row r="14" spans="1:26" x14ac:dyDescent="0.3">
      <c r="A14" t="s">
        <v>247</v>
      </c>
      <c r="B14">
        <f>COUNTIFS(Table2[Sub-Sector],Table3[[#This Row],[Sub-Sector]])</f>
        <v>14</v>
      </c>
      <c r="C14" s="1">
        <f>COUNTIFS(Table2[Sub-Sector],Table3[[#This Row],[Sub-Sector]],Table2[Uptrend],"Uptrend")/Table3[[#This Row],[Count]]</f>
        <v>0.7857142857142857</v>
      </c>
      <c r="D14" s="1">
        <f>COUNTIFS(Table2[Sub-Sector],Table3[[#This Row],[Sub-Sector]],Table2[1W Return vs Nifty],"&gt;=5")/Table3[[#This Row],[Count]]</f>
        <v>0.2857142857142857</v>
      </c>
      <c r="E14" s="1">
        <f>COUNTIFS(Table2[Sub-Sector],Table3[[#This Row],[Sub-Sector]],Table2[1M Return vs Nifty],"&gt;=5")/Table3[[#This Row],[Count]]</f>
        <v>0.5714285714285714</v>
      </c>
      <c r="F14" s="1">
        <f>COUNTIFS(Table2[Sub-Sector],Table3[[#This Row],[Sub-Sector]],Table2[6M Return vs Nifty],"&gt;=10")/Table3[[#This Row],[Count]]</f>
        <v>0.7142857142857143</v>
      </c>
      <c r="G14" s="1">
        <f>COUNTIFS(Table2[Sub-Sector],Table3[[#This Row],[Sub-Sector]],Table2[1Y Return vs Nifty],"&gt;=10")/Table3[[#This Row],[Count]]</f>
        <v>0.6428571428571429</v>
      </c>
      <c r="H14" s="1">
        <f>COUNTIFS(Table2[Sub-Sector],Table3[[#This Row],[Sub-Sector]],Table2[RSI Exponential â€“ 14D],"&gt;=50")/Table3[[#This Row],[Count]]</f>
        <v>0.7857142857142857</v>
      </c>
      <c r="I14" s="1">
        <f>COUNTIFS(Table2[Sub-Sector],Table3[[#This Row],[Sub-Sector]],Table2[Relative Volume],"&gt;=1")/Table3[[#This Row],[Count]]</f>
        <v>0.21428571428571427</v>
      </c>
      <c r="J14" s="1">
        <f>COUNTIFS(Table2[Sub-Sector],Table3[[#This Row],[Sub-Sector]],Table2[% Away From Day Low],"&gt;=0.05")/Table3[[#This Row],[Count]]</f>
        <v>7.1428571428571425E-2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0.5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0.7142857142857143</v>
      </c>
      <c r="O14" s="1">
        <f>COUNTIFS(Table2[Sub-Sector],Table3[[#This Row],[Sub-Sector]],Table2[% Away From Current Month High],"&lt;=0.05")/Table3[[#This Row],[Count]]</f>
        <v>0.7142857142857143</v>
      </c>
      <c r="P14" s="1">
        <f>COUNTIFS(Table2[Sub-Sector],Table3[[#This Row],[Sub-Sector]],Table2[% Away From 52W High],"&lt;=10")/Table3[[#This Row],[Count]]</f>
        <v>0.5714285714285714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0.7857142857142857</v>
      </c>
      <c r="S14" s="1">
        <f>COUNTIFS(Table2[Sub-Sector],Table3[[#This Row],[Sub-Sector]],Table2[% Price above 50 EMA],"&gt;=0")/Table3[[#This Row],[Count]]</f>
        <v>0.7857142857142857</v>
      </c>
      <c r="T14" s="1">
        <f>COUNTIFS(Table2[Sub-Sector],Table3[[#This Row],[Sub-Sector]],Table2[% Price above 200 EMA],"&gt;=0")/Table3[[#This Row],[Count]]</f>
        <v>0.9285714285714286</v>
      </c>
      <c r="U14" s="1">
        <f>COUNTIFS(Table2[Sub-Sector],Table3[[#This Row],[Sub-Sector]],Table2[Rate of Change - Zone],"Positive")/Table3[[#This Row],[Count]]</f>
        <v>0.5714285714285714</v>
      </c>
      <c r="V14" s="1">
        <f>COUNTIFS(Table2[Sub-Sector],Table3[[#This Row],[Sub-Sector]],Table2[Sharpe Ratio],"&gt;=0.10")/Table3[[#This Row],[Count]]</f>
        <v>0.42857142857142855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</v>
      </c>
      <c r="X14">
        <f>_xlfn.RANK.AVG(Table3[[#This Row],[Score]],Table3[Score],1)</f>
        <v>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4">
        <f>_xlfn.RANK.AVG(Table3[[#This Row],[Score 2 ]],Table3[[Score 2 ]],1)</f>
        <v>13</v>
      </c>
    </row>
    <row r="15" spans="1:26" x14ac:dyDescent="0.3">
      <c r="A15" t="s">
        <v>397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0.77777777777777779</v>
      </c>
      <c r="D15" s="1">
        <f>COUNTIFS(Table2[Sub-Sector],Table3[[#This Row],[Sub-Sector]],Table2[1W Return vs Nifty],"&gt;=5")/Table3[[#This Row],[Count]]</f>
        <v>0.1111111111111111</v>
      </c>
      <c r="E15" s="1">
        <f>COUNTIFS(Table2[Sub-Sector],Table3[[#This Row],[Sub-Sector]],Table2[1M Return vs Nifty],"&gt;=5")/Table3[[#This Row],[Count]]</f>
        <v>0.33333333333333331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0.33333333333333331</v>
      </c>
      <c r="I15" s="1">
        <f>COUNTIFS(Table2[Sub-Sector],Table3[[#This Row],[Sub-Sector]],Table2[Relative Volume],"&gt;=1")/Table3[[#This Row],[Count]]</f>
        <v>0.44444444444444442</v>
      </c>
      <c r="J15" s="1">
        <f>COUNTIFS(Table2[Sub-Sector],Table3[[#This Row],[Sub-Sector]],Table2[% Away From Day Low],"&gt;=0.05")/Table3[[#This Row],[Count]]</f>
        <v>0.1111111111111111</v>
      </c>
      <c r="K15" s="1">
        <f>COUNTIFS(Table2[Sub-Sector],Table3[[#This Row],[Sub-Sector]],Table2[% Away From Day High],"&lt;=0.05")/Table3[[#This Row],[Count]]</f>
        <v>0.88888888888888884</v>
      </c>
      <c r="L15" s="1">
        <f>COUNTIFS(Table2[Sub-Sector],Table3[[#This Row],[Sub-Sector]],Table2[% Away From Current Week Low],"&gt;=0.05")/Table3[[#This Row],[Count]]</f>
        <v>0.66666666666666663</v>
      </c>
      <c r="M15" s="1">
        <f>COUNTIFS(Table2[Sub-Sector],Table3[[#This Row],[Sub-Sector]],Table2[% Away From Current Week High],"&lt;=0.05")/Table3[[#This Row],[Count]]</f>
        <v>0.66666666666666663</v>
      </c>
      <c r="N15" s="1">
        <f>COUNTIFS(Table2[Sub-Sector],Table3[[#This Row],[Sub-Sector]],Table2[% Away From Current Month Low],"&gt;=0.05")/Table3[[#This Row],[Count]]</f>
        <v>0.77777777777777779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0.22222222222222221</v>
      </c>
      <c r="Q15" s="1">
        <f>COUNTIFS(Table2[Sub-Sector],Table3[[#This Row],[Sub-Sector]],Table2[% Away From 52W Low],"&gt;=10")/Table3[[#This Row],[Count]]</f>
        <v>0.88888888888888884</v>
      </c>
      <c r="R15" s="1">
        <f>COUNTIFS(Table2[Sub-Sector],Table3[[#This Row],[Sub-Sector]],Table2[% Price above 20 EMA],"&gt;=0")/Table3[[#This Row],[Count]]</f>
        <v>0.44444444444444442</v>
      </c>
      <c r="S15" s="1">
        <f>COUNTIFS(Table2[Sub-Sector],Table3[[#This Row],[Sub-Sector]],Table2[% Price above 50 EMA],"&gt;=0")/Table3[[#This Row],[Count]]</f>
        <v>0.55555555555555558</v>
      </c>
      <c r="T15" s="1">
        <f>COUNTIFS(Table2[Sub-Sector],Table3[[#This Row],[Sub-Sector]],Table2[% Price above 200 EMA],"&gt;=0")/Table3[[#This Row],[Count]]</f>
        <v>0.77777777777777779</v>
      </c>
      <c r="U15" s="1">
        <f>COUNTIFS(Table2[Sub-Sector],Table3[[#This Row],[Sub-Sector]],Table2[Rate of Change - Zone],"Positive")/Table3[[#This Row],[Count]]</f>
        <v>0.22222222222222221</v>
      </c>
      <c r="V15" s="1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15">
        <f>_xlfn.RANK.AVG(Table3[[#This Row],[Score]],Table3[Score],1)</f>
        <v>14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5">
        <f>_xlfn.RANK.AVG(Table3[[#This Row],[Score 2 ]],Table3[[Score 2 ]],1)</f>
        <v>14</v>
      </c>
    </row>
    <row r="16" spans="1:26" x14ac:dyDescent="0.3">
      <c r="A16" t="s">
        <v>967</v>
      </c>
      <c r="B16">
        <f>COUNTIFS(Table2[Sub-Sector],Table3[[#This Row],[Sub-Sector]])</f>
        <v>2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0.5</v>
      </c>
      <c r="J16" s="1">
        <f>COUNTIFS(Table2[Sub-Sector],Table3[[#This Row],[Sub-Sector]],Table2[% Away From Day Low],"&gt;=0.05")/Table3[[#This Row],[Count]]</f>
        <v>0.5</v>
      </c>
      <c r="K16" s="1">
        <f>COUNTIFS(Table2[Sub-Sector],Table3[[#This Row],[Sub-Sector]],Table2[% Away From Day High],"&lt;=0.05")/Table3[[#This Row],[Count]]</f>
        <v>0.5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0.5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0.5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0.5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16">
        <f>_xlfn.RANK.AVG(Table3[[#This Row],[Score]],Table3[Score],1)</f>
        <v>18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6">
        <f>_xlfn.RANK.AVG(Table3[[#This Row],[Score 2 ]],Table3[[Score 2 ]],1)</f>
        <v>15</v>
      </c>
    </row>
    <row r="17" spans="1:26" x14ac:dyDescent="0.3">
      <c r="A17" t="s">
        <v>51</v>
      </c>
      <c r="B17">
        <f>COUNTIFS(Table2[Sub-Sector],Table3[[#This Row],[Sub-Sector]])</f>
        <v>45</v>
      </c>
      <c r="C17" s="1">
        <f>COUNTIFS(Table2[Sub-Sector],Table3[[#This Row],[Sub-Sector]],Table2[Uptrend],"Uptrend")/Table3[[#This Row],[Count]]</f>
        <v>0.62222222222222223</v>
      </c>
      <c r="D17" s="1">
        <f>COUNTIFS(Table2[Sub-Sector],Table3[[#This Row],[Sub-Sector]],Table2[1W Return vs Nifty],"&gt;=5")/Table3[[#This Row],[Count]]</f>
        <v>0.2</v>
      </c>
      <c r="E17" s="1">
        <f>COUNTIFS(Table2[Sub-Sector],Table3[[#This Row],[Sub-Sector]],Table2[1M Return vs Nifty],"&gt;=5")/Table3[[#This Row],[Count]]</f>
        <v>0.4</v>
      </c>
      <c r="F17" s="1">
        <f>COUNTIFS(Table2[Sub-Sector],Table3[[#This Row],[Sub-Sector]],Table2[6M Return vs Nifty],"&gt;=10")/Table3[[#This Row],[Count]]</f>
        <v>0.71111111111111114</v>
      </c>
      <c r="G17" s="1">
        <f>COUNTIFS(Table2[Sub-Sector],Table3[[#This Row],[Sub-Sector]],Table2[1Y Return vs Nifty],"&gt;=10")/Table3[[#This Row],[Count]]</f>
        <v>0.77777777777777779</v>
      </c>
      <c r="H17" s="1">
        <f>COUNTIFS(Table2[Sub-Sector],Table3[[#This Row],[Sub-Sector]],Table2[RSI Exponential â€“ 14D],"&gt;=50")/Table3[[#This Row],[Count]]</f>
        <v>0.4</v>
      </c>
      <c r="I17" s="1">
        <f>COUNTIFS(Table2[Sub-Sector],Table3[[#This Row],[Sub-Sector]],Table2[Relative Volume],"&gt;=1")/Table3[[#This Row],[Count]]</f>
        <v>0.15555555555555556</v>
      </c>
      <c r="J17" s="1">
        <f>COUNTIFS(Table2[Sub-Sector],Table3[[#This Row],[Sub-Sector]],Table2[% Away From Day Low],"&gt;=0.05")/Table3[[#This Row],[Count]]</f>
        <v>0.15555555555555556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0.66666666666666663</v>
      </c>
      <c r="M17" s="1">
        <f>COUNTIFS(Table2[Sub-Sector],Table3[[#This Row],[Sub-Sector]],Table2[% Away From Current Week High],"&lt;=0.05")/Table3[[#This Row],[Count]]</f>
        <v>0.93333333333333335</v>
      </c>
      <c r="N17" s="1">
        <f>COUNTIFS(Table2[Sub-Sector],Table3[[#This Row],[Sub-Sector]],Table2[% Away From Current Month Low],"&gt;=0.05")/Table3[[#This Row],[Count]]</f>
        <v>0.73333333333333328</v>
      </c>
      <c r="O17" s="1">
        <f>COUNTIFS(Table2[Sub-Sector],Table3[[#This Row],[Sub-Sector]],Table2[% Away From Current Month High],"&lt;=0.05")/Table3[[#This Row],[Count]]</f>
        <v>0.31111111111111112</v>
      </c>
      <c r="P17" s="1">
        <f>COUNTIFS(Table2[Sub-Sector],Table3[[#This Row],[Sub-Sector]],Table2[% Away From 52W High],"&lt;=10")/Table3[[#This Row],[Count]]</f>
        <v>0.46666666666666667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0.64444444444444449</v>
      </c>
      <c r="S17" s="1">
        <f>COUNTIFS(Table2[Sub-Sector],Table3[[#This Row],[Sub-Sector]],Table2[% Price above 50 EMA],"&gt;=0")/Table3[[#This Row],[Count]]</f>
        <v>0.64444444444444449</v>
      </c>
      <c r="T17" s="1">
        <f>COUNTIFS(Table2[Sub-Sector],Table3[[#This Row],[Sub-Sector]],Table2[% Price above 200 EMA],"&gt;=0")/Table3[[#This Row],[Count]]</f>
        <v>0.93333333333333335</v>
      </c>
      <c r="U17" s="1">
        <f>COUNTIFS(Table2[Sub-Sector],Table3[[#This Row],[Sub-Sector]],Table2[Rate of Change - Zone],"Positive")/Table3[[#This Row],[Count]]</f>
        <v>0.33333333333333331</v>
      </c>
      <c r="V17" s="1">
        <f>COUNTIFS(Table2[Sub-Sector],Table3[[#This Row],[Sub-Sector]],Table2[Sharpe Ratio],"&gt;=0.10")/Table3[[#This Row],[Count]]</f>
        <v>0.28888888888888886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17">
        <f>_xlfn.RANK.AVG(Table3[[#This Row],[Score]],Table3[Score],1)</f>
        <v>12.5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17">
        <f>_xlfn.RANK.AVG(Table3[[#This Row],[Score 2 ]],Table3[[Score 2 ]],1)</f>
        <v>16</v>
      </c>
    </row>
    <row r="18" spans="1:26" x14ac:dyDescent="0.3">
      <c r="A18" t="s">
        <v>131</v>
      </c>
      <c r="B18">
        <f>COUNTIFS(Table2[Sub-Sector],Table3[[#This Row],[Sub-Sector]])</f>
        <v>6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0.33333333333333331</v>
      </c>
      <c r="E18" s="1">
        <f>COUNTIFS(Table2[Sub-Sector],Table3[[#This Row],[Sub-Sector]],Table2[1M Return vs Nifty],"&gt;=5")/Table3[[#This Row],[Count]]</f>
        <v>0.66666666666666663</v>
      </c>
      <c r="F18" s="1">
        <f>COUNTIFS(Table2[Sub-Sector],Table3[[#This Row],[Sub-Sector]],Table2[6M Return vs Nifty],"&gt;=10")/Table3[[#This Row],[Count]]</f>
        <v>0.66666666666666663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0.83333333333333337</v>
      </c>
      <c r="I18" s="1">
        <f>COUNTIFS(Table2[Sub-Sector],Table3[[#This Row],[Sub-Sector]],Table2[Relative Volume],"&gt;=1")/Table3[[#This Row],[Count]]</f>
        <v>0.33333333333333331</v>
      </c>
      <c r="J18" s="1">
        <f>COUNTIFS(Table2[Sub-Sector],Table3[[#This Row],[Sub-Sector]],Table2[% Away From Day Low],"&gt;=0.05")/Table3[[#This Row],[Count]]</f>
        <v>0.33333333333333331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0.66666666666666663</v>
      </c>
      <c r="M18" s="1">
        <f>COUNTIFS(Table2[Sub-Sector],Table3[[#This Row],[Sub-Sector]],Table2[% Away From Current Week High],"&lt;=0.05")/Table3[[#This Row],[Count]]</f>
        <v>0.83333333333333337</v>
      </c>
      <c r="N18" s="1">
        <f>COUNTIFS(Table2[Sub-Sector],Table3[[#This Row],[Sub-Sector]],Table2[% Away From Current Month Low],"&gt;=0.05")/Table3[[#This Row],[Count]]</f>
        <v>0.83333333333333337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0.33333333333333331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0.83333333333333337</v>
      </c>
      <c r="S18" s="1">
        <f>COUNTIFS(Table2[Sub-Sector],Table3[[#This Row],[Sub-Sector]],Table2[% Price above 50 EMA],"&gt;=0")/Table3[[#This Row],[Count]]</f>
        <v>0.66666666666666663</v>
      </c>
      <c r="T18" s="1">
        <f>COUNTIFS(Table2[Sub-Sector],Table3[[#This Row],[Sub-Sector]],Table2[% Price above 200 EMA],"&gt;=0")/Table3[[#This Row],[Count]]</f>
        <v>0.83333333333333337</v>
      </c>
      <c r="U18" s="1">
        <f>COUNTIFS(Table2[Sub-Sector],Table3[[#This Row],[Sub-Sector]],Table2[Rate of Change - Zone],"Positive")/Table3[[#This Row],[Count]]</f>
        <v>0.33333333333333331</v>
      </c>
      <c r="V18" s="1">
        <f>COUNTIFS(Table2[Sub-Sector],Table3[[#This Row],[Sub-Sector]],Table2[Sharpe Ratio],"&gt;=0.10")/Table3[[#This Row],[Count]]</f>
        <v>0.5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218</v>
      </c>
      <c r="X18">
        <f>_xlfn.RANK.AVG(Table3[[#This Row],[Score]],Table3[Score],1)</f>
        <v>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18">
        <f>_xlfn.RANK.AVG(Table3[[#This Row],[Score 2 ]],Table3[[Score 2 ]],1)</f>
        <v>17</v>
      </c>
    </row>
    <row r="19" spans="1:26" x14ac:dyDescent="0.3">
      <c r="A19" t="s">
        <v>307</v>
      </c>
      <c r="B19">
        <f>COUNTIFS(Table2[Sub-Sector],Table3[[#This Row],[Sub-Sector]])</f>
        <v>11</v>
      </c>
      <c r="C19" s="1">
        <f>COUNTIFS(Table2[Sub-Sector],Table3[[#This Row],[Sub-Sector]],Table2[Uptrend],"Uptrend")/Table3[[#This Row],[Count]]</f>
        <v>0.63636363636363635</v>
      </c>
      <c r="D19" s="1">
        <f>COUNTIFS(Table2[Sub-Sector],Table3[[#This Row],[Sub-Sector]],Table2[1W Return vs Nifty],"&gt;=5")/Table3[[#This Row],[Count]]</f>
        <v>9.0909090909090912E-2</v>
      </c>
      <c r="E19" s="1">
        <f>COUNTIFS(Table2[Sub-Sector],Table3[[#This Row],[Sub-Sector]],Table2[1M Return vs Nifty],"&gt;=5")/Table3[[#This Row],[Count]]</f>
        <v>0.27272727272727271</v>
      </c>
      <c r="F19" s="1">
        <f>COUNTIFS(Table2[Sub-Sector],Table3[[#This Row],[Sub-Sector]],Table2[6M Return vs Nifty],"&gt;=10")/Table3[[#This Row],[Count]]</f>
        <v>0.63636363636363635</v>
      </c>
      <c r="G19" s="1">
        <f>COUNTIFS(Table2[Sub-Sector],Table3[[#This Row],[Sub-Sector]],Table2[1Y Return vs Nifty],"&gt;=10")/Table3[[#This Row],[Count]]</f>
        <v>0.63636363636363635</v>
      </c>
      <c r="H19" s="1">
        <f>COUNTIFS(Table2[Sub-Sector],Table3[[#This Row],[Sub-Sector]],Table2[RSI Exponential â€“ 14D],"&gt;=50")/Table3[[#This Row],[Count]]</f>
        <v>0.18181818181818182</v>
      </c>
      <c r="I19" s="1">
        <f>COUNTIFS(Table2[Sub-Sector],Table3[[#This Row],[Sub-Sector]],Table2[Relative Volume],"&gt;=1")/Table3[[#This Row],[Count]]</f>
        <v>0.36363636363636365</v>
      </c>
      <c r="J19" s="1">
        <f>COUNTIFS(Table2[Sub-Sector],Table3[[#This Row],[Sub-Sector]],Table2[% Away From Day Low],"&gt;=0.05")/Table3[[#This Row],[Count]]</f>
        <v>9.0909090909090912E-2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0.27272727272727271</v>
      </c>
      <c r="M19" s="1">
        <f>COUNTIFS(Table2[Sub-Sector],Table3[[#This Row],[Sub-Sector]],Table2[% Away From Current Week High],"&lt;=0.05")/Table3[[#This Row],[Count]]</f>
        <v>0.45454545454545453</v>
      </c>
      <c r="N19" s="1">
        <f>COUNTIFS(Table2[Sub-Sector],Table3[[#This Row],[Sub-Sector]],Table2[% Away From Current Month Low],"&gt;=0.05")/Table3[[#This Row],[Count]]</f>
        <v>0.54545454545454541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0.90909090909090906</v>
      </c>
      <c r="R19" s="1">
        <f>COUNTIFS(Table2[Sub-Sector],Table3[[#This Row],[Sub-Sector]],Table2[% Price above 20 EMA],"&gt;=0")/Table3[[#This Row],[Count]]</f>
        <v>0.18181818181818182</v>
      </c>
      <c r="S19" s="1">
        <f>COUNTIFS(Table2[Sub-Sector],Table3[[#This Row],[Sub-Sector]],Table2[% Price above 50 EMA],"&gt;=0")/Table3[[#This Row],[Count]]</f>
        <v>0.27272727272727271</v>
      </c>
      <c r="T19" s="1">
        <f>COUNTIFS(Table2[Sub-Sector],Table3[[#This Row],[Sub-Sector]],Table2[% Price above 200 EMA],"&gt;=0")/Table3[[#This Row],[Count]]</f>
        <v>0.81818181818181823</v>
      </c>
      <c r="U19" s="1">
        <f>COUNTIFS(Table2[Sub-Sector],Table3[[#This Row],[Sub-Sector]],Table2[Rate of Change - Zone],"Positive")/Table3[[#This Row],[Count]]</f>
        <v>0.18181818181818182</v>
      </c>
      <c r="V19" s="1">
        <f>COUNTIFS(Table2[Sub-Sector],Table3[[#This Row],[Sub-Sector]],Table2[Sharpe Ratio],"&gt;=0.10")/Table3[[#This Row],[Count]]</f>
        <v>0.27272727272727271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19">
        <f>_xlfn.RANK.AVG(Table3[[#This Row],[Score]],Table3[Score],1)</f>
        <v>17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9">
        <f>_xlfn.RANK.AVG(Table3[[#This Row],[Score 2 ]],Table3[[Score 2 ]],1)</f>
        <v>18</v>
      </c>
    </row>
    <row r="20" spans="1:26" x14ac:dyDescent="0.3">
      <c r="A20" t="s">
        <v>108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0.33333333333333331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0.33333333333333331</v>
      </c>
      <c r="I20" s="1">
        <f>COUNTIFS(Table2[Sub-Sector],Table3[[#This Row],[Sub-Sector]],Table2[Relative Volume],"&gt;=1")/Table3[[#This Row],[Count]]</f>
        <v>0</v>
      </c>
      <c r="J20" s="1">
        <f>COUNTIFS(Table2[Sub-Sector],Table3[[#This Row],[Sub-Sector]],Table2[% Away From Day Low],"&gt;=0.05")/Table3[[#This Row],[Count]]</f>
        <v>0.33333333333333331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0.33333333333333331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0.33333333333333331</v>
      </c>
      <c r="O20" s="1">
        <f>COUNTIFS(Table2[Sub-Sector],Table3[[#This Row],[Sub-Sector]],Table2[% Away From Current Month High],"&lt;=0.05")/Table3[[#This Row],[Count]]</f>
        <v>0.33333333333333331</v>
      </c>
      <c r="P20" s="1">
        <f>COUNTIFS(Table2[Sub-Sector],Table3[[#This Row],[Sub-Sector]],Table2[% Away From 52W High],"&lt;=10")/Table3[[#This Row],[Count]]</f>
        <v>0.33333333333333331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0.33333333333333331</v>
      </c>
      <c r="S20" s="1">
        <f>COUNTIFS(Table2[Sub-Sector],Table3[[#This Row],[Sub-Sector]],Table2[% Price above 50 EMA],"&gt;=0")/Table3[[#This Row],[Count]]</f>
        <v>0.33333333333333331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0.33333333333333331</v>
      </c>
      <c r="V20" s="1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303.5</v>
      </c>
      <c r="X20">
        <f>_xlfn.RANK.AVG(Table3[[#This Row],[Score]],Table3[Score],1)</f>
        <v>22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0">
        <f>_xlfn.RANK.AVG(Table3[[#This Row],[Score 2 ]],Table3[[Score 2 ]],1)</f>
        <v>19</v>
      </c>
    </row>
    <row r="21" spans="1:26" x14ac:dyDescent="0.3">
      <c r="A21" t="s">
        <v>237</v>
      </c>
      <c r="B21">
        <f>COUNTIFS(Table2[Sub-Sector],Table3[[#This Row],[Sub-Sector]])</f>
        <v>5</v>
      </c>
      <c r="C21" s="1">
        <f>COUNTIFS(Table2[Sub-Sector],Table3[[#This Row],[Sub-Sector]],Table2[Uptrend],"Uptrend")/Table3[[#This Row],[Count]]</f>
        <v>0.6</v>
      </c>
      <c r="D21" s="1">
        <f>COUNTIFS(Table2[Sub-Sector],Table3[[#This Row],[Sub-Sector]],Table2[1W Return vs Nifty],"&gt;=5")/Table3[[#This Row],[Count]]</f>
        <v>0.2</v>
      </c>
      <c r="E21" s="1">
        <f>COUNTIFS(Table2[Sub-Sector],Table3[[#This Row],[Sub-Sector]],Table2[1M Return vs Nifty],"&gt;=5")/Table3[[#This Row],[Count]]</f>
        <v>0.2</v>
      </c>
      <c r="F21" s="1">
        <f>COUNTIFS(Table2[Sub-Sector],Table3[[#This Row],[Sub-Sector]],Table2[6M Return vs Nifty],"&gt;=10")/Table3[[#This Row],[Count]]</f>
        <v>0.6</v>
      </c>
      <c r="G21" s="1">
        <f>COUNTIFS(Table2[Sub-Sector],Table3[[#This Row],[Sub-Sector]],Table2[1Y Return vs Nifty],"&gt;=10")/Table3[[#This Row],[Count]]</f>
        <v>0.6</v>
      </c>
      <c r="H21" s="1">
        <f>COUNTIFS(Table2[Sub-Sector],Table3[[#This Row],[Sub-Sector]],Table2[RSI Exponential â€“ 14D],"&gt;=50")/Table3[[#This Row],[Count]]</f>
        <v>0.4</v>
      </c>
      <c r="I21" s="1">
        <f>COUNTIFS(Table2[Sub-Sector],Table3[[#This Row],[Sub-Sector]],Table2[Relative Volume],"&gt;=1")/Table3[[#This Row],[Count]]</f>
        <v>0.4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0.4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0.4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0.2</v>
      </c>
      <c r="Q21" s="1">
        <f>COUNTIFS(Table2[Sub-Sector],Table3[[#This Row],[Sub-Sector]],Table2[% Away From 52W Low],"&gt;=10")/Table3[[#This Row],[Count]]</f>
        <v>0.8</v>
      </c>
      <c r="R21" s="1">
        <f>COUNTIFS(Table2[Sub-Sector],Table3[[#This Row],[Sub-Sector]],Table2[% Price above 20 EMA],"&gt;=0")/Table3[[#This Row],[Count]]</f>
        <v>0.4</v>
      </c>
      <c r="S21" s="1">
        <f>COUNTIFS(Table2[Sub-Sector],Table3[[#This Row],[Sub-Sector]],Table2[% Price above 50 EMA],"&gt;=0")/Table3[[#This Row],[Count]]</f>
        <v>0.4</v>
      </c>
      <c r="T21" s="1">
        <f>COUNTIFS(Table2[Sub-Sector],Table3[[#This Row],[Sub-Sector]],Table2[% Price above 200 EMA],"&gt;=0")/Table3[[#This Row],[Count]]</f>
        <v>0.6</v>
      </c>
      <c r="U21" s="1">
        <f>COUNTIFS(Table2[Sub-Sector],Table3[[#This Row],[Sub-Sector]],Table2[Rate of Change - Zone],"Positive")/Table3[[#This Row],[Count]]</f>
        <v>0.2</v>
      </c>
      <c r="V21" s="1">
        <f>COUNTIFS(Table2[Sub-Sector],Table3[[#This Row],[Sub-Sector]],Table2[Sharpe Ratio],"&gt;=0.10")/Table3[[#This Row],[Count]]</f>
        <v>0.4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1">
        <f>_xlfn.RANK.AVG(Table3[[#This Row],[Score]],Table3[Score],1)</f>
        <v>16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1">
        <f>_xlfn.RANK.AVG(Table3[[#This Row],[Score 2 ]],Table3[[Score 2 ]],1)</f>
        <v>20.5</v>
      </c>
    </row>
    <row r="22" spans="1:26" x14ac:dyDescent="0.3">
      <c r="A22" t="s">
        <v>730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0.25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0.25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0.25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0.75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1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0.5</v>
      </c>
      <c r="R22" s="1">
        <f>COUNTIFS(Table2[Sub-Sector],Table3[[#This Row],[Sub-Sector]],Table2[% Price above 20 EMA],"&gt;=0")/Table3[[#This Row],[Count]]</f>
        <v>0.25</v>
      </c>
      <c r="S22" s="1">
        <f>COUNTIFS(Table2[Sub-Sector],Table3[[#This Row],[Sub-Sector]],Table2[% Price above 50 EMA],"&gt;=0")/Table3[[#This Row],[Count]]</f>
        <v>0.25</v>
      </c>
      <c r="T22" s="1">
        <f>COUNTIFS(Table2[Sub-Sector],Table3[[#This Row],[Sub-Sector]],Table2[% Price above 200 EMA],"&gt;=0")/Table3[[#This Row],[Count]]</f>
        <v>0.5</v>
      </c>
      <c r="U22" s="1">
        <f>COUNTIFS(Table2[Sub-Sector],Table3[[#This Row],[Sub-Sector]],Table2[Rate of Change - Zone],"Positive")/Table3[[#This Row],[Count]]</f>
        <v>0.25</v>
      </c>
      <c r="V22" s="1">
        <f>COUNTIFS(Table2[Sub-Sector],Table3[[#This Row],[Sub-Sector]],Table2[Sharpe Ratio],"&gt;=0.10")/Table3[[#This Row],[Count]]</f>
        <v>0.25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22">
        <f>_xlfn.RANK.AVG(Table3[[#This Row],[Score]],Table3[Score],1)</f>
        <v>32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2">
        <f>_xlfn.RANK.AVG(Table3[[#This Row],[Score 2 ]],Table3[[Score 2 ]],1)</f>
        <v>20.5</v>
      </c>
    </row>
    <row r="23" spans="1:26" x14ac:dyDescent="0.3">
      <c r="A23" t="s">
        <v>322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0.33333333333333331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0.33333333333333331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0.66666666666666663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</v>
      </c>
      <c r="S23" s="1">
        <f>COUNTIFS(Table2[Sub-Sector],Table3[[#This Row],[Sub-Sector]],Table2[% Price above 50 EMA],"&gt;=0")/Table3[[#This Row],[Count]]</f>
        <v>0</v>
      </c>
      <c r="T23" s="1">
        <f>COUNTIFS(Table2[Sub-Sector],Table3[[#This Row],[Sub-Sector]],Table2[% Price above 200 EMA],"&gt;=0")/Table3[[#This Row],[Count]]</f>
        <v>0.66666666666666663</v>
      </c>
      <c r="U23" s="1">
        <f>COUNTIFS(Table2[Sub-Sector],Table3[[#This Row],[Sub-Sector]],Table2[Rate of Change - Zone],"Positive")/Table3[[#This Row],[Count]]</f>
        <v>0</v>
      </c>
      <c r="V23" s="1">
        <f>COUNTIFS(Table2[Sub-Sector],Table3[[#This Row],[Sub-Sector]],Table2[Sharpe Ratio],"&gt;=0.10")/Table3[[#This Row],[Count]]</f>
        <v>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23">
        <f>_xlfn.RANK.AVG(Table3[[#This Row],[Score]],Table3[Score],1)</f>
        <v>46.5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3">
        <f>_xlfn.RANK.AVG(Table3[[#This Row],[Score 2 ]],Table3[[Score 2 ]],1)</f>
        <v>22.5</v>
      </c>
    </row>
    <row r="24" spans="1:26" x14ac:dyDescent="0.3">
      <c r="A24" t="s">
        <v>102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0.33333333333333331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0.33333333333333331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0.33333333333333331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</v>
      </c>
      <c r="S24" s="1">
        <f>COUNTIFS(Table2[Sub-Sector],Table3[[#This Row],[Sub-Sector]],Table2[% Price above 50 EMA],"&gt;=0")/Table3[[#This Row],[Count]]</f>
        <v>0</v>
      </c>
      <c r="T24" s="1">
        <f>COUNTIFS(Table2[Sub-Sector],Table3[[#This Row],[Sub-Sector]],Table2[% Price above 200 EMA],"&gt;=0")/Table3[[#This Row],[Count]]</f>
        <v>0.66666666666666663</v>
      </c>
      <c r="U24" s="1">
        <f>COUNTIFS(Table2[Sub-Sector],Table3[[#This Row],[Sub-Sector]],Table2[Rate of Change - Zone],"Positive")/Table3[[#This Row],[Count]]</f>
        <v>0</v>
      </c>
      <c r="V24" s="1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24">
        <f>_xlfn.RANK.AVG(Table3[[#This Row],[Score]],Table3[Score],1)</f>
        <v>68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4">
        <f>_xlfn.RANK.AVG(Table3[[#This Row],[Score 2 ]],Table3[[Score 2 ]],1)</f>
        <v>22.5</v>
      </c>
    </row>
    <row r="25" spans="1:26" x14ac:dyDescent="0.3">
      <c r="A25" t="s">
        <v>120</v>
      </c>
      <c r="B25">
        <f>COUNTIFS(Table2[Sub-Sector],Table3[[#This Row],[Sub-Sector]])</f>
        <v>4</v>
      </c>
      <c r="C25" s="1">
        <f>COUNTIFS(Table2[Sub-Sector],Table3[[#This Row],[Sub-Sector]],Table2[Uptrend],"Uptrend")/Table3[[#This Row],[Count]]</f>
        <v>0.25</v>
      </c>
      <c r="D25" s="1">
        <f>COUNTIFS(Table2[Sub-Sector],Table3[[#This Row],[Sub-Sector]],Table2[1W Return vs Nifty],"&gt;=5")/Table3[[#This Row],[Count]]</f>
        <v>0.5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0.25</v>
      </c>
      <c r="J25" s="1">
        <f>COUNTIFS(Table2[Sub-Sector],Table3[[#This Row],[Sub-Sector]],Table2[% Away From Day Low],"&gt;=0.05")/Table3[[#This Row],[Count]]</f>
        <v>0.25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0.75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0.75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0.75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0.75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25">
        <f>_xlfn.RANK.AVG(Table3[[#This Row],[Score]],Table3[Score],1)</f>
        <v>15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5">
        <f>_xlfn.RANK.AVG(Table3[[#This Row],[Score 2 ]],Table3[[Score 2 ]],1)</f>
        <v>24</v>
      </c>
    </row>
    <row r="26" spans="1:26" x14ac:dyDescent="0.3">
      <c r="A26" t="s">
        <v>128</v>
      </c>
      <c r="B26">
        <f>COUNTIFS(Table2[Sub-Sector],Table3[[#This Row],[Sub-Sector]])</f>
        <v>8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0.125</v>
      </c>
      <c r="E26" s="1">
        <f>COUNTIFS(Table2[Sub-Sector],Table3[[#This Row],[Sub-Sector]],Table2[1M Return vs Nifty],"&gt;=5")/Table3[[#This Row],[Count]]</f>
        <v>0.25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0.625</v>
      </c>
      <c r="H26" s="1">
        <f>COUNTIFS(Table2[Sub-Sector],Table3[[#This Row],[Sub-Sector]],Table2[RSI Exponential â€“ 14D],"&gt;=50")/Table3[[#This Row],[Count]]</f>
        <v>0.25</v>
      </c>
      <c r="I26" s="1">
        <f>COUNTIFS(Table2[Sub-Sector],Table3[[#This Row],[Sub-Sector]],Table2[Relative Volume],"&gt;=1")/Table3[[#This Row],[Count]]</f>
        <v>0.25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0.25</v>
      </c>
      <c r="M26" s="1">
        <f>COUNTIFS(Table2[Sub-Sector],Table3[[#This Row],[Sub-Sector]],Table2[% Away From Current Week High],"&lt;=0.05")/Table3[[#This Row],[Count]]</f>
        <v>0.75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0.375</v>
      </c>
      <c r="P26" s="1">
        <f>COUNTIFS(Table2[Sub-Sector],Table3[[#This Row],[Sub-Sector]],Table2[% Away From 52W High],"&lt;=10")/Table3[[#This Row],[Count]]</f>
        <v>0.125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0.375</v>
      </c>
      <c r="S26" s="1">
        <f>COUNTIFS(Table2[Sub-Sector],Table3[[#This Row],[Sub-Sector]],Table2[% Price above 50 EMA],"&gt;=0")/Table3[[#This Row],[Count]]</f>
        <v>0.25</v>
      </c>
      <c r="T26" s="1">
        <f>COUNTIFS(Table2[Sub-Sector],Table3[[#This Row],[Sub-Sector]],Table2[% Price above 200 EMA],"&gt;=0")/Table3[[#This Row],[Count]]</f>
        <v>0.625</v>
      </c>
      <c r="U26" s="1">
        <f>COUNTIFS(Table2[Sub-Sector],Table3[[#This Row],[Sub-Sector]],Table2[Rate of Change - Zone],"Positive")/Table3[[#This Row],[Count]]</f>
        <v>0.25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26">
        <f>_xlfn.RANK.AVG(Table3[[#This Row],[Score]],Table3[Score],1)</f>
        <v>21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6">
        <f>_xlfn.RANK.AVG(Table3[[#This Row],[Score 2 ]],Table3[[Score 2 ]],1)</f>
        <v>25</v>
      </c>
    </row>
    <row r="27" spans="1:26" x14ac:dyDescent="0.3">
      <c r="A27" t="s">
        <v>125</v>
      </c>
      <c r="B27">
        <f>COUNTIFS(Table2[Sub-Sector],Table3[[#This Row],[Sub-Sector]])</f>
        <v>9</v>
      </c>
      <c r="C27" s="1">
        <f>COUNTIFS(Table2[Sub-Sector],Table3[[#This Row],[Sub-Sector]],Table2[Uptrend],"Uptrend")/Table3[[#This Row],[Count]]</f>
        <v>0.44444444444444442</v>
      </c>
      <c r="D27" s="1">
        <f>COUNTIFS(Table2[Sub-Sector],Table3[[#This Row],[Sub-Sector]],Table2[1W Return vs Nifty],"&gt;=5")/Table3[[#This Row],[Count]]</f>
        <v>0.22222222222222221</v>
      </c>
      <c r="E27" s="1">
        <f>COUNTIFS(Table2[Sub-Sector],Table3[[#This Row],[Sub-Sector]],Table2[1M Return vs Nifty],"&gt;=5")/Table3[[#This Row],[Count]]</f>
        <v>0.1111111111111111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0.44444444444444442</v>
      </c>
      <c r="H27" s="1">
        <f>COUNTIFS(Table2[Sub-Sector],Table3[[#This Row],[Sub-Sector]],Table2[RSI Exponential â€“ 14D],"&gt;=50")/Table3[[#This Row],[Count]]</f>
        <v>0.22222222222222221</v>
      </c>
      <c r="I27" s="1">
        <f>COUNTIFS(Table2[Sub-Sector],Table3[[#This Row],[Sub-Sector]],Table2[Relative Volume],"&gt;=1")/Table3[[#This Row],[Count]]</f>
        <v>0.44444444444444442</v>
      </c>
      <c r="J27" s="1">
        <f>COUNTIFS(Table2[Sub-Sector],Table3[[#This Row],[Sub-Sector]],Table2[% Away From Day Low],"&gt;=0.05")/Table3[[#This Row],[Count]]</f>
        <v>0.22222222222222221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0.55555555555555558</v>
      </c>
      <c r="M27" s="1">
        <f>COUNTIFS(Table2[Sub-Sector],Table3[[#This Row],[Sub-Sector]],Table2[% Away From Current Week High],"&lt;=0.05")/Table3[[#This Row],[Count]]</f>
        <v>0.88888888888888884</v>
      </c>
      <c r="N27" s="1">
        <f>COUNTIFS(Table2[Sub-Sector],Table3[[#This Row],[Sub-Sector]],Table2[% Away From Current Month Low],"&gt;=0.05")/Table3[[#This Row],[Count]]</f>
        <v>0.66666666666666663</v>
      </c>
      <c r="O27" s="1">
        <f>COUNTIFS(Table2[Sub-Sector],Table3[[#This Row],[Sub-Sector]],Table2[% Away From Current Month High],"&lt;=0.05")/Table3[[#This Row],[Count]]</f>
        <v>0.33333333333333331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0.88888888888888884</v>
      </c>
      <c r="R27" s="1">
        <f>COUNTIFS(Table2[Sub-Sector],Table3[[#This Row],[Sub-Sector]],Table2[% Price above 20 EMA],"&gt;=0")/Table3[[#This Row],[Count]]</f>
        <v>0.44444444444444442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0.77777777777777779</v>
      </c>
      <c r="U27" s="1">
        <f>COUNTIFS(Table2[Sub-Sector],Table3[[#This Row],[Sub-Sector]],Table2[Rate of Change - Zone],"Positive")/Table3[[#This Row],[Count]]</f>
        <v>0.1111111111111111</v>
      </c>
      <c r="V27" s="1">
        <f>COUNTIFS(Table2[Sub-Sector],Table3[[#This Row],[Sub-Sector]],Table2[Sharpe Ratio],"&gt;=0.10")/Table3[[#This Row],[Count]]</f>
        <v>0.1111111111111111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27">
        <f>_xlfn.RANK.AVG(Table3[[#This Row],[Score]],Table3[Score],1)</f>
        <v>23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27">
        <f>_xlfn.RANK.AVG(Table3[[#This Row],[Score 2 ]],Table3[[Score 2 ]],1)</f>
        <v>26</v>
      </c>
    </row>
    <row r="28" spans="1:26" x14ac:dyDescent="0.3">
      <c r="A28" t="s">
        <v>62</v>
      </c>
      <c r="B28">
        <f>COUNTIFS(Table2[Sub-Sector],Table3[[#This Row],[Sub-Sector]])</f>
        <v>4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0.25</v>
      </c>
      <c r="E28" s="1">
        <f>COUNTIFS(Table2[Sub-Sector],Table3[[#This Row],[Sub-Sector]],Table2[1M Return vs Nifty],"&gt;=5")/Table3[[#This Row],[Count]]</f>
        <v>0.25</v>
      </c>
      <c r="F28" s="1">
        <f>COUNTIFS(Table2[Sub-Sector],Table3[[#This Row],[Sub-Sector]],Table2[6M Return vs Nifty],"&gt;=10")/Table3[[#This Row],[Count]]</f>
        <v>0.25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0.25</v>
      </c>
      <c r="I28" s="1">
        <f>COUNTIFS(Table2[Sub-Sector],Table3[[#This Row],[Sub-Sector]],Table2[Relative Volume],"&gt;=1")/Table3[[#This Row],[Count]]</f>
        <v>0.75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0.25</v>
      </c>
      <c r="M28" s="1">
        <f>COUNTIFS(Table2[Sub-Sector],Table3[[#This Row],[Sub-Sector]],Table2[% Away From Current Week High],"&lt;=0.05")/Table3[[#This Row],[Count]]</f>
        <v>0.5</v>
      </c>
      <c r="N28" s="1">
        <f>COUNTIFS(Table2[Sub-Sector],Table3[[#This Row],[Sub-Sector]],Table2[% Away From Current Month Low],"&gt;=0.05")/Table3[[#This Row],[Count]]</f>
        <v>0.25</v>
      </c>
      <c r="O28" s="1">
        <f>COUNTIFS(Table2[Sub-Sector],Table3[[#This Row],[Sub-Sector]],Table2[% Away From Current Month High],"&lt;=0.05")/Table3[[#This Row],[Count]]</f>
        <v>0.25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0.25</v>
      </c>
      <c r="S28" s="1">
        <f>COUNTIFS(Table2[Sub-Sector],Table3[[#This Row],[Sub-Sector]],Table2[% Price above 50 EMA],"&gt;=0")/Table3[[#This Row],[Count]]</f>
        <v>0.25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0.25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28">
        <f>_xlfn.RANK.AVG(Table3[[#This Row],[Score]],Table3[Score],1)</f>
        <v>34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28">
        <f>_xlfn.RANK.AVG(Table3[[#This Row],[Score 2 ]],Table3[[Score 2 ]],1)</f>
        <v>27</v>
      </c>
    </row>
    <row r="29" spans="1:26" x14ac:dyDescent="0.3">
      <c r="A29" t="s">
        <v>86</v>
      </c>
      <c r="B29">
        <f>COUNTIFS(Table2[Sub-Sector],Table3[[#This Row],[Sub-Sector]])</f>
        <v>5</v>
      </c>
      <c r="C29" s="1">
        <f>COUNTIFS(Table2[Sub-Sector],Table3[[#This Row],[Sub-Sector]],Table2[Uptrend],"Uptrend")/Table3[[#This Row],[Count]]</f>
        <v>0.4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0.6</v>
      </c>
      <c r="G29" s="1">
        <f>COUNTIFS(Table2[Sub-Sector],Table3[[#This Row],[Sub-Sector]],Table2[1Y Return vs Nifty],"&gt;=10")/Table3[[#This Row],[Count]]</f>
        <v>0.6</v>
      </c>
      <c r="H29" s="1">
        <f>COUNTIFS(Table2[Sub-Sector],Table3[[#This Row],[Sub-Sector]],Table2[RSI Exponential â€“ 14D],"&gt;=50")/Table3[[#This Row],[Count]]</f>
        <v>0</v>
      </c>
      <c r="I29" s="1">
        <f>COUNTIFS(Table2[Sub-Sector],Table3[[#This Row],[Sub-Sector]],Table2[Relative Volume],"&gt;=1")/Table3[[#This Row],[Count]]</f>
        <v>0.6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0.6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0.6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0.6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0.6</v>
      </c>
      <c r="U29" s="1">
        <f>COUNTIFS(Table2[Sub-Sector],Table3[[#This Row],[Sub-Sector]],Table2[Rate of Change - Zone],"Positive")/Table3[[#This Row],[Count]]</f>
        <v>0</v>
      </c>
      <c r="V29" s="1">
        <f>COUNTIFS(Table2[Sub-Sector],Table3[[#This Row],[Sub-Sector]],Table2[Sharpe Ratio],"&gt;=0.10")/Table3[[#This Row],[Count]]</f>
        <v>0.4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29">
        <f>_xlfn.RANK.AVG(Table3[[#This Row],[Score]],Table3[Score],1)</f>
        <v>53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29">
        <f>_xlfn.RANK.AVG(Table3[[#This Row],[Score 2 ]],Table3[[Score 2 ]],1)</f>
        <v>28</v>
      </c>
    </row>
    <row r="30" spans="1:26" x14ac:dyDescent="0.3">
      <c r="A30" t="s">
        <v>451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0.75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0.5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0.25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0.75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30">
        <f>_xlfn.RANK.AVG(Table3[[#This Row],[Score]],Table3[Score],1)</f>
        <v>25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0">
        <f>_xlfn.RANK.AVG(Table3[[#This Row],[Score 2 ]],Table3[[Score 2 ]],1)</f>
        <v>29</v>
      </c>
    </row>
    <row r="31" spans="1:26" x14ac:dyDescent="0.3">
      <c r="A31" t="s">
        <v>139</v>
      </c>
      <c r="B31">
        <f>COUNTIFS(Table2[Sub-Sector],Table3[[#This Row],[Sub-Sector]])</f>
        <v>20</v>
      </c>
      <c r="C31" s="1">
        <f>COUNTIFS(Table2[Sub-Sector],Table3[[#This Row],[Sub-Sector]],Table2[Uptrend],"Uptrend")/Table3[[#This Row],[Count]]</f>
        <v>0.25</v>
      </c>
      <c r="D31" s="1">
        <f>COUNTIFS(Table2[Sub-Sector],Table3[[#This Row],[Sub-Sector]],Table2[1W Return vs Nifty],"&gt;=5")/Table3[[#This Row],[Count]]</f>
        <v>0.15</v>
      </c>
      <c r="E31" s="1">
        <f>COUNTIFS(Table2[Sub-Sector],Table3[[#This Row],[Sub-Sector]],Table2[1M Return vs Nifty],"&gt;=5")/Table3[[#This Row],[Count]]</f>
        <v>0.2</v>
      </c>
      <c r="F31" s="1">
        <f>COUNTIFS(Table2[Sub-Sector],Table3[[#This Row],[Sub-Sector]],Table2[6M Return vs Nifty],"&gt;=10")/Table3[[#This Row],[Count]]</f>
        <v>0.25</v>
      </c>
      <c r="G31" s="1">
        <f>COUNTIFS(Table2[Sub-Sector],Table3[[#This Row],[Sub-Sector]],Table2[1Y Return vs Nifty],"&gt;=10")/Table3[[#This Row],[Count]]</f>
        <v>0.75</v>
      </c>
      <c r="H31" s="1">
        <f>COUNTIFS(Table2[Sub-Sector],Table3[[#This Row],[Sub-Sector]],Table2[RSI Exponential â€“ 14D],"&gt;=50")/Table3[[#This Row],[Count]]</f>
        <v>0.2</v>
      </c>
      <c r="I31" s="1">
        <f>COUNTIFS(Table2[Sub-Sector],Table3[[#This Row],[Sub-Sector]],Table2[Relative Volume],"&gt;=1")/Table3[[#This Row],[Count]]</f>
        <v>0.4</v>
      </c>
      <c r="J31" s="1">
        <f>COUNTIFS(Table2[Sub-Sector],Table3[[#This Row],[Sub-Sector]],Table2[% Away From Day Low],"&gt;=0.05")/Table3[[#This Row],[Count]]</f>
        <v>0.05</v>
      </c>
      <c r="K31" s="1">
        <f>COUNTIFS(Table2[Sub-Sector],Table3[[#This Row],[Sub-Sector]],Table2[% Away From Day High],"&lt;=0.05")/Table3[[#This Row],[Count]]</f>
        <v>0.95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0.9</v>
      </c>
      <c r="N31" s="1">
        <f>COUNTIFS(Table2[Sub-Sector],Table3[[#This Row],[Sub-Sector]],Table2[% Away From Current Month Low],"&gt;=0.05")/Table3[[#This Row],[Count]]</f>
        <v>0.6</v>
      </c>
      <c r="O31" s="1">
        <f>COUNTIFS(Table2[Sub-Sector],Table3[[#This Row],[Sub-Sector]],Table2[% Away From Current Month High],"&lt;=0.05")/Table3[[#This Row],[Count]]</f>
        <v>0.1</v>
      </c>
      <c r="P31" s="1">
        <f>COUNTIFS(Table2[Sub-Sector],Table3[[#This Row],[Sub-Sector]],Table2[% Away From 52W High],"&lt;=10")/Table3[[#This Row],[Count]]</f>
        <v>0.2</v>
      </c>
      <c r="Q31" s="1">
        <f>COUNTIFS(Table2[Sub-Sector],Table3[[#This Row],[Sub-Sector]],Table2[% Away From 52W Low],"&gt;=10")/Table3[[#This Row],[Count]]</f>
        <v>0.85</v>
      </c>
      <c r="R31" s="1">
        <f>COUNTIFS(Table2[Sub-Sector],Table3[[#This Row],[Sub-Sector]],Table2[% Price above 20 EMA],"&gt;=0")/Table3[[#This Row],[Count]]</f>
        <v>0.3</v>
      </c>
      <c r="S31" s="1">
        <f>COUNTIFS(Table2[Sub-Sector],Table3[[#This Row],[Sub-Sector]],Table2[% Price above 50 EMA],"&gt;=0")/Table3[[#This Row],[Count]]</f>
        <v>0.3</v>
      </c>
      <c r="T31" s="1">
        <f>COUNTIFS(Table2[Sub-Sector],Table3[[#This Row],[Sub-Sector]],Table2[% Price above 200 EMA],"&gt;=0")/Table3[[#This Row],[Count]]</f>
        <v>0.65</v>
      </c>
      <c r="U31" s="1">
        <f>COUNTIFS(Table2[Sub-Sector],Table3[[#This Row],[Sub-Sector]],Table2[Rate of Change - Zone],"Positive")/Table3[[#This Row],[Count]]</f>
        <v>0.15</v>
      </c>
      <c r="V31" s="1">
        <f>COUNTIFS(Table2[Sub-Sector],Table3[[#This Row],[Sub-Sector]],Table2[Sharpe Ratio],"&gt;=0.10")/Table3[[#This Row],[Count]]</f>
        <v>0.4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31">
        <f>_xlfn.RANK.AVG(Table3[[#This Row],[Score]],Table3[Score],1)</f>
        <v>31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1">
        <f>_xlfn.RANK.AVG(Table3[[#This Row],[Score 2 ]],Table3[[Score 2 ]],1)</f>
        <v>30</v>
      </c>
    </row>
    <row r="32" spans="1:26" x14ac:dyDescent="0.3">
      <c r="A32" t="s">
        <v>400</v>
      </c>
      <c r="B32">
        <f>COUNTIFS(Table2[Sub-Sector],Table3[[#This Row],[Sub-Sector]])</f>
        <v>14</v>
      </c>
      <c r="C32" s="1">
        <f>COUNTIFS(Table2[Sub-Sector],Table3[[#This Row],[Sub-Sector]],Table2[Uptrend],"Uptrend")/Table3[[#This Row],[Count]]</f>
        <v>0.2857142857142857</v>
      </c>
      <c r="D32" s="1">
        <f>COUNTIFS(Table2[Sub-Sector],Table3[[#This Row],[Sub-Sector]],Table2[1W Return vs Nifty],"&gt;=5")/Table3[[#This Row],[Count]]</f>
        <v>0.21428571428571427</v>
      </c>
      <c r="E32" s="1">
        <f>COUNTIFS(Table2[Sub-Sector],Table3[[#This Row],[Sub-Sector]],Table2[1M Return vs Nifty],"&gt;=5")/Table3[[#This Row],[Count]]</f>
        <v>0.2857142857142857</v>
      </c>
      <c r="F32" s="1">
        <f>COUNTIFS(Table2[Sub-Sector],Table3[[#This Row],[Sub-Sector]],Table2[6M Return vs Nifty],"&gt;=10")/Table3[[#This Row],[Count]]</f>
        <v>0.42857142857142855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0.42857142857142855</v>
      </c>
      <c r="I32" s="1">
        <f>COUNTIFS(Table2[Sub-Sector],Table3[[#This Row],[Sub-Sector]],Table2[Relative Volume],"&gt;=1")/Table3[[#This Row],[Count]]</f>
        <v>0.21428571428571427</v>
      </c>
      <c r="J32" s="1">
        <f>COUNTIFS(Table2[Sub-Sector],Table3[[#This Row],[Sub-Sector]],Table2[% Away From Day Low],"&gt;=0.05")/Table3[[#This Row],[Count]]</f>
        <v>7.1428571428571425E-2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1</v>
      </c>
      <c r="M32" s="1">
        <f>COUNTIFS(Table2[Sub-Sector],Table3[[#This Row],[Sub-Sector]],Table2[% Away From Current Week High],"&lt;=0.05")/Table3[[#This Row],[Count]]</f>
        <v>0.8571428571428571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0.2857142857142857</v>
      </c>
      <c r="P32" s="1">
        <f>COUNTIFS(Table2[Sub-Sector],Table3[[#This Row],[Sub-Sector]],Table2[% Away From 52W High],"&lt;=10")/Table3[[#This Row],[Count]]</f>
        <v>0.2857142857142857</v>
      </c>
      <c r="Q32" s="1">
        <f>COUNTIFS(Table2[Sub-Sector],Table3[[#This Row],[Sub-Sector]],Table2[% Away From 52W Low],"&gt;=10")/Table3[[#This Row],[Count]]</f>
        <v>0.8571428571428571</v>
      </c>
      <c r="R32" s="1">
        <f>COUNTIFS(Table2[Sub-Sector],Table3[[#This Row],[Sub-Sector]],Table2[% Price above 20 EMA],"&gt;=0")/Table3[[#This Row],[Count]]</f>
        <v>0.5714285714285714</v>
      </c>
      <c r="S32" s="1">
        <f>COUNTIFS(Table2[Sub-Sector],Table3[[#This Row],[Sub-Sector]],Table2[% Price above 50 EMA],"&gt;=0")/Table3[[#This Row],[Count]]</f>
        <v>0.42857142857142855</v>
      </c>
      <c r="T32" s="1">
        <f>COUNTIFS(Table2[Sub-Sector],Table3[[#This Row],[Sub-Sector]],Table2[% Price above 200 EMA],"&gt;=0")/Table3[[#This Row],[Count]]</f>
        <v>0.5714285714285714</v>
      </c>
      <c r="U32" s="1">
        <f>COUNTIFS(Table2[Sub-Sector],Table3[[#This Row],[Sub-Sector]],Table2[Rate of Change - Zone],"Positive")/Table3[[#This Row],[Count]]</f>
        <v>0.42857142857142855</v>
      </c>
      <c r="V32" s="1">
        <f>COUNTIFS(Table2[Sub-Sector],Table3[[#This Row],[Sub-Sector]],Table2[Sharpe Ratio],"&gt;=0.10")/Table3[[#This Row],[Count]]</f>
        <v>0.21428571428571427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32">
        <f>_xlfn.RANK.AVG(Table3[[#This Row],[Score]],Table3[Score],1)</f>
        <v>24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2">
        <f>_xlfn.RANK.AVG(Table3[[#This Row],[Score 2 ]],Table3[[Score 2 ]],1)</f>
        <v>31</v>
      </c>
    </row>
    <row r="33" spans="1:26" x14ac:dyDescent="0.3">
      <c r="A33" t="s">
        <v>43</v>
      </c>
      <c r="B33">
        <f>COUNTIFS(Table2[Sub-Sector],Table3[[#This Row],[Sub-Sector]])</f>
        <v>10</v>
      </c>
      <c r="C33" s="1">
        <f>COUNTIFS(Table2[Sub-Sector],Table3[[#This Row],[Sub-Sector]],Table2[Uptrend],"Uptrend")/Table3[[#This Row],[Count]]</f>
        <v>0.4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0.2</v>
      </c>
      <c r="F33" s="1">
        <f>COUNTIFS(Table2[Sub-Sector],Table3[[#This Row],[Sub-Sector]],Table2[6M Return vs Nifty],"&gt;=10")/Table3[[#This Row],[Count]]</f>
        <v>0.3</v>
      </c>
      <c r="G33" s="1">
        <f>COUNTIFS(Table2[Sub-Sector],Table3[[#This Row],[Sub-Sector]],Table2[1Y Return vs Nifty],"&gt;=10")/Table3[[#This Row],[Count]]</f>
        <v>0.6</v>
      </c>
      <c r="H33" s="1">
        <f>COUNTIFS(Table2[Sub-Sector],Table3[[#This Row],[Sub-Sector]],Table2[RSI Exponential â€“ 14D],"&gt;=50")/Table3[[#This Row],[Count]]</f>
        <v>0.3</v>
      </c>
      <c r="I33" s="1">
        <f>COUNTIFS(Table2[Sub-Sector],Table3[[#This Row],[Sub-Sector]],Table2[Relative Volume],"&gt;=1")/Table3[[#This Row],[Count]]</f>
        <v>0.3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0.9</v>
      </c>
      <c r="L33" s="1">
        <f>COUNTIFS(Table2[Sub-Sector],Table3[[#This Row],[Sub-Sector]],Table2[% Away From Current Week Low],"&gt;=0.05")/Table3[[#This Row],[Count]]</f>
        <v>0.1</v>
      </c>
      <c r="M33" s="1">
        <f>COUNTIFS(Table2[Sub-Sector],Table3[[#This Row],[Sub-Sector]],Table2[% Away From Current Week High],"&lt;=0.05")/Table3[[#This Row],[Count]]</f>
        <v>0.8</v>
      </c>
      <c r="N33" s="1">
        <f>COUNTIFS(Table2[Sub-Sector],Table3[[#This Row],[Sub-Sector]],Table2[% Away From Current Month Low],"&gt;=0.05")/Table3[[#This Row],[Count]]</f>
        <v>0.3</v>
      </c>
      <c r="O33" s="1">
        <f>COUNTIFS(Table2[Sub-Sector],Table3[[#This Row],[Sub-Sector]],Table2[% Away From Current Month High],"&lt;=0.05")/Table3[[#This Row],[Count]]</f>
        <v>0.2</v>
      </c>
      <c r="P33" s="1">
        <f>COUNTIFS(Table2[Sub-Sector],Table3[[#This Row],[Sub-Sector]],Table2[% Away From 52W High],"&lt;=10")/Table3[[#This Row],[Count]]</f>
        <v>0.3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0.1</v>
      </c>
      <c r="S33" s="1">
        <f>COUNTIFS(Table2[Sub-Sector],Table3[[#This Row],[Sub-Sector]],Table2[% Price above 50 EMA],"&gt;=0")/Table3[[#This Row],[Count]]</f>
        <v>0.2</v>
      </c>
      <c r="T33" s="1">
        <f>COUNTIFS(Table2[Sub-Sector],Table3[[#This Row],[Sub-Sector]],Table2[% Price above 200 EMA],"&gt;=0")/Table3[[#This Row],[Count]]</f>
        <v>0.7</v>
      </c>
      <c r="U33" s="1">
        <f>COUNTIFS(Table2[Sub-Sector],Table3[[#This Row],[Sub-Sector]],Table2[Rate of Change - Zone],"Positive")/Table3[[#This Row],[Count]]</f>
        <v>0.3</v>
      </c>
      <c r="V33" s="1">
        <f>COUNTIFS(Table2[Sub-Sector],Table3[[#This Row],[Sub-Sector]],Table2[Sharpe Ratio],"&gt;=0.10")/Table3[[#This Row],[Count]]</f>
        <v>0.1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33">
        <f>_xlfn.RANK.AVG(Table3[[#This Row],[Score]],Table3[Score],1)</f>
        <v>43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3">
        <f>_xlfn.RANK.AVG(Table3[[#This Row],[Score 2 ]],Table3[[Score 2 ]],1)</f>
        <v>32</v>
      </c>
    </row>
    <row r="34" spans="1:26" x14ac:dyDescent="0.3">
      <c r="A34" t="s">
        <v>202</v>
      </c>
      <c r="B34">
        <f>COUNTIFS(Table2[Sub-Sector],Table3[[#This Row],[Sub-Sector]])</f>
        <v>28</v>
      </c>
      <c r="C34" s="1">
        <f>COUNTIFS(Table2[Sub-Sector],Table3[[#This Row],[Sub-Sector]],Table2[Uptrend],"Uptrend")/Table3[[#This Row],[Count]]</f>
        <v>0.21428571428571427</v>
      </c>
      <c r="D34" s="1">
        <f>COUNTIFS(Table2[Sub-Sector],Table3[[#This Row],[Sub-Sector]],Table2[1W Return vs Nifty],"&gt;=5")/Table3[[#This Row],[Count]]</f>
        <v>7.1428571428571425E-2</v>
      </c>
      <c r="E34" s="1">
        <f>COUNTIFS(Table2[Sub-Sector],Table3[[#This Row],[Sub-Sector]],Table2[1M Return vs Nifty],"&gt;=5")/Table3[[#This Row],[Count]]</f>
        <v>3.5714285714285712E-2</v>
      </c>
      <c r="F34" s="1">
        <f>COUNTIFS(Table2[Sub-Sector],Table3[[#This Row],[Sub-Sector]],Table2[6M Return vs Nifty],"&gt;=10")/Table3[[#This Row],[Count]]</f>
        <v>0.42857142857142855</v>
      </c>
      <c r="G34" s="1">
        <f>COUNTIFS(Table2[Sub-Sector],Table3[[#This Row],[Sub-Sector]],Table2[1Y Return vs Nifty],"&gt;=10")/Table3[[#This Row],[Count]]</f>
        <v>0.5357142857142857</v>
      </c>
      <c r="H34" s="1">
        <f>COUNTIFS(Table2[Sub-Sector],Table3[[#This Row],[Sub-Sector]],Table2[RSI Exponential â€“ 14D],"&gt;=50")/Table3[[#This Row],[Count]]</f>
        <v>0.17857142857142858</v>
      </c>
      <c r="I34" s="1">
        <f>COUNTIFS(Table2[Sub-Sector],Table3[[#This Row],[Sub-Sector]],Table2[Relative Volume],"&gt;=1")/Table3[[#This Row],[Count]]</f>
        <v>0.21428571428571427</v>
      </c>
      <c r="J34" s="1">
        <f>COUNTIFS(Table2[Sub-Sector],Table3[[#This Row],[Sub-Sector]],Table2[% Away From Day Low],"&gt;=0.05")/Table3[[#This Row],[Count]]</f>
        <v>0.17857142857142858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0.6071428571428571</v>
      </c>
      <c r="M34" s="1">
        <f>COUNTIFS(Table2[Sub-Sector],Table3[[#This Row],[Sub-Sector]],Table2[% Away From Current Week High],"&lt;=0.05")/Table3[[#This Row],[Count]]</f>
        <v>0.8928571428571429</v>
      </c>
      <c r="N34" s="1">
        <f>COUNTIFS(Table2[Sub-Sector],Table3[[#This Row],[Sub-Sector]],Table2[% Away From Current Month Low],"&gt;=0.05")/Table3[[#This Row],[Count]]</f>
        <v>0.6785714285714286</v>
      </c>
      <c r="O34" s="1">
        <f>COUNTIFS(Table2[Sub-Sector],Table3[[#This Row],[Sub-Sector]],Table2[% Away From Current Month High],"&lt;=0.05")/Table3[[#This Row],[Count]]</f>
        <v>0.14285714285714285</v>
      </c>
      <c r="P34" s="1">
        <f>COUNTIFS(Table2[Sub-Sector],Table3[[#This Row],[Sub-Sector]],Table2[% Away From 52W High],"&lt;=10")/Table3[[#This Row],[Count]]</f>
        <v>7.1428571428571425E-2</v>
      </c>
      <c r="Q34" s="1">
        <f>COUNTIFS(Table2[Sub-Sector],Table3[[#This Row],[Sub-Sector]],Table2[% Away From 52W Low],"&gt;=10")/Table3[[#This Row],[Count]]</f>
        <v>0.9285714285714286</v>
      </c>
      <c r="R34" s="1">
        <f>COUNTIFS(Table2[Sub-Sector],Table3[[#This Row],[Sub-Sector]],Table2[% Price above 20 EMA],"&gt;=0")/Table3[[#This Row],[Count]]</f>
        <v>0.4642857142857143</v>
      </c>
      <c r="S34" s="1">
        <f>COUNTIFS(Table2[Sub-Sector],Table3[[#This Row],[Sub-Sector]],Table2[% Price above 50 EMA],"&gt;=0")/Table3[[#This Row],[Count]]</f>
        <v>0.21428571428571427</v>
      </c>
      <c r="T34" s="1">
        <f>COUNTIFS(Table2[Sub-Sector],Table3[[#This Row],[Sub-Sector]],Table2[% Price above 200 EMA],"&gt;=0")/Table3[[#This Row],[Count]]</f>
        <v>0.6785714285714286</v>
      </c>
      <c r="U34" s="1">
        <f>COUNTIFS(Table2[Sub-Sector],Table3[[#This Row],[Sub-Sector]],Table2[Rate of Change - Zone],"Positive")/Table3[[#This Row],[Count]]</f>
        <v>0.25</v>
      </c>
      <c r="V34" s="1">
        <f>COUNTIFS(Table2[Sub-Sector],Table3[[#This Row],[Sub-Sector]],Table2[Sharpe Ratio],"&gt;=0.10")/Table3[[#This Row],[Count]]</f>
        <v>0.39285714285714285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34">
        <f>_xlfn.RANK.AVG(Table3[[#This Row],[Score]],Table3[Score],1)</f>
        <v>46.5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4">
        <f>_xlfn.RANK.AVG(Table3[[#This Row],[Score 2 ]],Table3[[Score 2 ]],1)</f>
        <v>33</v>
      </c>
    </row>
    <row r="35" spans="1:26" x14ac:dyDescent="0.3">
      <c r="A35" t="s">
        <v>46</v>
      </c>
      <c r="B35">
        <f>COUNTIFS(Table2[Sub-Sector],Table3[[#This Row],[Sub-Sector]])</f>
        <v>26</v>
      </c>
      <c r="C35" s="1">
        <f>COUNTIFS(Table2[Sub-Sector],Table3[[#This Row],[Sub-Sector]],Table2[Uptrend],"Uptrend")/Table3[[#This Row],[Count]]</f>
        <v>0.15384615384615385</v>
      </c>
      <c r="D35" s="1">
        <f>COUNTIFS(Table2[Sub-Sector],Table3[[#This Row],[Sub-Sector]],Table2[1W Return vs Nifty],"&gt;=5")/Table3[[#This Row],[Count]]</f>
        <v>0.11538461538461539</v>
      </c>
      <c r="E35" s="1">
        <f>COUNTIFS(Table2[Sub-Sector],Table3[[#This Row],[Sub-Sector]],Table2[1M Return vs Nifty],"&gt;=5")/Table3[[#This Row],[Count]]</f>
        <v>0.15384615384615385</v>
      </c>
      <c r="F35" s="1">
        <f>COUNTIFS(Table2[Sub-Sector],Table3[[#This Row],[Sub-Sector]],Table2[6M Return vs Nifty],"&gt;=10")/Table3[[#This Row],[Count]]</f>
        <v>0.34615384615384615</v>
      </c>
      <c r="G35" s="1">
        <f>COUNTIFS(Table2[Sub-Sector],Table3[[#This Row],[Sub-Sector]],Table2[1Y Return vs Nifty],"&gt;=10")/Table3[[#This Row],[Count]]</f>
        <v>0.73076923076923073</v>
      </c>
      <c r="H35" s="1">
        <f>COUNTIFS(Table2[Sub-Sector],Table3[[#This Row],[Sub-Sector]],Table2[RSI Exponential â€“ 14D],"&gt;=50")/Table3[[#This Row],[Count]]</f>
        <v>0.23076923076923078</v>
      </c>
      <c r="I35" s="1">
        <f>COUNTIFS(Table2[Sub-Sector],Table3[[#This Row],[Sub-Sector]],Table2[Relative Volume],"&gt;=1")/Table3[[#This Row],[Count]]</f>
        <v>0.15384615384615385</v>
      </c>
      <c r="J35" s="1">
        <f>COUNTIFS(Table2[Sub-Sector],Table3[[#This Row],[Sub-Sector]],Table2[% Away From Day Low],"&gt;=0.05")/Table3[[#This Row],[Count]]</f>
        <v>0.15384615384615385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0.88461538461538458</v>
      </c>
      <c r="M35" s="1">
        <f>COUNTIFS(Table2[Sub-Sector],Table3[[#This Row],[Sub-Sector]],Table2[% Away From Current Week High],"&lt;=0.05")/Table3[[#This Row],[Count]]</f>
        <v>0.96153846153846156</v>
      </c>
      <c r="N35" s="1">
        <f>COUNTIFS(Table2[Sub-Sector],Table3[[#This Row],[Sub-Sector]],Table2[% Away From Current Month Low],"&gt;=0.05")/Table3[[#This Row],[Count]]</f>
        <v>0.92307692307692313</v>
      </c>
      <c r="O35" s="1">
        <f>COUNTIFS(Table2[Sub-Sector],Table3[[#This Row],[Sub-Sector]],Table2[% Away From Current Month High],"&lt;=0.05")/Table3[[#This Row],[Count]]</f>
        <v>0.15384615384615385</v>
      </c>
      <c r="P35" s="1">
        <f>COUNTIFS(Table2[Sub-Sector],Table3[[#This Row],[Sub-Sector]],Table2[% Away From 52W High],"&lt;=10")/Table3[[#This Row],[Count]]</f>
        <v>7.6923076923076927E-2</v>
      </c>
      <c r="Q35" s="1">
        <f>COUNTIFS(Table2[Sub-Sector],Table3[[#This Row],[Sub-Sector]],Table2[% Away From 52W Low],"&gt;=10")/Table3[[#This Row],[Count]]</f>
        <v>0.96153846153846156</v>
      </c>
      <c r="R35" s="1">
        <f>COUNTIFS(Table2[Sub-Sector],Table3[[#This Row],[Sub-Sector]],Table2[% Price above 20 EMA],"&gt;=0")/Table3[[#This Row],[Count]]</f>
        <v>0.53846153846153844</v>
      </c>
      <c r="S35" s="1">
        <f>COUNTIFS(Table2[Sub-Sector],Table3[[#This Row],[Sub-Sector]],Table2[% Price above 50 EMA],"&gt;=0")/Table3[[#This Row],[Count]]</f>
        <v>0.30769230769230771</v>
      </c>
      <c r="T35" s="1">
        <f>COUNTIFS(Table2[Sub-Sector],Table3[[#This Row],[Sub-Sector]],Table2[% Price above 200 EMA],"&gt;=0")/Table3[[#This Row],[Count]]</f>
        <v>0.61538461538461542</v>
      </c>
      <c r="U35" s="1">
        <f>COUNTIFS(Table2[Sub-Sector],Table3[[#This Row],[Sub-Sector]],Table2[Rate of Change - Zone],"Positive")/Table3[[#This Row],[Count]]</f>
        <v>0.23076923076923078</v>
      </c>
      <c r="V35" s="1">
        <f>COUNTIFS(Table2[Sub-Sector],Table3[[#This Row],[Sub-Sector]],Table2[Sharpe Ratio],"&gt;=0.10")/Table3[[#This Row],[Count]]</f>
        <v>0.46153846153846156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35">
        <f>_xlfn.RANK.AVG(Table3[[#This Row],[Score]],Table3[Score],1)</f>
        <v>42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5">
        <f>_xlfn.RANK.AVG(Table3[[#This Row],[Score 2 ]],Table3[[Score 2 ]],1)</f>
        <v>34</v>
      </c>
    </row>
    <row r="36" spans="1:26" x14ac:dyDescent="0.3">
      <c r="A36" t="s">
        <v>289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0.33333333333333331</v>
      </c>
      <c r="M36" s="1">
        <f>COUNTIFS(Table2[Sub-Sector],Table3[[#This Row],[Sub-Sector]],Table2[% Away From Current Week High],"&lt;=0.05")/Table3[[#This Row],[Count]]</f>
        <v>0.66666666666666663</v>
      </c>
      <c r="N36" s="1">
        <f>COUNTIFS(Table2[Sub-Sector],Table3[[#This Row],[Sub-Sector]],Table2[% Away From Current Month Low],"&gt;=0.05")/Table3[[#This Row],[Count]]</f>
        <v>0.66666666666666663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0.66666666666666663</v>
      </c>
      <c r="U36" s="1">
        <f>COUNTIFS(Table2[Sub-Sector],Table3[[#This Row],[Sub-Sector]],Table2[Rate of Change - Zone],"Positive")/Table3[[#This Row],[Count]]</f>
        <v>0.33333333333333331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36">
        <f>_xlfn.RANK.AVG(Table3[[#This Row],[Score]],Table3[Score],1)</f>
        <v>78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6">
        <f>_xlfn.RANK.AVG(Table3[[#This Row],[Score 2 ]],Table3[[Score 2 ]],1)</f>
        <v>35</v>
      </c>
    </row>
    <row r="37" spans="1:26" x14ac:dyDescent="0.3">
      <c r="A37" t="s">
        <v>158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0.55555555555555558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0.44444444444444442</v>
      </c>
      <c r="G37" s="1">
        <f>COUNTIFS(Table2[Sub-Sector],Table3[[#This Row],[Sub-Sector]],Table2[1Y Return vs Nifty],"&gt;=10")/Table3[[#This Row],[Count]]</f>
        <v>0.33333333333333331</v>
      </c>
      <c r="H37" s="1">
        <f>COUNTIFS(Table2[Sub-Sector],Table3[[#This Row],[Sub-Sector]],Table2[RSI Exponential â€“ 14D],"&gt;=50")/Table3[[#This Row],[Count]]</f>
        <v>0.44444444444444442</v>
      </c>
      <c r="I37" s="1">
        <f>COUNTIFS(Table2[Sub-Sector],Table3[[#This Row],[Sub-Sector]],Table2[Relative Volume],"&gt;=1")/Table3[[#This Row],[Count]]</f>
        <v>0.44444444444444442</v>
      </c>
      <c r="J37" s="1">
        <f>COUNTIFS(Table2[Sub-Sector],Table3[[#This Row],[Sub-Sector]],Table2[% Away From Day Low],"&gt;=0.05")/Table3[[#This Row],[Count]]</f>
        <v>0.22222222222222221</v>
      </c>
      <c r="K37" s="1">
        <f>COUNTIFS(Table2[Sub-Sector],Table3[[#This Row],[Sub-Sector]],Table2[% Away From Day High],"&lt;=0.05")/Table3[[#This Row],[Count]]</f>
        <v>0.88888888888888884</v>
      </c>
      <c r="L37" s="1">
        <f>COUNTIFS(Table2[Sub-Sector],Table3[[#This Row],[Sub-Sector]],Table2[% Away From Current Week Low],"&gt;=0.05")/Table3[[#This Row],[Count]]</f>
        <v>0.44444444444444442</v>
      </c>
      <c r="M37" s="1">
        <f>COUNTIFS(Table2[Sub-Sector],Table3[[#This Row],[Sub-Sector]],Table2[% Away From Current Week High],"&lt;=0.05")/Table3[[#This Row],[Count]]</f>
        <v>0.88888888888888884</v>
      </c>
      <c r="N37" s="1">
        <f>COUNTIFS(Table2[Sub-Sector],Table3[[#This Row],[Sub-Sector]],Table2[% Away From Current Month Low],"&gt;=0.05")/Table3[[#This Row],[Count]]</f>
        <v>0.66666666666666663</v>
      </c>
      <c r="O37" s="1">
        <f>COUNTIFS(Table2[Sub-Sector],Table3[[#This Row],[Sub-Sector]],Table2[% Away From Current Month High],"&lt;=0.05")/Table3[[#This Row],[Count]]</f>
        <v>0.1111111111111111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0.88888888888888884</v>
      </c>
      <c r="R37" s="1">
        <f>COUNTIFS(Table2[Sub-Sector],Table3[[#This Row],[Sub-Sector]],Table2[% Price above 20 EMA],"&gt;=0")/Table3[[#This Row],[Count]]</f>
        <v>0.55555555555555558</v>
      </c>
      <c r="S37" s="1">
        <f>COUNTIFS(Table2[Sub-Sector],Table3[[#This Row],[Sub-Sector]],Table2[% Price above 50 EMA],"&gt;=0")/Table3[[#This Row],[Count]]</f>
        <v>0.55555555555555558</v>
      </c>
      <c r="T37" s="1">
        <f>COUNTIFS(Table2[Sub-Sector],Table3[[#This Row],[Sub-Sector]],Table2[% Price above 200 EMA],"&gt;=0")/Table3[[#This Row],[Count]]</f>
        <v>0.88888888888888884</v>
      </c>
      <c r="U37" s="1">
        <f>COUNTIFS(Table2[Sub-Sector],Table3[[#This Row],[Sub-Sector]],Table2[Rate of Change - Zone],"Positive")/Table3[[#This Row],[Count]]</f>
        <v>0.22222222222222221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37">
        <f>_xlfn.RANK.AVG(Table3[[#This Row],[Score]],Table3[Score],1)</f>
        <v>33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37">
        <f>_xlfn.RANK.AVG(Table3[[#This Row],[Score 2 ]],Table3[[Score 2 ]],1)</f>
        <v>36</v>
      </c>
    </row>
    <row r="38" spans="1:26" x14ac:dyDescent="0.3">
      <c r="A38" t="s">
        <v>83</v>
      </c>
      <c r="B38">
        <f>COUNTIFS(Table2[Sub-Sector],Table3[[#This Row],[Sub-Sector]])</f>
        <v>3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0.33333333333333331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0.33333333333333331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0.66666666666666663</v>
      </c>
      <c r="I38" s="1">
        <f>COUNTIFS(Table2[Sub-Sector],Table3[[#This Row],[Sub-Sector]],Table2[Relative Volume],"&gt;=1")/Table3[[#This Row],[Count]]</f>
        <v>0.33333333333333331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1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1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0.33333333333333331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0.66666666666666663</v>
      </c>
      <c r="U38" s="1">
        <f>COUNTIFS(Table2[Sub-Sector],Table3[[#This Row],[Sub-Sector]],Table2[Rate of Change - Zone],"Positive")/Table3[[#This Row],[Count]]</f>
        <v>0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38">
        <f>_xlfn.RANK.AVG(Table3[[#This Row],[Score]],Table3[Score],1)</f>
        <v>60.5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38">
        <f>_xlfn.RANK.AVG(Table3[[#This Row],[Score 2 ]],Table3[[Score 2 ]],1)</f>
        <v>37</v>
      </c>
    </row>
    <row r="39" spans="1:26" x14ac:dyDescent="0.3">
      <c r="A39" t="s">
        <v>277</v>
      </c>
      <c r="B39">
        <f>COUNTIFS(Table2[Sub-Sector],Table3[[#This Row],[Sub-Sector]])</f>
        <v>12</v>
      </c>
      <c r="C39" s="1">
        <f>COUNTIFS(Table2[Sub-Sector],Table3[[#This Row],[Sub-Sector]],Table2[Uptrend],"Uptrend")/Table3[[#This Row],[Count]]</f>
        <v>0.33333333333333331</v>
      </c>
      <c r="D39" s="1">
        <f>COUNTIFS(Table2[Sub-Sector],Table3[[#This Row],[Sub-Sector]],Table2[1W Return vs Nifty],"&gt;=5")/Table3[[#This Row],[Count]]</f>
        <v>8.3333333333333329E-2</v>
      </c>
      <c r="E39" s="1">
        <f>COUNTIFS(Table2[Sub-Sector],Table3[[#This Row],[Sub-Sector]],Table2[1M Return vs Nifty],"&gt;=5")/Table3[[#This Row],[Count]]</f>
        <v>0.16666666666666666</v>
      </c>
      <c r="F39" s="1">
        <f>COUNTIFS(Table2[Sub-Sector],Table3[[#This Row],[Sub-Sector]],Table2[6M Return vs Nifty],"&gt;=10")/Table3[[#This Row],[Count]]</f>
        <v>0.33333333333333331</v>
      </c>
      <c r="G39" s="1">
        <f>COUNTIFS(Table2[Sub-Sector],Table3[[#This Row],[Sub-Sector]],Table2[1Y Return vs Nifty],"&gt;=10")/Table3[[#This Row],[Count]]</f>
        <v>0.41666666666666669</v>
      </c>
      <c r="H39" s="1">
        <f>COUNTIFS(Table2[Sub-Sector],Table3[[#This Row],[Sub-Sector]],Table2[RSI Exponential â€“ 14D],"&gt;=50")/Table3[[#This Row],[Count]]</f>
        <v>0.25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0.16666666666666666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0.33333333333333331</v>
      </c>
      <c r="M39" s="1">
        <f>COUNTIFS(Table2[Sub-Sector],Table3[[#This Row],[Sub-Sector]],Table2[% Away From Current Week High],"&lt;=0.05")/Table3[[#This Row],[Count]]</f>
        <v>0.5</v>
      </c>
      <c r="N39" s="1">
        <f>COUNTIFS(Table2[Sub-Sector],Table3[[#This Row],[Sub-Sector]],Table2[% Away From Current Month Low],"&gt;=0.05")/Table3[[#This Row],[Count]]</f>
        <v>0.5</v>
      </c>
      <c r="O39" s="1">
        <f>COUNTIFS(Table2[Sub-Sector],Table3[[#This Row],[Sub-Sector]],Table2[% Away From Current Month High],"&lt;=0.05")/Table3[[#This Row],[Count]]</f>
        <v>8.3333333333333329E-2</v>
      </c>
      <c r="P39" s="1">
        <f>COUNTIFS(Table2[Sub-Sector],Table3[[#This Row],[Sub-Sector]],Table2[% Away From 52W High],"&lt;=10")/Table3[[#This Row],[Count]]</f>
        <v>0.16666666666666666</v>
      </c>
      <c r="Q39" s="1">
        <f>COUNTIFS(Table2[Sub-Sector],Table3[[#This Row],[Sub-Sector]],Table2[% Away From 52W Low],"&gt;=10")/Table3[[#This Row],[Count]]</f>
        <v>0.83333333333333337</v>
      </c>
      <c r="R39" s="1">
        <f>COUNTIFS(Table2[Sub-Sector],Table3[[#This Row],[Sub-Sector]],Table2[% Price above 20 EMA],"&gt;=0")/Table3[[#This Row],[Count]]</f>
        <v>0.25</v>
      </c>
      <c r="S39" s="1">
        <f>COUNTIFS(Table2[Sub-Sector],Table3[[#This Row],[Sub-Sector]],Table2[% Price above 50 EMA],"&gt;=0")/Table3[[#This Row],[Count]]</f>
        <v>0.33333333333333331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0.16666666666666666</v>
      </c>
      <c r="V39" s="1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39">
        <f>_xlfn.RANK.AVG(Table3[[#This Row],[Score]],Table3[Score],1)</f>
        <v>39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39">
        <f>_xlfn.RANK.AVG(Table3[[#This Row],[Score 2 ]],Table3[[Score 2 ]],1)</f>
        <v>38</v>
      </c>
    </row>
    <row r="40" spans="1:26" x14ac:dyDescent="0.3">
      <c r="A40" t="s">
        <v>982</v>
      </c>
      <c r="B40">
        <f>COUNTIFS(Table2[Sub-Sector],Table3[[#This Row],[Sub-Sector]])</f>
        <v>1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1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1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1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</v>
      </c>
      <c r="V40" s="1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40">
        <f>_xlfn.RANK.AVG(Table3[[#This Row],[Score]],Table3[Score],1)</f>
        <v>51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0">
        <f>_xlfn.RANK.AVG(Table3[[#This Row],[Score 2 ]],Table3[[Score 2 ]],1)</f>
        <v>39.5</v>
      </c>
    </row>
    <row r="41" spans="1:26" x14ac:dyDescent="0.3">
      <c r="A41" t="s">
        <v>766</v>
      </c>
      <c r="B41">
        <f>COUNTIFS(Table2[Sub-Sector],Table3[[#This Row],[Sub-Sector]])</f>
        <v>1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1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1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1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41">
        <f>_xlfn.RANK.AVG(Table3[[#This Row],[Score]],Table3[Score],1)</f>
        <v>83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1">
        <f>_xlfn.RANK.AVG(Table3[[#This Row],[Score 2 ]],Table3[[Score 2 ]],1)</f>
        <v>39.5</v>
      </c>
    </row>
    <row r="42" spans="1:26" x14ac:dyDescent="0.3">
      <c r="A42" t="s">
        <v>32</v>
      </c>
      <c r="B42">
        <f>COUNTIFS(Table2[Sub-Sector],Table3[[#This Row],[Sub-Sector]])</f>
        <v>11</v>
      </c>
      <c r="C42" s="1">
        <f>COUNTIFS(Table2[Sub-Sector],Table3[[#This Row],[Sub-Sector]],Table2[Uptrend],"Uptrend")/Table3[[#This Row],[Count]]</f>
        <v>9.0909090909090912E-2</v>
      </c>
      <c r="D42" s="1">
        <f>COUNTIFS(Table2[Sub-Sector],Table3[[#This Row],[Sub-Sector]],Table2[1W Return vs Nifty],"&gt;=5")/Table3[[#This Row],[Count]]</f>
        <v>0.81818181818181823</v>
      </c>
      <c r="E42" s="1">
        <f>COUNTIFS(Table2[Sub-Sector],Table3[[#This Row],[Sub-Sector]],Table2[1M Return vs Nifty],"&gt;=5")/Table3[[#This Row],[Count]]</f>
        <v>0.27272727272727271</v>
      </c>
      <c r="F42" s="1">
        <f>COUNTIFS(Table2[Sub-Sector],Table3[[#This Row],[Sub-Sector]],Table2[6M Return vs Nifty],"&gt;=10")/Table3[[#This Row],[Count]]</f>
        <v>0</v>
      </c>
      <c r="G42" s="1">
        <f>COUNTIFS(Table2[Sub-Sector],Table3[[#This Row],[Sub-Sector]],Table2[1Y Return vs Nifty],"&gt;=10")/Table3[[#This Row],[Count]]</f>
        <v>0.27272727272727271</v>
      </c>
      <c r="H42" s="1">
        <f>COUNTIFS(Table2[Sub-Sector],Table3[[#This Row],[Sub-Sector]],Table2[RSI Exponential â€“ 14D],"&gt;=50")/Table3[[#This Row],[Count]]</f>
        <v>0.90909090909090906</v>
      </c>
      <c r="I42" s="1">
        <f>COUNTIFS(Table2[Sub-Sector],Table3[[#This Row],[Sub-Sector]],Table2[Relative Volume],"&gt;=1")/Table3[[#This Row],[Count]]</f>
        <v>0.72727272727272729</v>
      </c>
      <c r="J42" s="1">
        <f>COUNTIFS(Table2[Sub-Sector],Table3[[#This Row],[Sub-Sector]],Table2[% Away From Day Low],"&gt;=0.05")/Table3[[#This Row],[Count]]</f>
        <v>9.0909090909090912E-2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0.72727272727272729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0.45454545454545453</v>
      </c>
      <c r="P42" s="1">
        <f>COUNTIFS(Table2[Sub-Sector],Table3[[#This Row],[Sub-Sector]],Table2[% Away From 52W High],"&lt;=10")/Table3[[#This Row],[Count]]</f>
        <v>9.0909090909090912E-2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0.90909090909090906</v>
      </c>
      <c r="S42" s="1">
        <f>COUNTIFS(Table2[Sub-Sector],Table3[[#This Row],[Sub-Sector]],Table2[% Price above 50 EMA],"&gt;=0")/Table3[[#This Row],[Count]]</f>
        <v>0.36363636363636365</v>
      </c>
      <c r="T42" s="1">
        <f>COUNTIFS(Table2[Sub-Sector],Table3[[#This Row],[Sub-Sector]],Table2[% Price above 200 EMA],"&gt;=0")/Table3[[#This Row],[Count]]</f>
        <v>0.36363636363636365</v>
      </c>
      <c r="U42" s="1">
        <f>COUNTIFS(Table2[Sub-Sector],Table3[[#This Row],[Sub-Sector]],Table2[Rate of Change - Zone],"Positive")/Table3[[#This Row],[Count]]</f>
        <v>0.81818181818181823</v>
      </c>
      <c r="V42" s="1">
        <f>COUNTIFS(Table2[Sub-Sector],Table3[[#This Row],[Sub-Sector]],Table2[Sharpe Ratio],"&gt;=0.10")/Table3[[#This Row],[Count]]</f>
        <v>0.63636363636363635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42">
        <f>_xlfn.RANK.AVG(Table3[[#This Row],[Score]],Table3[Score],1)</f>
        <v>28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2">
        <f>_xlfn.RANK.AVG(Table3[[#This Row],[Score 2 ]],Table3[[Score 2 ]],1)</f>
        <v>41</v>
      </c>
    </row>
    <row r="43" spans="1:26" x14ac:dyDescent="0.3">
      <c r="A43" t="s">
        <v>191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0.5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43">
        <f>_xlfn.RANK.AVG(Table3[[#This Row],[Score]],Table3[Score],1)</f>
        <v>58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3">
        <f>_xlfn.RANK.AVG(Table3[[#This Row],[Score 2 ]],Table3[[Score 2 ]],1)</f>
        <v>42</v>
      </c>
    </row>
    <row r="44" spans="1:26" x14ac:dyDescent="0.3">
      <c r="A44" t="s">
        <v>21</v>
      </c>
      <c r="B44">
        <f>COUNTIFS(Table2[Sub-Sector],Table3[[#This Row],[Sub-Sector]])</f>
        <v>21</v>
      </c>
      <c r="C44" s="1">
        <f>COUNTIFS(Table2[Sub-Sector],Table3[[#This Row],[Sub-Sector]],Table2[Uptrend],"Uptrend")/Table3[[#This Row],[Count]]</f>
        <v>0.47619047619047616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0.47619047619047616</v>
      </c>
      <c r="F44" s="1">
        <f>COUNTIFS(Table2[Sub-Sector],Table3[[#This Row],[Sub-Sector]],Table2[6M Return vs Nifty],"&gt;=10")/Table3[[#This Row],[Count]]</f>
        <v>0.42857142857142855</v>
      </c>
      <c r="G44" s="1">
        <f>COUNTIFS(Table2[Sub-Sector],Table3[[#This Row],[Sub-Sector]],Table2[1Y Return vs Nifty],"&gt;=10")/Table3[[#This Row],[Count]]</f>
        <v>0.38095238095238093</v>
      </c>
      <c r="H44" s="1">
        <f>COUNTIFS(Table2[Sub-Sector],Table3[[#This Row],[Sub-Sector]],Table2[RSI Exponential â€“ 14D],"&gt;=50")/Table3[[#This Row],[Count]]</f>
        <v>0.38095238095238093</v>
      </c>
      <c r="I44" s="1">
        <f>COUNTIFS(Table2[Sub-Sector],Table3[[#This Row],[Sub-Sector]],Table2[Relative Volume],"&gt;=1")/Table3[[#This Row],[Count]]</f>
        <v>0.38095238095238093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0.33333333333333331</v>
      </c>
      <c r="M44" s="1">
        <f>COUNTIFS(Table2[Sub-Sector],Table3[[#This Row],[Sub-Sector]],Table2[% Away From Current Week High],"&lt;=0.05")/Table3[[#This Row],[Count]]</f>
        <v>0.76190476190476186</v>
      </c>
      <c r="N44" s="1">
        <f>COUNTIFS(Table2[Sub-Sector],Table3[[#This Row],[Sub-Sector]],Table2[% Away From Current Month Low],"&gt;=0.05")/Table3[[#This Row],[Count]]</f>
        <v>0.47619047619047616</v>
      </c>
      <c r="O44" s="1">
        <f>COUNTIFS(Table2[Sub-Sector],Table3[[#This Row],[Sub-Sector]],Table2[% Away From Current Month High],"&lt;=0.05")/Table3[[#This Row],[Count]]</f>
        <v>0.19047619047619047</v>
      </c>
      <c r="P44" s="1">
        <f>COUNTIFS(Table2[Sub-Sector],Table3[[#This Row],[Sub-Sector]],Table2[% Away From 52W High],"&lt;=10")/Table3[[#This Row],[Count]]</f>
        <v>0.33333333333333331</v>
      </c>
      <c r="Q44" s="1">
        <f>COUNTIFS(Table2[Sub-Sector],Table3[[#This Row],[Sub-Sector]],Table2[% Away From 52W Low],"&gt;=10")/Table3[[#This Row],[Count]]</f>
        <v>0.80952380952380953</v>
      </c>
      <c r="R44" s="1">
        <f>COUNTIFS(Table2[Sub-Sector],Table3[[#This Row],[Sub-Sector]],Table2[% Price above 20 EMA],"&gt;=0")/Table3[[#This Row],[Count]]</f>
        <v>0.38095238095238093</v>
      </c>
      <c r="S44" s="1">
        <f>COUNTIFS(Table2[Sub-Sector],Table3[[#This Row],[Sub-Sector]],Table2[% Price above 50 EMA],"&gt;=0")/Table3[[#This Row],[Count]]</f>
        <v>0.2857142857142857</v>
      </c>
      <c r="T44" s="1">
        <f>COUNTIFS(Table2[Sub-Sector],Table3[[#This Row],[Sub-Sector]],Table2[% Price above 200 EMA],"&gt;=0")/Table3[[#This Row],[Count]]</f>
        <v>0.5714285714285714</v>
      </c>
      <c r="U44" s="1">
        <f>COUNTIFS(Table2[Sub-Sector],Table3[[#This Row],[Sub-Sector]],Table2[Rate of Change - Zone],"Positive")/Table3[[#This Row],[Count]]</f>
        <v>0.19047619047619047</v>
      </c>
      <c r="V44" s="1">
        <f>COUNTIFS(Table2[Sub-Sector],Table3[[#This Row],[Sub-Sector]],Table2[Sharpe Ratio],"&gt;=0.10")/Table3[[#This Row],[Count]]</f>
        <v>9.5238095238095233E-2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44">
        <f>_xlfn.RANK.AVG(Table3[[#This Row],[Score]],Table3[Score],1)</f>
        <v>40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4">
        <f>_xlfn.RANK.AVG(Table3[[#This Row],[Score 2 ]],Table3[[Score 2 ]],1)</f>
        <v>43</v>
      </c>
    </row>
    <row r="45" spans="1:26" x14ac:dyDescent="0.3">
      <c r="A45" t="s">
        <v>458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0.25</v>
      </c>
      <c r="H45" s="1">
        <f>COUNTIFS(Table2[Sub-Sector],Table3[[#This Row],[Sub-Sector]],Table2[RSI Exponential â€“ 14D],"&gt;=50")/Table3[[#This Row],[Count]]</f>
        <v>0.25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0.25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0.5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0.25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0.25</v>
      </c>
      <c r="V45" s="1">
        <f>COUNTIFS(Table2[Sub-Sector],Table3[[#This Row],[Sub-Sector]],Table2[Sharpe Ratio],"&gt;=0.10")/Table3[[#This Row],[Count]]</f>
        <v>0.25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45">
        <f>_xlfn.RANK.AVG(Table3[[#This Row],[Score]],Table3[Score],1)</f>
        <v>44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5">
        <f>_xlfn.RANK.AVG(Table3[[#This Row],[Score 2 ]],Table3[[Score 2 ]],1)</f>
        <v>44</v>
      </c>
    </row>
    <row r="46" spans="1:26" x14ac:dyDescent="0.3">
      <c r="A46" t="s">
        <v>144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0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1</v>
      </c>
      <c r="F46" s="1">
        <f>COUNTIFS(Table2[Sub-Sector],Table3[[#This Row],[Sub-Sector]],Table2[6M Return vs Nifty],"&gt;=10")/Table3[[#This Row],[Count]]</f>
        <v>0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46">
        <f>_xlfn.RANK.AVG(Table3[[#This Row],[Score]],Table3[Score],1)</f>
        <v>54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6">
        <f>_xlfn.RANK.AVG(Table3[[#This Row],[Score 2 ]],Table3[[Score 2 ]],1)</f>
        <v>45.5</v>
      </c>
    </row>
    <row r="47" spans="1:26" x14ac:dyDescent="0.3">
      <c r="A47" t="s">
        <v>166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1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0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47">
        <f>_xlfn.RANK.AVG(Table3[[#This Row],[Score]],Table3[Score],1)</f>
        <v>86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7">
        <f>_xlfn.RANK.AVG(Table3[[#This Row],[Score 2 ]],Table3[[Score 2 ]],1)</f>
        <v>45.5</v>
      </c>
    </row>
    <row r="48" spans="1:26" x14ac:dyDescent="0.3">
      <c r="A48" t="s">
        <v>414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0.5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0.5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0.5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0.5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48">
        <f>_xlfn.RANK.AVG(Table3[[#This Row],[Score]],Table3[Score],1)</f>
        <v>35.5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8">
        <f>_xlfn.RANK.AVG(Table3[[#This Row],[Score 2 ]],Table3[[Score 2 ]],1)</f>
        <v>47.5</v>
      </c>
    </row>
    <row r="49" spans="1:26" x14ac:dyDescent="0.3">
      <c r="A49" t="s">
        <v>105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0.5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0.5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0.5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0.5</v>
      </c>
      <c r="Q49" s="1">
        <f>COUNTIFS(Table2[Sub-Sector],Table3[[#This Row],[Sub-Sector]],Table2[% Away From 52W Low],"&gt;=10")/Table3[[#This Row],[Count]]</f>
        <v>0.5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0.5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49">
        <f>_xlfn.RANK.AVG(Table3[[#This Row],[Score]],Table3[Score],1)</f>
        <v>35.5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9">
        <f>_xlfn.RANK.AVG(Table3[[#This Row],[Score 2 ]],Table3[[Score 2 ]],1)</f>
        <v>47.5</v>
      </c>
    </row>
    <row r="50" spans="1:26" x14ac:dyDescent="0.3">
      <c r="A50" t="s">
        <v>1613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0.5</v>
      </c>
      <c r="E50" s="1">
        <f>COUNTIFS(Table2[Sub-Sector],Table3[[#This Row],[Sub-Sector]],Table2[1M Return vs Nifty],"&gt;=5")/Table3[[#This Row],[Count]]</f>
        <v>0.5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1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0.5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50">
        <f>_xlfn.RANK.AVG(Table3[[#This Row],[Score]],Table3[Score],1)</f>
        <v>20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0">
        <f>_xlfn.RANK.AVG(Table3[[#This Row],[Score 2 ]],Table3[[Score 2 ]],1)</f>
        <v>49.5</v>
      </c>
    </row>
    <row r="51" spans="1:26" x14ac:dyDescent="0.3">
      <c r="A51" t="s">
        <v>1316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0.5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0.5</v>
      </c>
      <c r="P51" s="1">
        <f>COUNTIFS(Table2[Sub-Sector],Table3[[#This Row],[Sub-Sector]],Table2[% Away From 52W High],"&lt;=10")/Table3[[#This Row],[Count]]</f>
        <v>0.5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0.5</v>
      </c>
      <c r="V51" s="1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51">
        <f>_xlfn.RANK.AVG(Table3[[#This Row],[Score]],Table3[Score],1)</f>
        <v>29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1">
        <f>_xlfn.RANK.AVG(Table3[[#This Row],[Score 2 ]],Table3[[Score 2 ]],1)</f>
        <v>49.5</v>
      </c>
    </row>
    <row r="52" spans="1:26" x14ac:dyDescent="0.3">
      <c r="A52" t="s">
        <v>1319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1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52">
        <f>_xlfn.RANK.AVG(Table3[[#This Row],[Score]],Table3[Score],1)</f>
        <v>27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2">
        <f>_xlfn.RANK.AVG(Table3[[#This Row],[Score 2 ]],Table3[[Score 2 ]],1)</f>
        <v>51.5</v>
      </c>
    </row>
    <row r="53" spans="1:26" x14ac:dyDescent="0.3">
      <c r="A53" t="s">
        <v>518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0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1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53">
        <f>_xlfn.RANK.AVG(Table3[[#This Row],[Score]],Table3[Score],1)</f>
        <v>56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3">
        <f>_xlfn.RANK.AVG(Table3[[#This Row],[Score 2 ]],Table3[[Score 2 ]],1)</f>
        <v>51.5</v>
      </c>
    </row>
    <row r="54" spans="1:26" x14ac:dyDescent="0.3">
      <c r="A54" t="s">
        <v>373</v>
      </c>
      <c r="B54">
        <f>COUNTIFS(Table2[Sub-Sector],Table3[[#This Row],[Sub-Sector]])</f>
        <v>5</v>
      </c>
      <c r="C54" s="1">
        <f>COUNTIFS(Table2[Sub-Sector],Table3[[#This Row],[Sub-Sector]],Table2[Uptrend],"Uptrend")/Table3[[#This Row],[Count]]</f>
        <v>0.4</v>
      </c>
      <c r="D54" s="1">
        <f>COUNTIFS(Table2[Sub-Sector],Table3[[#This Row],[Sub-Sector]],Table2[1W Return vs Nifty],"&gt;=5")/Table3[[#This Row],[Count]]</f>
        <v>0.2</v>
      </c>
      <c r="E54" s="1">
        <f>COUNTIFS(Table2[Sub-Sector],Table3[[#This Row],[Sub-Sector]],Table2[1M Return vs Nifty],"&gt;=5")/Table3[[#This Row],[Count]]</f>
        <v>0.2</v>
      </c>
      <c r="F54" s="1">
        <f>COUNTIFS(Table2[Sub-Sector],Table3[[#This Row],[Sub-Sector]],Table2[6M Return vs Nifty],"&gt;=10")/Table3[[#This Row],[Count]]</f>
        <v>0.4</v>
      </c>
      <c r="G54" s="1">
        <f>COUNTIFS(Table2[Sub-Sector],Table3[[#This Row],[Sub-Sector]],Table2[1Y Return vs Nifty],"&gt;=10")/Table3[[#This Row],[Count]]</f>
        <v>0.4</v>
      </c>
      <c r="H54" s="1">
        <f>COUNTIFS(Table2[Sub-Sector],Table3[[#This Row],[Sub-Sector]],Table2[RSI Exponential â€“ 14D],"&gt;=50")/Table3[[#This Row],[Count]]</f>
        <v>0.2</v>
      </c>
      <c r="I54" s="1">
        <f>COUNTIFS(Table2[Sub-Sector],Table3[[#This Row],[Sub-Sector]],Table2[Relative Volume],"&gt;=1")/Table3[[#This Row],[Count]]</f>
        <v>0.2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0.2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0.4</v>
      </c>
      <c r="S54" s="1">
        <f>COUNTIFS(Table2[Sub-Sector],Table3[[#This Row],[Sub-Sector]],Table2[% Price above 50 EMA],"&gt;=0")/Table3[[#This Row],[Count]]</f>
        <v>0.6</v>
      </c>
      <c r="T54" s="1">
        <f>COUNTIFS(Table2[Sub-Sector],Table3[[#This Row],[Sub-Sector]],Table2[% Price above 200 EMA],"&gt;=0")/Table3[[#This Row],[Count]]</f>
        <v>0.6</v>
      </c>
      <c r="U54" s="1">
        <f>COUNTIFS(Table2[Sub-Sector],Table3[[#This Row],[Sub-Sector]],Table2[Rate of Change - Zone],"Positive")/Table3[[#This Row],[Count]]</f>
        <v>0.4</v>
      </c>
      <c r="V54" s="1">
        <f>COUNTIFS(Table2[Sub-Sector],Table3[[#This Row],[Sub-Sector]],Table2[Sharpe Ratio],"&gt;=0.10")/Table3[[#This Row],[Count]]</f>
        <v>0.2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54">
        <f>_xlfn.RANK.AVG(Table3[[#This Row],[Score]],Table3[Score],1)</f>
        <v>30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4">
        <f>_xlfn.RANK.AVG(Table3[[#This Row],[Score 2 ]],Table3[[Score 2 ]],1)</f>
        <v>53</v>
      </c>
    </row>
    <row r="55" spans="1:26" x14ac:dyDescent="0.3">
      <c r="A55" t="s">
        <v>1743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1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55">
        <f>_xlfn.RANK.AVG(Table3[[#This Row],[Score]],Table3[Score],1)</f>
        <v>88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5">
        <f>_xlfn.RANK.AVG(Table3[[#This Row],[Score 2 ]],Table3[[Score 2 ]],1)</f>
        <v>54</v>
      </c>
    </row>
    <row r="56" spans="1:26" x14ac:dyDescent="0.3">
      <c r="A56" t="s">
        <v>1806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1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0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1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56">
        <f>_xlfn.RANK.AVG(Table3[[#This Row],[Score]],Table3[Score],1)</f>
        <v>60.5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6">
        <f>_xlfn.RANK.AVG(Table3[[#This Row],[Score 2 ]],Table3[[Score 2 ]],1)</f>
        <v>55</v>
      </c>
    </row>
    <row r="57" spans="1:26" x14ac:dyDescent="0.3">
      <c r="A57" t="s">
        <v>24</v>
      </c>
      <c r="B57">
        <f>COUNTIFS(Table2[Sub-Sector],Table3[[#This Row],[Sub-Sector]])</f>
        <v>20</v>
      </c>
      <c r="C57" s="1">
        <f>COUNTIFS(Table2[Sub-Sector],Table3[[#This Row],[Sub-Sector]],Table2[Uptrend],"Uptrend")/Table3[[#This Row],[Count]]</f>
        <v>0.25</v>
      </c>
      <c r="D57" s="1">
        <f>COUNTIFS(Table2[Sub-Sector],Table3[[#This Row],[Sub-Sector]],Table2[1W Return vs Nifty],"&gt;=5")/Table3[[#This Row],[Count]]</f>
        <v>0.35</v>
      </c>
      <c r="E57" s="1">
        <f>COUNTIFS(Table2[Sub-Sector],Table3[[#This Row],[Sub-Sector]],Table2[1M Return vs Nifty],"&gt;=5")/Table3[[#This Row],[Count]]</f>
        <v>0.35</v>
      </c>
      <c r="F57" s="1">
        <f>COUNTIFS(Table2[Sub-Sector],Table3[[#This Row],[Sub-Sector]],Table2[6M Return vs Nifty],"&gt;=10")/Table3[[#This Row],[Count]]</f>
        <v>0.05</v>
      </c>
      <c r="G57" s="1">
        <f>COUNTIFS(Table2[Sub-Sector],Table3[[#This Row],[Sub-Sector]],Table2[1Y Return vs Nifty],"&gt;=10")/Table3[[#This Row],[Count]]</f>
        <v>0.15</v>
      </c>
      <c r="H57" s="1">
        <f>COUNTIFS(Table2[Sub-Sector],Table3[[#This Row],[Sub-Sector]],Table2[RSI Exponential â€“ 14D],"&gt;=50")/Table3[[#This Row],[Count]]</f>
        <v>0.45</v>
      </c>
      <c r="I57" s="1">
        <f>COUNTIFS(Table2[Sub-Sector],Table3[[#This Row],[Sub-Sector]],Table2[Relative Volume],"&gt;=1")/Table3[[#This Row],[Count]]</f>
        <v>0.5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0.9</v>
      </c>
      <c r="L57" s="1">
        <f>COUNTIFS(Table2[Sub-Sector],Table3[[#This Row],[Sub-Sector]],Table2[% Away From Current Week Low],"&gt;=0.05")/Table3[[#This Row],[Count]]</f>
        <v>0.6</v>
      </c>
      <c r="M57" s="1">
        <f>COUNTIFS(Table2[Sub-Sector],Table3[[#This Row],[Sub-Sector]],Table2[% Away From Current Week High],"&lt;=0.05")/Table3[[#This Row],[Count]]</f>
        <v>0.9</v>
      </c>
      <c r="N57" s="1">
        <f>COUNTIFS(Table2[Sub-Sector],Table3[[#This Row],[Sub-Sector]],Table2[% Away From Current Month Low],"&gt;=0.05")/Table3[[#This Row],[Count]]</f>
        <v>0.85</v>
      </c>
      <c r="O57" s="1">
        <f>COUNTIFS(Table2[Sub-Sector],Table3[[#This Row],[Sub-Sector]],Table2[% Away From Current Month High],"&lt;=0.05")/Table3[[#This Row],[Count]]</f>
        <v>0.35</v>
      </c>
      <c r="P57" s="1">
        <f>COUNTIFS(Table2[Sub-Sector],Table3[[#This Row],[Sub-Sector]],Table2[% Away From 52W High],"&lt;=10")/Table3[[#This Row],[Count]]</f>
        <v>0.25</v>
      </c>
      <c r="Q57" s="1">
        <f>COUNTIFS(Table2[Sub-Sector],Table3[[#This Row],[Sub-Sector]],Table2[% Away From 52W Low],"&gt;=10")/Table3[[#This Row],[Count]]</f>
        <v>0.7</v>
      </c>
      <c r="R57" s="1">
        <f>COUNTIFS(Table2[Sub-Sector],Table3[[#This Row],[Sub-Sector]],Table2[% Price above 20 EMA],"&gt;=0")/Table3[[#This Row],[Count]]</f>
        <v>0.45</v>
      </c>
      <c r="S57" s="1">
        <f>COUNTIFS(Table2[Sub-Sector],Table3[[#This Row],[Sub-Sector]],Table2[% Price above 50 EMA],"&gt;=0")/Table3[[#This Row],[Count]]</f>
        <v>0.3</v>
      </c>
      <c r="T57" s="1">
        <f>COUNTIFS(Table2[Sub-Sector],Table3[[#This Row],[Sub-Sector]],Table2[% Price above 200 EMA],"&gt;=0")/Table3[[#This Row],[Count]]</f>
        <v>0.3</v>
      </c>
      <c r="U57" s="1">
        <f>COUNTIFS(Table2[Sub-Sector],Table3[[#This Row],[Sub-Sector]],Table2[Rate of Change - Zone],"Positive")/Table3[[#This Row],[Count]]</f>
        <v>0.5</v>
      </c>
      <c r="V57" s="1">
        <f>COUNTIFS(Table2[Sub-Sector],Table3[[#This Row],[Sub-Sector]],Table2[Sharpe Ratio],"&gt;=0.10")/Table3[[#This Row],[Count]]</f>
        <v>0.15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57">
        <f>_xlfn.RANK.AVG(Table3[[#This Row],[Score]],Table3[Score],1)</f>
        <v>26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7">
        <f>_xlfn.RANK.AVG(Table3[[#This Row],[Score 2 ]],Table3[[Score 2 ]],1)</f>
        <v>56</v>
      </c>
    </row>
    <row r="58" spans="1:26" x14ac:dyDescent="0.3">
      <c r="A58" t="s">
        <v>197</v>
      </c>
      <c r="B58">
        <f>COUNTIFS(Table2[Sub-Sector],Table3[[#This Row],[Sub-Sector]])</f>
        <v>9</v>
      </c>
      <c r="C58" s="1">
        <f>COUNTIFS(Table2[Sub-Sector],Table3[[#This Row],[Sub-Sector]],Table2[Uptrend],"Uptrend")/Table3[[#This Row],[Count]]</f>
        <v>0.1111111111111111</v>
      </c>
      <c r="D58" s="1">
        <f>COUNTIFS(Table2[Sub-Sector],Table3[[#This Row],[Sub-Sector]],Table2[1W Return vs Nifty],"&gt;=5")/Table3[[#This Row],[Count]]</f>
        <v>0.1111111111111111</v>
      </c>
      <c r="E58" s="1">
        <f>COUNTIFS(Table2[Sub-Sector],Table3[[#This Row],[Sub-Sector]],Table2[1M Return vs Nifty],"&gt;=5")/Table3[[#This Row],[Count]]</f>
        <v>0.1111111111111111</v>
      </c>
      <c r="F58" s="1">
        <f>COUNTIFS(Table2[Sub-Sector],Table3[[#This Row],[Sub-Sector]],Table2[6M Return vs Nifty],"&gt;=10")/Table3[[#This Row],[Count]]</f>
        <v>0.33333333333333331</v>
      </c>
      <c r="G58" s="1">
        <f>COUNTIFS(Table2[Sub-Sector],Table3[[#This Row],[Sub-Sector]],Table2[1Y Return vs Nifty],"&gt;=10")/Table3[[#This Row],[Count]]</f>
        <v>0.33333333333333331</v>
      </c>
      <c r="H58" s="1">
        <f>COUNTIFS(Table2[Sub-Sector],Table3[[#This Row],[Sub-Sector]],Table2[RSI Exponential â€“ 14D],"&gt;=50")/Table3[[#This Row],[Count]]</f>
        <v>0.1111111111111111</v>
      </c>
      <c r="I58" s="1">
        <f>COUNTIFS(Table2[Sub-Sector],Table3[[#This Row],[Sub-Sector]],Table2[Relative Volume],"&gt;=1")/Table3[[#This Row],[Count]]</f>
        <v>0.44444444444444442</v>
      </c>
      <c r="J58" s="1">
        <f>COUNTIFS(Table2[Sub-Sector],Table3[[#This Row],[Sub-Sector]],Table2[% Away From Day Low],"&gt;=0.05")/Table3[[#This Row],[Count]]</f>
        <v>0.22222222222222221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0.33333333333333331</v>
      </c>
      <c r="M58" s="1">
        <f>COUNTIFS(Table2[Sub-Sector],Table3[[#This Row],[Sub-Sector]],Table2[% Away From Current Week High],"&lt;=0.05")/Table3[[#This Row],[Count]]</f>
        <v>0.88888888888888884</v>
      </c>
      <c r="N58" s="1">
        <f>COUNTIFS(Table2[Sub-Sector],Table3[[#This Row],[Sub-Sector]],Table2[% Away From Current Month Low],"&gt;=0.05")/Table3[[#This Row],[Count]]</f>
        <v>0.33333333333333331</v>
      </c>
      <c r="O58" s="1">
        <f>COUNTIFS(Table2[Sub-Sector],Table3[[#This Row],[Sub-Sector]],Table2[% Away From Current Month High],"&lt;=0.05")/Table3[[#This Row],[Count]]</f>
        <v>0.1111111111111111</v>
      </c>
      <c r="P58" s="1">
        <f>COUNTIFS(Table2[Sub-Sector],Table3[[#This Row],[Sub-Sector]],Table2[% Away From 52W High],"&lt;=10")/Table3[[#This Row],[Count]]</f>
        <v>0.1111111111111111</v>
      </c>
      <c r="Q58" s="1">
        <f>COUNTIFS(Table2[Sub-Sector],Table3[[#This Row],[Sub-Sector]],Table2[% Away From 52W Low],"&gt;=10")/Table3[[#This Row],[Count]]</f>
        <v>0.88888888888888884</v>
      </c>
      <c r="R58" s="1">
        <f>COUNTIFS(Table2[Sub-Sector],Table3[[#This Row],[Sub-Sector]],Table2[% Price above 20 EMA],"&gt;=0")/Table3[[#This Row],[Count]]</f>
        <v>0.22222222222222221</v>
      </c>
      <c r="S58" s="1">
        <f>COUNTIFS(Table2[Sub-Sector],Table3[[#This Row],[Sub-Sector]],Table2[% Price above 50 EMA],"&gt;=0")/Table3[[#This Row],[Count]]</f>
        <v>0.1111111111111111</v>
      </c>
      <c r="T58" s="1">
        <f>COUNTIFS(Table2[Sub-Sector],Table3[[#This Row],[Sub-Sector]],Table2[% Price above 200 EMA],"&gt;=0")/Table3[[#This Row],[Count]]</f>
        <v>0.44444444444444442</v>
      </c>
      <c r="U58" s="1">
        <f>COUNTIFS(Table2[Sub-Sector],Table3[[#This Row],[Sub-Sector]],Table2[Rate of Change - Zone],"Positive")/Table3[[#This Row],[Count]]</f>
        <v>0.1111111111111111</v>
      </c>
      <c r="V58" s="1">
        <f>COUNTIFS(Table2[Sub-Sector],Table3[[#This Row],[Sub-Sector]],Table2[Sharpe Ratio],"&gt;=0.10")/Table3[[#This Row],[Count]]</f>
        <v>0.1111111111111111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58">
        <f>_xlfn.RANK.AVG(Table3[[#This Row],[Score]],Table3[Score],1)</f>
        <v>52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8">
        <f>_xlfn.RANK.AVG(Table3[[#This Row],[Score 2 ]],Table3[[Score 2 ]],1)</f>
        <v>57</v>
      </c>
    </row>
    <row r="59" spans="1:26" x14ac:dyDescent="0.3">
      <c r="A59" t="s">
        <v>136</v>
      </c>
      <c r="B59">
        <f>COUNTIFS(Table2[Sub-Sector],Table3[[#This Row],[Sub-Sector]])</f>
        <v>8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0.75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0.125</v>
      </c>
      <c r="G59" s="1">
        <f>COUNTIFS(Table2[Sub-Sector],Table3[[#This Row],[Sub-Sector]],Table2[1Y Return vs Nifty],"&gt;=10")/Table3[[#This Row],[Count]]</f>
        <v>0.875</v>
      </c>
      <c r="H59" s="1">
        <f>COUNTIFS(Table2[Sub-Sector],Table3[[#This Row],[Sub-Sector]],Table2[RSI Exponential â€“ 14D],"&gt;=50")/Table3[[#This Row],[Count]]</f>
        <v>0.875</v>
      </c>
      <c r="I59" s="1">
        <f>COUNTIFS(Table2[Sub-Sector],Table3[[#This Row],[Sub-Sector]],Table2[Relative Volume],"&gt;=1")/Table3[[#This Row],[Count]]</f>
        <v>0.125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0.75</v>
      </c>
      <c r="M59" s="1">
        <f>COUNTIFS(Table2[Sub-Sector],Table3[[#This Row],[Sub-Sector]],Table2[% Away From Current Week High],"&lt;=0.05")/Table3[[#This Row],[Count]]</f>
        <v>0.875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0.125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0.5</v>
      </c>
      <c r="S59" s="1">
        <f>COUNTIFS(Table2[Sub-Sector],Table3[[#This Row],[Sub-Sector]],Table2[% Price above 50 EMA],"&gt;=0")/Table3[[#This Row],[Count]]</f>
        <v>0.125</v>
      </c>
      <c r="T59" s="1">
        <f>COUNTIFS(Table2[Sub-Sector],Table3[[#This Row],[Sub-Sector]],Table2[% Price above 200 EMA],"&gt;=0")/Table3[[#This Row],[Count]]</f>
        <v>0.875</v>
      </c>
      <c r="U59" s="1">
        <f>COUNTIFS(Table2[Sub-Sector],Table3[[#This Row],[Sub-Sector]],Table2[Rate of Change - Zone],"Positive")/Table3[[#This Row],[Count]]</f>
        <v>0.125</v>
      </c>
      <c r="V59" s="1">
        <f>COUNTIFS(Table2[Sub-Sector],Table3[[#This Row],[Sub-Sector]],Table2[Sharpe Ratio],"&gt;=0.10")/Table3[[#This Row],[Count]]</f>
        <v>0.75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59">
        <f>_xlfn.RANK.AVG(Table3[[#This Row],[Score]],Table3[Score],1)</f>
        <v>66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9">
        <f>_xlfn.RANK.AVG(Table3[[#This Row],[Score 2 ]],Table3[[Score 2 ]],1)</f>
        <v>58</v>
      </c>
    </row>
    <row r="60" spans="1:26" x14ac:dyDescent="0.3">
      <c r="A60" t="s">
        <v>502</v>
      </c>
      <c r="B60">
        <f>COUNTIFS(Table2[Sub-Sector],Table3[[#This Row],[Sub-Sector]])</f>
        <v>9</v>
      </c>
      <c r="C60" s="1">
        <f>COUNTIFS(Table2[Sub-Sector],Table3[[#This Row],[Sub-Sector]],Table2[Uptrend],"Uptrend")/Table3[[#This Row],[Count]]</f>
        <v>0.66666666666666663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0.55555555555555558</v>
      </c>
      <c r="F60" s="1">
        <f>COUNTIFS(Table2[Sub-Sector],Table3[[#This Row],[Sub-Sector]],Table2[6M Return vs Nifty],"&gt;=10")/Table3[[#This Row],[Count]]</f>
        <v>0.33333333333333331</v>
      </c>
      <c r="G60" s="1">
        <f>COUNTIFS(Table2[Sub-Sector],Table3[[#This Row],[Sub-Sector]],Table2[1Y Return vs Nifty],"&gt;=10")/Table3[[#This Row],[Count]]</f>
        <v>0.44444444444444442</v>
      </c>
      <c r="H60" s="1">
        <f>COUNTIFS(Table2[Sub-Sector],Table3[[#This Row],[Sub-Sector]],Table2[RSI Exponential â€“ 14D],"&gt;=50")/Table3[[#This Row],[Count]]</f>
        <v>0.44444444444444442</v>
      </c>
      <c r="I60" s="1">
        <f>COUNTIFS(Table2[Sub-Sector],Table3[[#This Row],[Sub-Sector]],Table2[Relative Volume],"&gt;=1")/Table3[[#This Row],[Count]]</f>
        <v>0.22222222222222221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0.55555555555555558</v>
      </c>
      <c r="M60" s="1">
        <f>COUNTIFS(Table2[Sub-Sector],Table3[[#This Row],[Sub-Sector]],Table2[% Away From Current Week High],"&lt;=0.05")/Table3[[#This Row],[Count]]</f>
        <v>0.88888888888888884</v>
      </c>
      <c r="N60" s="1">
        <f>COUNTIFS(Table2[Sub-Sector],Table3[[#This Row],[Sub-Sector]],Table2[% Away From Current Month Low],"&gt;=0.05")/Table3[[#This Row],[Count]]</f>
        <v>0.77777777777777779</v>
      </c>
      <c r="O60" s="1">
        <f>COUNTIFS(Table2[Sub-Sector],Table3[[#This Row],[Sub-Sector]],Table2[% Away From Current Month High],"&lt;=0.05")/Table3[[#This Row],[Count]]</f>
        <v>0.33333333333333331</v>
      </c>
      <c r="P60" s="1">
        <f>COUNTIFS(Table2[Sub-Sector],Table3[[#This Row],[Sub-Sector]],Table2[% Away From 52W High],"&lt;=10")/Table3[[#This Row],[Count]]</f>
        <v>0.22222222222222221</v>
      </c>
      <c r="Q60" s="1">
        <f>COUNTIFS(Table2[Sub-Sector],Table3[[#This Row],[Sub-Sector]],Table2[% Away From 52W Low],"&gt;=10")/Table3[[#This Row],[Count]]</f>
        <v>0.88888888888888884</v>
      </c>
      <c r="R60" s="1">
        <f>COUNTIFS(Table2[Sub-Sector],Table3[[#This Row],[Sub-Sector]],Table2[% Price above 20 EMA],"&gt;=0")/Table3[[#This Row],[Count]]</f>
        <v>0.44444444444444442</v>
      </c>
      <c r="S60" s="1">
        <f>COUNTIFS(Table2[Sub-Sector],Table3[[#This Row],[Sub-Sector]],Table2[% Price above 50 EMA],"&gt;=0")/Table3[[#This Row],[Count]]</f>
        <v>0.66666666666666663</v>
      </c>
      <c r="T60" s="1">
        <f>COUNTIFS(Table2[Sub-Sector],Table3[[#This Row],[Sub-Sector]],Table2[% Price above 200 EMA],"&gt;=0")/Table3[[#This Row],[Count]]</f>
        <v>0.77777777777777779</v>
      </c>
      <c r="U60" s="1">
        <f>COUNTIFS(Table2[Sub-Sector],Table3[[#This Row],[Sub-Sector]],Table2[Rate of Change - Zone],"Positive")/Table3[[#This Row],[Count]]</f>
        <v>0.22222222222222221</v>
      </c>
      <c r="V60" s="1">
        <f>COUNTIFS(Table2[Sub-Sector],Table3[[#This Row],[Sub-Sector]],Table2[Sharpe Ratio],"&gt;=0.10")/Table3[[#This Row],[Count]]</f>
        <v>0.22222222222222221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60">
        <f>_xlfn.RANK.AVG(Table3[[#This Row],[Score]],Table3[Score],1)</f>
        <v>37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0">
        <f>_xlfn.RANK.AVG(Table3[[#This Row],[Score 2 ]],Table3[[Score 2 ]],1)</f>
        <v>59</v>
      </c>
    </row>
    <row r="61" spans="1:26" x14ac:dyDescent="0.3">
      <c r="A61" t="s">
        <v>111</v>
      </c>
      <c r="B61">
        <f>COUNTIFS(Table2[Sub-Sector],Table3[[#This Row],[Sub-Sector]])</f>
        <v>4</v>
      </c>
      <c r="C61" s="1">
        <f>COUNTIFS(Table2[Sub-Sector],Table3[[#This Row],[Sub-Sector]],Table2[Uptrend],"Uptrend")/Table3[[#This Row],[Count]]</f>
        <v>0.25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0.75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0.75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0.25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0.75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61">
        <f>_xlfn.RANK.AVG(Table3[[#This Row],[Score]],Table3[Score],1)</f>
        <v>77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1">
        <f>_xlfn.RANK.AVG(Table3[[#This Row],[Score 2 ]],Table3[[Score 2 ]],1)</f>
        <v>60</v>
      </c>
    </row>
    <row r="62" spans="1:26" x14ac:dyDescent="0.3">
      <c r="A62" t="s">
        <v>1027</v>
      </c>
      <c r="B62">
        <f>COUNTIFS(Table2[Sub-Sector],Table3[[#This Row],[Sub-Sector]])</f>
        <v>2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1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0.5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1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0.5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0.5</v>
      </c>
      <c r="V62" s="1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62">
        <f>_xlfn.RANK.AVG(Table3[[#This Row],[Score]],Table3[Score],1)</f>
        <v>64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2">
        <f>_xlfn.RANK.AVG(Table3[[#This Row],[Score 2 ]],Table3[[Score 2 ]],1)</f>
        <v>61</v>
      </c>
    </row>
    <row r="63" spans="1:26" x14ac:dyDescent="0.3">
      <c r="A63" t="s">
        <v>215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0.33333333333333331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0.33333333333333331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0.33333333333333331</v>
      </c>
      <c r="I63" s="1">
        <f>COUNTIFS(Table2[Sub-Sector],Table3[[#This Row],[Sub-Sector]],Table2[Relative Volume],"&gt;=1")/Table3[[#This Row],[Count]]</f>
        <v>0.33333333333333331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1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0.66666666666666663</v>
      </c>
      <c r="S63" s="1">
        <f>COUNTIFS(Table2[Sub-Sector],Table3[[#This Row],[Sub-Sector]],Table2[% Price above 50 EMA],"&gt;=0")/Table3[[#This Row],[Count]]</f>
        <v>0.33333333333333331</v>
      </c>
      <c r="T63" s="1">
        <f>COUNTIFS(Table2[Sub-Sector],Table3[[#This Row],[Sub-Sector]],Table2[% Price above 200 EMA],"&gt;=0")/Table3[[#This Row],[Count]]</f>
        <v>0.66666666666666663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0.66666666666666663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63">
        <f>_xlfn.RANK.AVG(Table3[[#This Row],[Score]],Table3[Score],1)</f>
        <v>72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3">
        <f>_xlfn.RANK.AVG(Table3[[#This Row],[Score 2 ]],Table3[[Score 2 ]],1)</f>
        <v>62</v>
      </c>
    </row>
    <row r="64" spans="1:26" x14ac:dyDescent="0.3">
      <c r="A64" t="s">
        <v>91</v>
      </c>
      <c r="B64">
        <f>COUNTIFS(Table2[Sub-Sector],Table3[[#This Row],[Sub-Sector]])</f>
        <v>5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0.2</v>
      </c>
      <c r="E64" s="1">
        <f>COUNTIFS(Table2[Sub-Sector],Table3[[#This Row],[Sub-Sector]],Table2[1M Return vs Nifty],"&gt;=5")/Table3[[#This Row],[Count]]</f>
        <v>0.2</v>
      </c>
      <c r="F64" s="1">
        <f>COUNTIFS(Table2[Sub-Sector],Table3[[#This Row],[Sub-Sector]],Table2[6M Return vs Nifty],"&gt;=10")/Table3[[#This Row],[Count]]</f>
        <v>0.2</v>
      </c>
      <c r="G64" s="1">
        <f>COUNTIFS(Table2[Sub-Sector],Table3[[#This Row],[Sub-Sector]],Table2[1Y Return vs Nifty],"&gt;=10")/Table3[[#This Row],[Count]]</f>
        <v>0.6</v>
      </c>
      <c r="H64" s="1">
        <f>COUNTIFS(Table2[Sub-Sector],Table3[[#This Row],[Sub-Sector]],Table2[RSI Exponential â€“ 14D],"&gt;=50")/Table3[[#This Row],[Count]]</f>
        <v>0.2</v>
      </c>
      <c r="I64" s="1">
        <f>COUNTIFS(Table2[Sub-Sector],Table3[[#This Row],[Sub-Sector]],Table2[Relative Volume],"&gt;=1")/Table3[[#This Row],[Count]]</f>
        <v>0.6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0.8</v>
      </c>
      <c r="M64" s="1">
        <f>COUNTIFS(Table2[Sub-Sector],Table3[[#This Row],[Sub-Sector]],Table2[% Away From Current Week High],"&lt;=0.05")/Table3[[#This Row],[Count]]</f>
        <v>0.8</v>
      </c>
      <c r="N64" s="1">
        <f>COUNTIFS(Table2[Sub-Sector],Table3[[#This Row],[Sub-Sector]],Table2[% Away From Current Month Low],"&gt;=0.05")/Table3[[#This Row],[Count]]</f>
        <v>0.8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0.8</v>
      </c>
      <c r="R64" s="1">
        <f>COUNTIFS(Table2[Sub-Sector],Table3[[#This Row],[Sub-Sector]],Table2[% Price above 20 EMA],"&gt;=0")/Table3[[#This Row],[Count]]</f>
        <v>0.4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0.4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0.6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4">
        <f>_xlfn.RANK.AVG(Table3[[#This Row],[Score]],Table3[Score],1)</f>
        <v>59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4">
        <f>_xlfn.RANK.AVG(Table3[[#This Row],[Score 2 ]],Table3[[Score 2 ]],1)</f>
        <v>63</v>
      </c>
    </row>
    <row r="65" spans="1:26" x14ac:dyDescent="0.3">
      <c r="A65" t="s">
        <v>284</v>
      </c>
      <c r="B65">
        <f>COUNTIFS(Table2[Sub-Sector],Table3[[#This Row],[Sub-Sector]])</f>
        <v>19</v>
      </c>
      <c r="C65" s="1">
        <f>COUNTIFS(Table2[Sub-Sector],Table3[[#This Row],[Sub-Sector]],Table2[Uptrend],"Uptrend")/Table3[[#This Row],[Count]]</f>
        <v>0.36842105263157893</v>
      </c>
      <c r="D65" s="1">
        <f>COUNTIFS(Table2[Sub-Sector],Table3[[#This Row],[Sub-Sector]],Table2[1W Return vs Nifty],"&gt;=5")/Table3[[#This Row],[Count]]</f>
        <v>0.15789473684210525</v>
      </c>
      <c r="E65" s="1">
        <f>COUNTIFS(Table2[Sub-Sector],Table3[[#This Row],[Sub-Sector]],Table2[1M Return vs Nifty],"&gt;=5")/Table3[[#This Row],[Count]]</f>
        <v>0.10526315789473684</v>
      </c>
      <c r="F65" s="1">
        <f>COUNTIFS(Table2[Sub-Sector],Table3[[#This Row],[Sub-Sector]],Table2[6M Return vs Nifty],"&gt;=10")/Table3[[#This Row],[Count]]</f>
        <v>0.42105263157894735</v>
      </c>
      <c r="G65" s="1">
        <f>COUNTIFS(Table2[Sub-Sector],Table3[[#This Row],[Sub-Sector]],Table2[1Y Return vs Nifty],"&gt;=10")/Table3[[#This Row],[Count]]</f>
        <v>0.57894736842105265</v>
      </c>
      <c r="H65" s="1">
        <f>COUNTIFS(Table2[Sub-Sector],Table3[[#This Row],[Sub-Sector]],Table2[RSI Exponential â€“ 14D],"&gt;=50")/Table3[[#This Row],[Count]]</f>
        <v>0.26315789473684209</v>
      </c>
      <c r="I65" s="1">
        <f>COUNTIFS(Table2[Sub-Sector],Table3[[#This Row],[Sub-Sector]],Table2[Relative Volume],"&gt;=1")/Table3[[#This Row],[Count]]</f>
        <v>5.2631578947368418E-2</v>
      </c>
      <c r="J65" s="1">
        <f>COUNTIFS(Table2[Sub-Sector],Table3[[#This Row],[Sub-Sector]],Table2[% Away From Day Low],"&gt;=0.05")/Table3[[#This Row],[Count]]</f>
        <v>0.10526315789473684</v>
      </c>
      <c r="K65" s="1">
        <f>COUNTIFS(Table2[Sub-Sector],Table3[[#This Row],[Sub-Sector]],Table2[% Away From Day High],"&lt;=0.05")/Table3[[#This Row],[Count]]</f>
        <v>0.94736842105263153</v>
      </c>
      <c r="L65" s="1">
        <f>COUNTIFS(Table2[Sub-Sector],Table3[[#This Row],[Sub-Sector]],Table2[% Away From Current Week Low],"&gt;=0.05")/Table3[[#This Row],[Count]]</f>
        <v>0.57894736842105265</v>
      </c>
      <c r="M65" s="1">
        <f>COUNTIFS(Table2[Sub-Sector],Table3[[#This Row],[Sub-Sector]],Table2[% Away From Current Week High],"&lt;=0.05")/Table3[[#This Row],[Count]]</f>
        <v>0.89473684210526316</v>
      </c>
      <c r="N65" s="1">
        <f>COUNTIFS(Table2[Sub-Sector],Table3[[#This Row],[Sub-Sector]],Table2[% Away From Current Month Low],"&gt;=0.05")/Table3[[#This Row],[Count]]</f>
        <v>0.68421052631578949</v>
      </c>
      <c r="O65" s="1">
        <f>COUNTIFS(Table2[Sub-Sector],Table3[[#This Row],[Sub-Sector]],Table2[% Away From Current Month High],"&lt;=0.05")/Table3[[#This Row],[Count]]</f>
        <v>0.10526315789473684</v>
      </c>
      <c r="P65" s="1">
        <f>COUNTIFS(Table2[Sub-Sector],Table3[[#This Row],[Sub-Sector]],Table2[% Away From 52W High],"&lt;=10")/Table3[[#This Row],[Count]]</f>
        <v>0.15789473684210525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0.31578947368421051</v>
      </c>
      <c r="S65" s="1">
        <f>COUNTIFS(Table2[Sub-Sector],Table3[[#This Row],[Sub-Sector]],Table2[% Price above 50 EMA],"&gt;=0")/Table3[[#This Row],[Count]]</f>
        <v>0.26315789473684209</v>
      </c>
      <c r="T65" s="1">
        <f>COUNTIFS(Table2[Sub-Sector],Table3[[#This Row],[Sub-Sector]],Table2[% Price above 200 EMA],"&gt;=0")/Table3[[#This Row],[Count]]</f>
        <v>0.84210526315789469</v>
      </c>
      <c r="U65" s="1">
        <f>COUNTIFS(Table2[Sub-Sector],Table3[[#This Row],[Sub-Sector]],Table2[Rate of Change - Zone],"Positive")/Table3[[#This Row],[Count]]</f>
        <v>5.2631578947368418E-2</v>
      </c>
      <c r="V65" s="1">
        <f>COUNTIFS(Table2[Sub-Sector],Table3[[#This Row],[Sub-Sector]],Table2[Sharpe Ratio],"&gt;=0.10")/Table3[[#This Row],[Count]]</f>
        <v>0.26315789473684209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65">
        <f>_xlfn.RANK.AVG(Table3[[#This Row],[Score]],Table3[Score],1)</f>
        <v>48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5">
        <f>_xlfn.RANK.AVG(Table3[[#This Row],[Score 2 ]],Table3[[Score 2 ]],1)</f>
        <v>64</v>
      </c>
    </row>
    <row r="66" spans="1:26" x14ac:dyDescent="0.3">
      <c r="A66" t="s">
        <v>114</v>
      </c>
      <c r="B66">
        <f>COUNTIFS(Table2[Sub-Sector],Table3[[#This Row],[Sub-Sector]])</f>
        <v>2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0.5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0.5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0.5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0.5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66">
        <f>_xlfn.RANK.AVG(Table3[[#This Row],[Score]],Table3[Score],1)</f>
        <v>69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6">
        <f>_xlfn.RANK.AVG(Table3[[#This Row],[Score 2 ]],Table3[[Score 2 ]],1)</f>
        <v>65.5</v>
      </c>
    </row>
    <row r="67" spans="1:26" x14ac:dyDescent="0.3">
      <c r="A67" t="s">
        <v>835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1</v>
      </c>
      <c r="G67" s="1">
        <f>COUNTIFS(Table2[Sub-Sector],Table3[[#This Row],[Sub-Sector]],Table2[1Y Return vs Nifty],"&gt;=10")/Table3[[#This Row],[Count]]</f>
        <v>0.66666666666666663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0.33333333333333331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0.33333333333333331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0.33333333333333331</v>
      </c>
      <c r="S67" s="1">
        <f>COUNTIFS(Table2[Sub-Sector],Table3[[#This Row],[Sub-Sector]],Table2[% Price above 50 EMA],"&gt;=0")/Table3[[#This Row],[Count]]</f>
        <v>0.66666666666666663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67">
        <f>_xlfn.RANK.AVG(Table3[[#This Row],[Score]],Table3[Score],1)</f>
        <v>65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7">
        <f>_xlfn.RANK.AVG(Table3[[#This Row],[Score 2 ]],Table3[[Score 2 ]],1)</f>
        <v>65.5</v>
      </c>
    </row>
    <row r="68" spans="1:26" x14ac:dyDescent="0.3">
      <c r="A68" t="s">
        <v>75</v>
      </c>
      <c r="B68">
        <f>COUNTIFS(Table2[Sub-Sector],Table3[[#This Row],[Sub-Sector]])</f>
        <v>17</v>
      </c>
      <c r="C68" s="1">
        <f>COUNTIFS(Table2[Sub-Sector],Table3[[#This Row],[Sub-Sector]],Table2[Uptrend],"Uptrend")/Table3[[#This Row],[Count]]</f>
        <v>0.17647058823529413</v>
      </c>
      <c r="D68" s="1">
        <f>COUNTIFS(Table2[Sub-Sector],Table3[[#This Row],[Sub-Sector]],Table2[1W Return vs Nifty],"&gt;=5")/Table3[[#This Row],[Count]]</f>
        <v>0.29411764705882354</v>
      </c>
      <c r="E68" s="1">
        <f>COUNTIFS(Table2[Sub-Sector],Table3[[#This Row],[Sub-Sector]],Table2[1M Return vs Nifty],"&gt;=5")/Table3[[#This Row],[Count]]</f>
        <v>0.29411764705882354</v>
      </c>
      <c r="F68" s="1">
        <f>COUNTIFS(Table2[Sub-Sector],Table3[[#This Row],[Sub-Sector]],Table2[6M Return vs Nifty],"&gt;=10")/Table3[[#This Row],[Count]]</f>
        <v>0.11764705882352941</v>
      </c>
      <c r="G68" s="1">
        <f>COUNTIFS(Table2[Sub-Sector],Table3[[#This Row],[Sub-Sector]],Table2[1Y Return vs Nifty],"&gt;=10")/Table3[[#This Row],[Count]]</f>
        <v>0.23529411764705882</v>
      </c>
      <c r="H68" s="1">
        <f>COUNTIFS(Table2[Sub-Sector],Table3[[#This Row],[Sub-Sector]],Table2[RSI Exponential â€“ 14D],"&gt;=50")/Table3[[#This Row],[Count]]</f>
        <v>0.6470588235294118</v>
      </c>
      <c r="I68" s="1">
        <f>COUNTIFS(Table2[Sub-Sector],Table3[[#This Row],[Sub-Sector]],Table2[Relative Volume],"&gt;=1")/Table3[[#This Row],[Count]]</f>
        <v>0.23529411764705882</v>
      </c>
      <c r="J68" s="1">
        <f>COUNTIFS(Table2[Sub-Sector],Table3[[#This Row],[Sub-Sector]],Table2[% Away From Day Low],"&gt;=0.05")/Table3[[#This Row],[Count]]</f>
        <v>5.8823529411764705E-2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0.6470588235294118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0.70588235294117652</v>
      </c>
      <c r="O68" s="1">
        <f>COUNTIFS(Table2[Sub-Sector],Table3[[#This Row],[Sub-Sector]],Table2[% Away From Current Month High],"&lt;=0.05")/Table3[[#This Row],[Count]]</f>
        <v>0.17647058823529413</v>
      </c>
      <c r="P68" s="1">
        <f>COUNTIFS(Table2[Sub-Sector],Table3[[#This Row],[Sub-Sector]],Table2[% Away From 52W High],"&lt;=10")/Table3[[#This Row],[Count]]</f>
        <v>0.23529411764705882</v>
      </c>
      <c r="Q68" s="1">
        <f>COUNTIFS(Table2[Sub-Sector],Table3[[#This Row],[Sub-Sector]],Table2[% Away From 52W Low],"&gt;=10")/Table3[[#This Row],[Count]]</f>
        <v>0.88235294117647056</v>
      </c>
      <c r="R68" s="1">
        <f>COUNTIFS(Table2[Sub-Sector],Table3[[#This Row],[Sub-Sector]],Table2[% Price above 20 EMA],"&gt;=0")/Table3[[#This Row],[Count]]</f>
        <v>0.58823529411764708</v>
      </c>
      <c r="S68" s="1">
        <f>COUNTIFS(Table2[Sub-Sector],Table3[[#This Row],[Sub-Sector]],Table2[% Price above 50 EMA],"&gt;=0")/Table3[[#This Row],[Count]]</f>
        <v>0.35294117647058826</v>
      </c>
      <c r="T68" s="1">
        <f>COUNTIFS(Table2[Sub-Sector],Table3[[#This Row],[Sub-Sector]],Table2[% Price above 200 EMA],"&gt;=0")/Table3[[#This Row],[Count]]</f>
        <v>0.52941176470588236</v>
      </c>
      <c r="U68" s="1">
        <f>COUNTIFS(Table2[Sub-Sector],Table3[[#This Row],[Sub-Sector]],Table2[Rate of Change - Zone],"Positive")/Table3[[#This Row],[Count]]</f>
        <v>0.52941176470588236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68">
        <f>_xlfn.RANK.AVG(Table3[[#This Row],[Score]],Table3[Score],1)</f>
        <v>38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8">
        <f>_xlfn.RANK.AVG(Table3[[#This Row],[Score 2 ]],Table3[[Score 2 ]],1)</f>
        <v>67</v>
      </c>
    </row>
    <row r="69" spans="1:26" x14ac:dyDescent="0.3">
      <c r="A69" t="s">
        <v>117</v>
      </c>
      <c r="B69">
        <f>COUNTIFS(Table2[Sub-Sector],Table3[[#This Row],[Sub-Sector]])</f>
        <v>24</v>
      </c>
      <c r="C69" s="1">
        <f>COUNTIFS(Table2[Sub-Sector],Table3[[#This Row],[Sub-Sector]],Table2[Uptrend],"Uptrend")/Table3[[#This Row],[Count]]</f>
        <v>0.33333333333333331</v>
      </c>
      <c r="D69" s="1">
        <f>COUNTIFS(Table2[Sub-Sector],Table3[[#This Row],[Sub-Sector]],Table2[1W Return vs Nifty],"&gt;=5")/Table3[[#This Row],[Count]]</f>
        <v>0.125</v>
      </c>
      <c r="E69" s="1">
        <f>COUNTIFS(Table2[Sub-Sector],Table3[[#This Row],[Sub-Sector]],Table2[1M Return vs Nifty],"&gt;=5")/Table3[[#This Row],[Count]]</f>
        <v>0.16666666666666666</v>
      </c>
      <c r="F69" s="1">
        <f>COUNTIFS(Table2[Sub-Sector],Table3[[#This Row],[Sub-Sector]],Table2[6M Return vs Nifty],"&gt;=10")/Table3[[#This Row],[Count]]</f>
        <v>0.25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0.33333333333333331</v>
      </c>
      <c r="I69" s="1">
        <f>COUNTIFS(Table2[Sub-Sector],Table3[[#This Row],[Sub-Sector]],Table2[Relative Volume],"&gt;=1")/Table3[[#This Row],[Count]]</f>
        <v>8.3333333333333329E-2</v>
      </c>
      <c r="J69" s="1">
        <f>COUNTIFS(Table2[Sub-Sector],Table3[[#This Row],[Sub-Sector]],Table2[% Away From Day Low],"&gt;=0.05")/Table3[[#This Row],[Count]]</f>
        <v>0.125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0.66666666666666663</v>
      </c>
      <c r="M69" s="1">
        <f>COUNTIFS(Table2[Sub-Sector],Table3[[#This Row],[Sub-Sector]],Table2[% Away From Current Week High],"&lt;=0.05")/Table3[[#This Row],[Count]]</f>
        <v>0.91666666666666663</v>
      </c>
      <c r="N69" s="1">
        <f>COUNTIFS(Table2[Sub-Sector],Table3[[#This Row],[Sub-Sector]],Table2[% Away From Current Month Low],"&gt;=0.05")/Table3[[#This Row],[Count]]</f>
        <v>0.875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0.125</v>
      </c>
      <c r="Q69" s="1">
        <f>COUNTIFS(Table2[Sub-Sector],Table3[[#This Row],[Sub-Sector]],Table2[% Away From 52W Low],"&gt;=10")/Table3[[#This Row],[Count]]</f>
        <v>0.95833333333333337</v>
      </c>
      <c r="R69" s="1">
        <f>COUNTIFS(Table2[Sub-Sector],Table3[[#This Row],[Sub-Sector]],Table2[% Price above 20 EMA],"&gt;=0")/Table3[[#This Row],[Count]]</f>
        <v>0.375</v>
      </c>
      <c r="S69" s="1">
        <f>COUNTIFS(Table2[Sub-Sector],Table3[[#This Row],[Sub-Sector]],Table2[% Price above 50 EMA],"&gt;=0")/Table3[[#This Row],[Count]]</f>
        <v>0.375</v>
      </c>
      <c r="T69" s="1">
        <f>COUNTIFS(Table2[Sub-Sector],Table3[[#This Row],[Sub-Sector]],Table2[% Price above 200 EMA],"&gt;=0")/Table3[[#This Row],[Count]]</f>
        <v>0.625</v>
      </c>
      <c r="U69" s="1">
        <f>COUNTIFS(Table2[Sub-Sector],Table3[[#This Row],[Sub-Sector]],Table2[Rate of Change - Zone],"Positive")/Table3[[#This Row],[Count]]</f>
        <v>8.3333333333333329E-2</v>
      </c>
      <c r="V69" s="1">
        <f>COUNTIFS(Table2[Sub-Sector],Table3[[#This Row],[Sub-Sector]],Table2[Sharpe Ratio],"&gt;=0.10")/Table3[[#This Row],[Count]]</f>
        <v>0.41666666666666669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69">
        <f>_xlfn.RANK.AVG(Table3[[#This Row],[Score]],Table3[Score],1)</f>
        <v>49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9">
        <f>_xlfn.RANK.AVG(Table3[[#This Row],[Score 2 ]],Table3[[Score 2 ]],1)</f>
        <v>68</v>
      </c>
    </row>
    <row r="70" spans="1:26" x14ac:dyDescent="0.3">
      <c r="A70" t="s">
        <v>40</v>
      </c>
      <c r="B70">
        <f>COUNTIFS(Table2[Sub-Sector],Table3[[#This Row],[Sub-Sector]])</f>
        <v>3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0.33333333333333331</v>
      </c>
      <c r="G70" s="1">
        <f>COUNTIFS(Table2[Sub-Sector],Table3[[#This Row],[Sub-Sector]],Table2[1Y Return vs Nifty],"&gt;=10")/Table3[[#This Row],[Count]]</f>
        <v>0.33333333333333331</v>
      </c>
      <c r="H70" s="1">
        <f>COUNTIFS(Table2[Sub-Sector],Table3[[#This Row],[Sub-Sector]],Table2[RSI Exponential â€“ 14D],"&gt;=50")/Table3[[#This Row],[Count]]</f>
        <v>0.33333333333333331</v>
      </c>
      <c r="I70" s="1">
        <f>COUNTIFS(Table2[Sub-Sector],Table3[[#This Row],[Sub-Sector]],Table2[Relative Volume],"&gt;=1")/Table3[[#This Row],[Count]]</f>
        <v>0.66666666666666663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0.33333333333333331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0.33333333333333331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0.33333333333333331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0.33333333333333331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0.33333333333333331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70">
        <f>_xlfn.RANK.AVG(Table3[[#This Row],[Score]],Table3[Score],1)</f>
        <v>91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0">
        <f>_xlfn.RANK.AVG(Table3[[#This Row],[Score 2 ]],Table3[[Score 2 ]],1)</f>
        <v>69</v>
      </c>
    </row>
    <row r="71" spans="1:26" x14ac:dyDescent="0.3">
      <c r="A71" t="s">
        <v>54</v>
      </c>
      <c r="B71">
        <f>COUNTIFS(Table2[Sub-Sector],Table3[[#This Row],[Sub-Sector]])</f>
        <v>17</v>
      </c>
      <c r="C71" s="1">
        <f>COUNTIFS(Table2[Sub-Sector],Table3[[#This Row],[Sub-Sector]],Table2[Uptrend],"Uptrend")/Table3[[#This Row],[Count]]</f>
        <v>0.23529411764705882</v>
      </c>
      <c r="D71" s="1">
        <f>COUNTIFS(Table2[Sub-Sector],Table3[[#This Row],[Sub-Sector]],Table2[1W Return vs Nifty],"&gt;=5")/Table3[[#This Row],[Count]]</f>
        <v>0.11764705882352941</v>
      </c>
      <c r="E71" s="1">
        <f>COUNTIFS(Table2[Sub-Sector],Table3[[#This Row],[Sub-Sector]],Table2[1M Return vs Nifty],"&gt;=5")/Table3[[#This Row],[Count]]</f>
        <v>0.11764705882352941</v>
      </c>
      <c r="F71" s="1">
        <f>COUNTIFS(Table2[Sub-Sector],Table3[[#This Row],[Sub-Sector]],Table2[6M Return vs Nifty],"&gt;=10")/Table3[[#This Row],[Count]]</f>
        <v>5.8823529411764705E-2</v>
      </c>
      <c r="G71" s="1">
        <f>COUNTIFS(Table2[Sub-Sector],Table3[[#This Row],[Sub-Sector]],Table2[1Y Return vs Nifty],"&gt;=10")/Table3[[#This Row],[Count]]</f>
        <v>0.23529411764705882</v>
      </c>
      <c r="H71" s="1">
        <f>COUNTIFS(Table2[Sub-Sector],Table3[[#This Row],[Sub-Sector]],Table2[RSI Exponential â€“ 14D],"&gt;=50")/Table3[[#This Row],[Count]]</f>
        <v>0.23529411764705882</v>
      </c>
      <c r="I71" s="1">
        <f>COUNTIFS(Table2[Sub-Sector],Table3[[#This Row],[Sub-Sector]],Table2[Relative Volume],"&gt;=1")/Table3[[#This Row],[Count]]</f>
        <v>0.76470588235294112</v>
      </c>
      <c r="J71" s="1">
        <f>COUNTIFS(Table2[Sub-Sector],Table3[[#This Row],[Sub-Sector]],Table2[% Away From Day Low],"&gt;=0.05")/Table3[[#This Row],[Count]]</f>
        <v>0.11764705882352941</v>
      </c>
      <c r="K71" s="1">
        <f>COUNTIFS(Table2[Sub-Sector],Table3[[#This Row],[Sub-Sector]],Table2[% Away From Day High],"&lt;=0.05")/Table3[[#This Row],[Count]]</f>
        <v>0.94117647058823528</v>
      </c>
      <c r="L71" s="1">
        <f>COUNTIFS(Table2[Sub-Sector],Table3[[#This Row],[Sub-Sector]],Table2[% Away From Current Week Low],"&gt;=0.05")/Table3[[#This Row],[Count]]</f>
        <v>0.47058823529411764</v>
      </c>
      <c r="M71" s="1">
        <f>COUNTIFS(Table2[Sub-Sector],Table3[[#This Row],[Sub-Sector]],Table2[% Away From Current Week High],"&lt;=0.05")/Table3[[#This Row],[Count]]</f>
        <v>0.70588235294117652</v>
      </c>
      <c r="N71" s="1">
        <f>COUNTIFS(Table2[Sub-Sector],Table3[[#This Row],[Sub-Sector]],Table2[% Away From Current Month Low],"&gt;=0.05")/Table3[[#This Row],[Count]]</f>
        <v>0.52941176470588236</v>
      </c>
      <c r="O71" s="1">
        <f>COUNTIFS(Table2[Sub-Sector],Table3[[#This Row],[Sub-Sector]],Table2[% Away From Current Month High],"&lt;=0.05")/Table3[[#This Row],[Count]]</f>
        <v>5.8823529411764705E-2</v>
      </c>
      <c r="P71" s="1">
        <f>COUNTIFS(Table2[Sub-Sector],Table3[[#This Row],[Sub-Sector]],Table2[% Away From 52W High],"&lt;=10")/Table3[[#This Row],[Count]]</f>
        <v>5.8823529411764705E-2</v>
      </c>
      <c r="Q71" s="1">
        <f>COUNTIFS(Table2[Sub-Sector],Table3[[#This Row],[Sub-Sector]],Table2[% Away From 52W Low],"&gt;=10")/Table3[[#This Row],[Count]]</f>
        <v>0.88235294117647056</v>
      </c>
      <c r="R71" s="1">
        <f>COUNTIFS(Table2[Sub-Sector],Table3[[#This Row],[Sub-Sector]],Table2[% Price above 20 EMA],"&gt;=0")/Table3[[#This Row],[Count]]</f>
        <v>0.11764705882352941</v>
      </c>
      <c r="S71" s="1">
        <f>COUNTIFS(Table2[Sub-Sector],Table3[[#This Row],[Sub-Sector]],Table2[% Price above 50 EMA],"&gt;=0")/Table3[[#This Row],[Count]]</f>
        <v>5.8823529411764705E-2</v>
      </c>
      <c r="T71" s="1">
        <f>COUNTIFS(Table2[Sub-Sector],Table3[[#This Row],[Sub-Sector]],Table2[% Price above 200 EMA],"&gt;=0")/Table3[[#This Row],[Count]]</f>
        <v>0.23529411764705882</v>
      </c>
      <c r="U71" s="1">
        <f>COUNTIFS(Table2[Sub-Sector],Table3[[#This Row],[Sub-Sector]],Table2[Rate of Change - Zone],"Positive")/Table3[[#This Row],[Count]]</f>
        <v>5.8823529411764705E-2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71">
        <f>_xlfn.RANK.AVG(Table3[[#This Row],[Score]],Table3[Score],1)</f>
        <v>55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>
        <f>_xlfn.RANK.AVG(Table3[[#This Row],[Score 2 ]],Table3[[Score 2 ]],1)</f>
        <v>70</v>
      </c>
    </row>
    <row r="72" spans="1:26" x14ac:dyDescent="0.3">
      <c r="A72" t="s">
        <v>533</v>
      </c>
      <c r="B72">
        <f>COUNTIFS(Table2[Sub-Sector],Table3[[#This Row],[Sub-Sector]])</f>
        <v>4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0.25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0.25</v>
      </c>
      <c r="G72" s="1">
        <f>COUNTIFS(Table2[Sub-Sector],Table3[[#This Row],[Sub-Sector]],Table2[1Y Return vs Nifty],"&gt;=10")/Table3[[#This Row],[Count]]</f>
        <v>0.75</v>
      </c>
      <c r="H72" s="1">
        <f>COUNTIFS(Table2[Sub-Sector],Table3[[#This Row],[Sub-Sector]],Table2[RSI Exponential â€“ 14D],"&gt;=50")/Table3[[#This Row],[Count]]</f>
        <v>0.25</v>
      </c>
      <c r="I72" s="1">
        <f>COUNTIFS(Table2[Sub-Sector],Table3[[#This Row],[Sub-Sector]],Table2[Relative Volume],"&gt;=1")/Table3[[#This Row],[Count]]</f>
        <v>0.25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0.75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0.75</v>
      </c>
      <c r="O72" s="1">
        <f>COUNTIFS(Table2[Sub-Sector],Table3[[#This Row],[Sub-Sector]],Table2[% Away From Current Month High],"&lt;=0.05")/Table3[[#This Row],[Count]]</f>
        <v>0.25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0.25</v>
      </c>
      <c r="S72" s="1">
        <f>COUNTIFS(Table2[Sub-Sector],Table3[[#This Row],[Sub-Sector]],Table2[% Price above 50 EMA],"&gt;=0")/Table3[[#This Row],[Count]]</f>
        <v>0.25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472.5</v>
      </c>
      <c r="X72">
        <f>_xlfn.RANK.AVG(Table3[[#This Row],[Score]],Table3[Score],1)</f>
        <v>73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2">
        <f>_xlfn.RANK.AVG(Table3[[#This Row],[Score 2 ]],Table3[[Score 2 ]],1)</f>
        <v>71</v>
      </c>
    </row>
    <row r="73" spans="1:26" x14ac:dyDescent="0.3">
      <c r="A73" t="s">
        <v>463</v>
      </c>
      <c r="B73">
        <f>COUNTIFS(Table2[Sub-Sector],Table3[[#This Row],[Sub-Sector]])</f>
        <v>10</v>
      </c>
      <c r="C73" s="1">
        <f>COUNTIFS(Table2[Sub-Sector],Table3[[#This Row],[Sub-Sector]],Table2[Uptrend],"Uptrend")/Table3[[#This Row],[Count]]</f>
        <v>0.1</v>
      </c>
      <c r="D73" s="1">
        <f>COUNTIFS(Table2[Sub-Sector],Table3[[#This Row],[Sub-Sector]],Table2[1W Return vs Nifty],"&gt;=5")/Table3[[#This Row],[Count]]</f>
        <v>0.1</v>
      </c>
      <c r="E73" s="1">
        <f>COUNTIFS(Table2[Sub-Sector],Table3[[#This Row],[Sub-Sector]],Table2[1M Return vs Nifty],"&gt;=5")/Table3[[#This Row],[Count]]</f>
        <v>0.1</v>
      </c>
      <c r="F73" s="1">
        <f>COUNTIFS(Table2[Sub-Sector],Table3[[#This Row],[Sub-Sector]],Table2[6M Return vs Nifty],"&gt;=10")/Table3[[#This Row],[Count]]</f>
        <v>0.4</v>
      </c>
      <c r="G73" s="1">
        <f>COUNTIFS(Table2[Sub-Sector],Table3[[#This Row],[Sub-Sector]],Table2[1Y Return vs Nifty],"&gt;=10")/Table3[[#This Row],[Count]]</f>
        <v>0.3</v>
      </c>
      <c r="H73" s="1">
        <f>COUNTIFS(Table2[Sub-Sector],Table3[[#This Row],[Sub-Sector]],Table2[RSI Exponential â€“ 14D],"&gt;=50")/Table3[[#This Row],[Count]]</f>
        <v>0.2</v>
      </c>
      <c r="I73" s="1">
        <f>COUNTIFS(Table2[Sub-Sector],Table3[[#This Row],[Sub-Sector]],Table2[Relative Volume],"&gt;=1")/Table3[[#This Row],[Count]]</f>
        <v>0.2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0.7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0.9</v>
      </c>
      <c r="O73" s="1">
        <f>COUNTIFS(Table2[Sub-Sector],Table3[[#This Row],[Sub-Sector]],Table2[% Away From Current Month High],"&lt;=0.05")/Table3[[#This Row],[Count]]</f>
        <v>0.1</v>
      </c>
      <c r="P73" s="1">
        <f>COUNTIFS(Table2[Sub-Sector],Table3[[#This Row],[Sub-Sector]],Table2[% Away From 52W High],"&lt;=10")/Table3[[#This Row],[Count]]</f>
        <v>0.1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</v>
      </c>
      <c r="S73" s="1">
        <f>COUNTIFS(Table2[Sub-Sector],Table3[[#This Row],[Sub-Sector]],Table2[% Price above 50 EMA],"&gt;=0")/Table3[[#This Row],[Count]]</f>
        <v>0.2</v>
      </c>
      <c r="T73" s="1">
        <f>COUNTIFS(Table2[Sub-Sector],Table3[[#This Row],[Sub-Sector]],Table2[% Price above 200 EMA],"&gt;=0")/Table3[[#This Row],[Count]]</f>
        <v>0.7</v>
      </c>
      <c r="U73" s="1">
        <f>COUNTIFS(Table2[Sub-Sector],Table3[[#This Row],[Sub-Sector]],Table2[Rate of Change - Zone],"Positive")/Table3[[#This Row],[Count]]</f>
        <v>0.1</v>
      </c>
      <c r="V73" s="1">
        <f>COUNTIFS(Table2[Sub-Sector],Table3[[#This Row],[Sub-Sector]],Table2[Sharpe Ratio],"&gt;=0.10")/Table3[[#This Row],[Count]]</f>
        <v>0.4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73">
        <f>_xlfn.RANK.AVG(Table3[[#This Row],[Score]],Table3[Score],1)</f>
        <v>67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3">
        <f>_xlfn.RANK.AVG(Table3[[#This Row],[Score 2 ]],Table3[[Score 2 ]],1)</f>
        <v>72</v>
      </c>
    </row>
    <row r="74" spans="1:26" x14ac:dyDescent="0.3">
      <c r="A74" t="s">
        <v>256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0.5</v>
      </c>
      <c r="J74" s="1">
        <f>COUNTIFS(Table2[Sub-Sector],Table3[[#This Row],[Sub-Sector]],Table2[% Away From Day Low],"&gt;=0.05")/Table3[[#This Row],[Count]]</f>
        <v>0.5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0.5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74">
        <f>_xlfn.RANK.AVG(Table3[[#This Row],[Score]],Table3[Score],1)</f>
        <v>93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4">
        <f>_xlfn.RANK.AVG(Table3[[#This Row],[Score 2 ]],Table3[[Score 2 ]],1)</f>
        <v>73</v>
      </c>
    </row>
    <row r="75" spans="1:26" x14ac:dyDescent="0.3">
      <c r="A75" t="s">
        <v>244</v>
      </c>
      <c r="B75">
        <f>COUNTIFS(Table2[Sub-Sector],Table3[[#This Row],[Sub-Sector]])</f>
        <v>8</v>
      </c>
      <c r="C75" s="1">
        <f>COUNTIFS(Table2[Sub-Sector],Table3[[#This Row],[Sub-Sector]],Table2[Uptrend],"Uptrend")/Table3[[#This Row],[Count]]</f>
        <v>0.375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0.25</v>
      </c>
      <c r="F75" s="1">
        <f>COUNTIFS(Table2[Sub-Sector],Table3[[#This Row],[Sub-Sector]],Table2[6M Return vs Nifty],"&gt;=10")/Table3[[#This Row],[Count]]</f>
        <v>0.375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0.25</v>
      </c>
      <c r="J75" s="1">
        <f>COUNTIFS(Table2[Sub-Sector],Table3[[#This Row],[Sub-Sector]],Table2[% Away From Day Low],"&gt;=0.05")/Table3[[#This Row],[Count]]</f>
        <v>0.125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0.625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0.75</v>
      </c>
      <c r="O75" s="1">
        <f>COUNTIFS(Table2[Sub-Sector],Table3[[#This Row],[Sub-Sector]],Table2[% Away From Current Month High],"&lt;=0.05")/Table3[[#This Row],[Count]]</f>
        <v>0.125</v>
      </c>
      <c r="P75" s="1">
        <f>COUNTIFS(Table2[Sub-Sector],Table3[[#This Row],[Sub-Sector]],Table2[% Away From 52W High],"&lt;=10")/Table3[[#This Row],[Count]]</f>
        <v>0.25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0.375</v>
      </c>
      <c r="S75" s="1">
        <f>COUNTIFS(Table2[Sub-Sector],Table3[[#This Row],[Sub-Sector]],Table2[% Price above 50 EMA],"&gt;=0")/Table3[[#This Row],[Count]]</f>
        <v>0.25</v>
      </c>
      <c r="T75" s="1">
        <f>COUNTIFS(Table2[Sub-Sector],Table3[[#This Row],[Sub-Sector]],Table2[% Price above 200 EMA],"&gt;=0")/Table3[[#This Row],[Count]]</f>
        <v>0.75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0.25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75">
        <f>_xlfn.RANK.AVG(Table3[[#This Row],[Score]],Table3[Score],1)</f>
        <v>63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5">
        <f>_xlfn.RANK.AVG(Table3[[#This Row],[Score 2 ]],Table3[[Score 2 ]],1)</f>
        <v>74</v>
      </c>
    </row>
    <row r="76" spans="1:26" x14ac:dyDescent="0.3">
      <c r="A76" t="s">
        <v>80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0.33333333333333331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0.33333333333333331</v>
      </c>
      <c r="M76" s="1">
        <f>COUNTIFS(Table2[Sub-Sector],Table3[[#This Row],[Sub-Sector]],Table2[% Away From Current Week High],"&lt;=0.05")/Table3[[#This Row],[Count]]</f>
        <v>0.66666666666666663</v>
      </c>
      <c r="N76" s="1">
        <f>COUNTIFS(Table2[Sub-Sector],Table3[[#This Row],[Sub-Sector]],Table2[% Away From Current Month Low],"&gt;=0.05")/Table3[[#This Row],[Count]]</f>
        <v>0.33333333333333331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0.66666666666666663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76">
        <f>_xlfn.RANK.AVG(Table3[[#This Row],[Score]],Table3[Score],1)</f>
        <v>82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6">
        <f>_xlfn.RANK.AVG(Table3[[#This Row],[Score 2 ]],Table3[[Score 2 ]],1)</f>
        <v>75</v>
      </c>
    </row>
    <row r="77" spans="1:26" x14ac:dyDescent="0.3">
      <c r="A77" t="s">
        <v>265</v>
      </c>
      <c r="B77">
        <f>COUNTIFS(Table2[Sub-Sector],Table3[[#This Row],[Sub-Sector]])</f>
        <v>25</v>
      </c>
      <c r="C77" s="1">
        <f>COUNTIFS(Table2[Sub-Sector],Table3[[#This Row],[Sub-Sector]],Table2[Uptrend],"Uptrend")/Table3[[#This Row],[Count]]</f>
        <v>0.24</v>
      </c>
      <c r="D77" s="1">
        <f>COUNTIFS(Table2[Sub-Sector],Table3[[#This Row],[Sub-Sector]],Table2[1W Return vs Nifty],"&gt;=5")/Table3[[#This Row],[Count]]</f>
        <v>0.08</v>
      </c>
      <c r="E77" s="1">
        <f>COUNTIFS(Table2[Sub-Sector],Table3[[#This Row],[Sub-Sector]],Table2[1M Return vs Nifty],"&gt;=5")/Table3[[#This Row],[Count]]</f>
        <v>0.2</v>
      </c>
      <c r="F77" s="1">
        <f>COUNTIFS(Table2[Sub-Sector],Table3[[#This Row],[Sub-Sector]],Table2[6M Return vs Nifty],"&gt;=10")/Table3[[#This Row],[Count]]</f>
        <v>0.28000000000000003</v>
      </c>
      <c r="G77" s="1">
        <f>COUNTIFS(Table2[Sub-Sector],Table3[[#This Row],[Sub-Sector]],Table2[1Y Return vs Nifty],"&gt;=10")/Table3[[#This Row],[Count]]</f>
        <v>0.44</v>
      </c>
      <c r="H77" s="1">
        <f>COUNTIFS(Table2[Sub-Sector],Table3[[#This Row],[Sub-Sector]],Table2[RSI Exponential â€“ 14D],"&gt;=50")/Table3[[#This Row],[Count]]</f>
        <v>0.24</v>
      </c>
      <c r="I77" s="1">
        <f>COUNTIFS(Table2[Sub-Sector],Table3[[#This Row],[Sub-Sector]],Table2[Relative Volume],"&gt;=1")/Table3[[#This Row],[Count]]</f>
        <v>0.2</v>
      </c>
      <c r="J77" s="1">
        <f>COUNTIFS(Table2[Sub-Sector],Table3[[#This Row],[Sub-Sector]],Table2[% Away From Day Low],"&gt;=0.05")/Table3[[#This Row],[Count]]</f>
        <v>0.12</v>
      </c>
      <c r="K77" s="1">
        <f>COUNTIFS(Table2[Sub-Sector],Table3[[#This Row],[Sub-Sector]],Table2[% Away From Day High],"&lt;=0.05")/Table3[[#This Row],[Count]]</f>
        <v>0.96</v>
      </c>
      <c r="L77" s="1">
        <f>COUNTIFS(Table2[Sub-Sector],Table3[[#This Row],[Sub-Sector]],Table2[% Away From Current Week Low],"&gt;=0.05")/Table3[[#This Row],[Count]]</f>
        <v>0.68</v>
      </c>
      <c r="M77" s="1">
        <f>COUNTIFS(Table2[Sub-Sector],Table3[[#This Row],[Sub-Sector]],Table2[% Away From Current Week High],"&lt;=0.05")/Table3[[#This Row],[Count]]</f>
        <v>0.88</v>
      </c>
      <c r="N77" s="1">
        <f>COUNTIFS(Table2[Sub-Sector],Table3[[#This Row],[Sub-Sector]],Table2[% Away From Current Month Low],"&gt;=0.05")/Table3[[#This Row],[Count]]</f>
        <v>0.76</v>
      </c>
      <c r="O77" s="1">
        <f>COUNTIFS(Table2[Sub-Sector],Table3[[#This Row],[Sub-Sector]],Table2[% Away From Current Month High],"&lt;=0.05")/Table3[[#This Row],[Count]]</f>
        <v>0.12</v>
      </c>
      <c r="P77" s="1">
        <f>COUNTIFS(Table2[Sub-Sector],Table3[[#This Row],[Sub-Sector]],Table2[% Away From 52W High],"&lt;=10")/Table3[[#This Row],[Count]]</f>
        <v>0.12</v>
      </c>
      <c r="Q77" s="1">
        <f>COUNTIFS(Table2[Sub-Sector],Table3[[#This Row],[Sub-Sector]],Table2[% Away From 52W Low],"&gt;=10")/Table3[[#This Row],[Count]]</f>
        <v>0.96</v>
      </c>
      <c r="R77" s="1">
        <f>COUNTIFS(Table2[Sub-Sector],Table3[[#This Row],[Sub-Sector]],Table2[% Price above 20 EMA],"&gt;=0")/Table3[[#This Row],[Count]]</f>
        <v>0.32</v>
      </c>
      <c r="S77" s="1">
        <f>COUNTIFS(Table2[Sub-Sector],Table3[[#This Row],[Sub-Sector]],Table2[% Price above 50 EMA],"&gt;=0")/Table3[[#This Row],[Count]]</f>
        <v>0.24</v>
      </c>
      <c r="T77" s="1">
        <f>COUNTIFS(Table2[Sub-Sector],Table3[[#This Row],[Sub-Sector]],Table2[% Price above 200 EMA],"&gt;=0")/Table3[[#This Row],[Count]]</f>
        <v>0.52</v>
      </c>
      <c r="U77" s="1">
        <f>COUNTIFS(Table2[Sub-Sector],Table3[[#This Row],[Sub-Sector]],Table2[Rate of Change - Zone],"Positive")/Table3[[#This Row],[Count]]</f>
        <v>0.08</v>
      </c>
      <c r="V77" s="1">
        <f>COUNTIFS(Table2[Sub-Sector],Table3[[#This Row],[Sub-Sector]],Table2[Sharpe Ratio],"&gt;=0.10")/Table3[[#This Row],[Count]]</f>
        <v>0.44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77">
        <f>_xlfn.RANK.AVG(Table3[[#This Row],[Score]],Table3[Score],1)</f>
        <v>62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7">
        <f>_xlfn.RANK.AVG(Table3[[#This Row],[Score 2 ]],Table3[[Score 2 ]],1)</f>
        <v>76</v>
      </c>
    </row>
    <row r="78" spans="1:26" x14ac:dyDescent="0.3">
      <c r="A78" t="s">
        <v>470</v>
      </c>
      <c r="B78">
        <f>COUNTIFS(Table2[Sub-Sector],Table3[[#This Row],[Sub-Sector]])</f>
        <v>9</v>
      </c>
      <c r="C78" s="1">
        <f>COUNTIFS(Table2[Sub-Sector],Table3[[#This Row],[Sub-Sector]],Table2[Uptrend],"Uptrend")/Table3[[#This Row],[Count]]</f>
        <v>0</v>
      </c>
      <c r="D78" s="1">
        <f>COUNTIFS(Table2[Sub-Sector],Table3[[#This Row],[Sub-Sector]],Table2[1W Return vs Nifty],"&gt;=5")/Table3[[#This Row],[Count]]</f>
        <v>0.1111111111111111</v>
      </c>
      <c r="E78" s="1">
        <f>COUNTIFS(Table2[Sub-Sector],Table3[[#This Row],[Sub-Sector]],Table2[1M Return vs Nifty],"&gt;=5")/Table3[[#This Row],[Count]]</f>
        <v>0.1111111111111111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0.22222222222222221</v>
      </c>
      <c r="I78" s="1">
        <f>COUNTIFS(Table2[Sub-Sector],Table3[[#This Row],[Sub-Sector]],Table2[Relative Volume],"&gt;=1")/Table3[[#This Row],[Count]]</f>
        <v>0.44444444444444442</v>
      </c>
      <c r="J78" s="1">
        <f>COUNTIFS(Table2[Sub-Sector],Table3[[#This Row],[Sub-Sector]],Table2[% Away From Day Low],"&gt;=0.05")/Table3[[#This Row],[Count]]</f>
        <v>0.1111111111111111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0.66666666666666663</v>
      </c>
      <c r="M78" s="1">
        <f>COUNTIFS(Table2[Sub-Sector],Table3[[#This Row],[Sub-Sector]],Table2[% Away From Current Week High],"&lt;=0.05")/Table3[[#This Row],[Count]]</f>
        <v>0.77777777777777779</v>
      </c>
      <c r="N78" s="1">
        <f>COUNTIFS(Table2[Sub-Sector],Table3[[#This Row],[Sub-Sector]],Table2[% Away From Current Month Low],"&gt;=0.05")/Table3[[#This Row],[Count]]</f>
        <v>0.66666666666666663</v>
      </c>
      <c r="O78" s="1">
        <f>COUNTIFS(Table2[Sub-Sector],Table3[[#This Row],[Sub-Sector]],Table2[% Away From Current Month High],"&lt;=0.05")/Table3[[#This Row],[Count]]</f>
        <v>0.22222222222222221</v>
      </c>
      <c r="P78" s="1">
        <f>COUNTIFS(Table2[Sub-Sector],Table3[[#This Row],[Sub-Sector]],Table2[% Away From 52W High],"&lt;=10")/Table3[[#This Row],[Count]]</f>
        <v>0.1111111111111111</v>
      </c>
      <c r="Q78" s="1">
        <f>COUNTIFS(Table2[Sub-Sector],Table3[[#This Row],[Sub-Sector]],Table2[% Away From 52W Low],"&gt;=10")/Table3[[#This Row],[Count]]</f>
        <v>0.77777777777777779</v>
      </c>
      <c r="R78" s="1">
        <f>COUNTIFS(Table2[Sub-Sector],Table3[[#This Row],[Sub-Sector]],Table2[% Price above 20 EMA],"&gt;=0")/Table3[[#This Row],[Count]]</f>
        <v>0.55555555555555558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0.44444444444444442</v>
      </c>
      <c r="U78" s="1">
        <f>COUNTIFS(Table2[Sub-Sector],Table3[[#This Row],[Sub-Sector]],Table2[Rate of Change - Zone],"Positive")/Table3[[#This Row],[Count]]</f>
        <v>0.22222222222222221</v>
      </c>
      <c r="V78" s="1">
        <f>COUNTIFS(Table2[Sub-Sector],Table3[[#This Row],[Sub-Sector]],Table2[Sharpe Ratio],"&gt;=0.10")/Table3[[#This Row],[Count]]</f>
        <v>0.44444444444444442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78">
        <f>_xlfn.RANK.AVG(Table3[[#This Row],[Score]],Table3[Score],1)</f>
        <v>75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8">
        <f>_xlfn.RANK.AVG(Table3[[#This Row],[Score 2 ]],Table3[[Score 2 ]],1)</f>
        <v>77</v>
      </c>
    </row>
    <row r="79" spans="1:26" x14ac:dyDescent="0.3">
      <c r="A79" t="s">
        <v>886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0.5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1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1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1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79">
        <f>_xlfn.RANK.AVG(Table3[[#This Row],[Score]],Table3[Score],1)</f>
        <v>76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9">
        <f>_xlfn.RANK.AVG(Table3[[#This Row],[Score 2 ]],Table3[[Score 2 ]],1)</f>
        <v>78</v>
      </c>
    </row>
    <row r="80" spans="1:26" x14ac:dyDescent="0.3">
      <c r="A80" t="s">
        <v>580</v>
      </c>
      <c r="B80">
        <f>COUNTIFS(Table2[Sub-Sector],Table3[[#This Row],[Sub-Sector]])</f>
        <v>13</v>
      </c>
      <c r="C80" s="1">
        <f>COUNTIFS(Table2[Sub-Sector],Table3[[#This Row],[Sub-Sector]],Table2[Uptrend],"Uptrend")/Table3[[#This Row],[Count]]</f>
        <v>0.30769230769230771</v>
      </c>
      <c r="D80" s="1">
        <f>COUNTIFS(Table2[Sub-Sector],Table3[[#This Row],[Sub-Sector]],Table2[1W Return vs Nifty],"&gt;=5")/Table3[[#This Row],[Count]]</f>
        <v>0.15384615384615385</v>
      </c>
      <c r="E80" s="1">
        <f>COUNTIFS(Table2[Sub-Sector],Table3[[#This Row],[Sub-Sector]],Table2[1M Return vs Nifty],"&gt;=5")/Table3[[#This Row],[Count]]</f>
        <v>0.30769230769230771</v>
      </c>
      <c r="F80" s="1">
        <f>COUNTIFS(Table2[Sub-Sector],Table3[[#This Row],[Sub-Sector]],Table2[6M Return vs Nifty],"&gt;=10")/Table3[[#This Row],[Count]]</f>
        <v>0.23076923076923078</v>
      </c>
      <c r="G80" s="1">
        <f>COUNTIFS(Table2[Sub-Sector],Table3[[#This Row],[Sub-Sector]],Table2[1Y Return vs Nifty],"&gt;=10")/Table3[[#This Row],[Count]]</f>
        <v>0.15384615384615385</v>
      </c>
      <c r="H80" s="1">
        <f>COUNTIFS(Table2[Sub-Sector],Table3[[#This Row],[Sub-Sector]],Table2[RSI Exponential â€“ 14D],"&gt;=50")/Table3[[#This Row],[Count]]</f>
        <v>0.46153846153846156</v>
      </c>
      <c r="I80" s="1">
        <f>COUNTIFS(Table2[Sub-Sector],Table3[[#This Row],[Sub-Sector]],Table2[Relative Volume],"&gt;=1")/Table3[[#This Row],[Count]]</f>
        <v>7.6923076923076927E-2</v>
      </c>
      <c r="J80" s="1">
        <f>COUNTIFS(Table2[Sub-Sector],Table3[[#This Row],[Sub-Sector]],Table2[% Away From Day Low],"&gt;=0.05")/Table3[[#This Row],[Count]]</f>
        <v>7.6923076923076927E-2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0.76923076923076927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0.84615384615384615</v>
      </c>
      <c r="O80" s="1">
        <f>COUNTIFS(Table2[Sub-Sector],Table3[[#This Row],[Sub-Sector]],Table2[% Away From Current Month High],"&lt;=0.05")/Table3[[#This Row],[Count]]</f>
        <v>0.30769230769230771</v>
      </c>
      <c r="P80" s="1">
        <f>COUNTIFS(Table2[Sub-Sector],Table3[[#This Row],[Sub-Sector]],Table2[% Away From 52W High],"&lt;=10")/Table3[[#This Row],[Count]]</f>
        <v>0.15384615384615385</v>
      </c>
      <c r="Q80" s="1">
        <f>COUNTIFS(Table2[Sub-Sector],Table3[[#This Row],[Sub-Sector]],Table2[% Away From 52W Low],"&gt;=10")/Table3[[#This Row],[Count]]</f>
        <v>0.92307692307692313</v>
      </c>
      <c r="R80" s="1">
        <f>COUNTIFS(Table2[Sub-Sector],Table3[[#This Row],[Sub-Sector]],Table2[% Price above 20 EMA],"&gt;=0")/Table3[[#This Row],[Count]]</f>
        <v>0.61538461538461542</v>
      </c>
      <c r="S80" s="1">
        <f>COUNTIFS(Table2[Sub-Sector],Table3[[#This Row],[Sub-Sector]],Table2[% Price above 50 EMA],"&gt;=0")/Table3[[#This Row],[Count]]</f>
        <v>0.38461538461538464</v>
      </c>
      <c r="T80" s="1">
        <f>COUNTIFS(Table2[Sub-Sector],Table3[[#This Row],[Sub-Sector]],Table2[% Price above 200 EMA],"&gt;=0")/Table3[[#This Row],[Count]]</f>
        <v>0.46153846153846156</v>
      </c>
      <c r="U80" s="1">
        <f>COUNTIFS(Table2[Sub-Sector],Table3[[#This Row],[Sub-Sector]],Table2[Rate of Change - Zone],"Positive")/Table3[[#This Row],[Count]]</f>
        <v>0.38461538461538464</v>
      </c>
      <c r="V80" s="1">
        <f>COUNTIFS(Table2[Sub-Sector],Table3[[#This Row],[Sub-Sector]],Table2[Sharpe Ratio],"&gt;=0.10")/Table3[[#This Row],[Count]]</f>
        <v>0.15384615384615385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80">
        <f>_xlfn.RANK.AVG(Table3[[#This Row],[Score]],Table3[Score],1)</f>
        <v>50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0">
        <f>_xlfn.RANK.AVG(Table3[[#This Row],[Score 2 ]],Table3[[Score 2 ]],1)</f>
        <v>79</v>
      </c>
    </row>
    <row r="81" spans="1:26" x14ac:dyDescent="0.3">
      <c r="A81" t="s">
        <v>571</v>
      </c>
      <c r="B81">
        <f>COUNTIFS(Table2[Sub-Sector],Table3[[#This Row],[Sub-Sector]])</f>
        <v>8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0.25</v>
      </c>
      <c r="E81" s="1">
        <f>COUNTIFS(Table2[Sub-Sector],Table3[[#This Row],[Sub-Sector]],Table2[1M Return vs Nifty],"&gt;=5")/Table3[[#This Row],[Count]]</f>
        <v>0.25</v>
      </c>
      <c r="F81" s="1">
        <f>COUNTIFS(Table2[Sub-Sector],Table3[[#This Row],[Sub-Sector]],Table2[6M Return vs Nifty],"&gt;=10")/Table3[[#This Row],[Count]]</f>
        <v>0.25</v>
      </c>
      <c r="G81" s="1">
        <f>COUNTIFS(Table2[Sub-Sector],Table3[[#This Row],[Sub-Sector]],Table2[1Y Return vs Nifty],"&gt;=10")/Table3[[#This Row],[Count]]</f>
        <v>0.125</v>
      </c>
      <c r="H81" s="1">
        <f>COUNTIFS(Table2[Sub-Sector],Table3[[#This Row],[Sub-Sector]],Table2[RSI Exponential â€“ 14D],"&gt;=50")/Table3[[#This Row],[Count]]</f>
        <v>0.5</v>
      </c>
      <c r="I81" s="1">
        <f>COUNTIFS(Table2[Sub-Sector],Table3[[#This Row],[Sub-Sector]],Table2[Relative Volume],"&gt;=1")/Table3[[#This Row],[Count]]</f>
        <v>0.25</v>
      </c>
      <c r="J81" s="1">
        <f>COUNTIFS(Table2[Sub-Sector],Table3[[#This Row],[Sub-Sector]],Table2[% Away From Day Low],"&gt;=0.05")/Table3[[#This Row],[Count]]</f>
        <v>0.125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0.625</v>
      </c>
      <c r="M81" s="1">
        <f>COUNTIFS(Table2[Sub-Sector],Table3[[#This Row],[Sub-Sector]],Table2[% Away From Current Week High],"&lt;=0.05")/Table3[[#This Row],[Count]]</f>
        <v>0.875</v>
      </c>
      <c r="N81" s="1">
        <f>COUNTIFS(Table2[Sub-Sector],Table3[[#This Row],[Sub-Sector]],Table2[% Away From Current Month Low],"&gt;=0.05")/Table3[[#This Row],[Count]]</f>
        <v>0.75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0.125</v>
      </c>
      <c r="Q81" s="1">
        <f>COUNTIFS(Table2[Sub-Sector],Table3[[#This Row],[Sub-Sector]],Table2[% Away From 52W Low],"&gt;=10")/Table3[[#This Row],[Count]]</f>
        <v>0.875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0.625</v>
      </c>
      <c r="U81" s="1">
        <f>COUNTIFS(Table2[Sub-Sector],Table3[[#This Row],[Sub-Sector]],Table2[Rate of Change - Zone],"Positive")/Table3[[#This Row],[Count]]</f>
        <v>0.125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81">
        <f>_xlfn.RANK.AVG(Table3[[#This Row],[Score]],Table3[Score],1)</f>
        <v>41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1">
        <f>_xlfn.RANK.AVG(Table3[[#This Row],[Score 2 ]],Table3[[Score 2 ]],1)</f>
        <v>80</v>
      </c>
    </row>
    <row r="82" spans="1:26" x14ac:dyDescent="0.3">
      <c r="A82" t="s">
        <v>57</v>
      </c>
      <c r="B82">
        <f>COUNTIFS(Table2[Sub-Sector],Table3[[#This Row],[Sub-Sector]])</f>
        <v>4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0.25</v>
      </c>
      <c r="G82" s="1">
        <f>COUNTIFS(Table2[Sub-Sector],Table3[[#This Row],[Sub-Sector]],Table2[1Y Return vs Nifty],"&gt;=10")/Table3[[#This Row],[Count]]</f>
        <v>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0.5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0.25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0.25</v>
      </c>
      <c r="S82" s="1">
        <f>COUNTIFS(Table2[Sub-Sector],Table3[[#This Row],[Sub-Sector]],Table2[% Price above 50 EMA],"&gt;=0")/Table3[[#This Row],[Count]]</f>
        <v>0.25</v>
      </c>
      <c r="T82" s="1">
        <f>COUNTIFS(Table2[Sub-Sector],Table3[[#This Row],[Sub-Sector]],Table2[% Price above 200 EMA],"&gt;=0")/Table3[[#This Row],[Count]]</f>
        <v>0.75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2">
        <f>_xlfn.RANK.AVG(Table3[[#This Row],[Score]],Table3[Score],1)</f>
        <v>81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2">
        <f>_xlfn.RANK.AVG(Table3[[#This Row],[Score 2 ]],Table3[[Score 2 ]],1)</f>
        <v>81</v>
      </c>
    </row>
    <row r="83" spans="1:26" x14ac:dyDescent="0.3">
      <c r="A83" t="s">
        <v>935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0.33333333333333331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0.66666666666666663</v>
      </c>
      <c r="H83" s="1">
        <f>COUNTIFS(Table2[Sub-Sector],Table3[[#This Row],[Sub-Sector]],Table2[RSI Exponential â€“ 14D],"&gt;=50")/Table3[[#This Row],[Count]]</f>
        <v>0.33333333333333331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0.33333333333333331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0.66666666666666663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0.66666666666666663</v>
      </c>
      <c r="O83" s="1">
        <f>COUNTIFS(Table2[Sub-Sector],Table3[[#This Row],[Sub-Sector]],Table2[% Away From Current Month High],"&lt;=0.05")/Table3[[#This Row],[Count]]</f>
        <v>0.33333333333333331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0.33333333333333331</v>
      </c>
      <c r="S83" s="1">
        <f>COUNTIFS(Table2[Sub-Sector],Table3[[#This Row],[Sub-Sector]],Table2[% Price above 50 EMA],"&gt;=0")/Table3[[#This Row],[Count]]</f>
        <v>0.33333333333333331</v>
      </c>
      <c r="T83" s="1">
        <f>COUNTIFS(Table2[Sub-Sector],Table3[[#This Row],[Sub-Sector]],Table2[% Price above 200 EMA],"&gt;=0")/Table3[[#This Row],[Count]]</f>
        <v>0.66666666666666663</v>
      </c>
      <c r="U83" s="1">
        <f>COUNTIFS(Table2[Sub-Sector],Table3[[#This Row],[Sub-Sector]],Table2[Rate of Change - Zone],"Positive")/Table3[[#This Row],[Count]]</f>
        <v>0.33333333333333331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83">
        <f>_xlfn.RANK.AVG(Table3[[#This Row],[Score]],Table3[Score],1)</f>
        <v>79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3">
        <f>_xlfn.RANK.AVG(Table3[[#This Row],[Score 2 ]],Table3[[Score 2 ]],1)</f>
        <v>82</v>
      </c>
    </row>
    <row r="84" spans="1:26" x14ac:dyDescent="0.3">
      <c r="A84" t="s">
        <v>268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0.16666666666666666</v>
      </c>
      <c r="E84" s="1">
        <f>COUNTIFS(Table2[Sub-Sector],Table3[[#This Row],[Sub-Sector]],Table2[1M Return vs Nifty],"&gt;=5")/Table3[[#This Row],[Count]]</f>
        <v>0.16666666666666666</v>
      </c>
      <c r="F84" s="1">
        <f>COUNTIFS(Table2[Sub-Sector],Table3[[#This Row],[Sub-Sector]],Table2[6M Return vs Nifty],"&gt;=10")/Table3[[#This Row],[Count]]</f>
        <v>0.16666666666666666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0.16666666666666666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0.5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0.5</v>
      </c>
      <c r="O84" s="1">
        <f>COUNTIFS(Table2[Sub-Sector],Table3[[#This Row],[Sub-Sector]],Table2[% Away From Current Month High],"&lt;=0.05")/Table3[[#This Row],[Count]]</f>
        <v>0.16666666666666666</v>
      </c>
      <c r="P84" s="1">
        <f>COUNTIFS(Table2[Sub-Sector],Table3[[#This Row],[Sub-Sector]],Table2[% Away From 52W High],"&lt;=10")/Table3[[#This Row],[Count]]</f>
        <v>0.16666666666666666</v>
      </c>
      <c r="Q84" s="1">
        <f>COUNTIFS(Table2[Sub-Sector],Table3[[#This Row],[Sub-Sector]],Table2[% Away From 52W Low],"&gt;=10")/Table3[[#This Row],[Count]]</f>
        <v>0.83333333333333337</v>
      </c>
      <c r="R84" s="1">
        <f>COUNTIFS(Table2[Sub-Sector],Table3[[#This Row],[Sub-Sector]],Table2[% Price above 20 EMA],"&gt;=0")/Table3[[#This Row],[Count]]</f>
        <v>0.16666666666666666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84">
        <f>_xlfn.RANK.AVG(Table3[[#This Row],[Score]],Table3[Score],1)</f>
        <v>57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4">
        <f>_xlfn.RANK.AVG(Table3[[#This Row],[Score 2 ]],Table3[[Score 2 ]],1)</f>
        <v>83.5</v>
      </c>
    </row>
    <row r="85" spans="1:26" x14ac:dyDescent="0.3">
      <c r="A85" t="s">
        <v>194</v>
      </c>
      <c r="B85">
        <f>COUNTIFS(Table2[Sub-Sector],Table3[[#This Row],[Sub-Sector]])</f>
        <v>6</v>
      </c>
      <c r="C85" s="1">
        <f>COUNTIFS(Table2[Sub-Sector],Table3[[#This Row],[Sub-Sector]],Table2[Uptrend],"Uptrend")/Table3[[#This Row],[Count]]</f>
        <v>0.16666666666666666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0.16666666666666666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0.16666666666666666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0.16666666666666666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85">
        <f>_xlfn.RANK.AVG(Table3[[#This Row],[Score]],Table3[Score],1)</f>
        <v>92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5">
        <f>_xlfn.RANK.AVG(Table3[[#This Row],[Score 2 ]],Table3[[Score 2 ]],1)</f>
        <v>83.5</v>
      </c>
    </row>
    <row r="86" spans="1:26" x14ac:dyDescent="0.3">
      <c r="A86" t="s">
        <v>18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0.66666666666666663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0.33333333333333331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0.83333333333333337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0.33333333333333331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86">
        <f>_xlfn.RANK.AVG(Table3[[#This Row],[Score]],Table3[Score],1)</f>
        <v>98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6">
        <f>_xlfn.RANK.AVG(Table3[[#This Row],[Score 2 ]],Table3[[Score 2 ]],1)</f>
        <v>85</v>
      </c>
    </row>
    <row r="87" spans="1:26" x14ac:dyDescent="0.3">
      <c r="A87" t="s">
        <v>473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0.17647058823529413</v>
      </c>
      <c r="D87" s="1">
        <f>COUNTIFS(Table2[Sub-Sector],Table3[[#This Row],[Sub-Sector]],Table2[1W Return vs Nifty],"&gt;=5")/Table3[[#This Row],[Count]]</f>
        <v>5.8823529411764705E-2</v>
      </c>
      <c r="E87" s="1">
        <f>COUNTIFS(Table2[Sub-Sector],Table3[[#This Row],[Sub-Sector]],Table2[1M Return vs Nifty],"&gt;=5")/Table3[[#This Row],[Count]]</f>
        <v>0.11764705882352941</v>
      </c>
      <c r="F87" s="1">
        <f>COUNTIFS(Table2[Sub-Sector],Table3[[#This Row],[Sub-Sector]],Table2[6M Return vs Nifty],"&gt;=10")/Table3[[#This Row],[Count]]</f>
        <v>0.29411764705882354</v>
      </c>
      <c r="G87" s="1">
        <f>COUNTIFS(Table2[Sub-Sector],Table3[[#This Row],[Sub-Sector]],Table2[1Y Return vs Nifty],"&gt;=10")/Table3[[#This Row],[Count]]</f>
        <v>0.17647058823529413</v>
      </c>
      <c r="H87" s="1">
        <f>COUNTIFS(Table2[Sub-Sector],Table3[[#This Row],[Sub-Sector]],Table2[RSI Exponential â€“ 14D],"&gt;=50")/Table3[[#This Row],[Count]]</f>
        <v>0.23529411764705882</v>
      </c>
      <c r="I87" s="1">
        <f>COUNTIFS(Table2[Sub-Sector],Table3[[#This Row],[Sub-Sector]],Table2[Relative Volume],"&gt;=1")/Table3[[#This Row],[Count]]</f>
        <v>5.8823529411764705E-2</v>
      </c>
      <c r="J87" s="1">
        <f>COUNTIFS(Table2[Sub-Sector],Table3[[#This Row],[Sub-Sector]],Table2[% Away From Day Low],"&gt;=0.05")/Table3[[#This Row],[Count]]</f>
        <v>5.8823529411764705E-2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0.82352941176470584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0.88235294117647056</v>
      </c>
      <c r="O87" s="1">
        <f>COUNTIFS(Table2[Sub-Sector],Table3[[#This Row],[Sub-Sector]],Table2[% Away From Current Month High],"&lt;=0.05")/Table3[[#This Row],[Count]]</f>
        <v>5.8823529411764705E-2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0.88235294117647056</v>
      </c>
      <c r="R87" s="1">
        <f>COUNTIFS(Table2[Sub-Sector],Table3[[#This Row],[Sub-Sector]],Table2[% Price above 20 EMA],"&gt;=0")/Table3[[#This Row],[Count]]</f>
        <v>0.29411764705882354</v>
      </c>
      <c r="S87" s="1">
        <f>COUNTIFS(Table2[Sub-Sector],Table3[[#This Row],[Sub-Sector]],Table2[% Price above 50 EMA],"&gt;=0")/Table3[[#This Row],[Count]]</f>
        <v>0.29411764705882354</v>
      </c>
      <c r="T87" s="1">
        <f>COUNTIFS(Table2[Sub-Sector],Table3[[#This Row],[Sub-Sector]],Table2[% Price above 200 EMA],"&gt;=0")/Table3[[#This Row],[Count]]</f>
        <v>0.52941176470588236</v>
      </c>
      <c r="U87" s="1">
        <f>COUNTIFS(Table2[Sub-Sector],Table3[[#This Row],[Sub-Sector]],Table2[Rate of Change - Zone],"Positive")/Table3[[#This Row],[Count]]</f>
        <v>0.11764705882352941</v>
      </c>
      <c r="V87" s="1">
        <f>COUNTIFS(Table2[Sub-Sector],Table3[[#This Row],[Sub-Sector]],Table2[Sharpe Ratio],"&gt;=0.10")/Table3[[#This Row],[Count]]</f>
        <v>0.11764705882352941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87">
        <f>_xlfn.RANK.AVG(Table3[[#This Row],[Score]],Table3[Score],1)</f>
        <v>71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7">
        <f>_xlfn.RANK.AVG(Table3[[#This Row],[Score 2 ]],Table3[[Score 2 ]],1)</f>
        <v>86</v>
      </c>
    </row>
    <row r="88" spans="1:26" x14ac:dyDescent="0.3">
      <c r="A88" t="s">
        <v>1036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0.5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1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1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1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1</v>
      </c>
      <c r="S88" s="1">
        <f>COUNTIFS(Table2[Sub-Sector],Table3[[#This Row],[Sub-Sector]],Table2[% Price above 50 EMA],"&gt;=0")/Table3[[#This Row],[Count]]</f>
        <v>1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88">
        <f>_xlfn.RANK.AVG(Table3[[#This Row],[Score]],Table3[Score],1)</f>
        <v>84.5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8">
        <f>_xlfn.RANK.AVG(Table3[[#This Row],[Score 2 ]],Table3[[Score 2 ]],1)</f>
        <v>87.5</v>
      </c>
    </row>
    <row r="89" spans="1:26" x14ac:dyDescent="0.3">
      <c r="A89" t="s">
        <v>1008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0.5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0.5</v>
      </c>
      <c r="M89" s="1">
        <f>COUNTIFS(Table2[Sub-Sector],Table3[[#This Row],[Sub-Sector]],Table2[% Away From Current Week High],"&lt;=0.05")/Table3[[#This Row],[Count]]</f>
        <v>0.5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89">
        <f>_xlfn.RANK.AVG(Table3[[#This Row],[Score]],Table3[Score],1)</f>
        <v>84.5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9">
        <f>_xlfn.RANK.AVG(Table3[[#This Row],[Score 2 ]],Table3[[Score 2 ]],1)</f>
        <v>87.5</v>
      </c>
    </row>
    <row r="90" spans="1:26" x14ac:dyDescent="0.3">
      <c r="A90" t="s">
        <v>1456</v>
      </c>
      <c r="B90">
        <f>COUNTIFS(Table2[Sub-Sector],Table3[[#This Row],[Sub-Sector]])</f>
        <v>4</v>
      </c>
      <c r="C90" s="1">
        <f>COUNTIFS(Table2[Sub-Sector],Table3[[#This Row],[Sub-Sector]],Table2[Uptrend],"Uptrend")/Table3[[#This Row],[Count]]</f>
        <v>0.25</v>
      </c>
      <c r="D90" s="1">
        <f>COUNTIFS(Table2[Sub-Sector],Table3[[#This Row],[Sub-Sector]],Table2[1W Return vs Nifty],"&gt;=5")/Table3[[#This Row],[Count]]</f>
        <v>0.25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0.25</v>
      </c>
      <c r="G90" s="1">
        <f>COUNTIFS(Table2[Sub-Sector],Table3[[#This Row],[Sub-Sector]],Table2[1Y Return vs Nifty],"&gt;=10")/Table3[[#This Row],[Count]]</f>
        <v>0.25</v>
      </c>
      <c r="H90" s="1">
        <f>COUNTIFS(Table2[Sub-Sector],Table3[[#This Row],[Sub-Sector]],Table2[RSI Exponential â€“ 14D],"&gt;=50")/Table3[[#This Row],[Count]]</f>
        <v>0.25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0.75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1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0.25</v>
      </c>
      <c r="S90" s="1">
        <f>COUNTIFS(Table2[Sub-Sector],Table3[[#This Row],[Sub-Sector]],Table2[% Price above 50 EMA],"&gt;=0")/Table3[[#This Row],[Count]]</f>
        <v>0.25</v>
      </c>
      <c r="T90" s="1">
        <f>COUNTIFS(Table2[Sub-Sector],Table3[[#This Row],[Sub-Sector]],Table2[% Price above 200 EMA],"&gt;=0")/Table3[[#This Row],[Count]]</f>
        <v>0.5</v>
      </c>
      <c r="U90" s="1">
        <f>COUNTIFS(Table2[Sub-Sector],Table3[[#This Row],[Sub-Sector]],Table2[Rate of Change - Zone],"Positive")/Table3[[#This Row],[Count]]</f>
        <v>0.25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90">
        <f>_xlfn.RANK.AVG(Table3[[#This Row],[Score]],Table3[Score],1)</f>
        <v>74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0">
        <f>_xlfn.RANK.AVG(Table3[[#This Row],[Score 2 ]],Table3[[Score 2 ]],1)</f>
        <v>89</v>
      </c>
    </row>
    <row r="91" spans="1:26" x14ac:dyDescent="0.3">
      <c r="A91" t="s">
        <v>438</v>
      </c>
      <c r="B91">
        <f>COUNTIFS(Table2[Sub-Sector],Table3[[#This Row],[Sub-Sector]])</f>
        <v>11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9.0909090909090912E-2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9.0909090909090912E-2</v>
      </c>
      <c r="G91" s="1">
        <f>COUNTIFS(Table2[Sub-Sector],Table3[[#This Row],[Sub-Sector]],Table2[1Y Return vs Nifty],"&gt;=10")/Table3[[#This Row],[Count]]</f>
        <v>9.0909090909090912E-2</v>
      </c>
      <c r="H91" s="1">
        <f>COUNTIFS(Table2[Sub-Sector],Table3[[#This Row],[Sub-Sector]],Table2[RSI Exponential â€“ 14D],"&gt;=50")/Table3[[#This Row],[Count]]</f>
        <v>0.27272727272727271</v>
      </c>
      <c r="I91" s="1">
        <f>COUNTIFS(Table2[Sub-Sector],Table3[[#This Row],[Sub-Sector]],Table2[Relative Volume],"&gt;=1")/Table3[[#This Row],[Count]]</f>
        <v>0.18181818181818182</v>
      </c>
      <c r="J91" s="1">
        <f>COUNTIFS(Table2[Sub-Sector],Table3[[#This Row],[Sub-Sector]],Table2[% Away From Day Low],"&gt;=0.05")/Table3[[#This Row],[Count]]</f>
        <v>9.0909090909090912E-2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0.63636363636363635</v>
      </c>
      <c r="M91" s="1">
        <f>COUNTIFS(Table2[Sub-Sector],Table3[[#This Row],[Sub-Sector]],Table2[% Away From Current Week High],"&lt;=0.05")/Table3[[#This Row],[Count]]</f>
        <v>0.90909090909090906</v>
      </c>
      <c r="N91" s="1">
        <f>COUNTIFS(Table2[Sub-Sector],Table3[[#This Row],[Sub-Sector]],Table2[% Away From Current Month Low],"&gt;=0.05")/Table3[[#This Row],[Count]]</f>
        <v>0.63636363636363635</v>
      </c>
      <c r="O91" s="1">
        <f>COUNTIFS(Table2[Sub-Sector],Table3[[#This Row],[Sub-Sector]],Table2[% Away From Current Month High],"&lt;=0.05")/Table3[[#This Row],[Count]]</f>
        <v>9.0909090909090912E-2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0.54545454545454541</v>
      </c>
      <c r="R91" s="1">
        <f>COUNTIFS(Table2[Sub-Sector],Table3[[#This Row],[Sub-Sector]],Table2[% Price above 20 EMA],"&gt;=0")/Table3[[#This Row],[Count]]</f>
        <v>0.36363636363636365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9.0909090909090912E-2</v>
      </c>
      <c r="U91" s="1">
        <f>COUNTIFS(Table2[Sub-Sector],Table3[[#This Row],[Sub-Sector]],Table2[Rate of Change - Zone],"Positive")/Table3[[#This Row],[Count]]</f>
        <v>9.0909090909090912E-2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91">
        <f>_xlfn.RANK.AVG(Table3[[#This Row],[Score]],Table3[Score],1)</f>
        <v>96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1">
        <f>_xlfn.RANK.AVG(Table3[[#This Row],[Score 2 ]],Table3[[Score 2 ]],1)</f>
        <v>90</v>
      </c>
    </row>
    <row r="92" spans="1:26" x14ac:dyDescent="0.3">
      <c r="A92" t="s">
        <v>548</v>
      </c>
      <c r="B92">
        <f>COUNTIFS(Table2[Sub-Sector],Table3[[#This Row],[Sub-Sector]])</f>
        <v>5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0.2</v>
      </c>
      <c r="E92" s="1">
        <f>COUNTIFS(Table2[Sub-Sector],Table3[[#This Row],[Sub-Sector]],Table2[1M Return vs Nifty],"&gt;=5")/Table3[[#This Row],[Count]]</f>
        <v>0.2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0.2</v>
      </c>
      <c r="H92" s="1">
        <f>COUNTIFS(Table2[Sub-Sector],Table3[[#This Row],[Sub-Sector]],Table2[RSI Exponential â€“ 14D],"&gt;=50")/Table3[[#This Row],[Count]]</f>
        <v>0.2</v>
      </c>
      <c r="I92" s="1">
        <f>COUNTIFS(Table2[Sub-Sector],Table3[[#This Row],[Sub-Sector]],Table2[Relative Volume],"&gt;=1")/Table3[[#This Row],[Count]]</f>
        <v>0.2</v>
      </c>
      <c r="J92" s="1">
        <f>COUNTIFS(Table2[Sub-Sector],Table3[[#This Row],[Sub-Sector]],Table2[% Away From Day Low],"&gt;=0.05")/Table3[[#This Row],[Count]]</f>
        <v>0.2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0.6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0.6</v>
      </c>
      <c r="O92" s="1">
        <f>COUNTIFS(Table2[Sub-Sector],Table3[[#This Row],[Sub-Sector]],Table2[% Away From Current Month High],"&lt;=0.05")/Table3[[#This Row],[Count]]</f>
        <v>0.2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0.8</v>
      </c>
      <c r="R92" s="1">
        <f>COUNTIFS(Table2[Sub-Sector],Table3[[#This Row],[Sub-Sector]],Table2[% Price above 20 EMA],"&gt;=0")/Table3[[#This Row],[Count]]</f>
        <v>0.2</v>
      </c>
      <c r="S92" s="1">
        <f>COUNTIFS(Table2[Sub-Sector],Table3[[#This Row],[Sub-Sector]],Table2[% Price above 50 EMA],"&gt;=0")/Table3[[#This Row],[Count]]</f>
        <v>0.2</v>
      </c>
      <c r="T92" s="1">
        <f>COUNTIFS(Table2[Sub-Sector],Table3[[#This Row],[Sub-Sector]],Table2[% Price above 200 EMA],"&gt;=0")/Table3[[#This Row],[Count]]</f>
        <v>0.4</v>
      </c>
      <c r="U92" s="1">
        <f>COUNTIFS(Table2[Sub-Sector],Table3[[#This Row],[Sub-Sector]],Table2[Rate of Change - Zone],"Positive")/Table3[[#This Row],[Count]]</f>
        <v>0.2</v>
      </c>
      <c r="V92" s="1">
        <f>COUNTIFS(Table2[Sub-Sector],Table3[[#This Row],[Sub-Sector]],Table2[Sharpe Ratio],"&gt;=0.10")/Table3[[#This Row],[Count]]</f>
        <v>0.4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92">
        <f>_xlfn.RANK.AVG(Table3[[#This Row],[Score]],Table3[Score],1)</f>
        <v>80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2">
        <f>_xlfn.RANK.AVG(Table3[[#This Row],[Score 2 ]],Table3[[Score 2 ]],1)</f>
        <v>91.5</v>
      </c>
    </row>
    <row r="93" spans="1:26" x14ac:dyDescent="0.3">
      <c r="A93" t="s">
        <v>958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1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1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1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93">
        <f>_xlfn.RANK.AVG(Table3[[#This Row],[Score]],Table3[Score],1)</f>
        <v>87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3">
        <f>_xlfn.RANK.AVG(Table3[[#This Row],[Score 2 ]],Table3[[Score 2 ]],1)</f>
        <v>91.5</v>
      </c>
    </row>
    <row r="94" spans="1:26" x14ac:dyDescent="0.3">
      <c r="A94" t="s">
        <v>99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4">
        <f>_xlfn.RANK.AVG(Table3[[#This Row],[Score]],Table3[Score],1)</f>
        <v>103.5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4">
        <f>_xlfn.RANK.AVG(Table3[[#This Row],[Score 2 ]],Table3[[Score 2 ]],1)</f>
        <v>95.5</v>
      </c>
    </row>
    <row r="95" spans="1:26" x14ac:dyDescent="0.3">
      <c r="A95" t="s">
        <v>656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1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5">
        <f>_xlfn.RANK.AVG(Table3[[#This Row],[Score]],Table3[Score],1)</f>
        <v>103.5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5">
        <f>_xlfn.RANK.AVG(Table3[[#This Row],[Score 2 ]],Table3[[Score 2 ]],1)</f>
        <v>95.5</v>
      </c>
    </row>
    <row r="96" spans="1:26" x14ac:dyDescent="0.3">
      <c r="A96" t="s">
        <v>297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6">
        <f>_xlfn.RANK.AVG(Table3[[#This Row],[Score]],Table3[Score],1)</f>
        <v>103.5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6">
        <f>_xlfn.RANK.AVG(Table3[[#This Row],[Score 2 ]],Table3[[Score 2 ]],1)</f>
        <v>95.5</v>
      </c>
    </row>
    <row r="97" spans="1:26" x14ac:dyDescent="0.3">
      <c r="A97" t="s">
        <v>370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7">
        <f>_xlfn.RANK.AVG(Table3[[#This Row],[Score]],Table3[Score],1)</f>
        <v>103.5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7">
        <f>_xlfn.RANK.AVG(Table3[[#This Row],[Score 2 ]],Table3[[Score 2 ]],1)</f>
        <v>95.5</v>
      </c>
    </row>
    <row r="98" spans="1:26" x14ac:dyDescent="0.3">
      <c r="A98" t="s">
        <v>1517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8">
        <f>_xlfn.RANK.AVG(Table3[[#This Row],[Score]],Table3[Score],1)</f>
        <v>103.5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8">
        <f>_xlfn.RANK.AVG(Table3[[#This Row],[Score 2 ]],Table3[[Score 2 ]],1)</f>
        <v>95.5</v>
      </c>
    </row>
    <row r="99" spans="1:26" x14ac:dyDescent="0.3">
      <c r="A99" t="s">
        <v>543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9">
        <f>_xlfn.RANK.AVG(Table3[[#This Row],[Score]],Table3[Score],1)</f>
        <v>103.5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9">
        <f>_xlfn.RANK.AVG(Table3[[#This Row],[Score 2 ]],Table3[[Score 2 ]],1)</f>
        <v>95.5</v>
      </c>
    </row>
    <row r="100" spans="1:26" x14ac:dyDescent="0.3">
      <c r="A100" t="s">
        <v>513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1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00">
        <f>_xlfn.RANK.AVG(Table3[[#This Row],[Score]],Table3[Score],1)</f>
        <v>108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0">
        <f>_xlfn.RANK.AVG(Table3[[#This Row],[Score 2 ]],Table3[[Score 2 ]],1)</f>
        <v>100</v>
      </c>
    </row>
    <row r="101" spans="1:26" x14ac:dyDescent="0.3">
      <c r="A101" t="s">
        <v>1591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01">
        <f>_xlfn.RANK.AVG(Table3[[#This Row],[Score]],Table3[Score],1)</f>
        <v>108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1">
        <f>_xlfn.RANK.AVG(Table3[[#This Row],[Score 2 ]],Table3[[Score 2 ]],1)</f>
        <v>100</v>
      </c>
    </row>
    <row r="102" spans="1:26" x14ac:dyDescent="0.3">
      <c r="A102" t="s">
        <v>363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1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02">
        <f>_xlfn.RANK.AVG(Table3[[#This Row],[Score]],Table3[Score],1)</f>
        <v>108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2">
        <f>_xlfn.RANK.AVG(Table3[[#This Row],[Score 2 ]],Table3[[Score 2 ]],1)</f>
        <v>100</v>
      </c>
    </row>
    <row r="103" spans="1:26" x14ac:dyDescent="0.3">
      <c r="A103" t="s">
        <v>294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1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103">
        <f>_xlfn.RANK.AVG(Table3[[#This Row],[Score]],Table3[Score],1)</f>
        <v>90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3">
        <f>_xlfn.RANK.AVG(Table3[[#This Row],[Score 2 ]],Table3[[Score 2 ]],1)</f>
        <v>102</v>
      </c>
    </row>
    <row r="104" spans="1:26" x14ac:dyDescent="0.3">
      <c r="A104" t="s">
        <v>94</v>
      </c>
      <c r="B104">
        <f>COUNTIFS(Table2[Sub-Sector],Table3[[#This Row],[Sub-Sector]])</f>
        <v>4</v>
      </c>
      <c r="C104" s="1">
        <f>COUNTIFS(Table2[Sub-Sector],Table3[[#This Row],[Sub-Sector]],Table2[Uptrend],"Uptrend")/Table3[[#This Row],[Count]]</f>
        <v>0.25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0.25</v>
      </c>
      <c r="F104" s="1">
        <f>COUNTIFS(Table2[Sub-Sector],Table3[[#This Row],[Sub-Sector]],Table2[6M Return vs Nifty],"&gt;=10")/Table3[[#This Row],[Count]]</f>
        <v>0.25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0.5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0.25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0.5</v>
      </c>
      <c r="O104" s="1">
        <f>COUNTIFS(Table2[Sub-Sector],Table3[[#This Row],[Sub-Sector]],Table2[% Away From Current Month High],"&lt;=0.05")/Table3[[#This Row],[Count]]</f>
        <v>0.25</v>
      </c>
      <c r="P104" s="1">
        <f>COUNTIFS(Table2[Sub-Sector],Table3[[#This Row],[Sub-Sector]],Table2[% Away From 52W High],"&lt;=10")/Table3[[#This Row],[Count]]</f>
        <v>0.25</v>
      </c>
      <c r="Q104" s="1">
        <f>COUNTIFS(Table2[Sub-Sector],Table3[[#This Row],[Sub-Sector]],Table2[% Away From 52W Low],"&gt;=10")/Table3[[#This Row],[Count]]</f>
        <v>0.75</v>
      </c>
      <c r="R104" s="1">
        <f>COUNTIFS(Table2[Sub-Sector],Table3[[#This Row],[Sub-Sector]],Table2[% Price above 20 EMA],"&gt;=0")/Table3[[#This Row],[Count]]</f>
        <v>0.25</v>
      </c>
      <c r="S104" s="1">
        <f>COUNTIFS(Table2[Sub-Sector],Table3[[#This Row],[Sub-Sector]],Table2[% Price above 50 EMA],"&gt;=0")/Table3[[#This Row],[Count]]</f>
        <v>0.25</v>
      </c>
      <c r="T104" s="1">
        <f>COUNTIFS(Table2[Sub-Sector],Table3[[#This Row],[Sub-Sector]],Table2[% Price above 200 EMA],"&gt;=0")/Table3[[#This Row],[Count]]</f>
        <v>0.25</v>
      </c>
      <c r="U104" s="1">
        <f>COUNTIFS(Table2[Sub-Sector],Table3[[#This Row],[Sub-Sector]],Table2[Rate of Change - Zone],"Positive")/Table3[[#This Row],[Count]]</f>
        <v>0.25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104">
        <f>_xlfn.RANK.AVG(Table3[[#This Row],[Score]],Table3[Score],1)</f>
        <v>89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4">
        <f>_xlfn.RANK.AVG(Table3[[#This Row],[Score 2 ]],Table3[[Score 2 ]],1)</f>
        <v>103</v>
      </c>
    </row>
    <row r="105" spans="1:26" x14ac:dyDescent="0.3">
      <c r="A105" t="s">
        <v>989</v>
      </c>
      <c r="B105">
        <f>COUNTIFS(Table2[Sub-Sector],Table3[[#This Row],[Sub-Sector]])</f>
        <v>5</v>
      </c>
      <c r="C105" s="1">
        <f>COUNTIFS(Table2[Sub-Sector],Table3[[#This Row],[Sub-Sector]],Table2[Uptrend],"Uptrend")/Table3[[#This Row],[Count]]</f>
        <v>0.2</v>
      </c>
      <c r="D105" s="1">
        <f>COUNTIFS(Table2[Sub-Sector],Table3[[#This Row],[Sub-Sector]],Table2[1W Return vs Nifty],"&gt;=5")/Table3[[#This Row],[Count]]</f>
        <v>0.2</v>
      </c>
      <c r="E105" s="1">
        <f>COUNTIFS(Table2[Sub-Sector],Table3[[#This Row],[Sub-Sector]],Table2[1M Return vs Nifty],"&gt;=5")/Table3[[#This Row],[Count]]</f>
        <v>0.2</v>
      </c>
      <c r="F105" s="1">
        <f>COUNTIFS(Table2[Sub-Sector],Table3[[#This Row],[Sub-Sector]],Table2[6M Return vs Nifty],"&gt;=10")/Table3[[#This Row],[Count]]</f>
        <v>0.4</v>
      </c>
      <c r="G105" s="1">
        <f>COUNTIFS(Table2[Sub-Sector],Table3[[#This Row],[Sub-Sector]],Table2[1Y Return vs Nifty],"&gt;=10")/Table3[[#This Row],[Count]]</f>
        <v>0.4</v>
      </c>
      <c r="H105" s="1">
        <f>COUNTIFS(Table2[Sub-Sector],Table3[[#This Row],[Sub-Sector]],Table2[RSI Exponential â€“ 14D],"&gt;=50")/Table3[[#This Row],[Count]]</f>
        <v>0.4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0.8</v>
      </c>
      <c r="L105" s="1">
        <f>COUNTIFS(Table2[Sub-Sector],Table3[[#This Row],[Sub-Sector]],Table2[% Away From Current Week Low],"&gt;=0.05")/Table3[[#This Row],[Count]]</f>
        <v>0.8</v>
      </c>
      <c r="M105" s="1">
        <f>COUNTIFS(Table2[Sub-Sector],Table3[[#This Row],[Sub-Sector]],Table2[% Away From Current Week High],"&lt;=0.05")/Table3[[#This Row],[Count]]</f>
        <v>0.8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0.2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0.2</v>
      </c>
      <c r="S105" s="1">
        <f>COUNTIFS(Table2[Sub-Sector],Table3[[#This Row],[Sub-Sector]],Table2[% Price above 50 EMA],"&gt;=0")/Table3[[#This Row],[Count]]</f>
        <v>0.4</v>
      </c>
      <c r="T105" s="1">
        <f>COUNTIFS(Table2[Sub-Sector],Table3[[#This Row],[Sub-Sector]],Table2[% Price above 200 EMA],"&gt;=0")/Table3[[#This Row],[Count]]</f>
        <v>0.6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105">
        <f>_xlfn.RANK.AVG(Table3[[#This Row],[Score]],Table3[Score],1)</f>
        <v>70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5">
        <f>_xlfn.RANK.AVG(Table3[[#This Row],[Score 2 ]],Table3[[Score 2 ]],1)</f>
        <v>104</v>
      </c>
    </row>
    <row r="106" spans="1:26" x14ac:dyDescent="0.3">
      <c r="A106" t="s">
        <v>37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0.33333333333333331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0.33333333333333331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0.33333333333333331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0.66666666666666663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0.66666666666666663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0.33333333333333331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0.33333333333333331</v>
      </c>
      <c r="T106" s="1">
        <f>COUNTIFS(Table2[Sub-Sector],Table3[[#This Row],[Sub-Sector]],Table2[% Price above 200 EMA],"&gt;=0")/Table3[[#This Row],[Count]]</f>
        <v>0.66666666666666663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0.66666666666666663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567.5</v>
      </c>
      <c r="X106">
        <f>_xlfn.RANK.AVG(Table3[[#This Row],[Score]],Table3[Score],1)</f>
        <v>97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6">
        <f>_xlfn.RANK.AVG(Table3[[#This Row],[Score 2 ]],Table3[[Score 2 ]],1)</f>
        <v>105</v>
      </c>
    </row>
    <row r="107" spans="1:26" x14ac:dyDescent="0.3">
      <c r="A107" t="s">
        <v>1277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0.5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0.5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0.5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0.5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07">
        <f>_xlfn.RANK.AVG(Table3[[#This Row],[Score]],Table3[Score],1)</f>
        <v>111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7">
        <f>_xlfn.RANK.AVG(Table3[[#This Row],[Score 2 ]],Table3[[Score 2 ]],1)</f>
        <v>106</v>
      </c>
    </row>
    <row r="108" spans="1:26" x14ac:dyDescent="0.3">
      <c r="A108" t="s">
        <v>1400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0.5</v>
      </c>
      <c r="F108" s="1">
        <f>COUNTIFS(Table2[Sub-Sector],Table3[[#This Row],[Sub-Sector]],Table2[6M Return vs Nifty],"&gt;=10")/Table3[[#This Row],[Count]]</f>
        <v>0.5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0.5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0.5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0.5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</v>
      </c>
      <c r="X108">
        <f>_xlfn.RANK.AVG(Table3[[#This Row],[Score]],Table3[Score],1)</f>
        <v>94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08">
        <f>_xlfn.RANK.AVG(Table3[[#This Row],[Score 2 ]],Table3[[Score 2 ]],1)</f>
        <v>107</v>
      </c>
    </row>
    <row r="109" spans="1:26" x14ac:dyDescent="0.3">
      <c r="A109" t="s">
        <v>70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0.33333333333333331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0.33333333333333331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109">
        <f>_xlfn.RANK.AVG(Table3[[#This Row],[Score]],Table3[Score],1)</f>
        <v>112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9">
        <f>_xlfn.RANK.AVG(Table3[[#This Row],[Score 2 ]],Table3[[Score 2 ]],1)</f>
        <v>109</v>
      </c>
    </row>
    <row r="110" spans="1:26" x14ac:dyDescent="0.3">
      <c r="A110" t="s">
        <v>149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0.33333333333333331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0.66666666666666663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0.66666666666666663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0.66666666666666663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0.66666666666666663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0.33333333333333331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110">
        <f>_xlfn.RANK.AVG(Table3[[#This Row],[Score]],Table3[Score],1)</f>
        <v>99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0">
        <f>_xlfn.RANK.AVG(Table3[[#This Row],[Score 2 ]],Table3[[Score 2 ]],1)</f>
        <v>109</v>
      </c>
    </row>
    <row r="111" spans="1:26" x14ac:dyDescent="0.3">
      <c r="A111" t="s">
        <v>67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0.33333333333333331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0.66666666666666663</v>
      </c>
      <c r="H111" s="1">
        <f>COUNTIFS(Table2[Sub-Sector],Table3[[#This Row],[Sub-Sector]],Table2[RSI Exponential â€“ 14D],"&gt;=50")/Table3[[#This Row],[Count]]</f>
        <v>0.33333333333333331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1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11">
        <f>_xlfn.RANK.AVG(Table3[[#This Row],[Score]],Table3[Score],1)</f>
        <v>95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1">
        <f>_xlfn.RANK.AVG(Table3[[#This Row],[Score 2 ]],Table3[[Score 2 ]],1)</f>
        <v>109</v>
      </c>
    </row>
    <row r="112" spans="1:26" x14ac:dyDescent="0.3">
      <c r="A112" t="s">
        <v>27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0.25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0.25</v>
      </c>
      <c r="G112" s="1">
        <f>COUNTIFS(Table2[Sub-Sector],Table3[[#This Row],[Sub-Sector]],Table2[1Y Return vs Nifty],"&gt;=10")/Table3[[#This Row],[Count]]</f>
        <v>0.25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0.25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0.75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0.25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0.25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595.5</v>
      </c>
      <c r="X112">
        <f>_xlfn.RANK.AVG(Table3[[#This Row],[Score]],Table3[Score],1)</f>
        <v>100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357.5</v>
      </c>
      <c r="Z112">
        <f>_xlfn.RANK.AVG(Table3[[#This Row],[Score 2 ]],Table3[[Score 2 ]],1)</f>
        <v>111</v>
      </c>
    </row>
    <row r="113" spans="1:26" x14ac:dyDescent="0.3">
      <c r="A113" t="s">
        <v>409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0.16666666666666666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0.16666666666666666</v>
      </c>
      <c r="H113" s="1">
        <f>COUNTIFS(Table2[Sub-Sector],Table3[[#This Row],[Sub-Sector]],Table2[RSI Exponential â€“ 14D],"&gt;=50")/Table3[[#This Row],[Count]]</f>
        <v>0.33333333333333331</v>
      </c>
      <c r="I113" s="1">
        <f>COUNTIFS(Table2[Sub-Sector],Table3[[#This Row],[Sub-Sector]],Table2[Relative Volume],"&gt;=1")/Table3[[#This Row],[Count]]</f>
        <v>0.16666666666666666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0.33333333333333331</v>
      </c>
      <c r="M113" s="1">
        <f>COUNTIFS(Table2[Sub-Sector],Table3[[#This Row],[Sub-Sector]],Table2[% Away From Current Week High],"&lt;=0.05")/Table3[[#This Row],[Count]]</f>
        <v>0.83333333333333337</v>
      </c>
      <c r="N113" s="1">
        <f>COUNTIFS(Table2[Sub-Sector],Table3[[#This Row],[Sub-Sector]],Table2[% Away From Current Month Low],"&gt;=0.05")/Table3[[#This Row],[Count]]</f>
        <v>0.33333333333333331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0.16666666666666666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0.33333333333333331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0.66666666666666663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13">
        <f>_xlfn.RANK.AVG(Table3[[#This Row],[Score]],Table3[Score],1)</f>
        <v>110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</v>
      </c>
      <c r="Z113">
        <f>_xlfn.RANK.AVG(Table3[[#This Row],[Score 2 ]],Table3[[Score 2 ]],1)</f>
        <v>112</v>
      </c>
    </row>
    <row r="114" spans="1:26" x14ac:dyDescent="0.3">
      <c r="A114" t="s">
        <v>1141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0.5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0.5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0.5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649.5</v>
      </c>
      <c r="X114">
        <f>_xlfn.RANK.AVG(Table3[[#This Row],[Score]],Table3[Score],1)</f>
        <v>114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367.5</v>
      </c>
      <c r="Z114">
        <f>_xlfn.RANK.AVG(Table3[[#This Row],[Score 2 ]],Table3[[Score 2 ]],1)</f>
        <v>113</v>
      </c>
    </row>
    <row r="115" spans="1:26" x14ac:dyDescent="0.3">
      <c r="A115" t="s">
        <v>540</v>
      </c>
      <c r="B115">
        <f>COUNTIFS(Table2[Sub-Sector],Table3[[#This Row],[Sub-Sector]])</f>
        <v>5</v>
      </c>
      <c r="C115" s="1">
        <f>COUNTIFS(Table2[Sub-Sector],Table3[[#This Row],[Sub-Sector]],Table2[Uptrend],"Uptrend")/Table3[[#This Row],[Count]]</f>
        <v>0.2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0.2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0.2</v>
      </c>
      <c r="M115" s="1">
        <f>COUNTIFS(Table2[Sub-Sector],Table3[[#This Row],[Sub-Sector]],Table2[% Away From Current Week High],"&lt;=0.05")/Table3[[#This Row],[Count]]</f>
        <v>0.6</v>
      </c>
      <c r="N115" s="1">
        <f>COUNTIFS(Table2[Sub-Sector],Table3[[#This Row],[Sub-Sector]],Table2[% Away From Current Month Low],"&gt;=0.05")/Table3[[#This Row],[Count]]</f>
        <v>0.2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0.6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0.4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15">
        <f>_xlfn.RANK.AVG(Table3[[#This Row],[Score]],Table3[Score],1)</f>
        <v>113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386</v>
      </c>
      <c r="Z115">
        <f>_xlfn.RANK.AVG(Table3[[#This Row],[Score 2 ]],Table3[[Score 2 ]],1)</f>
        <v>114</v>
      </c>
    </row>
    <row r="116" spans="1:26" x14ac:dyDescent="0.3">
      <c r="A116" t="s">
        <v>599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0.5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0.5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0.5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16">
        <f>_xlfn.RANK.AVG(Table3[[#This Row],[Score]],Table3[Score],1)</f>
        <v>119.5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6">
        <f>_xlfn.RANK.AVG(Table3[[#This Row],[Score 2 ]],Table3[[Score 2 ]],1)</f>
        <v>119.5</v>
      </c>
    </row>
    <row r="117" spans="1:26" x14ac:dyDescent="0.3">
      <c r="A117" t="s">
        <v>634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0.5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17">
        <f>_xlfn.RANK.AVG(Table3[[#This Row],[Score]],Table3[Score],1)</f>
        <v>119.5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7">
        <f>_xlfn.RANK.AVG(Table3[[#This Row],[Score 2 ]],Table3[[Score 2 ]],1)</f>
        <v>119.5</v>
      </c>
    </row>
    <row r="118" spans="1:26" x14ac:dyDescent="0.3">
      <c r="A118" t="s">
        <v>1193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18">
        <f>_xlfn.RANK.AVG(Table3[[#This Row],[Score]],Table3[Score],1)</f>
        <v>119.5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8">
        <f>_xlfn.RANK.AVG(Table3[[#This Row],[Score 2 ]],Table3[[Score 2 ]],1)</f>
        <v>119.5</v>
      </c>
    </row>
    <row r="119" spans="1:26" x14ac:dyDescent="0.3">
      <c r="A119" t="s">
        <v>435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19">
        <f>_xlfn.RANK.AVG(Table3[[#This Row],[Score]],Table3[Score],1)</f>
        <v>119.5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9">
        <f>_xlfn.RANK.AVG(Table3[[#This Row],[Score 2 ]],Table3[[Score 2 ]],1)</f>
        <v>119.5</v>
      </c>
    </row>
    <row r="120" spans="1:26" x14ac:dyDescent="0.3">
      <c r="A120" t="s">
        <v>1464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0">
        <f>_xlfn.RANK.AVG(Table3[[#This Row],[Score 2 ]],Table3[[Score 2 ]],1)</f>
        <v>119.5</v>
      </c>
    </row>
    <row r="121" spans="1:26" x14ac:dyDescent="0.3">
      <c r="A121" t="s">
        <v>820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0.5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1">
        <f>_xlfn.RANK.AVG(Table3[[#This Row],[Score 2 ]],Table3[[Score 2 ]],1)</f>
        <v>119.5</v>
      </c>
    </row>
    <row r="122" spans="1:26" x14ac:dyDescent="0.3">
      <c r="A122" t="s">
        <v>1174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1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1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1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2">
        <f>_xlfn.RANK.AVG(Table3[[#This Row],[Score]],Table3[Score],1)</f>
        <v>119.5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2">
        <f>_xlfn.RANK.AVG(Table3[[#This Row],[Score 2 ]],Table3[[Score 2 ]],1)</f>
        <v>119.5</v>
      </c>
    </row>
    <row r="123" spans="1:26" x14ac:dyDescent="0.3">
      <c r="A123" t="s">
        <v>1971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0.33333333333333331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1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1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0.33333333333333331</v>
      </c>
      <c r="R123" s="1">
        <f>COUNTIFS(Table2[Sub-Sector],Table3[[#This Row],[Sub-Sector]],Table2[% Price above 20 EMA],"&gt;=0")/Table3[[#This Row],[Count]]</f>
        <v>0.33333333333333331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3">
        <f>_xlfn.RANK.AVG(Table3[[#This Row],[Score]],Table3[Score],1)</f>
        <v>119.5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3">
        <f>_xlfn.RANK.AVG(Table3[[#This Row],[Score 2 ]],Table3[[Score 2 ]],1)</f>
        <v>119.5</v>
      </c>
    </row>
    <row r="124" spans="1:26" x14ac:dyDescent="0.3">
      <c r="A124" t="s">
        <v>1980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4">
        <f>_xlfn.RANK.AVG(Table3[[#This Row],[Score]],Table3[Score],1)</f>
        <v>119.5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4">
        <f>_xlfn.RANK.AVG(Table3[[#This Row],[Score 2 ]],Table3[[Score 2 ]],1)</f>
        <v>119.5</v>
      </c>
    </row>
    <row r="125" spans="1:26" x14ac:dyDescent="0.3">
      <c r="A125" t="s">
        <v>1610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</v>
      </c>
      <c r="X125">
        <f>_xlfn.RANK.AVG(Table3[[#This Row],[Score]],Table3[Score],1)</f>
        <v>119.5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5">
        <f>_xlfn.RANK.AVG(Table3[[#This Row],[Score 2 ]],Table3[[Score 2 ]],1)</f>
        <v>119.5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CBF0-F7C2-44A0-B4A9-13ABBED7DAD7}">
  <dimension ref="A1:AV732"/>
  <sheetViews>
    <sheetView workbookViewId="0">
      <selection activeCell="B18" sqref="B18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3133</v>
      </c>
      <c r="D1" t="s">
        <v>2</v>
      </c>
      <c r="E1" t="s">
        <v>3</v>
      </c>
      <c r="F1" t="s">
        <v>4</v>
      </c>
      <c r="G1" t="s">
        <v>5</v>
      </c>
      <c r="H1" t="s">
        <v>3156</v>
      </c>
      <c r="I1" t="s">
        <v>6</v>
      </c>
      <c r="J1" t="s">
        <v>3157</v>
      </c>
      <c r="K1" t="s">
        <v>7</v>
      </c>
      <c r="L1" t="s">
        <v>3158</v>
      </c>
      <c r="M1" t="s">
        <v>8</v>
      </c>
      <c r="N1" t="s">
        <v>3159</v>
      </c>
      <c r="O1" t="s">
        <v>3160</v>
      </c>
      <c r="P1" t="s">
        <v>9</v>
      </c>
      <c r="Q1" t="s">
        <v>10</v>
      </c>
      <c r="R1" t="s">
        <v>11</v>
      </c>
      <c r="S1" s="1" t="s">
        <v>3161</v>
      </c>
      <c r="T1" s="1" t="s">
        <v>3162</v>
      </c>
      <c r="U1" s="1" t="s">
        <v>3163</v>
      </c>
      <c r="V1" t="s">
        <v>12</v>
      </c>
      <c r="W1" t="s">
        <v>3164</v>
      </c>
      <c r="X1" t="s">
        <v>3165</v>
      </c>
      <c r="Y1" t="s">
        <v>3166</v>
      </c>
      <c r="Z1" t="s">
        <v>3167</v>
      </c>
      <c r="AA1" t="s">
        <v>3168</v>
      </c>
      <c r="AB1" t="s">
        <v>3169</v>
      </c>
      <c r="AC1" s="1" t="s">
        <v>3170</v>
      </c>
      <c r="AD1" s="1" t="s">
        <v>3171</v>
      </c>
      <c r="AE1" s="1" t="s">
        <v>3172</v>
      </c>
      <c r="AF1" s="1" t="s">
        <v>3173</v>
      </c>
      <c r="AG1" s="1" t="s">
        <v>3174</v>
      </c>
      <c r="AH1" s="1" t="s">
        <v>3175</v>
      </c>
      <c r="AI1" t="s">
        <v>13</v>
      </c>
      <c r="AJ1" t="s">
        <v>14</v>
      </c>
      <c r="AK1" t="s">
        <v>3176</v>
      </c>
      <c r="AL1" t="s">
        <v>3177</v>
      </c>
      <c r="AM1" t="s">
        <v>3178</v>
      </c>
      <c r="AN1" t="s">
        <v>3179</v>
      </c>
      <c r="AO1" t="s">
        <v>3180</v>
      </c>
      <c r="AP1" t="s">
        <v>15</v>
      </c>
      <c r="AQ1" s="2" t="s">
        <v>3184</v>
      </c>
      <c r="AR1" s="2" t="s">
        <v>3185</v>
      </c>
      <c r="AS1" s="2" t="s">
        <v>3186</v>
      </c>
      <c r="AT1" s="2" t="s">
        <v>3187</v>
      </c>
      <c r="AU1" s="2" t="s">
        <v>3188</v>
      </c>
      <c r="AV1" s="2" t="s">
        <v>3189</v>
      </c>
    </row>
    <row r="2" spans="1:48" x14ac:dyDescent="0.3">
      <c r="A2" t="s">
        <v>912</v>
      </c>
      <c r="B2" t="s">
        <v>913</v>
      </c>
      <c r="C2" t="s">
        <v>3146</v>
      </c>
      <c r="D2" t="s">
        <v>131</v>
      </c>
      <c r="E2">
        <v>16634.463463799999</v>
      </c>
      <c r="F2">
        <v>637</v>
      </c>
      <c r="G2">
        <v>196.44414368872299</v>
      </c>
      <c r="H2">
        <f>(Table2[[#This Row],[1Y Return vs Nifty]]-AVERAGE(Table2[1Y Return vs Nifty]))/_xlfn.STDEV.P(Table2[1Y Return vs Nifty])</f>
        <v>2.9630293819112024</v>
      </c>
      <c r="I2">
        <v>-0.37302586947510502</v>
      </c>
      <c r="J2">
        <f>(Table2[[#This Row],[1M Return vs Nifty]]-AVERAGE(Table2[1M Return vs Nifty]))/_xlfn.STDEV.P(Table2[1M Return vs Nifty])</f>
        <v>1.7728413743315244E-3</v>
      </c>
      <c r="K2">
        <v>178.736504946222</v>
      </c>
      <c r="L2">
        <f>(Table2[[#This Row],[6M Return vs Nifty]]-AVERAGE(Table2[6M Return vs Nifty]))/_xlfn.STDEV.P(Table2[6M Return vs Nifty])</f>
        <v>6.1486377658029117</v>
      </c>
      <c r="M2">
        <v>2.8623360438671201</v>
      </c>
      <c r="N2">
        <f>(Table2[[#This Row],[1W Return vs Nifty]]-AVERAGE(Table2[1W Return vs Nifty]))/_xlfn.STDEV.P(Table2[1W Return vs Nifty])</f>
        <v>0.44209704008141804</v>
      </c>
      <c r="O2">
        <v>598.88</v>
      </c>
      <c r="P2">
        <v>572.67136114300104</v>
      </c>
      <c r="Q2">
        <v>402.24547491635502</v>
      </c>
      <c r="R2">
        <v>53.650672076912201</v>
      </c>
      <c r="S2" s="1">
        <f>(Table2[[#This Row],[Close Price]]-Table2[[#This Row],[20D EMA]])/Table2[[#This Row],[20D EMA]]</f>
        <v>6.365215068127171E-2</v>
      </c>
      <c r="T2" s="1">
        <f>(Table2[[#This Row],[Close Price]]-Table2[[#This Row],[50D EMA]])/Table2[[#This Row],[50D EMA]]</f>
        <v>0.11233081173922288</v>
      </c>
      <c r="U2" s="1">
        <f>(Table2[[#This Row],[Close Price]]-Table2[[#This Row],[200D EMA]])/Table2[[#This Row],[200D EMA]]</f>
        <v>0.58361010806264768</v>
      </c>
      <c r="V2">
        <v>0.73482405934332595</v>
      </c>
      <c r="W2">
        <v>595.04999999999995</v>
      </c>
      <c r="X2">
        <v>642.79999999999995</v>
      </c>
      <c r="Y2">
        <v>555.04999999999995</v>
      </c>
      <c r="Z2">
        <v>642.79999999999995</v>
      </c>
      <c r="AA2">
        <v>532.20000000000005</v>
      </c>
      <c r="AB2">
        <v>648.4</v>
      </c>
      <c r="AC2" s="1">
        <f>(Table2[[#This Row],[Close Price]]/Table2[[#This Row],[Day Low]])-1</f>
        <v>7.0498277455676162E-2</v>
      </c>
      <c r="AD2" s="1">
        <f>(Table2[[#This Row],[Day High]]/Table2[[#This Row],[Close Price]])-1</f>
        <v>9.1051805337518665E-3</v>
      </c>
      <c r="AE2" s="1">
        <f>(Table2[[#This Row],[Close Price]]/Table2[[#This Row],[Current Week Low]])-1</f>
        <v>0.14764435636429152</v>
      </c>
      <c r="AF2" s="1">
        <f>(Table2[[#This Row],[Current Week High]]/Table2[[#This Row],[Close Price]])-1</f>
        <v>9.1051805337518665E-3</v>
      </c>
      <c r="AG2" s="1">
        <f>(Table2[[#This Row],[Close Price]]/Table2[[#This Row],[Current Month Low]])-1</f>
        <v>0.19691845170988342</v>
      </c>
      <c r="AH2" s="1">
        <f>(Table2[[#This Row],[Current Month High]]/Table2[[#This Row],[Close Price]])-1</f>
        <v>1.7896389324960627E-2</v>
      </c>
      <c r="AI2">
        <v>8.9481946624803701</v>
      </c>
      <c r="AJ2">
        <v>334.20469649977798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0.46</v>
      </c>
      <c r="AM2" t="s">
        <v>3182</v>
      </c>
      <c r="AN2">
        <v>3.66</v>
      </c>
      <c r="AO2" t="s">
        <v>3182</v>
      </c>
      <c r="AP2">
        <v>0.25811088951699102</v>
      </c>
      <c r="AQ2">
        <f>(Table2[[#This Row],[Sharpe Ratio]]-AVERAGE(Table2[Sharpe Ratio]))/_xlfn.STDEV.P(Table2[Sharpe Ratio])</f>
        <v>2.3791883204759903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11.934725349645854</v>
      </c>
      <c r="AS2">
        <f>_xlfn.RANK.AVG(Table2[[#This Row],[1Y Return vs Nifty Z-Score]],Table2[1Y Return vs Nifty Z-Score])</f>
        <v>14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703</v>
      </c>
      <c r="B3" t="s">
        <v>704</v>
      </c>
      <c r="C3" t="s">
        <v>3149</v>
      </c>
      <c r="D3" t="s">
        <v>139</v>
      </c>
      <c r="E3">
        <v>25327.266982239998</v>
      </c>
      <c r="F3">
        <v>740.8</v>
      </c>
      <c r="G3">
        <v>178.11639282860199</v>
      </c>
      <c r="H3">
        <f>(Table2[[#This Row],[1Y Return vs Nifty]]-AVERAGE(Table2[1Y Return vs Nifty]))/_xlfn.STDEV.P(Table2[1Y Return vs Nifty])</f>
        <v>2.6485263461597812</v>
      </c>
      <c r="I3">
        <v>4.01558494864042</v>
      </c>
      <c r="J3">
        <f>(Table2[[#This Row],[1M Return vs Nifty]]-AVERAGE(Table2[1M Return vs Nifty]))/_xlfn.STDEV.P(Table2[1M Return vs Nifty])</f>
        <v>0.50787528581591745</v>
      </c>
      <c r="K3">
        <v>98.926335128505002</v>
      </c>
      <c r="L3">
        <f>(Table2[[#This Row],[6M Return vs Nifty]]-AVERAGE(Table2[6M Return vs Nifty]))/_xlfn.STDEV.P(Table2[6M Return vs Nifty])</f>
        <v>3.3229078319386489</v>
      </c>
      <c r="M3">
        <v>-9.8828035863765498E-2</v>
      </c>
      <c r="N3">
        <f>(Table2[[#This Row],[1W Return vs Nifty]]-AVERAGE(Table2[1W Return vs Nifty]))/_xlfn.STDEV.P(Table2[1W Return vs Nifty])</f>
        <v>-0.17047417083612884</v>
      </c>
      <c r="O3">
        <v>709.89</v>
      </c>
      <c r="P3">
        <v>673.07027662460996</v>
      </c>
      <c r="Q3">
        <v>499.87894782056401</v>
      </c>
      <c r="R3">
        <v>43.504968945894802</v>
      </c>
      <c r="S3" s="1">
        <f>(Table2[[#This Row],[Close Price]]-Table2[[#This Row],[20D EMA]])/Table2[[#This Row],[20D EMA]]</f>
        <v>4.3541957204637292E-2</v>
      </c>
      <c r="T3" s="1">
        <f>(Table2[[#This Row],[Close Price]]-Table2[[#This Row],[50D EMA]])/Table2[[#This Row],[50D EMA]]</f>
        <v>0.10062801126064989</v>
      </c>
      <c r="U3" s="1">
        <f>(Table2[[#This Row],[Close Price]]-Table2[[#This Row],[200D EMA]])/Table2[[#This Row],[200D EMA]]</f>
        <v>0.48195878868240855</v>
      </c>
      <c r="V3">
        <v>0.67741583199611699</v>
      </c>
      <c r="W3">
        <v>695</v>
      </c>
      <c r="X3">
        <v>748.95</v>
      </c>
      <c r="Y3">
        <v>635.1</v>
      </c>
      <c r="Z3">
        <v>748.95</v>
      </c>
      <c r="AA3">
        <v>635.1</v>
      </c>
      <c r="AB3">
        <v>796.25</v>
      </c>
      <c r="AC3" s="1">
        <f>(Table2[[#This Row],[Close Price]]/Table2[[#This Row],[Day Low]])-1</f>
        <v>6.5899280575539398E-2</v>
      </c>
      <c r="AD3" s="1">
        <f>(Table2[[#This Row],[Day High]]/Table2[[#This Row],[Close Price]])-1</f>
        <v>1.1001619870410595E-2</v>
      </c>
      <c r="AE3" s="1">
        <f>(Table2[[#This Row],[Close Price]]/Table2[[#This Row],[Current Week Low]])-1</f>
        <v>0.16643048338844268</v>
      </c>
      <c r="AF3" s="1">
        <f>(Table2[[#This Row],[Current Week High]]/Table2[[#This Row],[Close Price]])-1</f>
        <v>1.1001619870410595E-2</v>
      </c>
      <c r="AG3" s="1">
        <f>(Table2[[#This Row],[Close Price]]/Table2[[#This Row],[Current Month Low]])-1</f>
        <v>0.16643048338844268</v>
      </c>
      <c r="AH3" s="1">
        <f>(Table2[[#This Row],[Current Month High]]/Table2[[#This Row],[Close Price]])-1</f>
        <v>7.4851511879049815E-2</v>
      </c>
      <c r="AI3">
        <v>7.4851511879049797</v>
      </c>
      <c r="AJ3">
        <v>221.667390360399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</v>
      </c>
      <c r="AM3" t="s">
        <v>3182</v>
      </c>
      <c r="AN3">
        <v>-4.68</v>
      </c>
      <c r="AO3" t="s">
        <v>3181</v>
      </c>
      <c r="AP3">
        <v>0.25697225957822301</v>
      </c>
      <c r="AQ3">
        <f>(Table2[[#This Row],[Sharpe Ratio]]-AVERAGE(Table2[Sharpe Ratio]))/_xlfn.STDEV.P(Table2[Sharpe Ratio])</f>
        <v>2.3656620391331495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8.6744973322113665</v>
      </c>
      <c r="AS3">
        <f>_xlfn.RANK.AVG(Table2[[#This Row],[1Y Return vs Nifty Z-Score]],Table2[1Y Return vs Nifty Z-Score])</f>
        <v>19</v>
      </c>
      <c r="AT3">
        <f>_xlfn.RANK.AVG(Table2[[#This Row],[6M Return vs Nifty Z-Score]],Table2[6M Return vs Nifty Z-Score])</f>
        <v>9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842</v>
      </c>
      <c r="B4" t="s">
        <v>843</v>
      </c>
      <c r="C4" t="s">
        <v>3140</v>
      </c>
      <c r="D4" t="s">
        <v>51</v>
      </c>
      <c r="E4">
        <v>18740.105666740001</v>
      </c>
      <c r="F4">
        <v>14606.6</v>
      </c>
      <c r="G4">
        <v>250.507936074339</v>
      </c>
      <c r="H4">
        <f>(Table2[[#This Row],[1Y Return vs Nifty]]-AVERAGE(Table2[1Y Return vs Nifty]))/_xlfn.STDEV.P(Table2[1Y Return vs Nifty])</f>
        <v>3.8907606108700046</v>
      </c>
      <c r="I4">
        <v>19.176121896982199</v>
      </c>
      <c r="J4">
        <f>(Table2[[#This Row],[1M Return vs Nifty]]-AVERAGE(Table2[1M Return vs Nifty]))/_xlfn.STDEV.P(Table2[1M Return vs Nifty])</f>
        <v>2.2562155070382355</v>
      </c>
      <c r="K4">
        <v>83.394982165054202</v>
      </c>
      <c r="L4">
        <f>(Table2[[#This Row],[6M Return vs Nifty]]-AVERAGE(Table2[6M Return vs Nifty]))/_xlfn.STDEV.P(Table2[6M Return vs Nifty])</f>
        <v>2.773010380492658</v>
      </c>
      <c r="M4">
        <v>-1.52047633994433</v>
      </c>
      <c r="N4">
        <f>(Table2[[#This Row],[1W Return vs Nifty]]-AVERAGE(Table2[1W Return vs Nifty]))/_xlfn.STDEV.P(Table2[1W Return vs Nifty])</f>
        <v>-0.46456824994864232</v>
      </c>
      <c r="O4">
        <v>13740.03</v>
      </c>
      <c r="P4">
        <v>12791.7957645758</v>
      </c>
      <c r="Q4">
        <v>9309.7028372428103</v>
      </c>
      <c r="R4">
        <v>50.585697151434402</v>
      </c>
      <c r="S4" s="1">
        <f>(Table2[[#This Row],[Close Price]]-Table2[[#This Row],[20D EMA]])/Table2[[#This Row],[20D EMA]]</f>
        <v>6.3069003488347528E-2</v>
      </c>
      <c r="T4" s="1">
        <f>(Table2[[#This Row],[Close Price]]-Table2[[#This Row],[50D EMA]])/Table2[[#This Row],[50D EMA]]</f>
        <v>0.1418725149169377</v>
      </c>
      <c r="U4" s="1">
        <f>(Table2[[#This Row],[Close Price]]-Table2[[#This Row],[200D EMA]])/Table2[[#This Row],[200D EMA]]</f>
        <v>0.56896522427840834</v>
      </c>
      <c r="V4">
        <v>0.67365561025014598</v>
      </c>
      <c r="W4">
        <v>13752.9</v>
      </c>
      <c r="X4">
        <v>14876.45</v>
      </c>
      <c r="Y4">
        <v>13558.6</v>
      </c>
      <c r="Z4">
        <v>14876.45</v>
      </c>
      <c r="AA4">
        <v>11100</v>
      </c>
      <c r="AB4">
        <v>16524.95</v>
      </c>
      <c r="AC4" s="1">
        <f>(Table2[[#This Row],[Close Price]]/Table2[[#This Row],[Day Low]])-1</f>
        <v>6.2074180718248551E-2</v>
      </c>
      <c r="AD4" s="1">
        <f>(Table2[[#This Row],[Day High]]/Table2[[#This Row],[Close Price]])-1</f>
        <v>1.8474525214629001E-2</v>
      </c>
      <c r="AE4" s="1">
        <f>(Table2[[#This Row],[Close Price]]/Table2[[#This Row],[Current Week Low]])-1</f>
        <v>7.7294115911672234E-2</v>
      </c>
      <c r="AF4" s="1">
        <f>(Table2[[#This Row],[Current Week High]]/Table2[[#This Row],[Close Price]])-1</f>
        <v>1.8474525214629001E-2</v>
      </c>
      <c r="AG4" s="1">
        <f>(Table2[[#This Row],[Close Price]]/Table2[[#This Row],[Current Month Low]])-1</f>
        <v>0.31590990990990986</v>
      </c>
      <c r="AH4" s="1">
        <f>(Table2[[#This Row],[Current Month High]]/Table2[[#This Row],[Close Price]])-1</f>
        <v>0.13133446524174008</v>
      </c>
      <c r="AI4">
        <v>13.133446524173999</v>
      </c>
      <c r="AJ4">
        <v>283.87406210168001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0.24</v>
      </c>
      <c r="AM4" t="s">
        <v>3182</v>
      </c>
      <c r="AN4">
        <v>-6.63</v>
      </c>
      <c r="AO4" t="s">
        <v>3181</v>
      </c>
      <c r="AP4">
        <v>0.18790971895662101</v>
      </c>
      <c r="AQ4">
        <f>(Table2[[#This Row],[Sharpe Ratio]]-AVERAGE(Table2[Sharpe Ratio]))/_xlfn.STDEV.P(Table2[Sharpe Ratio])</f>
        <v>1.5452380164608586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10.000656264913113</v>
      </c>
      <c r="AS4">
        <f>_xlfn.RANK.AVG(Table2[[#This Row],[1Y Return vs Nifty Z-Score]],Table2[1Y Return vs Nifty Z-Score])</f>
        <v>5</v>
      </c>
      <c r="AT4">
        <f>_xlfn.RANK.AVG(Table2[[#This Row],[6M Return vs Nifty Z-Score]],Table2[6M Return vs Nifty Z-Score])</f>
        <v>16</v>
      </c>
      <c r="AU4">
        <f>_xlfn.RANK.AVG(Table2[[#This Row],[Sharpe Ratio Z-Score]],Table2[Sharpe Ratio Z-Score])</f>
        <v>38</v>
      </c>
      <c r="AV4">
        <f>(Table2[[#This Row],[Rank 1Y]]+Table2[[#This Row],[Rank 6M]]+Table2[[#This Row],[Rank Sharpe]])/3</f>
        <v>19.666666666666668</v>
      </c>
    </row>
    <row r="5" spans="1:48" x14ac:dyDescent="0.3">
      <c r="A5" t="s">
        <v>478</v>
      </c>
      <c r="B5" t="s">
        <v>479</v>
      </c>
      <c r="C5" t="s">
        <v>3147</v>
      </c>
      <c r="D5" t="s">
        <v>161</v>
      </c>
      <c r="E5">
        <v>45727.350685650003</v>
      </c>
      <c r="F5">
        <v>1785.9</v>
      </c>
      <c r="G5">
        <v>324.97552618167299</v>
      </c>
      <c r="H5">
        <f>(Table2[[#This Row],[1Y Return vs Nifty]]-AVERAGE(Table2[1Y Return vs Nifty]))/_xlfn.STDEV.P(Table2[1Y Return vs Nifty])</f>
        <v>5.1686197073076787</v>
      </c>
      <c r="I5">
        <v>8.1006774754512101</v>
      </c>
      <c r="J5">
        <f>(Table2[[#This Row],[1M Return vs Nifty]]-AVERAGE(Table2[1M Return vs Nifty]))/_xlfn.STDEV.P(Table2[1M Return vs Nifty])</f>
        <v>0.97897545834768285</v>
      </c>
      <c r="K5">
        <v>48.601132518971703</v>
      </c>
      <c r="L5">
        <f>(Table2[[#This Row],[6M Return vs Nifty]]-AVERAGE(Table2[6M Return vs Nifty]))/_xlfn.STDEV.P(Table2[6M Return vs Nifty])</f>
        <v>1.5411119559702948</v>
      </c>
      <c r="M5">
        <v>-1.3742337879233499</v>
      </c>
      <c r="N5">
        <f>(Table2[[#This Row],[1W Return vs Nifty]]-AVERAGE(Table2[1W Return vs Nifty]))/_xlfn.STDEV.P(Table2[1W Return vs Nifty])</f>
        <v>-0.43431529038035471</v>
      </c>
      <c r="O5">
        <v>1734.38</v>
      </c>
      <c r="P5">
        <v>1699.1228450890001</v>
      </c>
      <c r="Q5">
        <v>1338.87677294485</v>
      </c>
      <c r="R5">
        <v>42.929069467805697</v>
      </c>
      <c r="S5" s="1">
        <f>(Table2[[#This Row],[Close Price]]-Table2[[#This Row],[20D EMA]])/Table2[[#This Row],[20D EMA]]</f>
        <v>2.9705139588786757E-2</v>
      </c>
      <c r="T5" s="1">
        <f>(Table2[[#This Row],[Close Price]]-Table2[[#This Row],[50D EMA]])/Table2[[#This Row],[50D EMA]]</f>
        <v>5.1071736903434216E-2</v>
      </c>
      <c r="U5" s="1">
        <f>(Table2[[#This Row],[Close Price]]-Table2[[#This Row],[200D EMA]])/Table2[[#This Row],[200D EMA]]</f>
        <v>0.33387929052792936</v>
      </c>
      <c r="V5">
        <v>1.1280576126714199</v>
      </c>
      <c r="W5">
        <v>1670</v>
      </c>
      <c r="X5">
        <v>1787.35</v>
      </c>
      <c r="Y5">
        <v>1601.25</v>
      </c>
      <c r="Z5">
        <v>1787.35</v>
      </c>
      <c r="AA5">
        <v>1577.9</v>
      </c>
      <c r="AB5">
        <v>1969</v>
      </c>
      <c r="AC5" s="1">
        <f>(Table2[[#This Row],[Close Price]]/Table2[[#This Row],[Day Low]])-1</f>
        <v>6.9401197604790577E-2</v>
      </c>
      <c r="AD5" s="1">
        <f>(Table2[[#This Row],[Day High]]/Table2[[#This Row],[Close Price]])-1</f>
        <v>8.1191556078152871E-4</v>
      </c>
      <c r="AE5" s="1">
        <f>(Table2[[#This Row],[Close Price]]/Table2[[#This Row],[Current Week Low]])-1</f>
        <v>0.11531615925058558</v>
      </c>
      <c r="AF5" s="1">
        <f>(Table2[[#This Row],[Current Week High]]/Table2[[#This Row],[Close Price]])-1</f>
        <v>8.1191556078152871E-4</v>
      </c>
      <c r="AG5" s="1">
        <f>(Table2[[#This Row],[Close Price]]/Table2[[#This Row],[Current Month Low]])-1</f>
        <v>0.13182077444704987</v>
      </c>
      <c r="AH5" s="1">
        <f>(Table2[[#This Row],[Current Month High]]/Table2[[#This Row],[Close Price]])-1</f>
        <v>0.10252533736491398</v>
      </c>
      <c r="AI5">
        <v>10.2525337364913</v>
      </c>
      <c r="AJ5">
        <v>382.675675675675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0.08</v>
      </c>
      <c r="AM5" t="s">
        <v>3182</v>
      </c>
      <c r="AN5">
        <v>-4.21</v>
      </c>
      <c r="AO5" t="s">
        <v>3181</v>
      </c>
      <c r="AP5">
        <v>0.239940931481751</v>
      </c>
      <c r="AQ5">
        <f>(Table2[[#This Row],[Sharpe Ratio]]-AVERAGE(Table2[Sharpe Ratio]))/_xlfn.STDEV.P(Table2[Sharpe Ratio])</f>
        <v>2.1633394691466554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9.4177313003919565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49</v>
      </c>
      <c r="AU5">
        <f>_xlfn.RANK.AVG(Table2[[#This Row],[Sharpe Ratio Z-Score]],Table2[Sharpe Ratio Z-Score])</f>
        <v>9</v>
      </c>
      <c r="AV5">
        <f>(Table2[[#This Row],[Rank 1Y]]+Table2[[#This Row],[Rank 6M]]+Table2[[#This Row],[Rank Sharpe]])/3</f>
        <v>20</v>
      </c>
    </row>
    <row r="6" spans="1:48" x14ac:dyDescent="0.3">
      <c r="A6" t="s">
        <v>1124</v>
      </c>
      <c r="B6" t="s">
        <v>1125</v>
      </c>
      <c r="C6" t="s">
        <v>3154</v>
      </c>
      <c r="D6" t="s">
        <v>1126</v>
      </c>
      <c r="E6">
        <v>11057.14714626</v>
      </c>
      <c r="F6">
        <v>1777.95</v>
      </c>
      <c r="G6">
        <v>241.77476968637001</v>
      </c>
      <c r="H6">
        <f>(Table2[[#This Row],[1Y Return vs Nifty]]-AVERAGE(Table2[1Y Return vs Nifty]))/_xlfn.STDEV.P(Table2[1Y Return vs Nifty])</f>
        <v>3.7409000326844501</v>
      </c>
      <c r="I6">
        <v>18.153092382479201</v>
      </c>
      <c r="J6">
        <f>(Table2[[#This Row],[1M Return vs Nifty]]-AVERAGE(Table2[1M Return vs Nifty]))/_xlfn.STDEV.P(Table2[1M Return vs Nifty])</f>
        <v>2.1382379147011275</v>
      </c>
      <c r="K6">
        <v>81.052564067195604</v>
      </c>
      <c r="L6">
        <f>(Table2[[#This Row],[6M Return vs Nifty]]-AVERAGE(Table2[6M Return vs Nifty]))/_xlfn.STDEV.P(Table2[6M Return vs Nifty])</f>
        <v>2.6900755746670089</v>
      </c>
      <c r="M6">
        <v>-0.216586204370181</v>
      </c>
      <c r="N6">
        <f>(Table2[[#This Row],[1W Return vs Nifty]]-AVERAGE(Table2[1W Return vs Nifty]))/_xlfn.STDEV.P(Table2[1W Return vs Nifty])</f>
        <v>-0.19483461218119716</v>
      </c>
      <c r="O6">
        <v>1646.75</v>
      </c>
      <c r="P6">
        <v>1526.3122477772999</v>
      </c>
      <c r="Q6">
        <v>1158.8493924919401</v>
      </c>
      <c r="R6">
        <v>55.636700409450299</v>
      </c>
      <c r="S6" s="1">
        <f>(Table2[[#This Row],[Close Price]]-Table2[[#This Row],[20D EMA]])/Table2[[#This Row],[20D EMA]]</f>
        <v>7.9672081372400214E-2</v>
      </c>
      <c r="T6" s="1">
        <f>(Table2[[#This Row],[Close Price]]-Table2[[#This Row],[50D EMA]])/Table2[[#This Row],[50D EMA]]</f>
        <v>0.16486649608502379</v>
      </c>
      <c r="U6" s="1">
        <f>(Table2[[#This Row],[Close Price]]-Table2[[#This Row],[200D EMA]])/Table2[[#This Row],[200D EMA]]</f>
        <v>0.53423733189070632</v>
      </c>
      <c r="V6">
        <v>1.24408075644502</v>
      </c>
      <c r="W6">
        <v>1693.25</v>
      </c>
      <c r="X6">
        <v>1797</v>
      </c>
      <c r="Y6">
        <v>1581.25</v>
      </c>
      <c r="Z6">
        <v>1797</v>
      </c>
      <c r="AA6">
        <v>1405.05</v>
      </c>
      <c r="AB6">
        <v>1905.65</v>
      </c>
      <c r="AC6" s="1">
        <f>(Table2[[#This Row],[Close Price]]/Table2[[#This Row],[Day Low]])-1</f>
        <v>5.0022146759191033E-2</v>
      </c>
      <c r="AD6" s="1">
        <f>(Table2[[#This Row],[Day High]]/Table2[[#This Row],[Close Price]])-1</f>
        <v>1.0714587024381883E-2</v>
      </c>
      <c r="AE6" s="1">
        <f>(Table2[[#This Row],[Close Price]]/Table2[[#This Row],[Current Week Low]])-1</f>
        <v>0.12439525691699616</v>
      </c>
      <c r="AF6" s="1">
        <f>(Table2[[#This Row],[Current Week High]]/Table2[[#This Row],[Close Price]])-1</f>
        <v>1.0714587024381883E-2</v>
      </c>
      <c r="AG6" s="1">
        <f>(Table2[[#This Row],[Close Price]]/Table2[[#This Row],[Current Month Low]])-1</f>
        <v>0.26539980783602024</v>
      </c>
      <c r="AH6" s="1">
        <f>(Table2[[#This Row],[Current Month High]]/Table2[[#This Row],[Close Price]])-1</f>
        <v>7.1824292021710479E-2</v>
      </c>
      <c r="AI6">
        <v>7.1824292021710399</v>
      </c>
      <c r="AJ6">
        <v>280.717344753747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4.29</v>
      </c>
      <c r="AO6" t="s">
        <v>3182</v>
      </c>
      <c r="AP6">
        <v>0.18796001599568399</v>
      </c>
      <c r="AQ6">
        <f>(Table2[[#This Row],[Sharpe Ratio]]-AVERAGE(Table2[Sharpe Ratio]))/_xlfn.STDEV.P(Table2[Sharpe Ratio])</f>
        <v>1.5458355169111047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9.9202144267824952</v>
      </c>
      <c r="AS6">
        <f>_xlfn.RANK.AVG(Table2[[#This Row],[1Y Return vs Nifty Z-Score]],Table2[1Y Return vs Nifty Z-Score])</f>
        <v>6</v>
      </c>
      <c r="AT6">
        <f>_xlfn.RANK.AVG(Table2[[#This Row],[6M Return vs Nifty Z-Score]],Table2[6M Return vs Nifty Z-Score])</f>
        <v>18</v>
      </c>
      <c r="AU6">
        <f>_xlfn.RANK.AVG(Table2[[#This Row],[Sharpe Ratio Z-Score]],Table2[Sharpe Ratio Z-Score])</f>
        <v>37</v>
      </c>
      <c r="AV6">
        <f>(Table2[[#This Row],[Rank 1Y]]+Table2[[#This Row],[Rank 6M]]+Table2[[#This Row],[Rank Sharpe]])/3</f>
        <v>20.333333333333332</v>
      </c>
    </row>
    <row r="7" spans="1:48" x14ac:dyDescent="0.3">
      <c r="A7" t="s">
        <v>106</v>
      </c>
      <c r="B7" t="s">
        <v>107</v>
      </c>
      <c r="C7" t="s">
        <v>3148</v>
      </c>
      <c r="D7" t="s">
        <v>108</v>
      </c>
      <c r="E7">
        <v>253403.90426193501</v>
      </c>
      <c r="F7">
        <v>7128.35</v>
      </c>
      <c r="G7">
        <v>203.96287645932901</v>
      </c>
      <c r="H7">
        <f>(Table2[[#This Row],[1Y Return vs Nifty]]-AVERAGE(Table2[1Y Return vs Nifty]))/_xlfn.STDEV.P(Table2[1Y Return vs Nifty])</f>
        <v>3.0920503566836448</v>
      </c>
      <c r="I7">
        <v>1.5965134351108301</v>
      </c>
      <c r="J7">
        <f>(Table2[[#This Row],[1M Return vs Nifty]]-AVERAGE(Table2[1M Return vs Nifty]))/_xlfn.STDEV.P(Table2[1M Return vs Nifty])</f>
        <v>0.22890363464497868</v>
      </c>
      <c r="K7">
        <v>46.326379792828803</v>
      </c>
      <c r="L7">
        <f>(Table2[[#This Row],[6M Return vs Nifty]]-AVERAGE(Table2[6M Return vs Nifty]))/_xlfn.STDEV.P(Table2[6M Return vs Nifty])</f>
        <v>1.4605728857605431</v>
      </c>
      <c r="M7">
        <v>-3.3735900227348101</v>
      </c>
      <c r="N7">
        <f>(Table2[[#This Row],[1W Return vs Nifty]]-AVERAGE(Table2[1W Return vs Nifty]))/_xlfn.STDEV.P(Table2[1W Return vs Nifty])</f>
        <v>-0.84791887222756857</v>
      </c>
      <c r="O7">
        <v>7517.77</v>
      </c>
      <c r="P7">
        <v>7270.7615438961402</v>
      </c>
      <c r="Q7">
        <v>5536.8822986719397</v>
      </c>
      <c r="R7">
        <v>30.5175714317005</v>
      </c>
      <c r="S7" s="1">
        <f>(Table2[[#This Row],[Close Price]]-Table2[[#This Row],[20D EMA]])/Table2[[#This Row],[20D EMA]]</f>
        <v>-5.1799935353169894E-2</v>
      </c>
      <c r="T7" s="1">
        <f>(Table2[[#This Row],[Close Price]]-Table2[[#This Row],[50D EMA]])/Table2[[#This Row],[50D EMA]]</f>
        <v>-1.9586881379117078E-2</v>
      </c>
      <c r="U7" s="1">
        <f>(Table2[[#This Row],[Close Price]]-Table2[[#This Row],[200D EMA]])/Table2[[#This Row],[200D EMA]]</f>
        <v>0.28743029298451683</v>
      </c>
      <c r="V7">
        <v>0.54826785842469095</v>
      </c>
      <c r="W7">
        <v>7071</v>
      </c>
      <c r="X7">
        <v>7273.85</v>
      </c>
      <c r="Y7">
        <v>7071</v>
      </c>
      <c r="Z7">
        <v>7446.1</v>
      </c>
      <c r="AA7">
        <v>7064.05</v>
      </c>
      <c r="AB7">
        <v>8345</v>
      </c>
      <c r="AC7" s="1">
        <f>(Table2[[#This Row],[Close Price]]/Table2[[#This Row],[Day Low]])-1</f>
        <v>8.1105925611653085E-3</v>
      </c>
      <c r="AD7" s="1">
        <f>(Table2[[#This Row],[Day High]]/Table2[[#This Row],[Close Price]])-1</f>
        <v>2.0411455666458522E-2</v>
      </c>
      <c r="AE7" s="1">
        <f>(Table2[[#This Row],[Close Price]]/Table2[[#This Row],[Current Week Low]])-1</f>
        <v>8.1105925611653085E-3</v>
      </c>
      <c r="AF7" s="1">
        <f>(Table2[[#This Row],[Current Week High]]/Table2[[#This Row],[Close Price]])-1</f>
        <v>4.4575532907334736E-2</v>
      </c>
      <c r="AG7" s="1">
        <f>(Table2[[#This Row],[Close Price]]/Table2[[#This Row],[Current Month Low]])-1</f>
        <v>9.1024270779511696E-3</v>
      </c>
      <c r="AH7" s="1">
        <f>(Table2[[#This Row],[Current Month High]]/Table2[[#This Row],[Close Price]])-1</f>
        <v>0.17067764629963444</v>
      </c>
      <c r="AI7">
        <v>17.067764629963399</v>
      </c>
      <c r="AJ7">
        <v>236.385729790949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0.13</v>
      </c>
      <c r="AM7" t="s">
        <v>3182</v>
      </c>
      <c r="AN7">
        <v>-12.26</v>
      </c>
      <c r="AO7" t="s">
        <v>3181</v>
      </c>
      <c r="AP7">
        <v>0.27370502202471098</v>
      </c>
      <c r="AQ7">
        <f>(Table2[[#This Row],[Sharpe Ratio]]-AVERAGE(Table2[Sharpe Ratio]))/_xlfn.STDEV.P(Table2[Sharpe Ratio])</f>
        <v>2.5644378176262097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6.4980458224878088</v>
      </c>
      <c r="AS7">
        <f>_xlfn.RANK.AVG(Table2[[#This Row],[1Y Return vs Nifty Z-Score]],Table2[1Y Return vs Nifty Z-Score])</f>
        <v>11</v>
      </c>
      <c r="AT7">
        <f>_xlfn.RANK.AVG(Table2[[#This Row],[6M Return vs Nifty Z-Score]],Table2[6M Return vs Nifty Z-Score])</f>
        <v>54</v>
      </c>
      <c r="AU7">
        <f>_xlfn.RANK.AVG(Table2[[#This Row],[Sharpe Ratio Z-Score]],Table2[Sharpe Ratio Z-Score])</f>
        <v>3</v>
      </c>
      <c r="AV7">
        <f>(Table2[[#This Row],[Rank 1Y]]+Table2[[#This Row],[Rank 6M]]+Table2[[#This Row],[Rank Sharpe]])/3</f>
        <v>22.666666666666668</v>
      </c>
    </row>
    <row r="8" spans="1:48" x14ac:dyDescent="0.3">
      <c r="A8" t="s">
        <v>259</v>
      </c>
      <c r="B8" t="s">
        <v>260</v>
      </c>
      <c r="C8" t="s">
        <v>3139</v>
      </c>
      <c r="D8" t="s">
        <v>136</v>
      </c>
      <c r="E8">
        <v>98371.248317999998</v>
      </c>
      <c r="F8">
        <v>471.8</v>
      </c>
      <c r="G8">
        <v>179.20043956786799</v>
      </c>
      <c r="H8">
        <f>(Table2[[#This Row],[1Y Return vs Nifty]]-AVERAGE(Table2[1Y Return vs Nifty]))/_xlfn.STDEV.P(Table2[1Y Return vs Nifty])</f>
        <v>2.667128519061281</v>
      </c>
      <c r="I8">
        <v>-6.2434096185707801</v>
      </c>
      <c r="J8">
        <f>(Table2[[#This Row],[1M Return vs Nifty]]-AVERAGE(Table2[1M Return vs Nifty]))/_xlfn.STDEV.P(Table2[1M Return vs Nifty])</f>
        <v>-0.67521030622298506</v>
      </c>
      <c r="K8">
        <v>56.257033384775397</v>
      </c>
      <c r="L8">
        <f>(Table2[[#This Row],[6M Return vs Nifty]]-AVERAGE(Table2[6M Return vs Nifty]))/_xlfn.STDEV.P(Table2[6M Return vs Nifty])</f>
        <v>1.8121740060399645</v>
      </c>
      <c r="M8">
        <v>4.9120980293875904</v>
      </c>
      <c r="N8">
        <f>(Table2[[#This Row],[1W Return vs Nifty]]-AVERAGE(Table2[1W Return vs Nifty]))/_xlfn.STDEV.P(Table2[1W Return vs Nifty])</f>
        <v>0.86612797783247386</v>
      </c>
      <c r="O8">
        <v>468.4</v>
      </c>
      <c r="P8">
        <v>495.450328005735</v>
      </c>
      <c r="Q8">
        <v>412.38690502433298</v>
      </c>
      <c r="R8">
        <v>54.3450182332327</v>
      </c>
      <c r="S8" s="1">
        <f>(Table2[[#This Row],[Close Price]]-Table2[[#This Row],[20D EMA]])/Table2[[#This Row],[20D EMA]]</f>
        <v>7.2587532023911921E-3</v>
      </c>
      <c r="T8" s="1">
        <f>(Table2[[#This Row],[Close Price]]-Table2[[#This Row],[50D EMA]])/Table2[[#This Row],[50D EMA]]</f>
        <v>-4.7735013317947043E-2</v>
      </c>
      <c r="U8" s="1">
        <f>(Table2[[#This Row],[Close Price]]-Table2[[#This Row],[200D EMA]])/Table2[[#This Row],[200D EMA]]</f>
        <v>0.14407124535673932</v>
      </c>
      <c r="V8">
        <v>0.556519344129912</v>
      </c>
      <c r="W8">
        <v>461.55</v>
      </c>
      <c r="X8">
        <v>479.7</v>
      </c>
      <c r="Y8">
        <v>408.15</v>
      </c>
      <c r="Z8">
        <v>479.7</v>
      </c>
      <c r="AA8">
        <v>408.15</v>
      </c>
      <c r="AB8">
        <v>533.5</v>
      </c>
      <c r="AC8" s="1">
        <f>(Table2[[#This Row],[Close Price]]/Table2[[#This Row],[Day Low]])-1</f>
        <v>2.2207778138879863E-2</v>
      </c>
      <c r="AD8" s="1">
        <f>(Table2[[#This Row],[Day High]]/Table2[[#This Row],[Close Price]])-1</f>
        <v>1.6744383213225911E-2</v>
      </c>
      <c r="AE8" s="1">
        <f>(Table2[[#This Row],[Close Price]]/Table2[[#This Row],[Current Week Low]])-1</f>
        <v>0.15594756829596967</v>
      </c>
      <c r="AF8" s="1">
        <f>(Table2[[#This Row],[Current Week High]]/Table2[[#This Row],[Close Price]])-1</f>
        <v>1.6744383213225911E-2</v>
      </c>
      <c r="AG8" s="1">
        <f>(Table2[[#This Row],[Close Price]]/Table2[[#This Row],[Current Month Low]])-1</f>
        <v>0.15594756829596967</v>
      </c>
      <c r="AH8" s="1">
        <f>(Table2[[#This Row],[Current Month High]]/Table2[[#This Row],[Close Price]])-1</f>
        <v>0.13077575243747352</v>
      </c>
      <c r="AI8">
        <v>37.134378974141498</v>
      </c>
      <c r="AJ8">
        <v>209.17431192660499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-0.15</v>
      </c>
      <c r="AM8" t="s">
        <v>3181</v>
      </c>
      <c r="AN8">
        <v>-0.51</v>
      </c>
      <c r="AO8" t="s">
        <v>3181</v>
      </c>
      <c r="AP8">
        <v>0.20761188399979999</v>
      </c>
      <c r="AQ8">
        <f>(Table2[[#This Row],[Sharpe Ratio]]-AVERAGE(Table2[Sharpe Ratio]))/_xlfn.STDEV.P(Table2[Sharpe Ratio])</f>
        <v>1.7792886226880835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18</v>
      </c>
      <c r="AT8">
        <f>_xlfn.RANK.AVG(Table2[[#This Row],[6M Return vs Nifty Z-Score]],Table2[6M Return vs Nifty Z-Score])</f>
        <v>30</v>
      </c>
      <c r="AU8">
        <f>_xlfn.RANK.AVG(Table2[[#This Row],[Sharpe Ratio Z-Score]],Table2[Sharpe Ratio Z-Score])</f>
        <v>22</v>
      </c>
      <c r="AV8">
        <f>(Table2[[#This Row],[Rank 1Y]]+Table2[[#This Row],[Rank 6M]]+Table2[[#This Row],[Rank Sharpe]])/3</f>
        <v>23.333333333333332</v>
      </c>
    </row>
    <row r="9" spans="1:48" x14ac:dyDescent="0.3">
      <c r="A9" t="s">
        <v>901</v>
      </c>
      <c r="B9" t="s">
        <v>902</v>
      </c>
      <c r="C9" t="s">
        <v>3147</v>
      </c>
      <c r="D9" t="s">
        <v>131</v>
      </c>
      <c r="E9">
        <v>16934.256982759998</v>
      </c>
      <c r="F9">
        <v>1884.35</v>
      </c>
      <c r="G9">
        <v>135.45133854367899</v>
      </c>
      <c r="H9">
        <f>(Table2[[#This Row],[1Y Return vs Nifty]]-AVERAGE(Table2[1Y Return vs Nifty]))/_xlfn.STDEV.P(Table2[1Y Return vs Nifty])</f>
        <v>1.9163967359573608</v>
      </c>
      <c r="I9">
        <v>10.9811339537988</v>
      </c>
      <c r="J9">
        <f>(Table2[[#This Row],[1M Return vs Nifty]]-AVERAGE(Table2[1M Return vs Nifty]))/_xlfn.STDEV.P(Table2[1M Return vs Nifty])</f>
        <v>1.3111548484138316</v>
      </c>
      <c r="K9">
        <v>68.273280997801294</v>
      </c>
      <c r="L9">
        <f>(Table2[[#This Row],[6M Return vs Nifty]]-AVERAGE(Table2[6M Return vs Nifty]))/_xlfn.STDEV.P(Table2[6M Return vs Nifty])</f>
        <v>2.2376169120054983</v>
      </c>
      <c r="M9">
        <v>1.9365013401492099</v>
      </c>
      <c r="N9">
        <f>(Table2[[#This Row],[1W Return vs Nifty]]-AVERAGE(Table2[1W Return vs Nifty]))/_xlfn.STDEV.P(Table2[1W Return vs Nifty])</f>
        <v>0.25057111639214008</v>
      </c>
      <c r="O9">
        <v>1791.54</v>
      </c>
      <c r="P9">
        <v>1724.5256481670999</v>
      </c>
      <c r="Q9">
        <v>1329.46550059166</v>
      </c>
      <c r="R9">
        <v>54.016997259778499</v>
      </c>
      <c r="S9" s="1">
        <f>(Table2[[#This Row],[Close Price]]-Table2[[#This Row],[20D EMA]])/Table2[[#This Row],[20D EMA]]</f>
        <v>5.1804592696785973E-2</v>
      </c>
      <c r="T9" s="1">
        <f>(Table2[[#This Row],[Close Price]]-Table2[[#This Row],[50D EMA]])/Table2[[#This Row],[50D EMA]]</f>
        <v>9.2677283172197644E-2</v>
      </c>
      <c r="U9" s="1">
        <f>(Table2[[#This Row],[Close Price]]-Table2[[#This Row],[200D EMA]])/Table2[[#This Row],[200D EMA]]</f>
        <v>0.41737412453455647</v>
      </c>
      <c r="V9">
        <v>0.617893147338343</v>
      </c>
      <c r="W9">
        <v>1789.5</v>
      </c>
      <c r="X9">
        <v>1893.5</v>
      </c>
      <c r="Y9">
        <v>1644.05</v>
      </c>
      <c r="Z9">
        <v>1893.5</v>
      </c>
      <c r="AA9">
        <v>1583.5</v>
      </c>
      <c r="AB9">
        <v>1997.7</v>
      </c>
      <c r="AC9" s="1">
        <f>(Table2[[#This Row],[Close Price]]/Table2[[#This Row],[Day Low]])-1</f>
        <v>5.3003632299524872E-2</v>
      </c>
      <c r="AD9" s="1">
        <f>(Table2[[#This Row],[Day High]]/Table2[[#This Row],[Close Price]])-1</f>
        <v>4.8557858147373345E-3</v>
      </c>
      <c r="AE9" s="1">
        <f>(Table2[[#This Row],[Close Price]]/Table2[[#This Row],[Current Week Low]])-1</f>
        <v>0.14616343785164676</v>
      </c>
      <c r="AF9" s="1">
        <f>(Table2[[#This Row],[Current Week High]]/Table2[[#This Row],[Close Price]])-1</f>
        <v>4.8557858147373345E-3</v>
      </c>
      <c r="AG9" s="1">
        <f>(Table2[[#This Row],[Close Price]]/Table2[[#This Row],[Current Month Low]])-1</f>
        <v>0.18999052731291433</v>
      </c>
      <c r="AH9" s="1">
        <f>(Table2[[#This Row],[Current Month High]]/Table2[[#This Row],[Close Price]])-1</f>
        <v>6.0153368535569296E-2</v>
      </c>
      <c r="AI9">
        <v>6.0153368535569296</v>
      </c>
      <c r="AJ9">
        <v>179.12161161309399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</v>
      </c>
      <c r="AM9" t="s">
        <v>3182</v>
      </c>
      <c r="AN9">
        <v>-4.8099999999999996</v>
      </c>
      <c r="AO9" t="s">
        <v>3181</v>
      </c>
      <c r="AP9">
        <v>0.20930721851089301</v>
      </c>
      <c r="AQ9">
        <f>(Table2[[#This Row],[Sharpe Ratio]]-AVERAGE(Table2[Sharpe Ratio]))/_xlfn.STDEV.P(Table2[Sharpe Ratio])</f>
        <v>1.7994282402991251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7.5151678530679566</v>
      </c>
      <c r="AS9">
        <f>_xlfn.RANK.AVG(Table2[[#This Row],[1Y Return vs Nifty Z-Score]],Table2[1Y Return vs Nifty Z-Score])</f>
        <v>37</v>
      </c>
      <c r="AT9">
        <f>_xlfn.RANK.AVG(Table2[[#This Row],[6M Return vs Nifty Z-Score]],Table2[6M Return vs Nifty Z-Score])</f>
        <v>22</v>
      </c>
      <c r="AU9">
        <f>_xlfn.RANK.AVG(Table2[[#This Row],[Sharpe Ratio Z-Score]],Table2[Sharpe Ratio Z-Score])</f>
        <v>21</v>
      </c>
      <c r="AV9">
        <f>(Table2[[#This Row],[Rank 1Y]]+Table2[[#This Row],[Rank 6M]]+Table2[[#This Row],[Rank Sharpe]])/3</f>
        <v>26.666666666666668</v>
      </c>
    </row>
    <row r="10" spans="1:48" x14ac:dyDescent="0.3">
      <c r="A10" t="s">
        <v>1164</v>
      </c>
      <c r="B10" t="s">
        <v>1165</v>
      </c>
      <c r="C10" t="s">
        <v>3136</v>
      </c>
      <c r="D10" t="s">
        <v>502</v>
      </c>
      <c r="E10">
        <v>10369.701789999999</v>
      </c>
      <c r="F10">
        <v>520.1</v>
      </c>
      <c r="G10">
        <v>126.904130973975</v>
      </c>
      <c r="H10">
        <f>(Table2[[#This Row],[1Y Return vs Nifty]]-AVERAGE(Table2[1Y Return vs Nifty]))/_xlfn.STDEV.P(Table2[1Y Return vs Nifty])</f>
        <v>1.7697271992321282</v>
      </c>
      <c r="I10">
        <v>11.703809652986299</v>
      </c>
      <c r="J10">
        <f>(Table2[[#This Row],[1M Return vs Nifty]]-AVERAGE(Table2[1M Return vs Nifty]))/_xlfn.STDEV.P(Table2[1M Return vs Nifty])</f>
        <v>1.3944951018688825</v>
      </c>
      <c r="K10">
        <v>50.263481950744399</v>
      </c>
      <c r="L10">
        <f>(Table2[[#This Row],[6M Return vs Nifty]]-AVERAGE(Table2[6M Return vs Nifty]))/_xlfn.STDEV.P(Table2[6M Return vs Nifty])</f>
        <v>1.5999684971934358</v>
      </c>
      <c r="M10">
        <v>3.02211056567304</v>
      </c>
      <c r="N10">
        <f>(Table2[[#This Row],[1W Return vs Nifty]]-AVERAGE(Table2[1W Return vs Nifty]))/_xlfn.STDEV.P(Table2[1W Return vs Nifty])</f>
        <v>0.47514933629369654</v>
      </c>
      <c r="O10">
        <v>479.73</v>
      </c>
      <c r="P10">
        <v>460.23225960292001</v>
      </c>
      <c r="Q10">
        <v>373.23965234221902</v>
      </c>
      <c r="R10">
        <v>63.155561726483398</v>
      </c>
      <c r="S10" s="1">
        <f>(Table2[[#This Row],[Close Price]]-Table2[[#This Row],[20D EMA]])/Table2[[#This Row],[20D EMA]]</f>
        <v>8.4151501886477811E-2</v>
      </c>
      <c r="T10" s="1">
        <f>(Table2[[#This Row],[Close Price]]-Table2[[#This Row],[50D EMA]])/Table2[[#This Row],[50D EMA]]</f>
        <v>0.13008158195762462</v>
      </c>
      <c r="U10" s="1">
        <f>(Table2[[#This Row],[Close Price]]-Table2[[#This Row],[200D EMA]])/Table2[[#This Row],[200D EMA]]</f>
        <v>0.39347466630669375</v>
      </c>
      <c r="V10">
        <v>0.97051552527759699</v>
      </c>
      <c r="W10">
        <v>501</v>
      </c>
      <c r="X10">
        <v>522.75</v>
      </c>
      <c r="Y10">
        <v>449.5</v>
      </c>
      <c r="Z10">
        <v>522.75</v>
      </c>
      <c r="AA10">
        <v>443.1</v>
      </c>
      <c r="AB10">
        <v>522.75</v>
      </c>
      <c r="AC10" s="1">
        <f>(Table2[[#This Row],[Close Price]]/Table2[[#This Row],[Day Low]])-1</f>
        <v>3.8123752495009988E-2</v>
      </c>
      <c r="AD10" s="1">
        <f>(Table2[[#This Row],[Day High]]/Table2[[#This Row],[Close Price]])-1</f>
        <v>5.0951740049989258E-3</v>
      </c>
      <c r="AE10" s="1">
        <f>(Table2[[#This Row],[Close Price]]/Table2[[#This Row],[Current Week Low]])-1</f>
        <v>0.15706340378198003</v>
      </c>
      <c r="AF10" s="1">
        <f>(Table2[[#This Row],[Current Week High]]/Table2[[#This Row],[Close Price]])-1</f>
        <v>5.0951740049989258E-3</v>
      </c>
      <c r="AG10" s="1">
        <f>(Table2[[#This Row],[Close Price]]/Table2[[#This Row],[Current Month Low]])-1</f>
        <v>0.17377567140600325</v>
      </c>
      <c r="AH10" s="1">
        <f>(Table2[[#This Row],[Current Month High]]/Table2[[#This Row],[Close Price]])-1</f>
        <v>5.0951740049989258E-3</v>
      </c>
      <c r="AI10">
        <v>0.50951740049989203</v>
      </c>
      <c r="AJ10">
        <v>158.756218905472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0.25</v>
      </c>
      <c r="AM10" t="s">
        <v>3182</v>
      </c>
      <c r="AN10">
        <v>7.76</v>
      </c>
      <c r="AO10" t="s">
        <v>3182</v>
      </c>
      <c r="AP10">
        <v>0.34381788651860601</v>
      </c>
      <c r="AQ10">
        <f>(Table2[[#This Row],[Sharpe Ratio]]-AVERAGE(Table2[Sharpe Ratio]))/_xlfn.STDEV.P(Table2[Sharpe Ratio])</f>
        <v>3.3973390953872871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8.6366792299754298</v>
      </c>
      <c r="AS10">
        <f>_xlfn.RANK.AVG(Table2[[#This Row],[1Y Return vs Nifty Z-Score]],Table2[1Y Return vs Nifty Z-Score])</f>
        <v>41</v>
      </c>
      <c r="AT10">
        <f>_xlfn.RANK.AVG(Table2[[#This Row],[6M Return vs Nifty Z-Score]],Table2[6M Return vs Nifty Z-Score])</f>
        <v>47</v>
      </c>
      <c r="AU10">
        <f>_xlfn.RANK.AVG(Table2[[#This Row],[Sharpe Ratio Z-Score]],Table2[Sharpe Ratio Z-Score])</f>
        <v>1</v>
      </c>
      <c r="AV10">
        <f>(Table2[[#This Row],[Rank 1Y]]+Table2[[#This Row],[Rank 6M]]+Table2[[#This Row],[Rank Sharpe]])/3</f>
        <v>29.666666666666668</v>
      </c>
    </row>
    <row r="11" spans="1:48" x14ac:dyDescent="0.3">
      <c r="A11" t="s">
        <v>1058</v>
      </c>
      <c r="B11" t="s">
        <v>1059</v>
      </c>
      <c r="C11" t="s">
        <v>3136</v>
      </c>
      <c r="D11" t="s">
        <v>218</v>
      </c>
      <c r="E11">
        <v>12888.6572836</v>
      </c>
      <c r="F11">
        <v>3112.7</v>
      </c>
      <c r="G11">
        <v>132.688806817618</v>
      </c>
      <c r="H11">
        <f>(Table2[[#This Row],[1Y Return vs Nifty]]-AVERAGE(Table2[1Y Return vs Nifty]))/_xlfn.STDEV.P(Table2[1Y Return vs Nifty])</f>
        <v>1.8689918677421204</v>
      </c>
      <c r="I11">
        <v>10.5350083176035</v>
      </c>
      <c r="J11">
        <f>(Table2[[#This Row],[1M Return vs Nifty]]-AVERAGE(Table2[1M Return vs Nifty]))/_xlfn.STDEV.P(Table2[1M Return vs Nifty])</f>
        <v>1.2597068425723268</v>
      </c>
      <c r="K11">
        <v>85.0794289259333</v>
      </c>
      <c r="L11">
        <f>(Table2[[#This Row],[6M Return vs Nifty]]-AVERAGE(Table2[6M Return vs Nifty]))/_xlfn.STDEV.P(Table2[6M Return vs Nifty])</f>
        <v>2.8326492917377775</v>
      </c>
      <c r="M11">
        <v>1.9509663797051799</v>
      </c>
      <c r="N11">
        <f>(Table2[[#This Row],[1W Return vs Nifty]]-AVERAGE(Table2[1W Return vs Nifty]))/_xlfn.STDEV.P(Table2[1W Return vs Nifty])</f>
        <v>0.2535634756664617</v>
      </c>
      <c r="O11">
        <v>2649.34</v>
      </c>
      <c r="P11">
        <v>2507.6841186234601</v>
      </c>
      <c r="Q11">
        <v>1981.42829272979</v>
      </c>
      <c r="R11">
        <v>60.659782231645899</v>
      </c>
      <c r="S11" s="1">
        <f>(Table2[[#This Row],[Close Price]]-Table2[[#This Row],[20D EMA]])/Table2[[#This Row],[20D EMA]]</f>
        <v>0.17489638928940779</v>
      </c>
      <c r="T11" s="1">
        <f>(Table2[[#This Row],[Close Price]]-Table2[[#This Row],[50D EMA]])/Table2[[#This Row],[50D EMA]]</f>
        <v>0.24126478964529643</v>
      </c>
      <c r="U11" s="1">
        <f>(Table2[[#This Row],[Close Price]]-Table2[[#This Row],[200D EMA]])/Table2[[#This Row],[200D EMA]]</f>
        <v>0.57093749565454643</v>
      </c>
      <c r="V11">
        <v>1.0290554251375601</v>
      </c>
      <c r="W11">
        <v>2848.45</v>
      </c>
      <c r="X11">
        <v>3232</v>
      </c>
      <c r="Y11">
        <v>2560.1</v>
      </c>
      <c r="Z11">
        <v>3232</v>
      </c>
      <c r="AA11">
        <v>2362.25</v>
      </c>
      <c r="AB11">
        <v>3232</v>
      </c>
      <c r="AC11" s="1">
        <f>(Table2[[#This Row],[Close Price]]/Table2[[#This Row],[Day Low]])-1</f>
        <v>9.2769751970369851E-2</v>
      </c>
      <c r="AD11" s="1">
        <f>(Table2[[#This Row],[Day High]]/Table2[[#This Row],[Close Price]])-1</f>
        <v>3.8326854499309393E-2</v>
      </c>
      <c r="AE11" s="1">
        <f>(Table2[[#This Row],[Close Price]]/Table2[[#This Row],[Current Week Low]])-1</f>
        <v>0.21585094332252641</v>
      </c>
      <c r="AF11" s="1">
        <f>(Table2[[#This Row],[Current Week High]]/Table2[[#This Row],[Close Price]])-1</f>
        <v>3.8326854499309393E-2</v>
      </c>
      <c r="AG11" s="1">
        <f>(Table2[[#This Row],[Close Price]]/Table2[[#This Row],[Current Month Low]])-1</f>
        <v>0.3176844110487882</v>
      </c>
      <c r="AH11" s="1">
        <f>(Table2[[#This Row],[Current Month High]]/Table2[[#This Row],[Close Price]])-1</f>
        <v>3.8326854499309393E-2</v>
      </c>
      <c r="AI11">
        <v>3.83268544993093</v>
      </c>
      <c r="AJ11">
        <v>184.64176306524601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0.22</v>
      </c>
      <c r="AM11" t="s">
        <v>3182</v>
      </c>
      <c r="AN11">
        <v>18.010000000000002</v>
      </c>
      <c r="AO11" t="s">
        <v>3182</v>
      </c>
      <c r="AP11">
        <v>0.186904389519195</v>
      </c>
      <c r="AQ11">
        <f>(Table2[[#This Row],[Sharpe Ratio]]-AVERAGE(Table2[Sharpe Ratio]))/_xlfn.STDEV.P(Table2[Sharpe Ratio])</f>
        <v>1.5332952698758027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7.7482067475944882</v>
      </c>
      <c r="AS11">
        <f>_xlfn.RANK.AVG(Table2[[#This Row],[1Y Return vs Nifty Z-Score]],Table2[1Y Return vs Nifty Z-Score])</f>
        <v>39</v>
      </c>
      <c r="AT11">
        <f>_xlfn.RANK.AVG(Table2[[#This Row],[6M Return vs Nifty Z-Score]],Table2[6M Return vs Nifty Z-Score])</f>
        <v>14</v>
      </c>
      <c r="AU11">
        <f>_xlfn.RANK.AVG(Table2[[#This Row],[Sharpe Ratio Z-Score]],Table2[Sharpe Ratio Z-Score])</f>
        <v>41</v>
      </c>
      <c r="AV11">
        <f>(Table2[[#This Row],[Rank 1Y]]+Table2[[#This Row],[Rank 6M]]+Table2[[#This Row],[Rank Sharpe]])/3</f>
        <v>31.333333333333332</v>
      </c>
    </row>
    <row r="12" spans="1:48" x14ac:dyDescent="0.3">
      <c r="A12" t="s">
        <v>576</v>
      </c>
      <c r="B12" t="s">
        <v>577</v>
      </c>
      <c r="C12" t="s">
        <v>3138</v>
      </c>
      <c r="D12" t="s">
        <v>37</v>
      </c>
      <c r="E12">
        <v>34306.629986300002</v>
      </c>
      <c r="F12">
        <v>6625.15</v>
      </c>
      <c r="G12">
        <v>165.765219324404</v>
      </c>
      <c r="H12">
        <f>(Table2[[#This Row],[1Y Return vs Nifty]]-AVERAGE(Table2[1Y Return vs Nifty]))/_xlfn.STDEV.P(Table2[1Y Return vs Nifty])</f>
        <v>2.4365809966289254</v>
      </c>
      <c r="I12">
        <v>-1.76089503170838</v>
      </c>
      <c r="J12">
        <f>(Table2[[#This Row],[1M Return vs Nifty]]-AVERAGE(Table2[1M Return vs Nifty]))/_xlfn.STDEV.P(Table2[1M Return vs Nifty])</f>
        <v>-0.15827871131107374</v>
      </c>
      <c r="K12">
        <v>94.230812671837</v>
      </c>
      <c r="L12">
        <f>(Table2[[#This Row],[6M Return vs Nifty]]-AVERAGE(Table2[6M Return vs Nifty]))/_xlfn.STDEV.P(Table2[6M Return vs Nifty])</f>
        <v>3.156659866406903</v>
      </c>
      <c r="M12">
        <v>-6.3064490728113798</v>
      </c>
      <c r="N12">
        <f>(Table2[[#This Row],[1W Return vs Nifty]]-AVERAGE(Table2[1W Return vs Nifty]))/_xlfn.STDEV.P(Table2[1W Return vs Nifty])</f>
        <v>-1.4546346675640995</v>
      </c>
      <c r="O12">
        <v>6638.21</v>
      </c>
      <c r="P12">
        <v>6421.4090400844698</v>
      </c>
      <c r="Q12">
        <v>4703.9694148075796</v>
      </c>
      <c r="R12">
        <v>39.945900128304203</v>
      </c>
      <c r="S12" s="1">
        <f>(Table2[[#This Row],[Close Price]]-Table2[[#This Row],[20D EMA]])/Table2[[#This Row],[20D EMA]]</f>
        <v>-1.9673978376701551E-3</v>
      </c>
      <c r="T12" s="1">
        <f>(Table2[[#This Row],[Close Price]]-Table2[[#This Row],[50D EMA]])/Table2[[#This Row],[50D EMA]]</f>
        <v>3.1728388371417275E-2</v>
      </c>
      <c r="U12" s="1">
        <f>(Table2[[#This Row],[Close Price]]-Table2[[#This Row],[200D EMA]])/Table2[[#This Row],[200D EMA]]</f>
        <v>0.40841689555734662</v>
      </c>
      <c r="V12">
        <v>0.22973377509432</v>
      </c>
      <c r="W12">
        <v>6349.05</v>
      </c>
      <c r="X12">
        <v>6688.95</v>
      </c>
      <c r="Y12">
        <v>6183.35</v>
      </c>
      <c r="Z12">
        <v>6688.95</v>
      </c>
      <c r="AA12">
        <v>6089.1</v>
      </c>
      <c r="AB12">
        <v>7231</v>
      </c>
      <c r="AC12" s="1">
        <f>(Table2[[#This Row],[Close Price]]/Table2[[#This Row],[Day Low]])-1</f>
        <v>4.3486820862963738E-2</v>
      </c>
      <c r="AD12" s="1">
        <f>(Table2[[#This Row],[Day High]]/Table2[[#This Row],[Close Price]])-1</f>
        <v>9.6299706421740794E-3</v>
      </c>
      <c r="AE12" s="1">
        <f>(Table2[[#This Row],[Close Price]]/Table2[[#This Row],[Current Week Low]])-1</f>
        <v>7.1449942183444026E-2</v>
      </c>
      <c r="AF12" s="1">
        <f>(Table2[[#This Row],[Current Week High]]/Table2[[#This Row],[Close Price]])-1</f>
        <v>9.6299706421740794E-3</v>
      </c>
      <c r="AG12" s="1">
        <f>(Table2[[#This Row],[Close Price]]/Table2[[#This Row],[Current Month Low]])-1</f>
        <v>8.8034356473041919E-2</v>
      </c>
      <c r="AH12" s="1">
        <f>(Table2[[#This Row],[Current Month High]]/Table2[[#This Row],[Close Price]])-1</f>
        <v>9.1446986105975014E-2</v>
      </c>
      <c r="AI12">
        <v>27.997101952408599</v>
      </c>
      <c r="AJ12">
        <v>229.60945273631799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0.56999999999999995</v>
      </c>
      <c r="AM12" t="s">
        <v>3182</v>
      </c>
      <c r="AN12">
        <v>-5.48</v>
      </c>
      <c r="AO12" t="s">
        <v>3181</v>
      </c>
      <c r="AP12">
        <v>0.16945927152589499</v>
      </c>
      <c r="AQ12">
        <f>(Table2[[#This Row],[Sharpe Ratio]]-AVERAGE(Table2[Sharpe Ratio]))/_xlfn.STDEV.P(Table2[Sharpe Ratio])</f>
        <v>1.3260571093442568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5.3063845935049114</v>
      </c>
      <c r="AS12">
        <f>_xlfn.RANK.AVG(Table2[[#This Row],[1Y Return vs Nifty Z-Score]],Table2[1Y Return vs Nifty Z-Score])</f>
        <v>23</v>
      </c>
      <c r="AT12">
        <f>_xlfn.RANK.AVG(Table2[[#This Row],[6M Return vs Nifty Z-Score]],Table2[6M Return vs Nifty Z-Score])</f>
        <v>11</v>
      </c>
      <c r="AU12">
        <f>_xlfn.RANK.AVG(Table2[[#This Row],[Sharpe Ratio Z-Score]],Table2[Sharpe Ratio Z-Score])</f>
        <v>71</v>
      </c>
      <c r="AV12">
        <f>(Table2[[#This Row],[Rank 1Y]]+Table2[[#This Row],[Rank 6M]]+Table2[[#This Row],[Rank Sharpe]])/3</f>
        <v>35</v>
      </c>
    </row>
    <row r="13" spans="1:48" x14ac:dyDescent="0.3">
      <c r="A13" t="s">
        <v>996</v>
      </c>
      <c r="B13" t="s">
        <v>997</v>
      </c>
      <c r="C13" t="s">
        <v>3141</v>
      </c>
      <c r="D13" t="s">
        <v>117</v>
      </c>
      <c r="E13">
        <v>13961.583388360001</v>
      </c>
      <c r="F13">
        <v>962.2</v>
      </c>
      <c r="G13">
        <v>106.169552054118</v>
      </c>
      <c r="H13">
        <f>(Table2[[#This Row],[1Y Return vs Nifty]]-AVERAGE(Table2[1Y Return vs Nifty]))/_xlfn.STDEV.P(Table2[1Y Return vs Nifty])</f>
        <v>1.4139231474915757</v>
      </c>
      <c r="I13">
        <v>-11.468028924428801</v>
      </c>
      <c r="J13">
        <f>(Table2[[#This Row],[1M Return vs Nifty]]-AVERAGE(Table2[1M Return vs Nifty]))/_xlfn.STDEV.P(Table2[1M Return vs Nifty])</f>
        <v>-1.2777227438847198</v>
      </c>
      <c r="K13">
        <v>81.901297106291594</v>
      </c>
      <c r="L13">
        <f>(Table2[[#This Row],[6M Return vs Nifty]]-AVERAGE(Table2[6M Return vs Nifty]))/_xlfn.STDEV.P(Table2[6M Return vs Nifty])</f>
        <v>2.7201255089035943</v>
      </c>
      <c r="M13">
        <v>1.0553913676517199</v>
      </c>
      <c r="N13">
        <f>(Table2[[#This Row],[1W Return vs Nifty]]-AVERAGE(Table2[1W Return vs Nifty]))/_xlfn.STDEV.P(Table2[1W Return vs Nifty])</f>
        <v>6.8297325318270818E-2</v>
      </c>
      <c r="O13">
        <v>983.17</v>
      </c>
      <c r="P13">
        <v>989.80221193824195</v>
      </c>
      <c r="Q13">
        <v>766.75014160155297</v>
      </c>
      <c r="R13">
        <v>41.416818573183001</v>
      </c>
      <c r="S13" s="1">
        <f>(Table2[[#This Row],[Close Price]]-Table2[[#This Row],[20D EMA]])/Table2[[#This Row],[20D EMA]]</f>
        <v>-2.1328966506300961E-2</v>
      </c>
      <c r="T13" s="1">
        <f>(Table2[[#This Row],[Close Price]]-Table2[[#This Row],[50D EMA]])/Table2[[#This Row],[50D EMA]]</f>
        <v>-2.7886593508607081E-2</v>
      </c>
      <c r="U13" s="1">
        <f>(Table2[[#This Row],[Close Price]]-Table2[[#This Row],[200D EMA]])/Table2[[#This Row],[200D EMA]]</f>
        <v>0.25490684356471099</v>
      </c>
      <c r="V13">
        <v>0.42908400513442801</v>
      </c>
      <c r="W13">
        <v>942.5</v>
      </c>
      <c r="X13">
        <v>967</v>
      </c>
      <c r="Y13">
        <v>871</v>
      </c>
      <c r="Z13">
        <v>968.1</v>
      </c>
      <c r="AA13">
        <v>864</v>
      </c>
      <c r="AB13">
        <v>1152.6500000000001</v>
      </c>
      <c r="AC13" s="1">
        <f>(Table2[[#This Row],[Close Price]]/Table2[[#This Row],[Day Low]])-1</f>
        <v>2.0901856763925863E-2</v>
      </c>
      <c r="AD13" s="1">
        <f>(Table2[[#This Row],[Day High]]/Table2[[#This Row],[Close Price]])-1</f>
        <v>4.9885678653085463E-3</v>
      </c>
      <c r="AE13" s="1">
        <f>(Table2[[#This Row],[Close Price]]/Table2[[#This Row],[Current Week Low]])-1</f>
        <v>0.10470723306544216</v>
      </c>
      <c r="AF13" s="1">
        <f>(Table2[[#This Row],[Current Week High]]/Table2[[#This Row],[Close Price]])-1</f>
        <v>6.1317813344419214E-3</v>
      </c>
      <c r="AG13" s="1">
        <f>(Table2[[#This Row],[Close Price]]/Table2[[#This Row],[Current Month Low]])-1</f>
        <v>0.11365740740740748</v>
      </c>
      <c r="AH13" s="1">
        <f>(Table2[[#This Row],[Current Month High]]/Table2[[#This Row],[Close Price]])-1</f>
        <v>0.19793182290584088</v>
      </c>
      <c r="AI13">
        <v>40.074828517979597</v>
      </c>
      <c r="AJ13">
        <v>157.20395616145399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0.14000000000000001</v>
      </c>
      <c r="AM13" t="s">
        <v>3182</v>
      </c>
      <c r="AN13">
        <v>-6.37</v>
      </c>
      <c r="AO13" t="s">
        <v>3181</v>
      </c>
      <c r="AP13">
        <v>0.19614315723516601</v>
      </c>
      <c r="AQ13">
        <f>(Table2[[#This Row],[Sharpe Ratio]]-AVERAGE(Table2[Sharpe Ratio]))/_xlfn.STDEV.P(Table2[Sharpe Ratio])</f>
        <v>1.6430466185208159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61</v>
      </c>
      <c r="AT13">
        <f>_xlfn.RANK.AVG(Table2[[#This Row],[6M Return vs Nifty Z-Score]],Table2[6M Return vs Nifty Z-Score])</f>
        <v>17</v>
      </c>
      <c r="AU13">
        <f>_xlfn.RANK.AVG(Table2[[#This Row],[Sharpe Ratio Z-Score]],Table2[Sharpe Ratio Z-Score])</f>
        <v>29</v>
      </c>
      <c r="AV13">
        <f>(Table2[[#This Row],[Rank 1Y]]+Table2[[#This Row],[Rank 6M]]+Table2[[#This Row],[Rank Sharpe]])/3</f>
        <v>35.666666666666664</v>
      </c>
    </row>
    <row r="14" spans="1:48" x14ac:dyDescent="0.3">
      <c r="A14" t="s">
        <v>1019</v>
      </c>
      <c r="B14" t="s">
        <v>1020</v>
      </c>
      <c r="C14" t="s">
        <v>3138</v>
      </c>
      <c r="D14" t="s">
        <v>373</v>
      </c>
      <c r="E14">
        <v>13549.80987488</v>
      </c>
      <c r="F14">
        <v>390.2</v>
      </c>
      <c r="G14">
        <v>109.69145125355701</v>
      </c>
      <c r="H14">
        <f>(Table2[[#This Row],[1Y Return vs Nifty]]-AVERAGE(Table2[1Y Return vs Nifty]))/_xlfn.STDEV.P(Table2[1Y Return vs Nifty])</f>
        <v>1.474358713114861</v>
      </c>
      <c r="I14">
        <v>0.37712210018558001</v>
      </c>
      <c r="J14">
        <f>(Table2[[#This Row],[1M Return vs Nifty]]-AVERAGE(Table2[1M Return vs Nifty]))/_xlfn.STDEV.P(Table2[1M Return vs Nifty])</f>
        <v>8.8281246168627731E-2</v>
      </c>
      <c r="K14">
        <v>73.233893948224605</v>
      </c>
      <c r="L14">
        <f>(Table2[[#This Row],[6M Return vs Nifty]]-AVERAGE(Table2[6M Return vs Nifty]))/_xlfn.STDEV.P(Table2[6M Return vs Nifty])</f>
        <v>2.4132505754388793</v>
      </c>
      <c r="M14">
        <v>-7.1035877128566201</v>
      </c>
      <c r="N14">
        <f>(Table2[[#This Row],[1W Return vs Nifty]]-AVERAGE(Table2[1W Return vs Nifty]))/_xlfn.STDEV.P(Table2[1W Return vs Nifty])</f>
        <v>-1.6195374452737552</v>
      </c>
      <c r="O14">
        <v>391.27</v>
      </c>
      <c r="P14">
        <v>382.08659722753401</v>
      </c>
      <c r="Q14">
        <v>294.74118839662998</v>
      </c>
      <c r="R14">
        <v>42.853868130254099</v>
      </c>
      <c r="S14" s="1">
        <f>(Table2[[#This Row],[Close Price]]-Table2[[#This Row],[20D EMA]])/Table2[[#This Row],[20D EMA]]</f>
        <v>-2.7346844889717926E-3</v>
      </c>
      <c r="T14" s="1">
        <f>(Table2[[#This Row],[Close Price]]-Table2[[#This Row],[50D EMA]])/Table2[[#This Row],[50D EMA]]</f>
        <v>2.1234460542028415E-2</v>
      </c>
      <c r="U14" s="1">
        <f>(Table2[[#This Row],[Close Price]]-Table2[[#This Row],[200D EMA]])/Table2[[#This Row],[200D EMA]]</f>
        <v>0.32387333484898667</v>
      </c>
      <c r="V14">
        <v>1.0782536673348599</v>
      </c>
      <c r="W14">
        <v>378.05</v>
      </c>
      <c r="X14">
        <v>394.15</v>
      </c>
      <c r="Y14">
        <v>344.95</v>
      </c>
      <c r="Z14">
        <v>394.15</v>
      </c>
      <c r="AA14">
        <v>338</v>
      </c>
      <c r="AB14">
        <v>427.8</v>
      </c>
      <c r="AC14" s="1">
        <f>(Table2[[#This Row],[Close Price]]/Table2[[#This Row],[Day Low]])-1</f>
        <v>3.2138606004496806E-2</v>
      </c>
      <c r="AD14" s="1">
        <f>(Table2[[#This Row],[Day High]]/Table2[[#This Row],[Close Price]])-1</f>
        <v>1.0123013839056894E-2</v>
      </c>
      <c r="AE14" s="1">
        <f>(Table2[[#This Row],[Close Price]]/Table2[[#This Row],[Current Week Low]])-1</f>
        <v>0.13117843165676191</v>
      </c>
      <c r="AF14" s="1">
        <f>(Table2[[#This Row],[Current Week High]]/Table2[[#This Row],[Close Price]])-1</f>
        <v>1.0123013839056894E-2</v>
      </c>
      <c r="AG14" s="1">
        <f>(Table2[[#This Row],[Close Price]]/Table2[[#This Row],[Current Month Low]])-1</f>
        <v>0.15443786982248509</v>
      </c>
      <c r="AH14" s="1">
        <f>(Table2[[#This Row],[Current Month High]]/Table2[[#This Row],[Close Price]])-1</f>
        <v>9.6360840594566843E-2</v>
      </c>
      <c r="AI14">
        <v>14.800102511532501</v>
      </c>
      <c r="AJ14">
        <v>143.87499999999901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0.33</v>
      </c>
      <c r="AM14" t="s">
        <v>3182</v>
      </c>
      <c r="AN14">
        <v>-6.08</v>
      </c>
      <c r="AO14" t="s">
        <v>3181</v>
      </c>
      <c r="AP14">
        <v>0.191027917594633</v>
      </c>
      <c r="AQ14">
        <f>(Table2[[#This Row],[Sharpe Ratio]]-AVERAGE(Table2[Sharpe Ratio]))/_xlfn.STDEV.P(Table2[Sharpe Ratio])</f>
        <v>1.5822804572263358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3.9386335466749482</v>
      </c>
      <c r="AS14">
        <f>_xlfn.RANK.AVG(Table2[[#This Row],[1Y Return vs Nifty Z-Score]],Table2[1Y Return vs Nifty Z-Score])</f>
        <v>55</v>
      </c>
      <c r="AT14">
        <f>_xlfn.RANK.AVG(Table2[[#This Row],[6M Return vs Nifty Z-Score]],Table2[6M Return vs Nifty Z-Score])</f>
        <v>20</v>
      </c>
      <c r="AU14">
        <f>_xlfn.RANK.AVG(Table2[[#This Row],[Sharpe Ratio Z-Score]],Table2[Sharpe Ratio Z-Score])</f>
        <v>33</v>
      </c>
      <c r="AV14">
        <f>(Table2[[#This Row],[Rank 1Y]]+Table2[[#This Row],[Rank 6M]]+Table2[[#This Row],[Rank Sharpe]])/3</f>
        <v>36</v>
      </c>
    </row>
    <row r="15" spans="1:48" x14ac:dyDescent="0.3">
      <c r="A15" t="s">
        <v>1212</v>
      </c>
      <c r="B15" t="s">
        <v>1213</v>
      </c>
      <c r="C15" t="s">
        <v>3139</v>
      </c>
      <c r="D15" t="s">
        <v>46</v>
      </c>
      <c r="E15">
        <v>9713.7289372800005</v>
      </c>
      <c r="F15">
        <v>565.45000000000005</v>
      </c>
      <c r="G15">
        <v>156.355555084245</v>
      </c>
      <c r="H15">
        <f>(Table2[[#This Row],[1Y Return vs Nifty]]-AVERAGE(Table2[1Y Return vs Nifty]))/_xlfn.STDEV.P(Table2[1Y Return vs Nifty])</f>
        <v>2.2751117584491971</v>
      </c>
      <c r="I15">
        <v>12.490616324061801</v>
      </c>
      <c r="J15">
        <f>(Table2[[#This Row],[1M Return vs Nifty]]-AVERAGE(Table2[1M Return vs Nifty]))/_xlfn.STDEV.P(Table2[1M Return vs Nifty])</f>
        <v>1.4852310536398912</v>
      </c>
      <c r="K15">
        <v>43.225349509774603</v>
      </c>
      <c r="L15">
        <f>(Table2[[#This Row],[6M Return vs Nifty]]-AVERAGE(Table2[6M Return vs Nifty]))/_xlfn.STDEV.P(Table2[6M Return vs Nifty])</f>
        <v>1.3507789319742101</v>
      </c>
      <c r="M15">
        <v>1.29696370255474</v>
      </c>
      <c r="N15">
        <f>(Table2[[#This Row],[1W Return vs Nifty]]-AVERAGE(Table2[1W Return vs Nifty]))/_xlfn.STDEV.P(Table2[1W Return vs Nifty])</f>
        <v>0.11827100247065976</v>
      </c>
      <c r="O15">
        <v>560.15</v>
      </c>
      <c r="P15">
        <v>549.24669449982002</v>
      </c>
      <c r="Q15">
        <v>450.15665073193901</v>
      </c>
      <c r="R15">
        <v>51.969472848864598</v>
      </c>
      <c r="S15" s="1">
        <f>(Table2[[#This Row],[Close Price]]-Table2[[#This Row],[20D EMA]])/Table2[[#This Row],[20D EMA]]</f>
        <v>9.4617513166117446E-3</v>
      </c>
      <c r="T15" s="1">
        <f>(Table2[[#This Row],[Close Price]]-Table2[[#This Row],[50D EMA]])/Table2[[#This Row],[50D EMA]]</f>
        <v>2.9500961339304577E-2</v>
      </c>
      <c r="U15" s="1">
        <f>(Table2[[#This Row],[Close Price]]-Table2[[#This Row],[200D EMA]])/Table2[[#This Row],[200D EMA]]</f>
        <v>0.25611828478063819</v>
      </c>
      <c r="V15">
        <v>0.61263037315414004</v>
      </c>
      <c r="W15">
        <v>555.04999999999995</v>
      </c>
      <c r="X15">
        <v>573.9</v>
      </c>
      <c r="Y15">
        <v>491.1</v>
      </c>
      <c r="Z15">
        <v>573.9</v>
      </c>
      <c r="AA15">
        <v>491.1</v>
      </c>
      <c r="AB15">
        <v>694.3</v>
      </c>
      <c r="AC15" s="1">
        <f>(Table2[[#This Row],[Close Price]]/Table2[[#This Row],[Day Low]])-1</f>
        <v>1.8737050716151948E-2</v>
      </c>
      <c r="AD15" s="1">
        <f>(Table2[[#This Row],[Day High]]/Table2[[#This Row],[Close Price]])-1</f>
        <v>1.4943850030948669E-2</v>
      </c>
      <c r="AE15" s="1">
        <f>(Table2[[#This Row],[Close Price]]/Table2[[#This Row],[Current Week Low]])-1</f>
        <v>0.15139482793728365</v>
      </c>
      <c r="AF15" s="1">
        <f>(Table2[[#This Row],[Current Week High]]/Table2[[#This Row],[Close Price]])-1</f>
        <v>1.4943850030948669E-2</v>
      </c>
      <c r="AG15" s="1">
        <f>(Table2[[#This Row],[Close Price]]/Table2[[#This Row],[Current Month Low]])-1</f>
        <v>0.15139482793728365</v>
      </c>
      <c r="AH15" s="1">
        <f>(Table2[[#This Row],[Current Month High]]/Table2[[#This Row],[Close Price]])-1</f>
        <v>0.22787160668494111</v>
      </c>
      <c r="AI15">
        <v>22.787160668494099</v>
      </c>
      <c r="AJ15">
        <v>186.44883485309001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0.08</v>
      </c>
      <c r="AM15" t="s">
        <v>3182</v>
      </c>
      <c r="AN15">
        <v>-1.74</v>
      </c>
      <c r="AO15" t="s">
        <v>3181</v>
      </c>
      <c r="AP15">
        <v>0.218203152739045</v>
      </c>
      <c r="AQ15">
        <f>(Table2[[#This Row],[Sharpe Ratio]]-AVERAGE(Table2[Sharpe Ratio]))/_xlfn.STDEV.P(Table2[Sharpe Ratio])</f>
        <v>1.9051069205098226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7.134499667043781</v>
      </c>
      <c r="AS15">
        <f>_xlfn.RANK.AVG(Table2[[#This Row],[1Y Return vs Nifty Z-Score]],Table2[1Y Return vs Nifty Z-Score])</f>
        <v>26</v>
      </c>
      <c r="AT15">
        <f>_xlfn.RANK.AVG(Table2[[#This Row],[6M Return vs Nifty Z-Score]],Table2[6M Return vs Nifty Z-Score])</f>
        <v>67</v>
      </c>
      <c r="AU15">
        <f>_xlfn.RANK.AVG(Table2[[#This Row],[Sharpe Ratio Z-Score]],Table2[Sharpe Ratio Z-Score])</f>
        <v>18</v>
      </c>
      <c r="AV15">
        <f>(Table2[[#This Row],[Rank 1Y]]+Table2[[#This Row],[Rank 6M]]+Table2[[#This Row],[Rank Sharpe]])/3</f>
        <v>37</v>
      </c>
    </row>
    <row r="16" spans="1:48" x14ac:dyDescent="0.3">
      <c r="A16" t="s">
        <v>862</v>
      </c>
      <c r="B16" t="s">
        <v>863</v>
      </c>
      <c r="C16" t="s">
        <v>3139</v>
      </c>
      <c r="D16" t="s">
        <v>46</v>
      </c>
      <c r="E16">
        <v>18194.486854429899</v>
      </c>
      <c r="F16">
        <v>1564.45</v>
      </c>
      <c r="G16">
        <v>184.90255547961601</v>
      </c>
      <c r="H16">
        <f>(Table2[[#This Row],[1Y Return vs Nifty]]-AVERAGE(Table2[1Y Return vs Nifty]))/_xlfn.STDEV.P(Table2[1Y Return vs Nifty])</f>
        <v>2.7649764644059176</v>
      </c>
      <c r="I16">
        <v>-1.5147193658868701</v>
      </c>
      <c r="J16">
        <f>(Table2[[#This Row],[1M Return vs Nifty]]-AVERAGE(Table2[1M Return vs Nifty]))/_xlfn.STDEV.P(Table2[1M Return vs Nifty])</f>
        <v>-0.12988929347524927</v>
      </c>
      <c r="K16">
        <v>44.4329049568979</v>
      </c>
      <c r="L16">
        <f>(Table2[[#This Row],[6M Return vs Nifty]]-AVERAGE(Table2[6M Return vs Nifty]))/_xlfn.STDEV.P(Table2[6M Return vs Nifty])</f>
        <v>1.3935332022824993</v>
      </c>
      <c r="M16">
        <v>-4.9869103362034402</v>
      </c>
      <c r="N16">
        <f>(Table2[[#This Row],[1W Return vs Nifty]]-AVERAGE(Table2[1W Return vs Nifty]))/_xlfn.STDEV.P(Table2[1W Return vs Nifty])</f>
        <v>-1.1816638290788521</v>
      </c>
      <c r="O16">
        <v>1585.46</v>
      </c>
      <c r="P16">
        <v>1593.8179364897201</v>
      </c>
      <c r="Q16">
        <v>1297.74252310773</v>
      </c>
      <c r="R16">
        <v>33.739764414297099</v>
      </c>
      <c r="S16" s="1">
        <f>(Table2[[#This Row],[Close Price]]-Table2[[#This Row],[20D EMA]])/Table2[[#This Row],[20D EMA]]</f>
        <v>-1.3251674592862634E-2</v>
      </c>
      <c r="T16" s="1">
        <f>(Table2[[#This Row],[Close Price]]-Table2[[#This Row],[50D EMA]])/Table2[[#This Row],[50D EMA]]</f>
        <v>-1.8426155094226751E-2</v>
      </c>
      <c r="U16" s="1">
        <f>(Table2[[#This Row],[Close Price]]-Table2[[#This Row],[200D EMA]])/Table2[[#This Row],[200D EMA]]</f>
        <v>0.20551648123048347</v>
      </c>
      <c r="V16">
        <v>0.94251364096233203</v>
      </c>
      <c r="W16">
        <v>1501</v>
      </c>
      <c r="X16">
        <v>1595</v>
      </c>
      <c r="Y16">
        <v>1424.85</v>
      </c>
      <c r="Z16">
        <v>1595</v>
      </c>
      <c r="AA16">
        <v>1424.85</v>
      </c>
      <c r="AB16">
        <v>1822</v>
      </c>
      <c r="AC16" s="1">
        <f>(Table2[[#This Row],[Close Price]]/Table2[[#This Row],[Day Low]])-1</f>
        <v>4.2271818787475102E-2</v>
      </c>
      <c r="AD16" s="1">
        <f>(Table2[[#This Row],[Day High]]/Table2[[#This Row],[Close Price]])-1</f>
        <v>1.9527629518361067E-2</v>
      </c>
      <c r="AE16" s="1">
        <f>(Table2[[#This Row],[Close Price]]/Table2[[#This Row],[Current Week Low]])-1</f>
        <v>9.7975225462329396E-2</v>
      </c>
      <c r="AF16" s="1">
        <f>(Table2[[#This Row],[Current Week High]]/Table2[[#This Row],[Close Price]])-1</f>
        <v>1.9527629518361067E-2</v>
      </c>
      <c r="AG16" s="1">
        <f>(Table2[[#This Row],[Close Price]]/Table2[[#This Row],[Current Month Low]])-1</f>
        <v>9.7975225462329396E-2</v>
      </c>
      <c r="AH16" s="1">
        <f>(Table2[[#This Row],[Current Month High]]/Table2[[#This Row],[Close Price]])-1</f>
        <v>0.16462654607050409</v>
      </c>
      <c r="AI16">
        <v>16.4626546070504</v>
      </c>
      <c r="AJ16">
        <v>223.73512674598999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-0.01</v>
      </c>
      <c r="AM16" t="s">
        <v>3181</v>
      </c>
      <c r="AN16">
        <v>-11.34</v>
      </c>
      <c r="AO16" t="s">
        <v>3181</v>
      </c>
      <c r="AP16">
        <v>0.19051800955894799</v>
      </c>
      <c r="AQ16">
        <f>(Table2[[#This Row],[Sharpe Ratio]]-AVERAGE(Table2[Sharpe Ratio]))/_xlfn.STDEV.P(Table2[Sharpe Ratio])</f>
        <v>1.5762230374143171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16</v>
      </c>
      <c r="AT16">
        <f>_xlfn.RANK.AVG(Table2[[#This Row],[6M Return vs Nifty Z-Score]],Table2[6M Return vs Nifty Z-Score])</f>
        <v>63</v>
      </c>
      <c r="AU16">
        <f>_xlfn.RANK.AVG(Table2[[#This Row],[Sharpe Ratio Z-Score]],Table2[Sharpe Ratio Z-Score])</f>
        <v>35</v>
      </c>
      <c r="AV16">
        <f>(Table2[[#This Row],[Rank 1Y]]+Table2[[#This Row],[Rank 6M]]+Table2[[#This Row],[Rank Sharpe]])/3</f>
        <v>38</v>
      </c>
    </row>
    <row r="17" spans="1:48" x14ac:dyDescent="0.3">
      <c r="A17" t="s">
        <v>980</v>
      </c>
      <c r="B17" t="s">
        <v>981</v>
      </c>
      <c r="C17" t="s">
        <v>3143</v>
      </c>
      <c r="D17" t="s">
        <v>982</v>
      </c>
      <c r="E17">
        <v>14422.677009720001</v>
      </c>
      <c r="F17">
        <v>2119.8000000000002</v>
      </c>
      <c r="G17">
        <v>86.148032572012298</v>
      </c>
      <c r="H17">
        <f>(Table2[[#This Row],[1Y Return vs Nifty]]-AVERAGE(Table2[1Y Return vs Nifty]))/_xlfn.STDEV.P(Table2[1Y Return vs Nifty])</f>
        <v>1.0703551502214026</v>
      </c>
      <c r="I17">
        <v>-12.875767692465301</v>
      </c>
      <c r="J17">
        <f>(Table2[[#This Row],[1M Return vs Nifty]]-AVERAGE(Table2[1M Return vs Nifty]))/_xlfn.STDEV.P(Table2[1M Return vs Nifty])</f>
        <v>-1.4400656950294264</v>
      </c>
      <c r="K17">
        <v>119.781818580438</v>
      </c>
      <c r="L17">
        <f>(Table2[[#This Row],[6M Return vs Nifty]]-AVERAGE(Table2[6M Return vs Nifty]))/_xlfn.STDEV.P(Table2[6M Return vs Nifty])</f>
        <v>4.0613095169611961</v>
      </c>
      <c r="M17">
        <v>-5.7343525958710799</v>
      </c>
      <c r="N17">
        <f>(Table2[[#This Row],[1W Return vs Nifty]]-AVERAGE(Table2[1W Return vs Nifty]))/_xlfn.STDEV.P(Table2[1W Return vs Nifty])</f>
        <v>-1.3362859971747061</v>
      </c>
      <c r="O17">
        <v>2229.5700000000002</v>
      </c>
      <c r="P17">
        <v>2211.1257012859</v>
      </c>
      <c r="Q17">
        <v>1635.3320065896601</v>
      </c>
      <c r="R17">
        <v>25.542415645614099</v>
      </c>
      <c r="S17" s="1">
        <f>(Table2[[#This Row],[Close Price]]-Table2[[#This Row],[20D EMA]])/Table2[[#This Row],[20D EMA]]</f>
        <v>-4.923370874204442E-2</v>
      </c>
      <c r="T17" s="1">
        <f>(Table2[[#This Row],[Close Price]]-Table2[[#This Row],[50D EMA]])/Table2[[#This Row],[50D EMA]]</f>
        <v>-4.1302808444037616E-2</v>
      </c>
      <c r="U17" s="1">
        <f>(Table2[[#This Row],[Close Price]]-Table2[[#This Row],[200D EMA]])/Table2[[#This Row],[200D EMA]]</f>
        <v>0.29625054206616747</v>
      </c>
      <c r="V17">
        <v>0.74957056714937897</v>
      </c>
      <c r="W17">
        <v>1990</v>
      </c>
      <c r="X17">
        <v>2130</v>
      </c>
      <c r="Y17">
        <v>1966.55</v>
      </c>
      <c r="Z17">
        <v>2130</v>
      </c>
      <c r="AA17">
        <v>1951.3</v>
      </c>
      <c r="AB17">
        <v>2609.85</v>
      </c>
      <c r="AC17" s="1">
        <f>(Table2[[#This Row],[Close Price]]/Table2[[#This Row],[Day Low]])-1</f>
        <v>6.5226130653266434E-2</v>
      </c>
      <c r="AD17" s="1">
        <f>(Table2[[#This Row],[Day High]]/Table2[[#This Row],[Close Price]])-1</f>
        <v>4.8117746957259122E-3</v>
      </c>
      <c r="AE17" s="1">
        <f>(Table2[[#This Row],[Close Price]]/Table2[[#This Row],[Current Week Low]])-1</f>
        <v>7.7928351681879615E-2</v>
      </c>
      <c r="AF17" s="1">
        <f>(Table2[[#This Row],[Current Week High]]/Table2[[#This Row],[Close Price]])-1</f>
        <v>4.8117746957259122E-3</v>
      </c>
      <c r="AG17" s="1">
        <f>(Table2[[#This Row],[Close Price]]/Table2[[#This Row],[Current Month Low]])-1</f>
        <v>8.6352687951622098E-2</v>
      </c>
      <c r="AH17" s="1">
        <f>(Table2[[#This Row],[Current Month High]]/Table2[[#This Row],[Close Price]])-1</f>
        <v>0.23117746957260099</v>
      </c>
      <c r="AI17">
        <v>27.370506651570899</v>
      </c>
      <c r="AJ17">
        <v>190.38356164383501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0.12</v>
      </c>
      <c r="AM17" t="s">
        <v>3182</v>
      </c>
      <c r="AN17">
        <v>-14.92</v>
      </c>
      <c r="AO17" t="s">
        <v>3181</v>
      </c>
      <c r="AP17">
        <v>0.223640287411283</v>
      </c>
      <c r="AQ17">
        <f>(Table2[[#This Row],[Sharpe Ratio]]-AVERAGE(Table2[Sharpe Ratio]))/_xlfn.STDEV.P(Table2[Sharpe Ratio])</f>
        <v>1.9696970131918925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4.3250099881703594</v>
      </c>
      <c r="AS17">
        <f>_xlfn.RANK.AVG(Table2[[#This Row],[1Y Return vs Nifty Z-Score]],Table2[1Y Return vs Nifty Z-Score])</f>
        <v>94</v>
      </c>
      <c r="AT17">
        <f>_xlfn.RANK.AVG(Table2[[#This Row],[6M Return vs Nifty Z-Score]],Table2[6M Return vs Nifty Z-Score])</f>
        <v>4</v>
      </c>
      <c r="AU17">
        <f>_xlfn.RANK.AVG(Table2[[#This Row],[Sharpe Ratio Z-Score]],Table2[Sharpe Ratio Z-Score])</f>
        <v>17</v>
      </c>
      <c r="AV17">
        <f>(Table2[[#This Row],[Rank 1Y]]+Table2[[#This Row],[Rank 6M]]+Table2[[#This Row],[Rank Sharpe]])/3</f>
        <v>38.333333333333336</v>
      </c>
    </row>
    <row r="18" spans="1:48" x14ac:dyDescent="0.3">
      <c r="A18" t="s">
        <v>657</v>
      </c>
      <c r="B18" t="s">
        <v>658</v>
      </c>
      <c r="C18" t="s">
        <v>3150</v>
      </c>
      <c r="D18" t="s">
        <v>284</v>
      </c>
      <c r="E18">
        <v>28288.969916319998</v>
      </c>
      <c r="F18">
        <v>573.04999999999995</v>
      </c>
      <c r="G18">
        <v>113.155861379424</v>
      </c>
      <c r="H18">
        <f>(Table2[[#This Row],[1Y Return vs Nifty]]-AVERAGE(Table2[1Y Return vs Nifty]))/_xlfn.STDEV.P(Table2[1Y Return vs Nifty])</f>
        <v>1.5338077699025054</v>
      </c>
      <c r="I18">
        <v>-8.0935107892522797</v>
      </c>
      <c r="J18">
        <f>(Table2[[#This Row],[1M Return vs Nifty]]-AVERAGE(Table2[1M Return vs Nifty]))/_xlfn.STDEV.P(Table2[1M Return vs Nifty])</f>
        <v>-0.88856728038917743</v>
      </c>
      <c r="K18">
        <v>46.1620731333688</v>
      </c>
      <c r="L18">
        <f>(Table2[[#This Row],[6M Return vs Nifty]]-AVERAGE(Table2[6M Return vs Nifty]))/_xlfn.STDEV.P(Table2[6M Return vs Nifty])</f>
        <v>1.4547555037523379</v>
      </c>
      <c r="M18">
        <v>-0.96196502618234003</v>
      </c>
      <c r="N18">
        <f>(Table2[[#This Row],[1W Return vs Nifty]]-AVERAGE(Table2[1W Return vs Nifty]))/_xlfn.STDEV.P(Table2[1W Return vs Nifty])</f>
        <v>-0.34902992023426016</v>
      </c>
      <c r="O18">
        <v>594.70000000000005</v>
      </c>
      <c r="P18">
        <v>577.06384691431697</v>
      </c>
      <c r="Q18">
        <v>445.71601541940902</v>
      </c>
      <c r="R18">
        <v>34.7075371156957</v>
      </c>
      <c r="S18" s="1">
        <f>(Table2[[#This Row],[Close Price]]-Table2[[#This Row],[20D EMA]])/Table2[[#This Row],[20D EMA]]</f>
        <v>-3.640491003867511E-2</v>
      </c>
      <c r="T18" s="1">
        <f>(Table2[[#This Row],[Close Price]]-Table2[[#This Row],[50D EMA]])/Table2[[#This Row],[50D EMA]]</f>
        <v>-6.9556374667723627E-3</v>
      </c>
      <c r="U18" s="1">
        <f>(Table2[[#This Row],[Close Price]]-Table2[[#This Row],[200D EMA]])/Table2[[#This Row],[200D EMA]]</f>
        <v>0.28568411314718506</v>
      </c>
      <c r="V18">
        <v>0.72180139465837201</v>
      </c>
      <c r="W18">
        <v>562.5</v>
      </c>
      <c r="X18">
        <v>575</v>
      </c>
      <c r="Y18">
        <v>541.54999999999995</v>
      </c>
      <c r="Z18">
        <v>579.79999999999995</v>
      </c>
      <c r="AA18">
        <v>541.54999999999995</v>
      </c>
      <c r="AB18">
        <v>676.2</v>
      </c>
      <c r="AC18" s="1">
        <f>(Table2[[#This Row],[Close Price]]/Table2[[#This Row],[Day Low]])-1</f>
        <v>1.8755555555555414E-2</v>
      </c>
      <c r="AD18" s="1">
        <f>(Table2[[#This Row],[Day High]]/Table2[[#This Row],[Close Price]])-1</f>
        <v>3.4028444289329052E-3</v>
      </c>
      <c r="AE18" s="1">
        <f>(Table2[[#This Row],[Close Price]]/Table2[[#This Row],[Current Week Low]])-1</f>
        <v>5.8166374296002132E-2</v>
      </c>
      <c r="AF18" s="1">
        <f>(Table2[[#This Row],[Current Week High]]/Table2[[#This Row],[Close Price]])-1</f>
        <v>1.1779076869383065E-2</v>
      </c>
      <c r="AG18" s="1">
        <f>(Table2[[#This Row],[Close Price]]/Table2[[#This Row],[Current Month Low]])-1</f>
        <v>5.8166374296002132E-2</v>
      </c>
      <c r="AH18" s="1">
        <f>(Table2[[#This Row],[Current Month High]]/Table2[[#This Row],[Close Price]])-1</f>
        <v>0.18000174504842525</v>
      </c>
      <c r="AI18">
        <v>20.1814850362097</v>
      </c>
      <c r="AJ18">
        <v>142.663561295786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</v>
      </c>
      <c r="AM18" t="s">
        <v>3182</v>
      </c>
      <c r="AN18">
        <v>-11.73</v>
      </c>
      <c r="AO18" t="s">
        <v>3181</v>
      </c>
      <c r="AP18">
        <v>0.23604825477005101</v>
      </c>
      <c r="AQ18">
        <f>(Table2[[#This Row],[Sharpe Ratio]]-AVERAGE(Table2[Sharpe Ratio]))/_xlfn.STDEV.P(Table2[Sharpe Ratio])</f>
        <v>2.1170966657682819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3.8680627387996873</v>
      </c>
      <c r="AS18">
        <f>_xlfn.RANK.AVG(Table2[[#This Row],[1Y Return vs Nifty Z-Score]],Table2[1Y Return vs Nifty Z-Score])</f>
        <v>49</v>
      </c>
      <c r="AT18">
        <f>_xlfn.RANK.AVG(Table2[[#This Row],[6M Return vs Nifty Z-Score]],Table2[6M Return vs Nifty Z-Score])</f>
        <v>56</v>
      </c>
      <c r="AU18">
        <f>_xlfn.RANK.AVG(Table2[[#This Row],[Sharpe Ratio Z-Score]],Table2[Sharpe Ratio Z-Score])</f>
        <v>13</v>
      </c>
      <c r="AV18">
        <f>(Table2[[#This Row],[Rank 1Y]]+Table2[[#This Row],[Rank 6M]]+Table2[[#This Row],[Rank Sharpe]])/3</f>
        <v>39.333333333333336</v>
      </c>
    </row>
    <row r="19" spans="1:48" x14ac:dyDescent="0.3">
      <c r="A19" t="s">
        <v>384</v>
      </c>
      <c r="B19" t="s">
        <v>385</v>
      </c>
      <c r="C19" t="s">
        <v>3136</v>
      </c>
      <c r="D19" t="s">
        <v>386</v>
      </c>
      <c r="E19">
        <v>60453.666875039999</v>
      </c>
      <c r="F19">
        <v>4465.6000000000004</v>
      </c>
      <c r="G19">
        <v>112.834328525529</v>
      </c>
      <c r="H19">
        <f>(Table2[[#This Row],[1Y Return vs Nifty]]-AVERAGE(Table2[1Y Return vs Nifty]))/_xlfn.STDEV.P(Table2[1Y Return vs Nifty])</f>
        <v>1.5282902866381609</v>
      </c>
      <c r="I19">
        <v>22.576743044140802</v>
      </c>
      <c r="J19">
        <f>(Table2[[#This Row],[1M Return vs Nifty]]-AVERAGE(Table2[1M Return vs Nifty]))/_xlfn.STDEV.P(Table2[1M Return vs Nifty])</f>
        <v>2.6483812165362002</v>
      </c>
      <c r="K19">
        <v>49.1277939714209</v>
      </c>
      <c r="L19">
        <f>(Table2[[#This Row],[6M Return vs Nifty]]-AVERAGE(Table2[6M Return vs Nifty]))/_xlfn.STDEV.P(Table2[6M Return vs Nifty])</f>
        <v>1.559758740391342</v>
      </c>
      <c r="M19">
        <v>1.37459345550542</v>
      </c>
      <c r="N19">
        <f>(Table2[[#This Row],[1W Return vs Nifty]]-AVERAGE(Table2[1W Return vs Nifty]))/_xlfn.STDEV.P(Table2[1W Return vs Nifty])</f>
        <v>0.13433014356781564</v>
      </c>
      <c r="O19">
        <v>4199.6000000000004</v>
      </c>
      <c r="P19">
        <v>3773.1353842968601</v>
      </c>
      <c r="Q19">
        <v>2864.7985428490401</v>
      </c>
      <c r="R19">
        <v>55.634917968782403</v>
      </c>
      <c r="S19" s="1">
        <f>(Table2[[#This Row],[Close Price]]-Table2[[#This Row],[20D EMA]])/Table2[[#This Row],[20D EMA]]</f>
        <v>6.3339365653871799E-2</v>
      </c>
      <c r="T19" s="1">
        <f>(Table2[[#This Row],[Close Price]]-Table2[[#This Row],[50D EMA]])/Table2[[#This Row],[50D EMA]]</f>
        <v>0.18352498523775709</v>
      </c>
      <c r="U19" s="1">
        <f>(Table2[[#This Row],[Close Price]]-Table2[[#This Row],[200D EMA]])/Table2[[#This Row],[200D EMA]]</f>
        <v>0.55878325585818134</v>
      </c>
      <c r="V19">
        <v>0.93397912431715902</v>
      </c>
      <c r="W19">
        <v>4315.1000000000004</v>
      </c>
      <c r="X19">
        <v>4492.3</v>
      </c>
      <c r="Y19">
        <v>4087.1</v>
      </c>
      <c r="Z19">
        <v>4524</v>
      </c>
      <c r="AA19">
        <v>3690.1</v>
      </c>
      <c r="AB19">
        <v>4989.8</v>
      </c>
      <c r="AC19" s="1">
        <f>(Table2[[#This Row],[Close Price]]/Table2[[#This Row],[Day Low]])-1</f>
        <v>3.4877523116497944E-2</v>
      </c>
      <c r="AD19" s="1">
        <f>(Table2[[#This Row],[Day High]]/Table2[[#This Row],[Close Price]])-1</f>
        <v>5.9790397706913634E-3</v>
      </c>
      <c r="AE19" s="1">
        <f>(Table2[[#This Row],[Close Price]]/Table2[[#This Row],[Current Week Low]])-1</f>
        <v>9.2608450979912549E-2</v>
      </c>
      <c r="AF19" s="1">
        <f>(Table2[[#This Row],[Current Week High]]/Table2[[#This Row],[Close Price]])-1</f>
        <v>1.3077749910426206E-2</v>
      </c>
      <c r="AG19" s="1">
        <f>(Table2[[#This Row],[Close Price]]/Table2[[#This Row],[Current Month Low]])-1</f>
        <v>0.2101569063169022</v>
      </c>
      <c r="AH19" s="1">
        <f>(Table2[[#This Row],[Current Month High]]/Table2[[#This Row],[Close Price]])-1</f>
        <v>0.11738624149050514</v>
      </c>
      <c r="AI19">
        <v>11.7386241490505</v>
      </c>
      <c r="AJ19">
        <v>155.10425592687801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0.63</v>
      </c>
      <c r="AM19" t="s">
        <v>3182</v>
      </c>
      <c r="AN19">
        <v>-6.03</v>
      </c>
      <c r="AO19" t="s">
        <v>3181</v>
      </c>
      <c r="AP19">
        <v>0.203135577042411</v>
      </c>
      <c r="AQ19">
        <f>(Table2[[#This Row],[Sharpe Ratio]]-AVERAGE(Table2[Sharpe Ratio]))/_xlfn.STDEV.P(Table2[Sharpe Ratio])</f>
        <v>1.7261126212313931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7.596873008364911</v>
      </c>
      <c r="AS19">
        <f>_xlfn.RANK.AVG(Table2[[#This Row],[1Y Return vs Nifty Z-Score]],Table2[1Y Return vs Nifty Z-Score])</f>
        <v>50</v>
      </c>
      <c r="AT19">
        <f>_xlfn.RANK.AVG(Table2[[#This Row],[6M Return vs Nifty Z-Score]],Table2[6M Return vs Nifty Z-Score])</f>
        <v>48</v>
      </c>
      <c r="AU19">
        <f>_xlfn.RANK.AVG(Table2[[#This Row],[Sharpe Ratio Z-Score]],Table2[Sharpe Ratio Z-Score])</f>
        <v>26</v>
      </c>
      <c r="AV19">
        <f>(Table2[[#This Row],[Rank 1Y]]+Table2[[#This Row],[Rank 6M]]+Table2[[#This Row],[Rank Sharpe]])/3</f>
        <v>41.333333333333336</v>
      </c>
    </row>
    <row r="20" spans="1:48" x14ac:dyDescent="0.3">
      <c r="A20" t="s">
        <v>353</v>
      </c>
      <c r="B20" t="s">
        <v>354</v>
      </c>
      <c r="C20" t="s">
        <v>3146</v>
      </c>
      <c r="D20" t="s">
        <v>86</v>
      </c>
      <c r="E20">
        <v>67767.429871635002</v>
      </c>
      <c r="F20">
        <v>657.15</v>
      </c>
      <c r="G20">
        <v>100.758749937448</v>
      </c>
      <c r="H20">
        <f>(Table2[[#This Row],[1Y Return vs Nifty]]-AVERAGE(Table2[1Y Return vs Nifty]))/_xlfn.STDEV.P(Table2[1Y Return vs Nifty])</f>
        <v>1.321074128289462</v>
      </c>
      <c r="I20">
        <v>-1.6064142909544199</v>
      </c>
      <c r="J20">
        <f>(Table2[[#This Row],[1M Return vs Nifty]]-AVERAGE(Table2[1M Return vs Nifty]))/_xlfn.STDEV.P(Table2[1M Return vs Nifty])</f>
        <v>-0.1404637161440386</v>
      </c>
      <c r="K20">
        <v>52.499554198206901</v>
      </c>
      <c r="L20">
        <f>(Table2[[#This Row],[6M Return vs Nifty]]-AVERAGE(Table2[6M Return vs Nifty]))/_xlfn.STDEV.P(Table2[6M Return vs Nifty])</f>
        <v>1.6791380604003454</v>
      </c>
      <c r="M20">
        <v>-2.0505148836867102</v>
      </c>
      <c r="N20">
        <f>(Table2[[#This Row],[1W Return vs Nifty]]-AVERAGE(Table2[1W Return vs Nifty]))/_xlfn.STDEV.P(Table2[1W Return vs Nifty])</f>
        <v>-0.5742164639046724</v>
      </c>
      <c r="O20">
        <v>694.62</v>
      </c>
      <c r="P20">
        <v>673.13006343170105</v>
      </c>
      <c r="Q20">
        <v>519.24897148794196</v>
      </c>
      <c r="R20">
        <v>34.981989343514201</v>
      </c>
      <c r="S20" s="1">
        <f>(Table2[[#This Row],[Close Price]]-Table2[[#This Row],[20D EMA]])/Table2[[#This Row],[20D EMA]]</f>
        <v>-5.3943163168351078E-2</v>
      </c>
      <c r="T20" s="1">
        <f>(Table2[[#This Row],[Close Price]]-Table2[[#This Row],[50D EMA]])/Table2[[#This Row],[50D EMA]]</f>
        <v>-2.3739934226429751E-2</v>
      </c>
      <c r="U20" s="1">
        <f>(Table2[[#This Row],[Close Price]]-Table2[[#This Row],[200D EMA]])/Table2[[#This Row],[200D EMA]]</f>
        <v>0.26557785587305754</v>
      </c>
      <c r="V20">
        <v>0.72065144334761</v>
      </c>
      <c r="W20">
        <v>652.54999999999995</v>
      </c>
      <c r="X20">
        <v>679.7</v>
      </c>
      <c r="Y20">
        <v>650.6</v>
      </c>
      <c r="Z20">
        <v>683.95</v>
      </c>
      <c r="AA20">
        <v>650.6</v>
      </c>
      <c r="AB20">
        <v>773</v>
      </c>
      <c r="AC20" s="1">
        <f>(Table2[[#This Row],[Close Price]]/Table2[[#This Row],[Day Low]])-1</f>
        <v>7.0492682553060515E-3</v>
      </c>
      <c r="AD20" s="1">
        <f>(Table2[[#This Row],[Day High]]/Table2[[#This Row],[Close Price]])-1</f>
        <v>3.431484440386523E-2</v>
      </c>
      <c r="AE20" s="1">
        <f>(Table2[[#This Row],[Close Price]]/Table2[[#This Row],[Current Week Low]])-1</f>
        <v>1.0067629880110562E-2</v>
      </c>
      <c r="AF20" s="1">
        <f>(Table2[[#This Row],[Current Week High]]/Table2[[#This Row],[Close Price]])-1</f>
        <v>4.0782165411245686E-2</v>
      </c>
      <c r="AG20" s="1">
        <f>(Table2[[#This Row],[Close Price]]/Table2[[#This Row],[Current Month Low]])-1</f>
        <v>1.0067629880110562E-2</v>
      </c>
      <c r="AH20" s="1">
        <f>(Table2[[#This Row],[Current Month High]]/Table2[[#This Row],[Close Price]])-1</f>
        <v>0.17629156204823859</v>
      </c>
      <c r="AI20">
        <v>19.6454386365365</v>
      </c>
      <c r="AJ20">
        <v>129.65228027258399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0.19</v>
      </c>
      <c r="AM20" t="s">
        <v>3182</v>
      </c>
      <c r="AN20">
        <v>-12.5</v>
      </c>
      <c r="AO20" t="s">
        <v>3181</v>
      </c>
      <c r="AP20">
        <v>0.236027440687576</v>
      </c>
      <c r="AQ20">
        <f>(Table2[[#This Row],[Sharpe Ratio]]-AVERAGE(Table2[Sharpe Ratio]))/_xlfn.STDEV.P(Table2[Sharpe Ratio])</f>
        <v>2.1168494062102252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4.4023814148513214</v>
      </c>
      <c r="AS20">
        <f>_xlfn.RANK.AVG(Table2[[#This Row],[1Y Return vs Nifty Z-Score]],Table2[1Y Return vs Nifty Z-Score])</f>
        <v>69</v>
      </c>
      <c r="AT20">
        <f>_xlfn.RANK.AVG(Table2[[#This Row],[6M Return vs Nifty Z-Score]],Table2[6M Return vs Nifty Z-Score])</f>
        <v>42</v>
      </c>
      <c r="AU20">
        <f>_xlfn.RANK.AVG(Table2[[#This Row],[Sharpe Ratio Z-Score]],Table2[Sharpe Ratio Z-Score])</f>
        <v>14</v>
      </c>
      <c r="AV20">
        <f>(Table2[[#This Row],[Rank 1Y]]+Table2[[#This Row],[Rank 6M]]+Table2[[#This Row],[Rank Sharpe]])/3</f>
        <v>41.666666666666664</v>
      </c>
    </row>
    <row r="21" spans="1:48" x14ac:dyDescent="0.3">
      <c r="A21" t="s">
        <v>1043</v>
      </c>
      <c r="B21" t="s">
        <v>1044</v>
      </c>
      <c r="C21" t="s">
        <v>3140</v>
      </c>
      <c r="D21" t="s">
        <v>51</v>
      </c>
      <c r="E21">
        <v>13125.887902889999</v>
      </c>
      <c r="F21">
        <v>289.64999999999998</v>
      </c>
      <c r="G21">
        <v>147.554625271379</v>
      </c>
      <c r="H21">
        <f>(Table2[[#This Row],[1Y Return vs Nifty]]-AVERAGE(Table2[1Y Return vs Nifty]))/_xlfn.STDEV.P(Table2[1Y Return vs Nifty])</f>
        <v>2.1240883642145993</v>
      </c>
      <c r="I21">
        <v>-0.147664550174959</v>
      </c>
      <c r="J21">
        <f>(Table2[[#This Row],[1M Return vs Nifty]]-AVERAGE(Table2[1M Return vs Nifty]))/_xlfn.STDEV.P(Table2[1M Return vs Nifty])</f>
        <v>2.7761911562460079E-2</v>
      </c>
      <c r="K21">
        <v>65.741856750248601</v>
      </c>
      <c r="L21">
        <f>(Table2[[#This Row],[6M Return vs Nifty]]-AVERAGE(Table2[6M Return vs Nifty]))/_xlfn.STDEV.P(Table2[6M Return vs Nifty])</f>
        <v>2.1479902229763073</v>
      </c>
      <c r="M21">
        <v>2.65866047922878</v>
      </c>
      <c r="N21">
        <f>(Table2[[#This Row],[1W Return vs Nifty]]-AVERAGE(Table2[1W Return vs Nifty]))/_xlfn.STDEV.P(Table2[1W Return vs Nifty])</f>
        <v>0.39996300633474297</v>
      </c>
      <c r="O21">
        <v>280.10000000000002</v>
      </c>
      <c r="P21">
        <v>268.246511257083</v>
      </c>
      <c r="Q21">
        <v>206.30141257557599</v>
      </c>
      <c r="R21">
        <v>51.303360408875399</v>
      </c>
      <c r="S21" s="1">
        <f>(Table2[[#This Row],[Close Price]]-Table2[[#This Row],[20D EMA]])/Table2[[#This Row],[20D EMA]]</f>
        <v>3.4094966083541428E-2</v>
      </c>
      <c r="T21" s="1">
        <f>(Table2[[#This Row],[Close Price]]-Table2[[#This Row],[50D EMA]])/Table2[[#This Row],[50D EMA]]</f>
        <v>7.9790371336476498E-2</v>
      </c>
      <c r="U21" s="1">
        <f>(Table2[[#This Row],[Close Price]]-Table2[[#This Row],[200D EMA]])/Table2[[#This Row],[200D EMA]]</f>
        <v>0.40401365353661961</v>
      </c>
      <c r="V21">
        <v>0.37290931629030999</v>
      </c>
      <c r="W21">
        <v>277.75</v>
      </c>
      <c r="X21">
        <v>291.89999999999998</v>
      </c>
      <c r="Y21">
        <v>257.55</v>
      </c>
      <c r="Z21">
        <v>291.89999999999998</v>
      </c>
      <c r="AA21">
        <v>257.55</v>
      </c>
      <c r="AB21">
        <v>306.75</v>
      </c>
      <c r="AC21" s="1">
        <f>(Table2[[#This Row],[Close Price]]/Table2[[#This Row],[Day Low]])-1</f>
        <v>4.284428442844268E-2</v>
      </c>
      <c r="AD21" s="1">
        <f>(Table2[[#This Row],[Day High]]/Table2[[#This Row],[Close Price]])-1</f>
        <v>7.7679958570688878E-3</v>
      </c>
      <c r="AE21" s="1">
        <f>(Table2[[#This Row],[Close Price]]/Table2[[#This Row],[Current Week Low]])-1</f>
        <v>0.12463599301106565</v>
      </c>
      <c r="AF21" s="1">
        <f>(Table2[[#This Row],[Current Week High]]/Table2[[#This Row],[Close Price]])-1</f>
        <v>7.7679958570688878E-3</v>
      </c>
      <c r="AG21" s="1">
        <f>(Table2[[#This Row],[Close Price]]/Table2[[#This Row],[Current Month Low]])-1</f>
        <v>0.12463599301106565</v>
      </c>
      <c r="AH21" s="1">
        <f>(Table2[[#This Row],[Current Month High]]/Table2[[#This Row],[Close Price]])-1</f>
        <v>5.9036768513723636E-2</v>
      </c>
      <c r="AI21">
        <v>13.5163127912998</v>
      </c>
      <c r="AJ21">
        <v>178.50961538461499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0.5</v>
      </c>
      <c r="AM21" t="s">
        <v>3182</v>
      </c>
      <c r="AN21">
        <v>-1.66</v>
      </c>
      <c r="AO21" t="s">
        <v>3181</v>
      </c>
      <c r="AP21">
        <v>0.17012961120283601</v>
      </c>
      <c r="AQ21">
        <f>(Table2[[#This Row],[Sharpe Ratio]]-AVERAGE(Table2[Sharpe Ratio]))/_xlfn.STDEV.P(Table2[Sharpe Ratio])</f>
        <v>1.3340203665508816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6.0338238716389911</v>
      </c>
      <c r="AS21">
        <f>_xlfn.RANK.AVG(Table2[[#This Row],[1Y Return vs Nifty Z-Score]],Table2[1Y Return vs Nifty Z-Score])</f>
        <v>32</v>
      </c>
      <c r="AT21">
        <f>_xlfn.RANK.AVG(Table2[[#This Row],[6M Return vs Nifty Z-Score]],Table2[6M Return vs Nifty Z-Score])</f>
        <v>26</v>
      </c>
      <c r="AU21">
        <f>_xlfn.RANK.AVG(Table2[[#This Row],[Sharpe Ratio Z-Score]],Table2[Sharpe Ratio Z-Score])</f>
        <v>70</v>
      </c>
      <c r="AV21">
        <f>(Table2[[#This Row],[Rank 1Y]]+Table2[[#This Row],[Rank 6M]]+Table2[[#This Row],[Rank Sharpe]])/3</f>
        <v>42.666666666666664</v>
      </c>
    </row>
    <row r="22" spans="1:48" x14ac:dyDescent="0.3">
      <c r="A22" t="s">
        <v>1088</v>
      </c>
      <c r="B22" t="s">
        <v>1089</v>
      </c>
      <c r="C22" t="s">
        <v>3136</v>
      </c>
      <c r="D22" t="s">
        <v>397</v>
      </c>
      <c r="E22">
        <v>11775.361837119999</v>
      </c>
      <c r="F22">
        <v>380.8</v>
      </c>
      <c r="G22">
        <v>253.174839130728</v>
      </c>
      <c r="H22">
        <f>(Table2[[#This Row],[1Y Return vs Nifty]]-AVERAGE(Table2[1Y Return vs Nifty]))/_xlfn.STDEV.P(Table2[1Y Return vs Nifty])</f>
        <v>3.9365244972132056</v>
      </c>
      <c r="I22">
        <v>9.7266826080431592</v>
      </c>
      <c r="J22">
        <f>(Table2[[#This Row],[1M Return vs Nifty]]-AVERAGE(Table2[1M Return vs Nifty]))/_xlfn.STDEV.P(Table2[1M Return vs Nifty])</f>
        <v>1.1664892768167161</v>
      </c>
      <c r="K22">
        <v>151.61531322010401</v>
      </c>
      <c r="L22">
        <f>(Table2[[#This Row],[6M Return vs Nifty]]-AVERAGE(Table2[6M Return vs Nifty]))/_xlfn.STDEV.P(Table2[6M Return vs Nifty])</f>
        <v>5.1883946855338268</v>
      </c>
      <c r="M22">
        <v>-4.5331511785162997</v>
      </c>
      <c r="N22">
        <f>(Table2[[#This Row],[1W Return vs Nifty]]-AVERAGE(Table2[1W Return vs Nifty]))/_xlfn.STDEV.P(Table2[1W Return vs Nifty])</f>
        <v>-1.0877954080102705</v>
      </c>
      <c r="O22">
        <v>376.42</v>
      </c>
      <c r="P22">
        <v>342.29472162026298</v>
      </c>
      <c r="Q22">
        <v>235.82529011454201</v>
      </c>
      <c r="R22">
        <v>40.710405101259703</v>
      </c>
      <c r="S22" s="1">
        <f>(Table2[[#This Row],[Close Price]]-Table2[[#This Row],[20D EMA]])/Table2[[#This Row],[20D EMA]]</f>
        <v>1.1635938579246575E-2</v>
      </c>
      <c r="T22" s="1">
        <f>(Table2[[#This Row],[Close Price]]-Table2[[#This Row],[50D EMA]])/Table2[[#This Row],[50D EMA]]</f>
        <v>0.11249159261782091</v>
      </c>
      <c r="U22" s="1">
        <f>(Table2[[#This Row],[Close Price]]-Table2[[#This Row],[200D EMA]])/Table2[[#This Row],[200D EMA]]</f>
        <v>0.61475471869468601</v>
      </c>
      <c r="V22">
        <v>0.69177175950646996</v>
      </c>
      <c r="W22">
        <v>355.25</v>
      </c>
      <c r="X22">
        <v>384</v>
      </c>
      <c r="Y22">
        <v>339.6</v>
      </c>
      <c r="Z22">
        <v>384</v>
      </c>
      <c r="AA22">
        <v>329.05</v>
      </c>
      <c r="AB22">
        <v>448.95</v>
      </c>
      <c r="AC22" s="1">
        <f>(Table2[[#This Row],[Close Price]]/Table2[[#This Row],[Day Low]])-1</f>
        <v>7.1921182266009964E-2</v>
      </c>
      <c r="AD22" s="1">
        <f>(Table2[[#This Row],[Day High]]/Table2[[#This Row],[Close Price]])-1</f>
        <v>8.4033613445377853E-3</v>
      </c>
      <c r="AE22" s="1">
        <f>(Table2[[#This Row],[Close Price]]/Table2[[#This Row],[Current Week Low]])-1</f>
        <v>0.12131919905771493</v>
      </c>
      <c r="AF22" s="1">
        <f>(Table2[[#This Row],[Current Week High]]/Table2[[#This Row],[Close Price]])-1</f>
        <v>8.4033613445377853E-3</v>
      </c>
      <c r="AG22" s="1">
        <f>(Table2[[#This Row],[Close Price]]/Table2[[#This Row],[Current Month Low]])-1</f>
        <v>0.15727093146938165</v>
      </c>
      <c r="AH22" s="1">
        <f>(Table2[[#This Row],[Current Month High]]/Table2[[#This Row],[Close Price]])-1</f>
        <v>0.17896533613445365</v>
      </c>
      <c r="AI22">
        <v>17.8965336134453</v>
      </c>
      <c r="AJ22">
        <v>287.58269720101703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0.77</v>
      </c>
      <c r="AM22" t="s">
        <v>3182</v>
      </c>
      <c r="AN22">
        <v>-10.130000000000001</v>
      </c>
      <c r="AO22" t="s">
        <v>3181</v>
      </c>
      <c r="AP22">
        <v>0.13453718501713999</v>
      </c>
      <c r="AQ22">
        <f>(Table2[[#This Row],[Sharpe Ratio]]-AVERAGE(Table2[Sharpe Ratio]))/_xlfn.STDEV.P(Table2[Sharpe Ratio])</f>
        <v>0.91120242204564272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10.114815473599121</v>
      </c>
      <c r="AS22">
        <f>_xlfn.RANK.AVG(Table2[[#This Row],[1Y Return vs Nifty Z-Score]],Table2[1Y Return vs Nifty Z-Score])</f>
        <v>4</v>
      </c>
      <c r="AT22">
        <f>_xlfn.RANK.AVG(Table2[[#This Row],[6M Return vs Nifty Z-Score]],Table2[6M Return vs Nifty Z-Score])</f>
        <v>2</v>
      </c>
      <c r="AU22">
        <f>_xlfn.RANK.AVG(Table2[[#This Row],[Sharpe Ratio Z-Score]],Table2[Sharpe Ratio Z-Score])</f>
        <v>126</v>
      </c>
      <c r="AV22">
        <f>(Table2[[#This Row],[Rank 1Y]]+Table2[[#This Row],[Rank 6M]]+Table2[[#This Row],[Rank Sharpe]])/3</f>
        <v>44</v>
      </c>
    </row>
    <row r="23" spans="1:48" x14ac:dyDescent="0.3">
      <c r="A23" t="s">
        <v>320</v>
      </c>
      <c r="B23" t="s">
        <v>321</v>
      </c>
      <c r="C23" t="s">
        <v>3147</v>
      </c>
      <c r="D23" t="s">
        <v>322</v>
      </c>
      <c r="E23">
        <v>82282.460850000003</v>
      </c>
      <c r="F23">
        <v>4079.65</v>
      </c>
      <c r="G23">
        <v>80.560686715607304</v>
      </c>
      <c r="H23">
        <f>(Table2[[#This Row],[1Y Return vs Nifty]]-AVERAGE(Table2[1Y Return vs Nifty]))/_xlfn.STDEV.P(Table2[1Y Return vs Nifty])</f>
        <v>0.9744766517060155</v>
      </c>
      <c r="I23">
        <v>2.10475765431609</v>
      </c>
      <c r="J23">
        <f>(Table2[[#This Row],[1M Return vs Nifty]]-AVERAGE(Table2[1M Return vs Nifty]))/_xlfn.STDEV.P(Table2[1M Return vs Nifty])</f>
        <v>0.28751526651976389</v>
      </c>
      <c r="K23">
        <v>66.399983373068196</v>
      </c>
      <c r="L23">
        <f>(Table2[[#This Row],[6M Return vs Nifty]]-AVERAGE(Table2[6M Return vs Nifty]))/_xlfn.STDEV.P(Table2[6M Return vs Nifty])</f>
        <v>2.1712916155509849</v>
      </c>
      <c r="M23">
        <v>-2.4719144606511301</v>
      </c>
      <c r="N23">
        <f>(Table2[[#This Row],[1W Return vs Nifty]]-AVERAGE(Table2[1W Return vs Nifty]))/_xlfn.STDEV.P(Table2[1W Return vs Nifty])</f>
        <v>-0.66139071098816948</v>
      </c>
      <c r="O23">
        <v>4194.34</v>
      </c>
      <c r="P23">
        <v>4274.60272743924</v>
      </c>
      <c r="Q23">
        <v>3595.4646327659698</v>
      </c>
      <c r="R23">
        <v>42.093743562734304</v>
      </c>
      <c r="S23" s="1">
        <f>(Table2[[#This Row],[Close Price]]-Table2[[#This Row],[20D EMA]])/Table2[[#This Row],[20D EMA]]</f>
        <v>-2.7343992141791094E-2</v>
      </c>
      <c r="T23" s="1">
        <f>(Table2[[#This Row],[Close Price]]-Table2[[#This Row],[50D EMA]])/Table2[[#This Row],[50D EMA]]</f>
        <v>-4.5607215423274908E-2</v>
      </c>
      <c r="U23" s="1">
        <f>(Table2[[#This Row],[Close Price]]-Table2[[#This Row],[200D EMA]])/Table2[[#This Row],[200D EMA]]</f>
        <v>0.13466559031663994</v>
      </c>
      <c r="V23">
        <v>1.3075303872694699</v>
      </c>
      <c r="W23">
        <v>4048.05</v>
      </c>
      <c r="X23">
        <v>4124.8999999999996</v>
      </c>
      <c r="Y23">
        <v>3964</v>
      </c>
      <c r="Z23">
        <v>4221.3500000000004</v>
      </c>
      <c r="AA23">
        <v>3852.55</v>
      </c>
      <c r="AB23">
        <v>4850</v>
      </c>
      <c r="AC23" s="1">
        <f>(Table2[[#This Row],[Close Price]]/Table2[[#This Row],[Day Low]])-1</f>
        <v>7.806227689875378E-3</v>
      </c>
      <c r="AD23" s="1">
        <f>(Table2[[#This Row],[Day High]]/Table2[[#This Row],[Close Price]])-1</f>
        <v>1.1091637763043227E-2</v>
      </c>
      <c r="AE23" s="1">
        <f>(Table2[[#This Row],[Close Price]]/Table2[[#This Row],[Current Week Low]])-1</f>
        <v>2.9175075681130203E-2</v>
      </c>
      <c r="AF23" s="1">
        <f>(Table2[[#This Row],[Current Week High]]/Table2[[#This Row],[Close Price]])-1</f>
        <v>3.4733371735320429E-2</v>
      </c>
      <c r="AG23" s="1">
        <f>(Table2[[#This Row],[Close Price]]/Table2[[#This Row],[Current Month Low]])-1</f>
        <v>5.8947969526677024E-2</v>
      </c>
      <c r="AH23" s="1">
        <f>(Table2[[#This Row],[Current Month High]]/Table2[[#This Row],[Close Price]])-1</f>
        <v>0.18882747294498303</v>
      </c>
      <c r="AI23">
        <v>43.639773019744297</v>
      </c>
      <c r="AJ23">
        <v>127.22791578478299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-0.13</v>
      </c>
      <c r="AM23" t="s">
        <v>3181</v>
      </c>
      <c r="AN23">
        <v>-7.35</v>
      </c>
      <c r="AO23" t="s">
        <v>3181</v>
      </c>
      <c r="AP23">
        <v>0.239520709682392</v>
      </c>
      <c r="AQ23">
        <f>(Table2[[#This Row],[Sharpe Ratio]]-AVERAGE(Table2[Sharpe Ratio]))/_xlfn.STDEV.P(Table2[Sharpe Ratio])</f>
        <v>2.1583474712279331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102</v>
      </c>
      <c r="AT23">
        <f>_xlfn.RANK.AVG(Table2[[#This Row],[6M Return vs Nifty Z-Score]],Table2[6M Return vs Nifty Z-Score])</f>
        <v>24</v>
      </c>
      <c r="AU23">
        <f>_xlfn.RANK.AVG(Table2[[#This Row],[Sharpe Ratio Z-Score]],Table2[Sharpe Ratio Z-Score])</f>
        <v>10</v>
      </c>
      <c r="AV23">
        <f>(Table2[[#This Row],[Rank 1Y]]+Table2[[#This Row],[Rank 6M]]+Table2[[#This Row],[Rank Sharpe]])/3</f>
        <v>45.333333333333336</v>
      </c>
    </row>
    <row r="24" spans="1:48" x14ac:dyDescent="0.3">
      <c r="A24" t="s">
        <v>287</v>
      </c>
      <c r="B24" t="s">
        <v>288</v>
      </c>
      <c r="C24" t="s">
        <v>3147</v>
      </c>
      <c r="D24" t="s">
        <v>289</v>
      </c>
      <c r="E24">
        <v>91364.453614719998</v>
      </c>
      <c r="F24">
        <v>66.95</v>
      </c>
      <c r="G24">
        <v>91.925768644250198</v>
      </c>
      <c r="H24">
        <f>(Table2[[#This Row],[1Y Return vs Nifty]]-AVERAGE(Table2[1Y Return vs Nifty]))/_xlfn.STDEV.P(Table2[1Y Return vs Nifty])</f>
        <v>1.1695007326967262</v>
      </c>
      <c r="I24">
        <v>-9.1021926206952593</v>
      </c>
      <c r="J24">
        <f>(Table2[[#This Row],[1M Return vs Nifty]]-AVERAGE(Table2[1M Return vs Nifty]))/_xlfn.STDEV.P(Table2[1M Return vs Nifty])</f>
        <v>-1.004890272268488</v>
      </c>
      <c r="K24">
        <v>53.471219799189001</v>
      </c>
      <c r="L24">
        <f>(Table2[[#This Row],[6M Return vs Nifty]]-AVERAGE(Table2[6M Return vs Nifty]))/_xlfn.STDEV.P(Table2[6M Return vs Nifty])</f>
        <v>1.7135405003484414</v>
      </c>
      <c r="M24">
        <v>-0.96388605984075004</v>
      </c>
      <c r="N24">
        <f>(Table2[[#This Row],[1W Return vs Nifty]]-AVERAGE(Table2[1W Return vs Nifty]))/_xlfn.STDEV.P(Table2[1W Return vs Nifty])</f>
        <v>-0.34942732135174653</v>
      </c>
      <c r="O24">
        <v>71.59</v>
      </c>
      <c r="P24">
        <v>72.732719062841696</v>
      </c>
      <c r="Q24">
        <v>58.136669378002999</v>
      </c>
      <c r="R24">
        <v>35.561573597768401</v>
      </c>
      <c r="S24" s="1">
        <f>(Table2[[#This Row],[Close Price]]-Table2[[#This Row],[20D EMA]])/Table2[[#This Row],[20D EMA]]</f>
        <v>-6.4813521441542121E-2</v>
      </c>
      <c r="T24" s="1">
        <f>(Table2[[#This Row],[Close Price]]-Table2[[#This Row],[50D EMA]])/Table2[[#This Row],[50D EMA]]</f>
        <v>-7.9506433106747654E-2</v>
      </c>
      <c r="U24" s="1">
        <f>(Table2[[#This Row],[Close Price]]-Table2[[#This Row],[200D EMA]])/Table2[[#This Row],[200D EMA]]</f>
        <v>0.15159675840205042</v>
      </c>
      <c r="V24">
        <v>0.71483836463709505</v>
      </c>
      <c r="W24">
        <v>66.7</v>
      </c>
      <c r="X24">
        <v>68.44</v>
      </c>
      <c r="Y24">
        <v>66.14</v>
      </c>
      <c r="Z24">
        <v>73.5</v>
      </c>
      <c r="AA24">
        <v>66</v>
      </c>
      <c r="AB24">
        <v>81.53</v>
      </c>
      <c r="AC24" s="1">
        <f>(Table2[[#This Row],[Close Price]]/Table2[[#This Row],[Day Low]])-1</f>
        <v>3.7481259370315545E-3</v>
      </c>
      <c r="AD24" s="1">
        <f>(Table2[[#This Row],[Day High]]/Table2[[#This Row],[Close Price]])-1</f>
        <v>2.2255414488424163E-2</v>
      </c>
      <c r="AE24" s="1">
        <f>(Table2[[#This Row],[Close Price]]/Table2[[#This Row],[Current Week Low]])-1</f>
        <v>1.2246749319624994E-2</v>
      </c>
      <c r="AF24" s="1">
        <f>(Table2[[#This Row],[Current Week High]]/Table2[[#This Row],[Close Price]])-1</f>
        <v>9.7834204630321109E-2</v>
      </c>
      <c r="AG24" s="1">
        <f>(Table2[[#This Row],[Close Price]]/Table2[[#This Row],[Current Month Low]])-1</f>
        <v>1.4393939393939403E-2</v>
      </c>
      <c r="AH24" s="1">
        <f>(Table2[[#This Row],[Current Month High]]/Table2[[#This Row],[Close Price]])-1</f>
        <v>0.21777445855115762</v>
      </c>
      <c r="AI24">
        <v>28.513816280806498</v>
      </c>
      <c r="AJ24">
        <v>123.166666666666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-0.15</v>
      </c>
      <c r="AM24" t="s">
        <v>3181</v>
      </c>
      <c r="AN24">
        <v>-9.17</v>
      </c>
      <c r="AO24" t="s">
        <v>3181</v>
      </c>
      <c r="AP24">
        <v>0.20669107605715301</v>
      </c>
      <c r="AQ24">
        <f>(Table2[[#This Row],[Sharpe Ratio]]-AVERAGE(Table2[Sharpe Ratio]))/_xlfn.STDEV.P(Table2[Sharpe Ratio])</f>
        <v>1.7683499437803061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81</v>
      </c>
      <c r="AT24">
        <f>_xlfn.RANK.AVG(Table2[[#This Row],[6M Return vs Nifty Z-Score]],Table2[6M Return vs Nifty Z-Score])</f>
        <v>36</v>
      </c>
      <c r="AU24">
        <f>_xlfn.RANK.AVG(Table2[[#This Row],[Sharpe Ratio Z-Score]],Table2[Sharpe Ratio Z-Score])</f>
        <v>23</v>
      </c>
      <c r="AV24">
        <f>(Table2[[#This Row],[Rank 1Y]]+Table2[[#This Row],[Rank 6M]]+Table2[[#This Row],[Rank Sharpe]])/3</f>
        <v>46.666666666666664</v>
      </c>
    </row>
    <row r="25" spans="1:48" x14ac:dyDescent="0.3">
      <c r="A25" t="s">
        <v>643</v>
      </c>
      <c r="B25" t="s">
        <v>644</v>
      </c>
      <c r="C25" t="s">
        <v>3147</v>
      </c>
      <c r="D25" t="s">
        <v>161</v>
      </c>
      <c r="E25">
        <v>29178.909361919999</v>
      </c>
      <c r="F25">
        <v>223.8</v>
      </c>
      <c r="G25">
        <v>286.145299593885</v>
      </c>
      <c r="H25">
        <f>(Table2[[#This Row],[1Y Return vs Nifty]]-AVERAGE(Table2[1Y Return vs Nifty]))/_xlfn.STDEV.P(Table2[1Y Return vs Nifty])</f>
        <v>4.5022954957893297</v>
      </c>
      <c r="I25">
        <v>-1.7892578105880199</v>
      </c>
      <c r="J25">
        <f>(Table2[[#This Row],[1M Return vs Nifty]]-AVERAGE(Table2[1M Return vs Nifty]))/_xlfn.STDEV.P(Table2[1M Return vs Nifty])</f>
        <v>-0.16154955767158694</v>
      </c>
      <c r="K25">
        <v>35.5673760057172</v>
      </c>
      <c r="L25">
        <f>(Table2[[#This Row],[6M Return vs Nifty]]-AVERAGE(Table2[6M Return vs Nifty]))/_xlfn.STDEV.P(Table2[6M Return vs Nifty])</f>
        <v>1.0796434988260561</v>
      </c>
      <c r="M25">
        <v>6.5793122404637501</v>
      </c>
      <c r="N25">
        <f>(Table2[[#This Row],[1W Return vs Nifty]]-AVERAGE(Table2[1W Return vs Nifty]))/_xlfn.STDEV.P(Table2[1W Return vs Nifty])</f>
        <v>1.2110218778796071</v>
      </c>
      <c r="O25">
        <v>218.09</v>
      </c>
      <c r="P25">
        <v>216.61788153466699</v>
      </c>
      <c r="Q25">
        <v>169.94260543242399</v>
      </c>
      <c r="R25">
        <v>55.128640437931999</v>
      </c>
      <c r="S25" s="1">
        <f>(Table2[[#This Row],[Close Price]]-Table2[[#This Row],[20D EMA]])/Table2[[#This Row],[20D EMA]]</f>
        <v>2.6181851529185236E-2</v>
      </c>
      <c r="T25" s="1">
        <f>(Table2[[#This Row],[Close Price]]-Table2[[#This Row],[50D EMA]])/Table2[[#This Row],[50D EMA]]</f>
        <v>3.3155704480396786E-2</v>
      </c>
      <c r="U25" s="1">
        <f>(Table2[[#This Row],[Close Price]]-Table2[[#This Row],[200D EMA]])/Table2[[#This Row],[200D EMA]]</f>
        <v>0.31691519869625567</v>
      </c>
      <c r="V25">
        <v>0.66915269869424698</v>
      </c>
      <c r="W25">
        <v>217</v>
      </c>
      <c r="X25">
        <v>224.95</v>
      </c>
      <c r="Y25">
        <v>203.21</v>
      </c>
      <c r="Z25">
        <v>224.95</v>
      </c>
      <c r="AA25">
        <v>197.27</v>
      </c>
      <c r="AB25">
        <v>241.78</v>
      </c>
      <c r="AC25" s="1">
        <f>(Table2[[#This Row],[Close Price]]/Table2[[#This Row],[Day Low]])-1</f>
        <v>3.133640552995387E-2</v>
      </c>
      <c r="AD25" s="1">
        <f>(Table2[[#This Row],[Day High]]/Table2[[#This Row],[Close Price]])-1</f>
        <v>5.1385165326183202E-3</v>
      </c>
      <c r="AE25" s="1">
        <f>(Table2[[#This Row],[Close Price]]/Table2[[#This Row],[Current Week Low]])-1</f>
        <v>0.10132375375227598</v>
      </c>
      <c r="AF25" s="1">
        <f>(Table2[[#This Row],[Current Week High]]/Table2[[#This Row],[Close Price]])-1</f>
        <v>5.1385165326183202E-3</v>
      </c>
      <c r="AG25" s="1">
        <f>(Table2[[#This Row],[Close Price]]/Table2[[#This Row],[Current Month Low]])-1</f>
        <v>0.13448573021746846</v>
      </c>
      <c r="AH25" s="1">
        <f>(Table2[[#This Row],[Current Month High]]/Table2[[#This Row],[Close Price]])-1</f>
        <v>8.0339588918677318E-2</v>
      </c>
      <c r="AI25">
        <v>17.024128686327</v>
      </c>
      <c r="AJ25">
        <v>331.21387283236999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0.06</v>
      </c>
      <c r="AM25" t="s">
        <v>3182</v>
      </c>
      <c r="AN25">
        <v>-0.05</v>
      </c>
      <c r="AO25" t="s">
        <v>3181</v>
      </c>
      <c r="AP25">
        <v>0.182491781610811</v>
      </c>
      <c r="AQ25">
        <f>(Table2[[#This Row],[Sharpe Ratio]]-AVERAGE(Table2[Sharpe Ratio]))/_xlfn.STDEV.P(Table2[Sharpe Ratio])</f>
        <v>1.4808759771870597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8.1122872920104658</v>
      </c>
      <c r="AS25">
        <f>_xlfn.RANK.AVG(Table2[[#This Row],[1Y Return vs Nifty Z-Score]],Table2[1Y Return vs Nifty Z-Score])</f>
        <v>3</v>
      </c>
      <c r="AT25">
        <f>_xlfn.RANK.AVG(Table2[[#This Row],[6M Return vs Nifty Z-Score]],Table2[6M Return vs Nifty Z-Score])</f>
        <v>90</v>
      </c>
      <c r="AU25">
        <f>_xlfn.RANK.AVG(Table2[[#This Row],[Sharpe Ratio Z-Score]],Table2[Sharpe Ratio Z-Score])</f>
        <v>49</v>
      </c>
      <c r="AV25">
        <f>(Table2[[#This Row],[Rank 1Y]]+Table2[[#This Row],[Rank 6M]]+Table2[[#This Row],[Rank Sharpe]])/3</f>
        <v>47.333333333333336</v>
      </c>
    </row>
    <row r="26" spans="1:48" x14ac:dyDescent="0.3">
      <c r="A26" t="s">
        <v>1234</v>
      </c>
      <c r="B26" t="s">
        <v>1235</v>
      </c>
      <c r="C26" t="s">
        <v>3147</v>
      </c>
      <c r="D26" t="s">
        <v>284</v>
      </c>
      <c r="E26">
        <v>9493.2208362799993</v>
      </c>
      <c r="F26">
        <v>4086.2</v>
      </c>
      <c r="G26">
        <v>150.90929781609</v>
      </c>
      <c r="H26">
        <f>(Table2[[#This Row],[1Y Return vs Nifty]]-AVERAGE(Table2[1Y Return vs Nifty]))/_xlfn.STDEV.P(Table2[1Y Return vs Nifty])</f>
        <v>2.1816543311090553</v>
      </c>
      <c r="I26">
        <v>3.0063533626559198</v>
      </c>
      <c r="J26">
        <f>(Table2[[#This Row],[1M Return vs Nifty]]-AVERAGE(Table2[1M Return vs Nifty]))/_xlfn.STDEV.P(Table2[1M Return vs Nifty])</f>
        <v>0.39148889526016034</v>
      </c>
      <c r="K26">
        <v>119.703987830518</v>
      </c>
      <c r="L26">
        <f>(Table2[[#This Row],[6M Return vs Nifty]]-AVERAGE(Table2[6M Return vs Nifty]))/_xlfn.STDEV.P(Table2[6M Return vs Nifty])</f>
        <v>4.0585538696505044</v>
      </c>
      <c r="M26">
        <v>-8.4722056712318097E-2</v>
      </c>
      <c r="N26">
        <f>(Table2[[#This Row],[1W Return vs Nifty]]-AVERAGE(Table2[1W Return vs Nifty]))/_xlfn.STDEV.P(Table2[1W Return vs Nifty])</f>
        <v>-0.167556089805386</v>
      </c>
      <c r="O26">
        <v>3755.29</v>
      </c>
      <c r="P26">
        <v>3505.8955206698301</v>
      </c>
      <c r="Q26">
        <v>2567.9728148105</v>
      </c>
      <c r="R26">
        <v>51.366861733214598</v>
      </c>
      <c r="S26" s="1">
        <f>(Table2[[#This Row],[Close Price]]-Table2[[#This Row],[20D EMA]])/Table2[[#This Row],[20D EMA]]</f>
        <v>8.8118361032037434E-2</v>
      </c>
      <c r="T26" s="1">
        <f>(Table2[[#This Row],[Close Price]]-Table2[[#This Row],[50D EMA]])/Table2[[#This Row],[50D EMA]]</f>
        <v>0.16552246805669146</v>
      </c>
      <c r="U26" s="1">
        <f>(Table2[[#This Row],[Close Price]]-Table2[[#This Row],[200D EMA]])/Table2[[#This Row],[200D EMA]]</f>
        <v>0.59121622177356858</v>
      </c>
      <c r="V26">
        <v>0.598100961839648</v>
      </c>
      <c r="W26">
        <v>3737.25</v>
      </c>
      <c r="X26">
        <v>4124</v>
      </c>
      <c r="Y26">
        <v>3474.05</v>
      </c>
      <c r="Z26">
        <v>4124</v>
      </c>
      <c r="AA26">
        <v>3393.8</v>
      </c>
      <c r="AB26">
        <v>4218</v>
      </c>
      <c r="AC26" s="1">
        <f>(Table2[[#This Row],[Close Price]]/Table2[[#This Row],[Day Low]])-1</f>
        <v>9.3370794033045712E-2</v>
      </c>
      <c r="AD26" s="1">
        <f>(Table2[[#This Row],[Day High]]/Table2[[#This Row],[Close Price]])-1</f>
        <v>9.2506485243013525E-3</v>
      </c>
      <c r="AE26" s="1">
        <f>(Table2[[#This Row],[Close Price]]/Table2[[#This Row],[Current Week Low]])-1</f>
        <v>0.17620644492739013</v>
      </c>
      <c r="AF26" s="1">
        <f>(Table2[[#This Row],[Current Week High]]/Table2[[#This Row],[Close Price]])-1</f>
        <v>9.2506485243013525E-3</v>
      </c>
      <c r="AG26" s="1">
        <f>(Table2[[#This Row],[Close Price]]/Table2[[#This Row],[Current Month Low]])-1</f>
        <v>0.20401909364134596</v>
      </c>
      <c r="AH26" s="1">
        <f>(Table2[[#This Row],[Current Month High]]/Table2[[#This Row],[Close Price]])-1</f>
        <v>3.2254906759336288E-2</v>
      </c>
      <c r="AI26">
        <v>3.2254906759336199</v>
      </c>
      <c r="AJ26">
        <v>216.538848865132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0.34</v>
      </c>
      <c r="AM26" t="s">
        <v>3182</v>
      </c>
      <c r="AN26">
        <v>-1.43</v>
      </c>
      <c r="AO26" t="s">
        <v>3181</v>
      </c>
      <c r="AP26">
        <v>0.145266829526146</v>
      </c>
      <c r="AQ26">
        <f>(Table2[[#This Row],[Sharpe Ratio]]-AVERAGE(Table2[Sharpe Ratio]))/_xlfn.STDEV.P(Table2[Sharpe Ratio])</f>
        <v>1.0386645459508983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7.502805552165233</v>
      </c>
      <c r="AS26">
        <f>_xlfn.RANK.AVG(Table2[[#This Row],[1Y Return vs Nifty Z-Score]],Table2[1Y Return vs Nifty Z-Score])</f>
        <v>29</v>
      </c>
      <c r="AT26">
        <f>_xlfn.RANK.AVG(Table2[[#This Row],[6M Return vs Nifty Z-Score]],Table2[6M Return vs Nifty Z-Score])</f>
        <v>5</v>
      </c>
      <c r="AU26">
        <f>_xlfn.RANK.AVG(Table2[[#This Row],[Sharpe Ratio Z-Score]],Table2[Sharpe Ratio Z-Score])</f>
        <v>115</v>
      </c>
      <c r="AV26">
        <f>(Table2[[#This Row],[Rank 1Y]]+Table2[[#This Row],[Rank 6M]]+Table2[[#This Row],[Rank Sharpe]])/3</f>
        <v>49.666666666666664</v>
      </c>
    </row>
    <row r="27" spans="1:48" x14ac:dyDescent="0.3">
      <c r="A27" t="s">
        <v>1220</v>
      </c>
      <c r="B27" t="s">
        <v>1221</v>
      </c>
      <c r="C27" t="s">
        <v>3147</v>
      </c>
      <c r="D27" t="s">
        <v>414</v>
      </c>
      <c r="E27">
        <v>9603.6380731199897</v>
      </c>
      <c r="F27">
        <v>423.2</v>
      </c>
      <c r="G27">
        <v>137.71760105920001</v>
      </c>
      <c r="H27">
        <f>(Table2[[#This Row],[1Y Return vs Nifty]]-AVERAGE(Table2[1Y Return vs Nifty]))/_xlfn.STDEV.P(Table2[1Y Return vs Nifty])</f>
        <v>1.9552856561735268</v>
      </c>
      <c r="I27">
        <v>10.9914227025542</v>
      </c>
      <c r="J27">
        <f>(Table2[[#This Row],[1M Return vs Nifty]]-AVERAGE(Table2[1M Return vs Nifty]))/_xlfn.STDEV.P(Table2[1M Return vs Nifty])</f>
        <v>1.3123413653120397</v>
      </c>
      <c r="K27">
        <v>45.232059822509498</v>
      </c>
      <c r="L27">
        <f>(Table2[[#This Row],[6M Return vs Nifty]]-AVERAGE(Table2[6M Return vs Nifty]))/_xlfn.STDEV.P(Table2[6M Return vs Nifty])</f>
        <v>1.421827789685453</v>
      </c>
      <c r="M27">
        <v>-1.80547379210852</v>
      </c>
      <c r="N27">
        <f>(Table2[[#This Row],[1W Return vs Nifty]]-AVERAGE(Table2[1W Return vs Nifty]))/_xlfn.STDEV.P(Table2[1W Return vs Nifty])</f>
        <v>-0.52352521068433377</v>
      </c>
      <c r="O27">
        <v>413.86</v>
      </c>
      <c r="P27">
        <v>400.128681366786</v>
      </c>
      <c r="Q27">
        <v>316.867630761957</v>
      </c>
      <c r="R27">
        <v>48.308844361395003</v>
      </c>
      <c r="S27" s="1">
        <f>(Table2[[#This Row],[Close Price]]-Table2[[#This Row],[20D EMA]])/Table2[[#This Row],[20D EMA]]</f>
        <v>2.2568018170395724E-2</v>
      </c>
      <c r="T27" s="1">
        <f>(Table2[[#This Row],[Close Price]]-Table2[[#This Row],[50D EMA]])/Table2[[#This Row],[50D EMA]]</f>
        <v>5.765974724532482E-2</v>
      </c>
      <c r="U27" s="1">
        <f>(Table2[[#This Row],[Close Price]]-Table2[[#This Row],[200D EMA]])/Table2[[#This Row],[200D EMA]]</f>
        <v>0.33557346637884861</v>
      </c>
      <c r="V27">
        <v>0.696855946456019</v>
      </c>
      <c r="W27">
        <v>405.85</v>
      </c>
      <c r="X27">
        <v>424.9</v>
      </c>
      <c r="Y27">
        <v>394.1</v>
      </c>
      <c r="Z27">
        <v>424.9</v>
      </c>
      <c r="AA27">
        <v>356.9</v>
      </c>
      <c r="AB27">
        <v>474</v>
      </c>
      <c r="AC27" s="1">
        <f>(Table2[[#This Row],[Close Price]]/Table2[[#This Row],[Day Low]])-1</f>
        <v>4.2749784403104618E-2</v>
      </c>
      <c r="AD27" s="1">
        <f>(Table2[[#This Row],[Day High]]/Table2[[#This Row],[Close Price]])-1</f>
        <v>4.0170132325141328E-3</v>
      </c>
      <c r="AE27" s="1">
        <f>(Table2[[#This Row],[Close Price]]/Table2[[#This Row],[Current Week Low]])-1</f>
        <v>7.3839127125095105E-2</v>
      </c>
      <c r="AF27" s="1">
        <f>(Table2[[#This Row],[Current Week High]]/Table2[[#This Row],[Close Price]])-1</f>
        <v>4.0170132325141328E-3</v>
      </c>
      <c r="AG27" s="1">
        <f>(Table2[[#This Row],[Close Price]]/Table2[[#This Row],[Current Month Low]])-1</f>
        <v>0.1857663210983469</v>
      </c>
      <c r="AH27" s="1">
        <f>(Table2[[#This Row],[Current Month High]]/Table2[[#This Row],[Close Price]])-1</f>
        <v>0.12003780718336476</v>
      </c>
      <c r="AI27">
        <v>12.003780718336399</v>
      </c>
      <c r="AJ27">
        <v>167.34049273531201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0.24</v>
      </c>
      <c r="AM27" t="s">
        <v>3182</v>
      </c>
      <c r="AN27">
        <v>-3.46</v>
      </c>
      <c r="AO27" t="s">
        <v>3181</v>
      </c>
      <c r="AP27">
        <v>0.177911685340466</v>
      </c>
      <c r="AQ27">
        <f>(Table2[[#This Row],[Sharpe Ratio]]-AVERAGE(Table2[Sharpe Ratio]))/_xlfn.STDEV.P(Table2[Sharpe Ratio])</f>
        <v>1.4264670172426079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5.5923966177292943</v>
      </c>
      <c r="AS27">
        <f>_xlfn.RANK.AVG(Table2[[#This Row],[1Y Return vs Nifty Z-Score]],Table2[1Y Return vs Nifty Z-Score])</f>
        <v>36</v>
      </c>
      <c r="AT27">
        <f>_xlfn.RANK.AVG(Table2[[#This Row],[6M Return vs Nifty Z-Score]],Table2[6M Return vs Nifty Z-Score])</f>
        <v>61</v>
      </c>
      <c r="AU27">
        <f>_xlfn.RANK.AVG(Table2[[#This Row],[Sharpe Ratio Z-Score]],Table2[Sharpe Ratio Z-Score])</f>
        <v>60</v>
      </c>
      <c r="AV27">
        <f>(Table2[[#This Row],[Rank 1Y]]+Table2[[#This Row],[Rank 6M]]+Table2[[#This Row],[Rank Sharpe]])/3</f>
        <v>52.333333333333336</v>
      </c>
    </row>
    <row r="28" spans="1:48" x14ac:dyDescent="0.3">
      <c r="A28" t="s">
        <v>387</v>
      </c>
      <c r="B28" t="s">
        <v>388</v>
      </c>
      <c r="C28" t="s">
        <v>3147</v>
      </c>
      <c r="D28" t="s">
        <v>161</v>
      </c>
      <c r="E28">
        <v>58567.236682499999</v>
      </c>
      <c r="F28">
        <v>13819</v>
      </c>
      <c r="G28">
        <v>206.67743544421899</v>
      </c>
      <c r="H28">
        <f>(Table2[[#This Row],[1Y Return vs Nifty]]-AVERAGE(Table2[1Y Return vs Nifty]))/_xlfn.STDEV.P(Table2[1Y Return vs Nifty])</f>
        <v>3.1386320157202605</v>
      </c>
      <c r="I28">
        <v>-0.25144743103961398</v>
      </c>
      <c r="J28">
        <f>(Table2[[#This Row],[1M Return vs Nifty]]-AVERAGE(Table2[1M Return vs Nifty]))/_xlfn.STDEV.P(Table2[1M Return vs Nifty])</f>
        <v>1.5793484223226115E-2</v>
      </c>
      <c r="K28">
        <v>34.162627771968999</v>
      </c>
      <c r="L28">
        <f>(Table2[[#This Row],[6M Return vs Nifty]]-AVERAGE(Table2[6M Return vs Nifty]))/_xlfn.STDEV.P(Table2[6M Return vs Nifty])</f>
        <v>1.0299074922154792</v>
      </c>
      <c r="M28">
        <v>-0.77642961849299597</v>
      </c>
      <c r="N28">
        <f>(Table2[[#This Row],[1W Return vs Nifty]]-AVERAGE(Table2[1W Return vs Nifty]))/_xlfn.STDEV.P(Table2[1W Return vs Nifty])</f>
        <v>-0.31064851133689464</v>
      </c>
      <c r="O28">
        <v>14182.23</v>
      </c>
      <c r="P28">
        <v>13586.3391549231</v>
      </c>
      <c r="Q28">
        <v>10646.129576494801</v>
      </c>
      <c r="R28">
        <v>39.925323215007197</v>
      </c>
      <c r="S28" s="1">
        <f>(Table2[[#This Row],[Close Price]]-Table2[[#This Row],[20D EMA]])/Table2[[#This Row],[20D EMA]]</f>
        <v>-2.5611628072595042E-2</v>
      </c>
      <c r="T28" s="1">
        <f>(Table2[[#This Row],[Close Price]]-Table2[[#This Row],[50D EMA]])/Table2[[#This Row],[50D EMA]]</f>
        <v>1.712461630936055E-2</v>
      </c>
      <c r="U28" s="1">
        <f>(Table2[[#This Row],[Close Price]]-Table2[[#This Row],[200D EMA]])/Table2[[#This Row],[200D EMA]]</f>
        <v>0.29803041572126487</v>
      </c>
      <c r="V28">
        <v>1.03528678278036</v>
      </c>
      <c r="W28">
        <v>13418.8</v>
      </c>
      <c r="X28">
        <v>13945</v>
      </c>
      <c r="Y28">
        <v>13125</v>
      </c>
      <c r="Z28">
        <v>14660.6</v>
      </c>
      <c r="AA28">
        <v>13024.7</v>
      </c>
      <c r="AB28">
        <v>16549.95</v>
      </c>
      <c r="AC28" s="1">
        <f>(Table2[[#This Row],[Close Price]]/Table2[[#This Row],[Day Low]])-1</f>
        <v>2.9823829254478795E-2</v>
      </c>
      <c r="AD28" s="1">
        <f>(Table2[[#This Row],[Day High]]/Table2[[#This Row],[Close Price]])-1</f>
        <v>9.1178811780880942E-3</v>
      </c>
      <c r="AE28" s="1">
        <f>(Table2[[#This Row],[Close Price]]/Table2[[#This Row],[Current Week Low]])-1</f>
        <v>5.2876190476190521E-2</v>
      </c>
      <c r="AF28" s="1">
        <f>(Table2[[#This Row],[Current Week High]]/Table2[[#This Row],[Close Price]])-1</f>
        <v>6.0901657138721976E-2</v>
      </c>
      <c r="AG28" s="1">
        <f>(Table2[[#This Row],[Close Price]]/Table2[[#This Row],[Current Month Low]])-1</f>
        <v>6.098413015270987E-2</v>
      </c>
      <c r="AH28" s="1">
        <f>(Table2[[#This Row],[Current Month High]]/Table2[[#This Row],[Close Price]])-1</f>
        <v>0.19762283812142711</v>
      </c>
      <c r="AI28">
        <v>19.762283812142702</v>
      </c>
      <c r="AJ28">
        <v>235.70595666116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0.25</v>
      </c>
      <c r="AM28" t="s">
        <v>3182</v>
      </c>
      <c r="AN28">
        <v>-14.27</v>
      </c>
      <c r="AO28" t="s">
        <v>3181</v>
      </c>
      <c r="AP28">
        <v>0.181596941931263</v>
      </c>
      <c r="AQ28">
        <f>(Table2[[#This Row],[Sharpe Ratio]]-AVERAGE(Table2[Sharpe Ratio]))/_xlfn.STDEV.P(Table2[Sharpe Ratio])</f>
        <v>1.4702457865955492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5.3439302674176208</v>
      </c>
      <c r="AS28">
        <f>_xlfn.RANK.AVG(Table2[[#This Row],[1Y Return vs Nifty Z-Score]],Table2[1Y Return vs Nifty Z-Score])</f>
        <v>10</v>
      </c>
      <c r="AT28">
        <f>_xlfn.RANK.AVG(Table2[[#This Row],[6M Return vs Nifty Z-Score]],Table2[6M Return vs Nifty Z-Score])</f>
        <v>95</v>
      </c>
      <c r="AU28">
        <f>_xlfn.RANK.AVG(Table2[[#This Row],[Sharpe Ratio Z-Score]],Table2[Sharpe Ratio Z-Score])</f>
        <v>53</v>
      </c>
      <c r="AV28">
        <f>(Table2[[#This Row],[Rank 1Y]]+Table2[[#This Row],[Rank 6M]]+Table2[[#This Row],[Rank Sharpe]])/3</f>
        <v>52.666666666666664</v>
      </c>
    </row>
    <row r="29" spans="1:48" x14ac:dyDescent="0.3">
      <c r="A29" t="s">
        <v>591</v>
      </c>
      <c r="B29" t="s">
        <v>592</v>
      </c>
      <c r="C29" t="s">
        <v>3136</v>
      </c>
      <c r="D29" t="s">
        <v>386</v>
      </c>
      <c r="E29">
        <v>33167.767180620001</v>
      </c>
      <c r="F29">
        <v>6515.9</v>
      </c>
      <c r="G29">
        <v>152.679300969417</v>
      </c>
      <c r="H29">
        <f>(Table2[[#This Row],[1Y Return vs Nifty]]-AVERAGE(Table2[1Y Return vs Nifty]))/_xlfn.STDEV.P(Table2[1Y Return vs Nifty])</f>
        <v>2.2120274723231348</v>
      </c>
      <c r="I29">
        <v>18.263244253698101</v>
      </c>
      <c r="J29">
        <f>(Table2[[#This Row],[1M Return vs Nifty]]-AVERAGE(Table2[1M Return vs Nifty]))/_xlfn.STDEV.P(Table2[1M Return vs Nifty])</f>
        <v>2.1509408253929525</v>
      </c>
      <c r="K29">
        <v>52.572222729968601</v>
      </c>
      <c r="L29">
        <f>(Table2[[#This Row],[6M Return vs Nifty]]-AVERAGE(Table2[6M Return vs Nifty]))/_xlfn.STDEV.P(Table2[6M Return vs Nifty])</f>
        <v>1.6817109360867148</v>
      </c>
      <c r="M29">
        <v>-4.1794887222786503</v>
      </c>
      <c r="N29">
        <f>(Table2[[#This Row],[1W Return vs Nifty]]-AVERAGE(Table2[1W Return vs Nifty]))/_xlfn.STDEV.P(Table2[1W Return vs Nifty])</f>
        <v>-1.0146338292391071</v>
      </c>
      <c r="O29">
        <v>6364.98</v>
      </c>
      <c r="P29">
        <v>5835.8190387488203</v>
      </c>
      <c r="Q29">
        <v>4443.73000758329</v>
      </c>
      <c r="R29">
        <v>47.050968421146599</v>
      </c>
      <c r="S29" s="1">
        <f>(Table2[[#This Row],[Close Price]]-Table2[[#This Row],[20D EMA]])/Table2[[#This Row],[20D EMA]]</f>
        <v>2.3710993593067078E-2</v>
      </c>
      <c r="T29" s="1">
        <f>(Table2[[#This Row],[Close Price]]-Table2[[#This Row],[50D EMA]])/Table2[[#This Row],[50D EMA]]</f>
        <v>0.11653564936396424</v>
      </c>
      <c r="U29" s="1">
        <f>(Table2[[#This Row],[Close Price]]-Table2[[#This Row],[200D EMA]])/Table2[[#This Row],[200D EMA]]</f>
        <v>0.46631320734619819</v>
      </c>
      <c r="V29">
        <v>1.1334962790259999</v>
      </c>
      <c r="W29">
        <v>6345.7</v>
      </c>
      <c r="X29">
        <v>6541.6</v>
      </c>
      <c r="Y29">
        <v>6222</v>
      </c>
      <c r="Z29">
        <v>6870</v>
      </c>
      <c r="AA29">
        <v>5677.45</v>
      </c>
      <c r="AB29">
        <v>6870</v>
      </c>
      <c r="AC29" s="1">
        <f>(Table2[[#This Row],[Close Price]]/Table2[[#This Row],[Day Low]])-1</f>
        <v>2.6821312069590375E-2</v>
      </c>
      <c r="AD29" s="1">
        <f>(Table2[[#This Row],[Day High]]/Table2[[#This Row],[Close Price]])-1</f>
        <v>3.9441980386440978E-3</v>
      </c>
      <c r="AE29" s="1">
        <f>(Table2[[#This Row],[Close Price]]/Table2[[#This Row],[Current Week Low]])-1</f>
        <v>4.7235615557698507E-2</v>
      </c>
      <c r="AF29" s="1">
        <f>(Table2[[#This Row],[Current Week High]]/Table2[[#This Row],[Close Price]])-1</f>
        <v>5.4343989318436536E-2</v>
      </c>
      <c r="AG29" s="1">
        <f>(Table2[[#This Row],[Close Price]]/Table2[[#This Row],[Current Month Low]])-1</f>
        <v>0.14768073695056749</v>
      </c>
      <c r="AH29" s="1">
        <f>(Table2[[#This Row],[Current Month High]]/Table2[[#This Row],[Close Price]])-1</f>
        <v>5.4343989318436536E-2</v>
      </c>
      <c r="AI29">
        <v>5.4343989318436501</v>
      </c>
      <c r="AJ29">
        <v>186.23704094183699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0.41</v>
      </c>
      <c r="AM29" t="s">
        <v>3182</v>
      </c>
      <c r="AN29">
        <v>0.08</v>
      </c>
      <c r="AO29" t="s">
        <v>3182</v>
      </c>
      <c r="AP29">
        <v>0.15469777145463401</v>
      </c>
      <c r="AQ29">
        <f>(Table2[[#This Row],[Sharpe Ratio]]-AVERAGE(Table2[Sharpe Ratio]))/_xlfn.STDEV.P(Table2[Sharpe Ratio])</f>
        <v>1.1506988158303173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6.1807442203940113</v>
      </c>
      <c r="AS29">
        <f>_xlfn.RANK.AVG(Table2[[#This Row],[1Y Return vs Nifty Z-Score]],Table2[1Y Return vs Nifty Z-Score])</f>
        <v>28</v>
      </c>
      <c r="AT29">
        <f>_xlfn.RANK.AVG(Table2[[#This Row],[6M Return vs Nifty Z-Score]],Table2[6M Return vs Nifty Z-Score])</f>
        <v>41</v>
      </c>
      <c r="AU29">
        <f>_xlfn.RANK.AVG(Table2[[#This Row],[Sharpe Ratio Z-Score]],Table2[Sharpe Ratio Z-Score])</f>
        <v>93</v>
      </c>
      <c r="AV29">
        <f>(Table2[[#This Row],[Rank 1Y]]+Table2[[#This Row],[Rank 6M]]+Table2[[#This Row],[Rank Sharpe]])/3</f>
        <v>54</v>
      </c>
    </row>
    <row r="30" spans="1:48" x14ac:dyDescent="0.3">
      <c r="A30" t="s">
        <v>395</v>
      </c>
      <c r="B30" t="s">
        <v>396</v>
      </c>
      <c r="C30" t="s">
        <v>3136</v>
      </c>
      <c r="D30" t="s">
        <v>397</v>
      </c>
      <c r="E30">
        <v>56104.366889479999</v>
      </c>
      <c r="F30">
        <v>937.3</v>
      </c>
      <c r="G30">
        <v>234.31212623466601</v>
      </c>
      <c r="H30">
        <f>(Table2[[#This Row],[1Y Return vs Nifty]]-AVERAGE(Table2[1Y Return vs Nifty]))/_xlfn.STDEV.P(Table2[1Y Return vs Nifty])</f>
        <v>3.6128415470467927</v>
      </c>
      <c r="I30">
        <v>30.588848981358801</v>
      </c>
      <c r="J30">
        <f>(Table2[[#This Row],[1M Return vs Nifty]]-AVERAGE(Table2[1M Return vs Nifty]))/_xlfn.STDEV.P(Table2[1M Return vs Nifty])</f>
        <v>3.5723515953204763</v>
      </c>
      <c r="K30">
        <v>46.414983557501301</v>
      </c>
      <c r="L30">
        <f>(Table2[[#This Row],[6M Return vs Nifty]]-AVERAGE(Table2[6M Return vs Nifty]))/_xlfn.STDEV.P(Table2[6M Return vs Nifty])</f>
        <v>1.4637099585253297</v>
      </c>
      <c r="M30">
        <v>-2.12037519712419</v>
      </c>
      <c r="N30">
        <f>(Table2[[#This Row],[1W Return vs Nifty]]-AVERAGE(Table2[1W Return vs Nifty]))/_xlfn.STDEV.P(Table2[1W Return vs Nifty])</f>
        <v>-0.58866835364979098</v>
      </c>
      <c r="O30">
        <v>888.81</v>
      </c>
      <c r="P30">
        <v>810.353775559572</v>
      </c>
      <c r="Q30">
        <v>613.15241423822999</v>
      </c>
      <c r="R30">
        <v>54.007154857166597</v>
      </c>
      <c r="S30" s="1">
        <f>(Table2[[#This Row],[Close Price]]-Table2[[#This Row],[20D EMA]])/Table2[[#This Row],[20D EMA]]</f>
        <v>5.4556091853151981E-2</v>
      </c>
      <c r="T30" s="1">
        <f>(Table2[[#This Row],[Close Price]]-Table2[[#This Row],[50D EMA]])/Table2[[#This Row],[50D EMA]]</f>
        <v>0.15665531311033631</v>
      </c>
      <c r="U30" s="1">
        <f>(Table2[[#This Row],[Close Price]]-Table2[[#This Row],[200D EMA]])/Table2[[#This Row],[200D EMA]]</f>
        <v>0.52865744019696204</v>
      </c>
      <c r="V30">
        <v>1.90277745487177</v>
      </c>
      <c r="W30">
        <v>911.75</v>
      </c>
      <c r="X30">
        <v>945</v>
      </c>
      <c r="Y30">
        <v>864.05</v>
      </c>
      <c r="Z30">
        <v>955.05</v>
      </c>
      <c r="AA30">
        <v>691.15</v>
      </c>
      <c r="AB30">
        <v>1064</v>
      </c>
      <c r="AC30" s="1">
        <f>(Table2[[#This Row],[Close Price]]/Table2[[#This Row],[Day Low]])-1</f>
        <v>2.802303262955852E-2</v>
      </c>
      <c r="AD30" s="1">
        <f>(Table2[[#This Row],[Day High]]/Table2[[#This Row],[Close Price]])-1</f>
        <v>8.2150858849887598E-3</v>
      </c>
      <c r="AE30" s="1">
        <f>(Table2[[#This Row],[Close Price]]/Table2[[#This Row],[Current Week Low]])-1</f>
        <v>8.4775186621144583E-2</v>
      </c>
      <c r="AF30" s="1">
        <f>(Table2[[#This Row],[Current Week High]]/Table2[[#This Row],[Close Price]])-1</f>
        <v>1.8937373306305405E-2</v>
      </c>
      <c r="AG30" s="1">
        <f>(Table2[[#This Row],[Close Price]]/Table2[[#This Row],[Current Month Low]])-1</f>
        <v>0.35614555451059826</v>
      </c>
      <c r="AH30" s="1">
        <f>(Table2[[#This Row],[Current Month High]]/Table2[[#This Row],[Close Price]])-1</f>
        <v>0.13517550410754309</v>
      </c>
      <c r="AI30">
        <v>13.5175504107543</v>
      </c>
      <c r="AJ30">
        <v>288.92116182572602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0.52</v>
      </c>
      <c r="AM30" t="s">
        <v>3182</v>
      </c>
      <c r="AN30">
        <v>1.39</v>
      </c>
      <c r="AO30" t="s">
        <v>3182</v>
      </c>
      <c r="AP30">
        <v>0.146325438532945</v>
      </c>
      <c r="AQ30">
        <f>(Table2[[#This Row],[Sharpe Ratio]]-AVERAGE(Table2[Sharpe Ratio]))/_xlfn.STDEV.P(Table2[Sharpe Ratio])</f>
        <v>1.051240223763763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9.1114749710065723</v>
      </c>
      <c r="AS30">
        <f>_xlfn.RANK.AVG(Table2[[#This Row],[1Y Return vs Nifty Z-Score]],Table2[1Y Return vs Nifty Z-Score])</f>
        <v>7</v>
      </c>
      <c r="AT30">
        <f>_xlfn.RANK.AVG(Table2[[#This Row],[6M Return vs Nifty Z-Score]],Table2[6M Return vs Nifty Z-Score])</f>
        <v>53</v>
      </c>
      <c r="AU30">
        <f>_xlfn.RANK.AVG(Table2[[#This Row],[Sharpe Ratio Z-Score]],Table2[Sharpe Ratio Z-Score])</f>
        <v>109</v>
      </c>
      <c r="AV30">
        <f>(Table2[[#This Row],[Rank 1Y]]+Table2[[#This Row],[Rank 6M]]+Table2[[#This Row],[Rank Sharpe]])/3</f>
        <v>56.333333333333336</v>
      </c>
    </row>
    <row r="31" spans="1:48" x14ac:dyDescent="0.3">
      <c r="A31" t="s">
        <v>929</v>
      </c>
      <c r="B31" t="s">
        <v>930</v>
      </c>
      <c r="C31" t="s">
        <v>3143</v>
      </c>
      <c r="D31" t="s">
        <v>117</v>
      </c>
      <c r="E31">
        <v>16005.1572834</v>
      </c>
      <c r="F31">
        <v>454.2</v>
      </c>
      <c r="G31">
        <v>96.768596962184901</v>
      </c>
      <c r="H31">
        <f>(Table2[[#This Row],[1Y Return vs Nifty]]-AVERAGE(Table2[1Y Return vs Nifty]))/_xlfn.STDEV.P(Table2[1Y Return vs Nifty])</f>
        <v>1.2526033577399038</v>
      </c>
      <c r="I31">
        <v>3.9453305187554499</v>
      </c>
      <c r="J31">
        <f>(Table2[[#This Row],[1M Return vs Nifty]]-AVERAGE(Table2[1M Return vs Nifty]))/_xlfn.STDEV.P(Table2[1M Return vs Nifty])</f>
        <v>0.49977341937771252</v>
      </c>
      <c r="K31">
        <v>65.030309018908298</v>
      </c>
      <c r="L31">
        <f>(Table2[[#This Row],[6M Return vs Nifty]]-AVERAGE(Table2[6M Return vs Nifty]))/_xlfn.STDEV.P(Table2[6M Return vs Nifty])</f>
        <v>2.1227974220035275</v>
      </c>
      <c r="M31">
        <v>-7.4969673812902098</v>
      </c>
      <c r="N31">
        <f>(Table2[[#This Row],[1W Return vs Nifty]]-AVERAGE(Table2[1W Return vs Nifty]))/_xlfn.STDEV.P(Table2[1W Return vs Nifty])</f>
        <v>-1.7009152593206576</v>
      </c>
      <c r="O31">
        <v>466.22</v>
      </c>
      <c r="P31">
        <v>427.55760061188198</v>
      </c>
      <c r="Q31">
        <v>314.89865605975399</v>
      </c>
      <c r="R31">
        <v>31.409640301744599</v>
      </c>
      <c r="S31" s="1">
        <f>(Table2[[#This Row],[Close Price]]-Table2[[#This Row],[20D EMA]])/Table2[[#This Row],[20D EMA]]</f>
        <v>-2.5781819741752903E-2</v>
      </c>
      <c r="T31" s="1">
        <f>(Table2[[#This Row],[Close Price]]-Table2[[#This Row],[50D EMA]])/Table2[[#This Row],[50D EMA]]</f>
        <v>6.2313006130612116E-2</v>
      </c>
      <c r="U31" s="1">
        <f>(Table2[[#This Row],[Close Price]]-Table2[[#This Row],[200D EMA]])/Table2[[#This Row],[200D EMA]]</f>
        <v>0.44236881059858413</v>
      </c>
      <c r="V31">
        <v>0.52459488807002297</v>
      </c>
      <c r="W31">
        <v>432.2</v>
      </c>
      <c r="X31">
        <v>456</v>
      </c>
      <c r="Y31">
        <v>412.15</v>
      </c>
      <c r="Z31">
        <v>486.45</v>
      </c>
      <c r="AA31">
        <v>412.15</v>
      </c>
      <c r="AB31">
        <v>525</v>
      </c>
      <c r="AC31" s="1">
        <f>(Table2[[#This Row],[Close Price]]/Table2[[#This Row],[Day Low]])-1</f>
        <v>5.0902360018509896E-2</v>
      </c>
      <c r="AD31" s="1">
        <f>(Table2[[#This Row],[Day High]]/Table2[[#This Row],[Close Price]])-1</f>
        <v>3.9630118890356947E-3</v>
      </c>
      <c r="AE31" s="1">
        <f>(Table2[[#This Row],[Close Price]]/Table2[[#This Row],[Current Week Low]])-1</f>
        <v>0.10202596142181242</v>
      </c>
      <c r="AF31" s="1">
        <f>(Table2[[#This Row],[Current Week High]]/Table2[[#This Row],[Close Price]])-1</f>
        <v>7.1003963011889049E-2</v>
      </c>
      <c r="AG31" s="1">
        <f>(Table2[[#This Row],[Close Price]]/Table2[[#This Row],[Current Month Low]])-1</f>
        <v>0.10202596142181242</v>
      </c>
      <c r="AH31" s="1">
        <f>(Table2[[#This Row],[Current Month High]]/Table2[[#This Row],[Close Price]])-1</f>
        <v>0.15587846763540303</v>
      </c>
      <c r="AI31">
        <v>15.5878467635403</v>
      </c>
      <c r="AJ31">
        <v>151.98335644937501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0.46</v>
      </c>
      <c r="AM31" t="s">
        <v>3182</v>
      </c>
      <c r="AN31">
        <v>-11.23</v>
      </c>
      <c r="AO31" t="s">
        <v>3181</v>
      </c>
      <c r="AP31">
        <v>0.16455442013676</v>
      </c>
      <c r="AQ31">
        <f>(Table2[[#This Row],[Sharpe Ratio]]-AVERAGE(Table2[Sharpe Ratio]))/_xlfn.STDEV.P(Table2[Sharpe Ratio])</f>
        <v>1.2677902417910927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3.442049181591579</v>
      </c>
      <c r="AS31">
        <f>_xlfn.RANK.AVG(Table2[[#This Row],[1Y Return vs Nifty Z-Score]],Table2[1Y Return vs Nifty Z-Score])</f>
        <v>73</v>
      </c>
      <c r="AT31">
        <f>_xlfn.RANK.AVG(Table2[[#This Row],[6M Return vs Nifty Z-Score]],Table2[6M Return vs Nifty Z-Score])</f>
        <v>27</v>
      </c>
      <c r="AU31">
        <f>_xlfn.RANK.AVG(Table2[[#This Row],[Sharpe Ratio Z-Score]],Table2[Sharpe Ratio Z-Score])</f>
        <v>75</v>
      </c>
      <c r="AV31">
        <f>(Table2[[#This Row],[Rank 1Y]]+Table2[[#This Row],[Rank 6M]]+Table2[[#This Row],[Rank Sharpe]])/3</f>
        <v>58.333333333333336</v>
      </c>
    </row>
    <row r="32" spans="1:48" x14ac:dyDescent="0.3">
      <c r="A32" t="s">
        <v>990</v>
      </c>
      <c r="B32" t="s">
        <v>991</v>
      </c>
      <c r="C32" t="s">
        <v>3140</v>
      </c>
      <c r="D32" t="s">
        <v>51</v>
      </c>
      <c r="E32">
        <v>14304.1001877</v>
      </c>
      <c r="F32">
        <v>1555.5</v>
      </c>
      <c r="G32">
        <v>199.338127527197</v>
      </c>
      <c r="H32">
        <f>(Table2[[#This Row],[1Y Return vs Nifty]]-AVERAGE(Table2[1Y Return vs Nifty]))/_xlfn.STDEV.P(Table2[1Y Return vs Nifty])</f>
        <v>3.0126899599909733</v>
      </c>
      <c r="I32">
        <v>15.4773643424738</v>
      </c>
      <c r="J32">
        <f>(Table2[[#This Row],[1M Return vs Nifty]]-AVERAGE(Table2[1M Return vs Nifty]))/_xlfn.STDEV.P(Table2[1M Return vs Nifty])</f>
        <v>1.8296681741085636</v>
      </c>
      <c r="K32">
        <v>66.3697056492244</v>
      </c>
      <c r="L32">
        <f>(Table2[[#This Row],[6M Return vs Nifty]]-AVERAGE(Table2[6M Return vs Nifty]))/_xlfn.STDEV.P(Table2[6M Return vs Nifty])</f>
        <v>2.1702196134390976</v>
      </c>
      <c r="M32">
        <v>-1.8095585264351499</v>
      </c>
      <c r="N32">
        <f>(Table2[[#This Row],[1W Return vs Nifty]]-AVERAGE(Table2[1W Return vs Nifty]))/_xlfn.STDEV.P(Table2[1W Return vs Nifty])</f>
        <v>-0.52437021305008147</v>
      </c>
      <c r="O32">
        <v>1519.6</v>
      </c>
      <c r="P32">
        <v>1419.07617973635</v>
      </c>
      <c r="Q32">
        <v>1067.9364080789801</v>
      </c>
      <c r="R32">
        <v>48.629987662675099</v>
      </c>
      <c r="S32" s="1">
        <f>(Table2[[#This Row],[Close Price]]-Table2[[#This Row],[20D EMA]])/Table2[[#This Row],[20D EMA]]</f>
        <v>2.3624638062648126E-2</v>
      </c>
      <c r="T32" s="1">
        <f>(Table2[[#This Row],[Close Price]]-Table2[[#This Row],[50D EMA]])/Table2[[#This Row],[50D EMA]]</f>
        <v>9.6135656571302713E-2</v>
      </c>
      <c r="U32" s="1">
        <f>(Table2[[#This Row],[Close Price]]-Table2[[#This Row],[200D EMA]])/Table2[[#This Row],[200D EMA]]</f>
        <v>0.45654740135515798</v>
      </c>
      <c r="V32">
        <v>0.93371665009853899</v>
      </c>
      <c r="W32">
        <v>1510.05</v>
      </c>
      <c r="X32">
        <v>1563.55</v>
      </c>
      <c r="Y32">
        <v>1471.5</v>
      </c>
      <c r="Z32">
        <v>1563.55</v>
      </c>
      <c r="AA32">
        <v>1373.4</v>
      </c>
      <c r="AB32">
        <v>1675</v>
      </c>
      <c r="AC32" s="1">
        <f>(Table2[[#This Row],[Close Price]]/Table2[[#This Row],[Day Low]])-1</f>
        <v>3.0098341114532579E-2</v>
      </c>
      <c r="AD32" s="1">
        <f>(Table2[[#This Row],[Day High]]/Table2[[#This Row],[Close Price]])-1</f>
        <v>5.1751848280294777E-3</v>
      </c>
      <c r="AE32" s="1">
        <f>(Table2[[#This Row],[Close Price]]/Table2[[#This Row],[Current Week Low]])-1</f>
        <v>5.7084607543323118E-2</v>
      </c>
      <c r="AF32" s="1">
        <f>(Table2[[#This Row],[Current Week High]]/Table2[[#This Row],[Close Price]])-1</f>
        <v>5.1751848280294777E-3</v>
      </c>
      <c r="AG32" s="1">
        <f>(Table2[[#This Row],[Close Price]]/Table2[[#This Row],[Current Month Low]])-1</f>
        <v>0.13259065093927469</v>
      </c>
      <c r="AH32" s="1">
        <f>(Table2[[#This Row],[Current Month High]]/Table2[[#This Row],[Close Price]])-1</f>
        <v>7.6824172291867665E-2</v>
      </c>
      <c r="AI32">
        <v>7.6824172291867603</v>
      </c>
      <c r="AJ32">
        <v>233.083511777301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0.28999999999999998</v>
      </c>
      <c r="AM32" t="s">
        <v>3182</v>
      </c>
      <c r="AN32">
        <v>-0.67</v>
      </c>
      <c r="AO32" t="s">
        <v>3181</v>
      </c>
      <c r="AP32">
        <v>0.125263988444516</v>
      </c>
      <c r="AQ32">
        <f>(Table2[[#This Row],[Sharpe Ratio]]-AVERAGE(Table2[Sharpe Ratio]))/_xlfn.STDEV.P(Table2[Sharpe Ratio])</f>
        <v>0.80104207800577421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7.2892496124943271</v>
      </c>
      <c r="AS32">
        <f>_xlfn.RANK.AVG(Table2[[#This Row],[1Y Return vs Nifty Z-Score]],Table2[1Y Return vs Nifty Z-Score])</f>
        <v>12</v>
      </c>
      <c r="AT32">
        <f>_xlfn.RANK.AVG(Table2[[#This Row],[6M Return vs Nifty Z-Score]],Table2[6M Return vs Nifty Z-Score])</f>
        <v>25</v>
      </c>
      <c r="AU32">
        <f>_xlfn.RANK.AVG(Table2[[#This Row],[Sharpe Ratio Z-Score]],Table2[Sharpe Ratio Z-Score])</f>
        <v>144</v>
      </c>
      <c r="AV32">
        <f>(Table2[[#This Row],[Rank 1Y]]+Table2[[#This Row],[Rank 6M]]+Table2[[#This Row],[Rank Sharpe]])/3</f>
        <v>60.333333333333336</v>
      </c>
    </row>
    <row r="33" spans="1:48" x14ac:dyDescent="0.3">
      <c r="A33" t="s">
        <v>1671</v>
      </c>
      <c r="B33" t="s">
        <v>1672</v>
      </c>
      <c r="C33" t="s">
        <v>3147</v>
      </c>
      <c r="D33" t="s">
        <v>161</v>
      </c>
      <c r="E33">
        <v>5243.2913055999998</v>
      </c>
      <c r="F33">
        <v>4638.8</v>
      </c>
      <c r="G33">
        <v>120.65309411945</v>
      </c>
      <c r="H33">
        <f>(Table2[[#This Row],[1Y Return vs Nifty]]-AVERAGE(Table2[1Y Return vs Nifty]))/_xlfn.STDEV.P(Table2[1Y Return vs Nifty])</f>
        <v>1.6624598055215425</v>
      </c>
      <c r="I33">
        <v>1.89580971962654</v>
      </c>
      <c r="J33">
        <f>(Table2[[#This Row],[1M Return vs Nifty]]-AVERAGE(Table2[1M Return vs Nifty]))/_xlfn.STDEV.P(Table2[1M Return vs Nifty])</f>
        <v>0.2634190171848067</v>
      </c>
      <c r="K33">
        <v>32.967362039458898</v>
      </c>
      <c r="L33">
        <f>(Table2[[#This Row],[6M Return vs Nifty]]-AVERAGE(Table2[6M Return vs Nifty]))/_xlfn.STDEV.P(Table2[6M Return vs Nifty])</f>
        <v>0.98758834708660592</v>
      </c>
      <c r="M33">
        <v>-1.6005482123953401</v>
      </c>
      <c r="N33">
        <f>(Table2[[#This Row],[1W Return vs Nifty]]-AVERAGE(Table2[1W Return vs Nifty]))/_xlfn.STDEV.P(Table2[1W Return vs Nifty])</f>
        <v>-0.48113258834633371</v>
      </c>
      <c r="O33">
        <v>4646.17</v>
      </c>
      <c r="P33">
        <v>4725.3521386182501</v>
      </c>
      <c r="Q33">
        <v>4055.3247892447698</v>
      </c>
      <c r="R33">
        <v>44.410631134633903</v>
      </c>
      <c r="S33" s="1">
        <f>(Table2[[#This Row],[Close Price]]-Table2[[#This Row],[20D EMA]])/Table2[[#This Row],[20D EMA]]</f>
        <v>-1.5862527630284495E-3</v>
      </c>
      <c r="T33" s="1">
        <f>(Table2[[#This Row],[Close Price]]-Table2[[#This Row],[50D EMA]])/Table2[[#This Row],[50D EMA]]</f>
        <v>-1.8316547863363859E-2</v>
      </c>
      <c r="U33" s="1">
        <f>(Table2[[#This Row],[Close Price]]-Table2[[#This Row],[200D EMA]])/Table2[[#This Row],[200D EMA]]</f>
        <v>0.14387878679968613</v>
      </c>
      <c r="V33">
        <v>0.70848205189399904</v>
      </c>
      <c r="W33">
        <v>4492.55</v>
      </c>
      <c r="X33">
        <v>4650</v>
      </c>
      <c r="Y33">
        <v>4291.05</v>
      </c>
      <c r="Z33">
        <v>4650</v>
      </c>
      <c r="AA33">
        <v>4263.1000000000004</v>
      </c>
      <c r="AB33">
        <v>5062</v>
      </c>
      <c r="AC33" s="1">
        <f>(Table2[[#This Row],[Close Price]]/Table2[[#This Row],[Day Low]])-1</f>
        <v>3.2553894781360171E-2</v>
      </c>
      <c r="AD33" s="1">
        <f>(Table2[[#This Row],[Day High]]/Table2[[#This Row],[Close Price]])-1</f>
        <v>2.4144175217728492E-3</v>
      </c>
      <c r="AE33" s="1">
        <f>(Table2[[#This Row],[Close Price]]/Table2[[#This Row],[Current Week Low]])-1</f>
        <v>8.104077090688766E-2</v>
      </c>
      <c r="AF33" s="1">
        <f>(Table2[[#This Row],[Current Week High]]/Table2[[#This Row],[Close Price]])-1</f>
        <v>2.4144175217728492E-3</v>
      </c>
      <c r="AG33" s="1">
        <f>(Table2[[#This Row],[Close Price]]/Table2[[#This Row],[Current Month Low]])-1</f>
        <v>8.8128357298679294E-2</v>
      </c>
      <c r="AH33" s="1">
        <f>(Table2[[#This Row],[Current Month High]]/Table2[[#This Row],[Close Price]])-1</f>
        <v>9.1230490644132134E-2</v>
      </c>
      <c r="AI33">
        <v>22.653487971026902</v>
      </c>
      <c r="AJ33">
        <v>159.803976477177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-0.01</v>
      </c>
      <c r="AM33" t="s">
        <v>3181</v>
      </c>
      <c r="AN33">
        <v>-6.29</v>
      </c>
      <c r="AO33" t="s">
        <v>3181</v>
      </c>
      <c r="AP33">
        <v>0.18328887157426799</v>
      </c>
      <c r="AQ33">
        <f>(Table2[[#This Row],[Sharpe Ratio]]-AVERAGE(Table2[Sharpe Ratio]))/_xlfn.STDEV.P(Table2[Sharpe Ratio])</f>
        <v>1.4903449562944766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44</v>
      </c>
      <c r="AT33">
        <f>_xlfn.RANK.AVG(Table2[[#This Row],[6M Return vs Nifty Z-Score]],Table2[6M Return vs Nifty Z-Score])</f>
        <v>99</v>
      </c>
      <c r="AU33">
        <f>_xlfn.RANK.AVG(Table2[[#This Row],[Sharpe Ratio Z-Score]],Table2[Sharpe Ratio Z-Score])</f>
        <v>47</v>
      </c>
      <c r="AV33">
        <f>(Table2[[#This Row],[Rank 1Y]]+Table2[[#This Row],[Rank 6M]]+Table2[[#This Row],[Rank Sharpe]])/3</f>
        <v>63.333333333333336</v>
      </c>
    </row>
    <row r="34" spans="1:48" x14ac:dyDescent="0.3">
      <c r="A34" t="s">
        <v>854</v>
      </c>
      <c r="B34" t="s">
        <v>855</v>
      </c>
      <c r="C34" t="s">
        <v>3147</v>
      </c>
      <c r="D34" t="s">
        <v>322</v>
      </c>
      <c r="E34">
        <v>18494.420399999999</v>
      </c>
      <c r="F34">
        <v>1614.5</v>
      </c>
      <c r="G34">
        <v>90.444293760737295</v>
      </c>
      <c r="H34">
        <f>(Table2[[#This Row],[1Y Return vs Nifty]]-AVERAGE(Table2[1Y Return vs Nifty]))/_xlfn.STDEV.P(Table2[1Y Return vs Nifty])</f>
        <v>1.1440787181893108</v>
      </c>
      <c r="I34">
        <v>-0.67790804492334999</v>
      </c>
      <c r="J34">
        <f>(Table2[[#This Row],[1M Return vs Nifty]]-AVERAGE(Table2[1M Return vs Nifty]))/_xlfn.STDEV.P(Table2[1M Return vs Nifty])</f>
        <v>-3.3386716092940673E-2</v>
      </c>
      <c r="K34">
        <v>55.893466123665803</v>
      </c>
      <c r="L34">
        <f>(Table2[[#This Row],[6M Return vs Nifty]]-AVERAGE(Table2[6M Return vs Nifty]))/_xlfn.STDEV.P(Table2[6M Return vs Nifty])</f>
        <v>1.7993016754204854</v>
      </c>
      <c r="M34">
        <v>0.234934924933838</v>
      </c>
      <c r="N34">
        <f>(Table2[[#This Row],[1W Return vs Nifty]]-AVERAGE(Table2[1W Return vs Nifty]))/_xlfn.STDEV.P(Table2[1W Return vs Nifty])</f>
        <v>-0.10142916841471804</v>
      </c>
      <c r="O34">
        <v>1647.96</v>
      </c>
      <c r="P34">
        <v>1733.1695319957801</v>
      </c>
      <c r="Q34">
        <v>1513.32225342009</v>
      </c>
      <c r="R34">
        <v>46.723506392834203</v>
      </c>
      <c r="S34" s="1">
        <f>(Table2[[#This Row],[Close Price]]-Table2[[#This Row],[20D EMA]])/Table2[[#This Row],[20D EMA]]</f>
        <v>-2.030389087113767E-2</v>
      </c>
      <c r="T34" s="1">
        <f>(Table2[[#This Row],[Close Price]]-Table2[[#This Row],[50D EMA]])/Table2[[#This Row],[50D EMA]]</f>
        <v>-6.8469661971918977E-2</v>
      </c>
      <c r="U34" s="1">
        <f>(Table2[[#This Row],[Close Price]]-Table2[[#This Row],[200D EMA]])/Table2[[#This Row],[200D EMA]]</f>
        <v>6.6858031295878695E-2</v>
      </c>
      <c r="V34">
        <v>0.97237124406827302</v>
      </c>
      <c r="W34">
        <v>1575.55</v>
      </c>
      <c r="X34">
        <v>1625</v>
      </c>
      <c r="Y34">
        <v>1469.4</v>
      </c>
      <c r="Z34">
        <v>1625</v>
      </c>
      <c r="AA34">
        <v>1462.4</v>
      </c>
      <c r="AB34">
        <v>1870</v>
      </c>
      <c r="AC34" s="1">
        <f>(Table2[[#This Row],[Close Price]]/Table2[[#This Row],[Day Low]])-1</f>
        <v>2.472152581638154E-2</v>
      </c>
      <c r="AD34" s="1">
        <f>(Table2[[#This Row],[Day High]]/Table2[[#This Row],[Close Price]])-1</f>
        <v>6.5035614741406622E-3</v>
      </c>
      <c r="AE34" s="1">
        <f>(Table2[[#This Row],[Close Price]]/Table2[[#This Row],[Current Week Low]])-1</f>
        <v>9.8747788212875998E-2</v>
      </c>
      <c r="AF34" s="1">
        <f>(Table2[[#This Row],[Current Week High]]/Table2[[#This Row],[Close Price]])-1</f>
        <v>6.5035614741406622E-3</v>
      </c>
      <c r="AG34" s="1">
        <f>(Table2[[#This Row],[Close Price]]/Table2[[#This Row],[Current Month Low]])-1</f>
        <v>0.10400711159737419</v>
      </c>
      <c r="AH34" s="1">
        <f>(Table2[[#This Row],[Current Month High]]/Table2[[#This Row],[Close Price]])-1</f>
        <v>0.15825332920408797</v>
      </c>
      <c r="AI34">
        <v>75.521833384948906</v>
      </c>
      <c r="AJ34">
        <v>139.73568936075401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-0.15</v>
      </c>
      <c r="AM34" t="s">
        <v>3181</v>
      </c>
      <c r="AN34">
        <v>-8.98</v>
      </c>
      <c r="AO34" t="s">
        <v>3181</v>
      </c>
      <c r="AP34">
        <v>0.16268273121865801</v>
      </c>
      <c r="AQ34">
        <f>(Table2[[#This Row],[Sharpe Ratio]]-AVERAGE(Table2[Sharpe Ratio]))/_xlfn.STDEV.P(Table2[Sharpe Ratio])</f>
        <v>1.2455556333107312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83</v>
      </c>
      <c r="AT34">
        <f>_xlfn.RANK.AVG(Table2[[#This Row],[6M Return vs Nifty Z-Score]],Table2[6M Return vs Nifty Z-Score])</f>
        <v>31</v>
      </c>
      <c r="AU34">
        <f>_xlfn.RANK.AVG(Table2[[#This Row],[Sharpe Ratio Z-Score]],Table2[Sharpe Ratio Z-Score])</f>
        <v>78</v>
      </c>
      <c r="AV34">
        <f>(Table2[[#This Row],[Rank 1Y]]+Table2[[#This Row],[Rank 6M]]+Table2[[#This Row],[Rank Sharpe]])/3</f>
        <v>64</v>
      </c>
    </row>
    <row r="35" spans="1:48" x14ac:dyDescent="0.3">
      <c r="A35" t="s">
        <v>1475</v>
      </c>
      <c r="B35" t="s">
        <v>1476</v>
      </c>
      <c r="C35" t="s">
        <v>3149</v>
      </c>
      <c r="D35" t="s">
        <v>139</v>
      </c>
      <c r="E35">
        <v>7042.4740347750003</v>
      </c>
      <c r="F35">
        <v>238.65</v>
      </c>
      <c r="G35">
        <v>106.87634894166401</v>
      </c>
      <c r="H35">
        <f>(Table2[[#This Row],[1Y Return vs Nifty]]-AVERAGE(Table2[1Y Return vs Nifty]))/_xlfn.STDEV.P(Table2[1Y Return vs Nifty])</f>
        <v>1.4260517369998797</v>
      </c>
      <c r="I35">
        <v>-0.63590460458407405</v>
      </c>
      <c r="J35">
        <f>(Table2[[#This Row],[1M Return vs Nifty]]-AVERAGE(Table2[1M Return vs Nifty]))/_xlfn.STDEV.P(Table2[1M Return vs Nifty])</f>
        <v>-2.8542804269428349E-2</v>
      </c>
      <c r="K35">
        <v>46.2936970359086</v>
      </c>
      <c r="L35">
        <f>(Table2[[#This Row],[6M Return vs Nifty]]-AVERAGE(Table2[6M Return vs Nifty]))/_xlfn.STDEV.P(Table2[6M Return vs Nifty])</f>
        <v>1.4594157319196031</v>
      </c>
      <c r="M35">
        <v>-1.9615857886147301</v>
      </c>
      <c r="N35">
        <f>(Table2[[#This Row],[1W Return vs Nifty]]-AVERAGE(Table2[1W Return vs Nifty]))/_xlfn.STDEV.P(Table2[1W Return vs Nifty])</f>
        <v>-0.55581984622754754</v>
      </c>
      <c r="O35">
        <v>239.36</v>
      </c>
      <c r="P35">
        <v>236.71787706808101</v>
      </c>
      <c r="Q35">
        <v>193.15976423191</v>
      </c>
      <c r="R35">
        <v>45.139965612772997</v>
      </c>
      <c r="S35" s="1">
        <f>(Table2[[#This Row],[Close Price]]-Table2[[#This Row],[20D EMA]])/Table2[[#This Row],[20D EMA]]</f>
        <v>-2.9662433155080545E-3</v>
      </c>
      <c r="T35" s="1">
        <f>(Table2[[#This Row],[Close Price]]-Table2[[#This Row],[50D EMA]])/Table2[[#This Row],[50D EMA]]</f>
        <v>8.1621335737279803E-3</v>
      </c>
      <c r="U35" s="1">
        <f>(Table2[[#This Row],[Close Price]]-Table2[[#This Row],[200D EMA]])/Table2[[#This Row],[200D EMA]]</f>
        <v>0.23550575322443376</v>
      </c>
      <c r="V35">
        <v>0.83416882360327005</v>
      </c>
      <c r="W35">
        <v>236.1</v>
      </c>
      <c r="X35">
        <v>244.4</v>
      </c>
      <c r="Y35">
        <v>215</v>
      </c>
      <c r="Z35">
        <v>244.4</v>
      </c>
      <c r="AA35">
        <v>215</v>
      </c>
      <c r="AB35">
        <v>269.95</v>
      </c>
      <c r="AC35" s="1">
        <f>(Table2[[#This Row],[Close Price]]/Table2[[#This Row],[Day Low]])-1</f>
        <v>1.0800508259212194E-2</v>
      </c>
      <c r="AD35" s="1">
        <f>(Table2[[#This Row],[Day High]]/Table2[[#This Row],[Close Price]])-1</f>
        <v>2.40938613031636E-2</v>
      </c>
      <c r="AE35" s="1">
        <f>(Table2[[#This Row],[Close Price]]/Table2[[#This Row],[Current Week Low]])-1</f>
        <v>0.1100000000000001</v>
      </c>
      <c r="AF35" s="1">
        <f>(Table2[[#This Row],[Current Week High]]/Table2[[#This Row],[Close Price]])-1</f>
        <v>2.40938613031636E-2</v>
      </c>
      <c r="AG35" s="1">
        <f>(Table2[[#This Row],[Close Price]]/Table2[[#This Row],[Current Month Low]])-1</f>
        <v>0.1100000000000001</v>
      </c>
      <c r="AH35" s="1">
        <f>(Table2[[#This Row],[Current Month High]]/Table2[[#This Row],[Close Price]])-1</f>
        <v>0.13115441022417751</v>
      </c>
      <c r="AI35">
        <v>13.1154410224177</v>
      </c>
      <c r="AJ35">
        <v>147.433903576982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0.15</v>
      </c>
      <c r="AM35" t="s">
        <v>3182</v>
      </c>
      <c r="AN35">
        <v>-6.08</v>
      </c>
      <c r="AO35" t="s">
        <v>3181</v>
      </c>
      <c r="AP35">
        <v>0.16192886748349999</v>
      </c>
      <c r="AQ35">
        <f>(Table2[[#This Row],[Sharpe Ratio]]-AVERAGE(Table2[Sharpe Ratio]))/_xlfn.STDEV.P(Table2[Sharpe Ratio])</f>
        <v>1.2366001574105057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3.5377049758330128</v>
      </c>
      <c r="AS35">
        <f>_xlfn.RANK.AVG(Table2[[#This Row],[1Y Return vs Nifty Z-Score]],Table2[1Y Return vs Nifty Z-Score])</f>
        <v>59</v>
      </c>
      <c r="AT35">
        <f>_xlfn.RANK.AVG(Table2[[#This Row],[6M Return vs Nifty Z-Score]],Table2[6M Return vs Nifty Z-Score])</f>
        <v>55</v>
      </c>
      <c r="AU35">
        <f>_xlfn.RANK.AVG(Table2[[#This Row],[Sharpe Ratio Z-Score]],Table2[Sharpe Ratio Z-Score])</f>
        <v>81</v>
      </c>
      <c r="AV35">
        <f>(Table2[[#This Row],[Rank 1Y]]+Table2[[#This Row],[Rank 6M]]+Table2[[#This Row],[Rank Sharpe]])/3</f>
        <v>65</v>
      </c>
    </row>
    <row r="36" spans="1:48" x14ac:dyDescent="0.3">
      <c r="A36" t="s">
        <v>464</v>
      </c>
      <c r="B36" t="s">
        <v>465</v>
      </c>
      <c r="C36" t="s">
        <v>3140</v>
      </c>
      <c r="D36" t="s">
        <v>51</v>
      </c>
      <c r="E36">
        <v>47818.19397498</v>
      </c>
      <c r="F36">
        <v>1694.55</v>
      </c>
      <c r="G36">
        <v>99.754778549783794</v>
      </c>
      <c r="H36">
        <f>(Table2[[#This Row],[1Y Return vs Nifty]]-AVERAGE(Table2[1Y Return vs Nifty]))/_xlfn.STDEV.P(Table2[1Y Return vs Nifty])</f>
        <v>1.3038460433139618</v>
      </c>
      <c r="I36">
        <v>6.4156529629778598</v>
      </c>
      <c r="J36">
        <f>(Table2[[#This Row],[1M Return vs Nifty]]-AVERAGE(Table2[1M Return vs Nifty]))/_xlfn.STDEV.P(Table2[1M Return vs Nifty])</f>
        <v>0.78465541949015982</v>
      </c>
      <c r="K36">
        <v>52.707496972641103</v>
      </c>
      <c r="L36">
        <f>(Table2[[#This Row],[6M Return vs Nifty]]-AVERAGE(Table2[6M Return vs Nifty]))/_xlfn.STDEV.P(Table2[6M Return vs Nifty])</f>
        <v>1.6865004068731262</v>
      </c>
      <c r="M36">
        <v>0.55337818414383499</v>
      </c>
      <c r="N36">
        <f>(Table2[[#This Row],[1W Return vs Nifty]]-AVERAGE(Table2[1W Return vs Nifty]))/_xlfn.STDEV.P(Table2[1W Return vs Nifty])</f>
        <v>-3.5553327816068653E-2</v>
      </c>
      <c r="O36">
        <v>1704.15</v>
      </c>
      <c r="P36">
        <v>1664.60319181463</v>
      </c>
      <c r="Q36">
        <v>1333.5653002695601</v>
      </c>
      <c r="R36">
        <v>39.161921672986701</v>
      </c>
      <c r="S36" s="1">
        <f>(Table2[[#This Row],[Close Price]]-Table2[[#This Row],[20D EMA]])/Table2[[#This Row],[20D EMA]]</f>
        <v>-5.6333069272071915E-3</v>
      </c>
      <c r="T36" s="1">
        <f>(Table2[[#This Row],[Close Price]]-Table2[[#This Row],[50D EMA]])/Table2[[#This Row],[50D EMA]]</f>
        <v>1.7990358502631549E-2</v>
      </c>
      <c r="U36" s="1">
        <f>(Table2[[#This Row],[Close Price]]-Table2[[#This Row],[200D EMA]])/Table2[[#This Row],[200D EMA]]</f>
        <v>0.27069143120136091</v>
      </c>
      <c r="V36">
        <v>0.49364606284080598</v>
      </c>
      <c r="W36">
        <v>1663.85</v>
      </c>
      <c r="X36">
        <v>1699</v>
      </c>
      <c r="Y36">
        <v>1628.1</v>
      </c>
      <c r="Z36">
        <v>1724.4</v>
      </c>
      <c r="AA36">
        <v>1628.1</v>
      </c>
      <c r="AB36">
        <v>1830.95</v>
      </c>
      <c r="AC36" s="1">
        <f>(Table2[[#This Row],[Close Price]]/Table2[[#This Row],[Day Low]])-1</f>
        <v>1.8451182498422369E-2</v>
      </c>
      <c r="AD36" s="1">
        <f>(Table2[[#This Row],[Day High]]/Table2[[#This Row],[Close Price]])-1</f>
        <v>2.6260659172052669E-3</v>
      </c>
      <c r="AE36" s="1">
        <f>(Table2[[#This Row],[Close Price]]/Table2[[#This Row],[Current Week Low]])-1</f>
        <v>4.0814446287083195E-2</v>
      </c>
      <c r="AF36" s="1">
        <f>(Table2[[#This Row],[Current Week High]]/Table2[[#This Row],[Close Price]])-1</f>
        <v>1.7615296096308741E-2</v>
      </c>
      <c r="AG36" s="1">
        <f>(Table2[[#This Row],[Close Price]]/Table2[[#This Row],[Current Month Low]])-1</f>
        <v>4.0814446287083195E-2</v>
      </c>
      <c r="AH36" s="1">
        <f>(Table2[[#This Row],[Current Month High]]/Table2[[#This Row],[Close Price]])-1</f>
        <v>8.0493346316131253E-2</v>
      </c>
      <c r="AI36">
        <v>8.0493346316131191</v>
      </c>
      <c r="AJ36">
        <v>134.669713336103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0.12</v>
      </c>
      <c r="AM36" t="s">
        <v>3182</v>
      </c>
      <c r="AN36">
        <v>-6.11</v>
      </c>
      <c r="AO36" t="s">
        <v>3181</v>
      </c>
      <c r="AP36">
        <v>0.16008279429924199</v>
      </c>
      <c r="AQ36">
        <f>(Table2[[#This Row],[Sharpe Ratio]]-AVERAGE(Table2[Sharpe Ratio]))/_xlfn.STDEV.P(Table2[Sharpe Ratio])</f>
        <v>1.2146698493977324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4.9541183912589117</v>
      </c>
      <c r="AS36">
        <f>_xlfn.RANK.AVG(Table2[[#This Row],[1Y Return vs Nifty Z-Score]],Table2[1Y Return vs Nifty Z-Score])</f>
        <v>72</v>
      </c>
      <c r="AT36">
        <f>_xlfn.RANK.AVG(Table2[[#This Row],[6M Return vs Nifty Z-Score]],Table2[6M Return vs Nifty Z-Score])</f>
        <v>39</v>
      </c>
      <c r="AU36">
        <f>_xlfn.RANK.AVG(Table2[[#This Row],[Sharpe Ratio Z-Score]],Table2[Sharpe Ratio Z-Score])</f>
        <v>86</v>
      </c>
      <c r="AV36">
        <f>(Table2[[#This Row],[Rank 1Y]]+Table2[[#This Row],[Rank 6M]]+Table2[[#This Row],[Rank Sharpe]])/3</f>
        <v>65.666666666666671</v>
      </c>
    </row>
    <row r="37" spans="1:48" x14ac:dyDescent="0.3">
      <c r="A37" t="s">
        <v>850</v>
      </c>
      <c r="B37" t="s">
        <v>851</v>
      </c>
      <c r="C37" t="s">
        <v>3140</v>
      </c>
      <c r="D37" t="s">
        <v>51</v>
      </c>
      <c r="E37">
        <v>18538.813345909999</v>
      </c>
      <c r="F37">
        <v>1208.3499999999999</v>
      </c>
      <c r="G37">
        <v>405.91710591990102</v>
      </c>
      <c r="H37">
        <f>(Table2[[#This Row],[1Y Return vs Nifty]]-AVERAGE(Table2[1Y Return vs Nifty]))/_xlfn.STDEV.P(Table2[1Y Return vs Nifty])</f>
        <v>6.5575720528777222</v>
      </c>
      <c r="I37">
        <v>22.776257416435499</v>
      </c>
      <c r="J37">
        <f>(Table2[[#This Row],[1M Return vs Nifty]]-AVERAGE(Table2[1M Return vs Nifty]))/_xlfn.STDEV.P(Table2[1M Return vs Nifty])</f>
        <v>2.6713895705927428</v>
      </c>
      <c r="K37">
        <v>104.706533362377</v>
      </c>
      <c r="L37">
        <f>(Table2[[#This Row],[6M Return vs Nifty]]-AVERAGE(Table2[6M Return vs Nifty]))/_xlfn.STDEV.P(Table2[6M Return vs Nifty])</f>
        <v>3.5275594347409731</v>
      </c>
      <c r="M37">
        <v>5.10510432105169</v>
      </c>
      <c r="N37">
        <f>(Table2[[#This Row],[1W Return vs Nifty]]-AVERAGE(Table2[1W Return vs Nifty]))/_xlfn.STDEV.P(Table2[1W Return vs Nifty])</f>
        <v>0.90605487638181992</v>
      </c>
      <c r="O37">
        <v>1074.32</v>
      </c>
      <c r="P37">
        <v>1015.64454752899</v>
      </c>
      <c r="Q37">
        <v>765.81135185444896</v>
      </c>
      <c r="R37">
        <v>65.712305496665607</v>
      </c>
      <c r="S37" s="1">
        <f>(Table2[[#This Row],[Close Price]]-Table2[[#This Row],[20D EMA]])/Table2[[#This Row],[20D EMA]]</f>
        <v>0.12475798644724102</v>
      </c>
      <c r="T37" s="1">
        <f>(Table2[[#This Row],[Close Price]]-Table2[[#This Row],[50D EMA]])/Table2[[#This Row],[50D EMA]]</f>
        <v>0.18973710137060473</v>
      </c>
      <c r="U37" s="1">
        <f>(Table2[[#This Row],[Close Price]]-Table2[[#This Row],[200D EMA]])/Table2[[#This Row],[200D EMA]]</f>
        <v>0.57786901052579376</v>
      </c>
      <c r="V37">
        <v>1.60553450196814</v>
      </c>
      <c r="W37">
        <v>1170.05</v>
      </c>
      <c r="X37">
        <v>1208.3499999999999</v>
      </c>
      <c r="Y37">
        <v>1044.8</v>
      </c>
      <c r="Z37">
        <v>1208.3499999999999</v>
      </c>
      <c r="AA37">
        <v>915</v>
      </c>
      <c r="AB37">
        <v>1208.3499999999999</v>
      </c>
      <c r="AC37" s="1">
        <f>(Table2[[#This Row],[Close Price]]/Table2[[#This Row],[Day Low]])-1</f>
        <v>3.2733643861373452E-2</v>
      </c>
      <c r="AD37" s="1">
        <f>(Table2[[#This Row],[Day High]]/Table2[[#This Row],[Close Price]])-1</f>
        <v>0</v>
      </c>
      <c r="AE37" s="1">
        <f>(Table2[[#This Row],[Close Price]]/Table2[[#This Row],[Current Week Low]])-1</f>
        <v>0.15653713629402755</v>
      </c>
      <c r="AF37" s="1">
        <f>(Table2[[#This Row],[Current Week High]]/Table2[[#This Row],[Close Price]])-1</f>
        <v>0</v>
      </c>
      <c r="AG37" s="1">
        <f>(Table2[[#This Row],[Close Price]]/Table2[[#This Row],[Current Month Low]])-1</f>
        <v>0.32060109289617467</v>
      </c>
      <c r="AH37" s="1">
        <f>(Table2[[#This Row],[Current Month High]]/Table2[[#This Row],[Close Price]])-1</f>
        <v>0</v>
      </c>
      <c r="AI37">
        <v>0</v>
      </c>
      <c r="AJ37">
        <v>442.956638957537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0.26</v>
      </c>
      <c r="AM37" t="s">
        <v>3182</v>
      </c>
      <c r="AN37">
        <v>11.82</v>
      </c>
      <c r="AO37" t="s">
        <v>3182</v>
      </c>
      <c r="AP37">
        <v>0.104962367073409</v>
      </c>
      <c r="AQ37">
        <f>(Table2[[#This Row],[Sharpe Ratio]]-AVERAGE(Table2[Sharpe Ratio]))/_xlfn.STDEV.P(Table2[Sharpe Ratio])</f>
        <v>0.55987026877112289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14.222446203364381</v>
      </c>
      <c r="AS37">
        <f>_xlfn.RANK.AVG(Table2[[#This Row],[1Y Return vs Nifty Z-Score]],Table2[1Y Return vs Nifty Z-Score])</f>
        <v>1</v>
      </c>
      <c r="AT37">
        <f>_xlfn.RANK.AVG(Table2[[#This Row],[6M Return vs Nifty Z-Score]],Table2[6M Return vs Nifty Z-Score])</f>
        <v>7</v>
      </c>
      <c r="AU37">
        <f>_xlfn.RANK.AVG(Table2[[#This Row],[Sharpe Ratio Z-Score]],Table2[Sharpe Ratio Z-Score])</f>
        <v>201</v>
      </c>
      <c r="AV37">
        <f>(Table2[[#This Row],[Rank 1Y]]+Table2[[#This Row],[Rank 6M]]+Table2[[#This Row],[Rank Sharpe]])/3</f>
        <v>69.666666666666671</v>
      </c>
    </row>
    <row r="38" spans="1:48" x14ac:dyDescent="0.3">
      <c r="A38" t="s">
        <v>305</v>
      </c>
      <c r="B38" t="s">
        <v>306</v>
      </c>
      <c r="C38" t="s">
        <v>3146</v>
      </c>
      <c r="D38" t="s">
        <v>307</v>
      </c>
      <c r="E38">
        <v>84139.826425199994</v>
      </c>
      <c r="F38">
        <v>14061.6</v>
      </c>
      <c r="G38">
        <v>148.76609350452699</v>
      </c>
      <c r="H38">
        <f>(Table2[[#This Row],[1Y Return vs Nifty]]-AVERAGE(Table2[1Y Return vs Nifty]))/_xlfn.STDEV.P(Table2[1Y Return vs Nifty])</f>
        <v>2.1448770818237244</v>
      </c>
      <c r="I38">
        <v>8.2451697307020702</v>
      </c>
      <c r="J38">
        <f>(Table2[[#This Row],[1M Return vs Nifty]]-AVERAGE(Table2[1M Return vs Nifty]))/_xlfn.STDEV.P(Table2[1M Return vs Nifty])</f>
        <v>0.99563856351150304</v>
      </c>
      <c r="K38">
        <v>60.114648145343601</v>
      </c>
      <c r="L38">
        <f>(Table2[[#This Row],[6M Return vs Nifty]]-AVERAGE(Table2[6M Return vs Nifty]))/_xlfn.STDEV.P(Table2[6M Return vs Nifty])</f>
        <v>1.9487553155040418</v>
      </c>
      <c r="M38">
        <v>-6.8606214056819104</v>
      </c>
      <c r="N38">
        <f>(Table2[[#This Row],[1W Return vs Nifty]]-AVERAGE(Table2[1W Return vs Nifty]))/_xlfn.STDEV.P(Table2[1W Return vs Nifty])</f>
        <v>-1.5692753993381909</v>
      </c>
      <c r="O38">
        <v>14554.51</v>
      </c>
      <c r="P38">
        <v>13910.8874457525</v>
      </c>
      <c r="Q38">
        <v>10818.1658901428</v>
      </c>
      <c r="R38">
        <v>41.364988933989501</v>
      </c>
      <c r="S38" s="1">
        <f>(Table2[[#This Row],[Close Price]]-Table2[[#This Row],[20D EMA]])/Table2[[#This Row],[20D EMA]]</f>
        <v>-3.3866478500478532E-2</v>
      </c>
      <c r="T38" s="1">
        <f>(Table2[[#This Row],[Close Price]]-Table2[[#This Row],[50D EMA]])/Table2[[#This Row],[50D EMA]]</f>
        <v>1.0834143747854026E-2</v>
      </c>
      <c r="U38" s="1">
        <f>(Table2[[#This Row],[Close Price]]-Table2[[#This Row],[200D EMA]])/Table2[[#This Row],[200D EMA]]</f>
        <v>0.29981367847321733</v>
      </c>
      <c r="V38">
        <v>1.3270177521462301</v>
      </c>
      <c r="W38">
        <v>13920.2</v>
      </c>
      <c r="X38">
        <v>14274.95</v>
      </c>
      <c r="Y38">
        <v>13800</v>
      </c>
      <c r="Z38">
        <v>15092.9</v>
      </c>
      <c r="AA38">
        <v>13062.3</v>
      </c>
      <c r="AB38">
        <v>15900</v>
      </c>
      <c r="AC38" s="1">
        <f>(Table2[[#This Row],[Close Price]]/Table2[[#This Row],[Day Low]])-1</f>
        <v>1.0157900030171918E-2</v>
      </c>
      <c r="AD38" s="1">
        <f>(Table2[[#This Row],[Day High]]/Table2[[#This Row],[Close Price]])-1</f>
        <v>1.5172526597257763E-2</v>
      </c>
      <c r="AE38" s="1">
        <f>(Table2[[#This Row],[Close Price]]/Table2[[#This Row],[Current Week Low]])-1</f>
        <v>1.8956521739130539E-2</v>
      </c>
      <c r="AF38" s="1">
        <f>(Table2[[#This Row],[Current Week High]]/Table2[[#This Row],[Close Price]])-1</f>
        <v>7.3341582750184875E-2</v>
      </c>
      <c r="AG38" s="1">
        <f>(Table2[[#This Row],[Close Price]]/Table2[[#This Row],[Current Month Low]])-1</f>
        <v>7.650260673847642E-2</v>
      </c>
      <c r="AH38" s="1">
        <f>(Table2[[#This Row],[Current Month High]]/Table2[[#This Row],[Close Price]])-1</f>
        <v>0.13073903396484043</v>
      </c>
      <c r="AI38">
        <v>13.073903396484001</v>
      </c>
      <c r="AJ38">
        <v>176.294615225912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0.19</v>
      </c>
      <c r="AM38" t="s">
        <v>3182</v>
      </c>
      <c r="AN38">
        <v>-8.7200000000000006</v>
      </c>
      <c r="AO38" t="s">
        <v>3181</v>
      </c>
      <c r="AP38">
        <v>0.111986495066018</v>
      </c>
      <c r="AQ38">
        <f>(Table2[[#This Row],[Sharpe Ratio]]-AVERAGE(Table2[Sharpe Ratio]))/_xlfn.STDEV.P(Table2[Sharpe Ratio])</f>
        <v>0.64331294683644147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4.1633085083375194</v>
      </c>
      <c r="AS38">
        <f>_xlfn.RANK.AVG(Table2[[#This Row],[1Y Return vs Nifty Z-Score]],Table2[1Y Return vs Nifty Z-Score])</f>
        <v>31</v>
      </c>
      <c r="AT38">
        <f>_xlfn.RANK.AVG(Table2[[#This Row],[6M Return vs Nifty Z-Score]],Table2[6M Return vs Nifty Z-Score])</f>
        <v>28</v>
      </c>
      <c r="AU38">
        <f>_xlfn.RANK.AVG(Table2[[#This Row],[Sharpe Ratio Z-Score]],Table2[Sharpe Ratio Z-Score])</f>
        <v>184</v>
      </c>
      <c r="AV38">
        <f>(Table2[[#This Row],[Rank 1Y]]+Table2[[#This Row],[Rank 6M]]+Table2[[#This Row],[Rank Sharpe]])/3</f>
        <v>81</v>
      </c>
    </row>
    <row r="39" spans="1:48" x14ac:dyDescent="0.3">
      <c r="A39" t="s">
        <v>583</v>
      </c>
      <c r="B39" t="s">
        <v>584</v>
      </c>
      <c r="C39" t="s">
        <v>3140</v>
      </c>
      <c r="D39" t="s">
        <v>51</v>
      </c>
      <c r="E39">
        <v>33434.561321039997</v>
      </c>
      <c r="F39">
        <v>1313.4</v>
      </c>
      <c r="G39">
        <v>100.09189149567101</v>
      </c>
      <c r="H39">
        <f>(Table2[[#This Row],[1Y Return vs Nifty]]-AVERAGE(Table2[1Y Return vs Nifty]))/_xlfn.STDEV.P(Table2[1Y Return vs Nifty])</f>
        <v>1.30963087996314</v>
      </c>
      <c r="I39">
        <v>15.206532540079801</v>
      </c>
      <c r="J39">
        <f>(Table2[[#This Row],[1M Return vs Nifty]]-AVERAGE(Table2[1M Return vs Nifty]))/_xlfn.STDEV.P(Table2[1M Return vs Nifty])</f>
        <v>1.7984353665289248</v>
      </c>
      <c r="K39">
        <v>89.066614451209304</v>
      </c>
      <c r="L39">
        <f>(Table2[[#This Row],[6M Return vs Nifty]]-AVERAGE(Table2[6M Return vs Nifty]))/_xlfn.STDEV.P(Table2[6M Return vs Nifty])</f>
        <v>2.9738181367154963</v>
      </c>
      <c r="M39">
        <v>1.80321158030162</v>
      </c>
      <c r="N39">
        <f>(Table2[[#This Row],[1W Return vs Nifty]]-AVERAGE(Table2[1W Return vs Nifty]))/_xlfn.STDEV.P(Table2[1W Return vs Nifty])</f>
        <v>0.22299767993462113</v>
      </c>
      <c r="O39">
        <v>1243.3399999999999</v>
      </c>
      <c r="P39">
        <v>1169.5397858029</v>
      </c>
      <c r="Q39">
        <v>905.87620325310399</v>
      </c>
      <c r="R39">
        <v>66.041594123025305</v>
      </c>
      <c r="S39" s="1">
        <f>(Table2[[#This Row],[Close Price]]-Table2[[#This Row],[20D EMA]])/Table2[[#This Row],[20D EMA]]</f>
        <v>5.6348223333923288E-2</v>
      </c>
      <c r="T39" s="1">
        <f>(Table2[[#This Row],[Close Price]]-Table2[[#This Row],[50D EMA]])/Table2[[#This Row],[50D EMA]]</f>
        <v>0.12300583181814431</v>
      </c>
      <c r="U39" s="1">
        <f>(Table2[[#This Row],[Close Price]]-Table2[[#This Row],[200D EMA]])/Table2[[#This Row],[200D EMA]]</f>
        <v>0.44986698544837805</v>
      </c>
      <c r="V39">
        <v>0.69035034813938001</v>
      </c>
      <c r="W39">
        <v>1266.7</v>
      </c>
      <c r="X39">
        <v>1325</v>
      </c>
      <c r="Y39">
        <v>1223.75</v>
      </c>
      <c r="Z39">
        <v>1325</v>
      </c>
      <c r="AA39">
        <v>1140.0999999999999</v>
      </c>
      <c r="AB39">
        <v>1325</v>
      </c>
      <c r="AC39" s="1">
        <f>(Table2[[#This Row],[Close Price]]/Table2[[#This Row],[Day Low]])-1</f>
        <v>3.6867450856556516E-2</v>
      </c>
      <c r="AD39" s="1">
        <f>(Table2[[#This Row],[Day High]]/Table2[[#This Row],[Close Price]])-1</f>
        <v>8.8320389827927226E-3</v>
      </c>
      <c r="AE39" s="1">
        <f>(Table2[[#This Row],[Close Price]]/Table2[[#This Row],[Current Week Low]])-1</f>
        <v>7.3258426966292145E-2</v>
      </c>
      <c r="AF39" s="1">
        <f>(Table2[[#This Row],[Current Week High]]/Table2[[#This Row],[Close Price]])-1</f>
        <v>8.8320389827927226E-3</v>
      </c>
      <c r="AG39" s="1">
        <f>(Table2[[#This Row],[Close Price]]/Table2[[#This Row],[Current Month Low]])-1</f>
        <v>0.15200421015700405</v>
      </c>
      <c r="AH39" s="1">
        <f>(Table2[[#This Row],[Current Month High]]/Table2[[#This Row],[Close Price]])-1</f>
        <v>8.8320389827927226E-3</v>
      </c>
      <c r="AI39">
        <v>0.88320389827927204</v>
      </c>
      <c r="AJ39">
        <v>142.28002213613701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0.27</v>
      </c>
      <c r="AM39" t="s">
        <v>3182</v>
      </c>
      <c r="AN39">
        <v>8.57</v>
      </c>
      <c r="AO39" t="s">
        <v>3182</v>
      </c>
      <c r="AP39">
        <v>0.11669196689472799</v>
      </c>
      <c r="AQ39">
        <f>(Table2[[#This Row],[Sharpe Ratio]]-AVERAGE(Table2[Sharpe Ratio]))/_xlfn.STDEV.P(Table2[Sharpe Ratio])</f>
        <v>0.69921129768677026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7.0040933608289526</v>
      </c>
      <c r="AS39">
        <f>_xlfn.RANK.AVG(Table2[[#This Row],[1Y Return vs Nifty Z-Score]],Table2[1Y Return vs Nifty Z-Score])</f>
        <v>70</v>
      </c>
      <c r="AT39">
        <f>_xlfn.RANK.AVG(Table2[[#This Row],[6M Return vs Nifty Z-Score]],Table2[6M Return vs Nifty Z-Score])</f>
        <v>12</v>
      </c>
      <c r="AU39">
        <f>_xlfn.RANK.AVG(Table2[[#This Row],[Sharpe Ratio Z-Score]],Table2[Sharpe Ratio Z-Score])</f>
        <v>169</v>
      </c>
      <c r="AV39">
        <f>(Table2[[#This Row],[Rank 1Y]]+Table2[[#This Row],[Rank 6M]]+Table2[[#This Row],[Rank Sharpe]])/3</f>
        <v>83.666666666666671</v>
      </c>
    </row>
    <row r="40" spans="1:48" x14ac:dyDescent="0.3">
      <c r="A40" t="s">
        <v>1543</v>
      </c>
      <c r="B40" t="s">
        <v>1544</v>
      </c>
      <c r="C40" t="s">
        <v>3142</v>
      </c>
      <c r="D40" t="s">
        <v>202</v>
      </c>
      <c r="E40">
        <v>6392.06102457</v>
      </c>
      <c r="F40">
        <v>2226.9</v>
      </c>
      <c r="G40">
        <v>106.183948325869</v>
      </c>
      <c r="H40">
        <f>(Table2[[#This Row],[1Y Return vs Nifty]]-AVERAGE(Table2[1Y Return vs Nifty]))/_xlfn.STDEV.P(Table2[1Y Return vs Nifty])</f>
        <v>1.4141701865965779</v>
      </c>
      <c r="I40">
        <v>-7.3368205281312804</v>
      </c>
      <c r="J40">
        <f>(Table2[[#This Row],[1M Return vs Nifty]]-AVERAGE(Table2[1M Return vs Nifty]))/_xlfn.STDEV.P(Table2[1M Return vs Nifty])</f>
        <v>-0.80130440684895221</v>
      </c>
      <c r="K40">
        <v>39.233721492971902</v>
      </c>
      <c r="L40">
        <f>(Table2[[#This Row],[6M Return vs Nifty]]-AVERAGE(Table2[6M Return vs Nifty]))/_xlfn.STDEV.P(Table2[6M Return vs Nifty])</f>
        <v>1.2094527977523182</v>
      </c>
      <c r="M40">
        <v>1.04261341173792</v>
      </c>
      <c r="N40">
        <f>(Table2[[#This Row],[1W Return vs Nifty]]-AVERAGE(Table2[1W Return vs Nifty]))/_xlfn.STDEV.P(Table2[1W Return vs Nifty])</f>
        <v>6.565397030098355E-2</v>
      </c>
      <c r="O40">
        <v>2168.59</v>
      </c>
      <c r="P40">
        <v>2279.0705294749901</v>
      </c>
      <c r="Q40">
        <v>1968.3919726588799</v>
      </c>
      <c r="R40">
        <v>46.853913039142597</v>
      </c>
      <c r="S40" s="1">
        <f>(Table2[[#This Row],[Close Price]]-Table2[[#This Row],[20D EMA]])/Table2[[#This Row],[20D EMA]]</f>
        <v>2.6888439031813271E-2</v>
      </c>
      <c r="T40" s="1">
        <f>(Table2[[#This Row],[Close Price]]-Table2[[#This Row],[50D EMA]])/Table2[[#This Row],[50D EMA]]</f>
        <v>-2.2891143034089446E-2</v>
      </c>
      <c r="U40" s="1">
        <f>(Table2[[#This Row],[Close Price]]-Table2[[#This Row],[200D EMA]])/Table2[[#This Row],[200D EMA]]</f>
        <v>0.13132954763675991</v>
      </c>
      <c r="V40">
        <v>0.527358108261614</v>
      </c>
      <c r="W40">
        <v>2107.9499999999998</v>
      </c>
      <c r="X40">
        <v>2300</v>
      </c>
      <c r="Y40">
        <v>1974.2</v>
      </c>
      <c r="Z40">
        <v>2300</v>
      </c>
      <c r="AA40">
        <v>1974.2</v>
      </c>
      <c r="AB40">
        <v>2480</v>
      </c>
      <c r="AC40" s="1">
        <f>(Table2[[#This Row],[Close Price]]/Table2[[#This Row],[Day Low]])-1</f>
        <v>5.6429232192414469E-2</v>
      </c>
      <c r="AD40" s="1">
        <f>(Table2[[#This Row],[Day High]]/Table2[[#This Row],[Close Price]])-1</f>
        <v>3.2825901477389952E-2</v>
      </c>
      <c r="AE40" s="1">
        <f>(Table2[[#This Row],[Close Price]]/Table2[[#This Row],[Current Week Low]])-1</f>
        <v>0.12800121568230161</v>
      </c>
      <c r="AF40" s="1">
        <f>(Table2[[#This Row],[Current Week High]]/Table2[[#This Row],[Close Price]])-1</f>
        <v>3.2825901477389952E-2</v>
      </c>
      <c r="AG40" s="1">
        <f>(Table2[[#This Row],[Close Price]]/Table2[[#This Row],[Current Month Low]])-1</f>
        <v>0.12800121568230161</v>
      </c>
      <c r="AH40" s="1">
        <f>(Table2[[#This Row],[Current Month High]]/Table2[[#This Row],[Close Price]])-1</f>
        <v>0.11365575463649025</v>
      </c>
      <c r="AI40">
        <v>32.565449728321802</v>
      </c>
      <c r="AJ40">
        <v>138.74564459930301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-0.11</v>
      </c>
      <c r="AM40" t="s">
        <v>3181</v>
      </c>
      <c r="AN40">
        <v>2.31</v>
      </c>
      <c r="AO40" t="s">
        <v>3182</v>
      </c>
      <c r="AP40">
        <v>0.13925936623817201</v>
      </c>
      <c r="AQ40">
        <f>(Table2[[#This Row],[Sharpe Ratio]]-AVERAGE(Table2[Sharpe Ratio]))/_xlfn.STDEV.P(Table2[Sharpe Ratio])</f>
        <v>0.96729927105056968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60</v>
      </c>
      <c r="AT40">
        <f>_xlfn.RANK.AVG(Table2[[#This Row],[6M Return vs Nifty Z-Score]],Table2[6M Return vs Nifty Z-Score])</f>
        <v>82</v>
      </c>
      <c r="AU40">
        <f>_xlfn.RANK.AVG(Table2[[#This Row],[Sharpe Ratio Z-Score]],Table2[Sharpe Ratio Z-Score])</f>
        <v>119</v>
      </c>
      <c r="AV40">
        <f>(Table2[[#This Row],[Rank 1Y]]+Table2[[#This Row],[Rank 6M]]+Table2[[#This Row],[Rank Sharpe]])/3</f>
        <v>87</v>
      </c>
    </row>
    <row r="41" spans="1:48" x14ac:dyDescent="0.3">
      <c r="A41" t="s">
        <v>1501</v>
      </c>
      <c r="B41" t="s">
        <v>1502</v>
      </c>
      <c r="C41" t="s">
        <v>3139</v>
      </c>
      <c r="D41" t="s">
        <v>46</v>
      </c>
      <c r="E41">
        <v>6794.2923237000005</v>
      </c>
      <c r="F41">
        <v>497.7</v>
      </c>
      <c r="G41">
        <v>62.951852609491503</v>
      </c>
      <c r="H41">
        <f>(Table2[[#This Row],[1Y Return vs Nifty]]-AVERAGE(Table2[1Y Return vs Nifty]))/_xlfn.STDEV.P(Table2[1Y Return vs Nifty])</f>
        <v>0.6723101815982907</v>
      </c>
      <c r="I41">
        <v>-6.75544915278366</v>
      </c>
      <c r="J41">
        <f>(Table2[[#This Row],[1M Return vs Nifty]]-AVERAGE(Table2[1M Return vs Nifty]))/_xlfn.STDEV.P(Table2[1M Return vs Nifty])</f>
        <v>-0.73425962060879479</v>
      </c>
      <c r="K41">
        <v>30.634104875743098</v>
      </c>
      <c r="L41">
        <f>(Table2[[#This Row],[6M Return vs Nifty]]-AVERAGE(Table2[6M Return vs Nifty]))/_xlfn.STDEV.P(Table2[6M Return vs Nifty])</f>
        <v>0.90497788997351558</v>
      </c>
      <c r="M41">
        <v>-5.6341507744839703</v>
      </c>
      <c r="N41">
        <f>(Table2[[#This Row],[1W Return vs Nifty]]-AVERAGE(Table2[1W Return vs Nifty]))/_xlfn.STDEV.P(Table2[1W Return vs Nifty])</f>
        <v>-1.3155574088862705</v>
      </c>
      <c r="O41">
        <v>528.66</v>
      </c>
      <c r="P41">
        <v>540.09025712477603</v>
      </c>
      <c r="Q41">
        <v>457.64184366126301</v>
      </c>
      <c r="R41">
        <v>29.967497995723502</v>
      </c>
      <c r="S41" s="1">
        <f>(Table2[[#This Row],[Close Price]]-Table2[[#This Row],[20D EMA]])/Table2[[#This Row],[20D EMA]]</f>
        <v>-5.8563159686755156E-2</v>
      </c>
      <c r="T41" s="1">
        <f>(Table2[[#This Row],[Close Price]]-Table2[[#This Row],[50D EMA]])/Table2[[#This Row],[50D EMA]]</f>
        <v>-7.8487357558428797E-2</v>
      </c>
      <c r="U41" s="1">
        <f>(Table2[[#This Row],[Close Price]]-Table2[[#This Row],[200D EMA]])/Table2[[#This Row],[200D EMA]]</f>
        <v>8.7531673280267605E-2</v>
      </c>
      <c r="V41">
        <v>0.92853653899608002</v>
      </c>
      <c r="W41">
        <v>477.05</v>
      </c>
      <c r="X41">
        <v>501</v>
      </c>
      <c r="Y41">
        <v>469.05</v>
      </c>
      <c r="Z41">
        <v>518</v>
      </c>
      <c r="AA41">
        <v>469.05</v>
      </c>
      <c r="AB41">
        <v>577.79999999999995</v>
      </c>
      <c r="AC41" s="1">
        <f>(Table2[[#This Row],[Close Price]]/Table2[[#This Row],[Day Low]])-1</f>
        <v>4.3286867204695545E-2</v>
      </c>
      <c r="AD41" s="1">
        <f>(Table2[[#This Row],[Day High]]/Table2[[#This Row],[Close Price]])-1</f>
        <v>6.630500301386455E-3</v>
      </c>
      <c r="AE41" s="1">
        <f>(Table2[[#This Row],[Close Price]]/Table2[[#This Row],[Current Week Low]])-1</f>
        <v>6.1080908218740015E-2</v>
      </c>
      <c r="AF41" s="1">
        <f>(Table2[[#This Row],[Current Week High]]/Table2[[#This Row],[Close Price]])-1</f>
        <v>4.0787623066104173E-2</v>
      </c>
      <c r="AG41" s="1">
        <f>(Table2[[#This Row],[Close Price]]/Table2[[#This Row],[Current Month Low]])-1</f>
        <v>6.1080908218740015E-2</v>
      </c>
      <c r="AH41" s="1">
        <f>(Table2[[#This Row],[Current Month High]]/Table2[[#This Row],[Close Price]])-1</f>
        <v>0.16094032549728743</v>
      </c>
      <c r="AI41">
        <v>24.3721117138838</v>
      </c>
      <c r="AJ41">
        <v>91.386271870794005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</v>
      </c>
      <c r="AM41" t="s">
        <v>3181</v>
      </c>
      <c r="AN41">
        <v>-11.03</v>
      </c>
      <c r="AO41" t="s">
        <v>3181</v>
      </c>
      <c r="AP41">
        <v>0.19090294106073699</v>
      </c>
      <c r="AQ41">
        <f>(Table2[[#This Row],[Sharpe Ratio]]-AVERAGE(Table2[Sharpe Ratio]))/_xlfn.STDEV.P(Table2[Sharpe Ratio])</f>
        <v>1.5807958065060503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135</v>
      </c>
      <c r="AT41">
        <f>_xlfn.RANK.AVG(Table2[[#This Row],[6M Return vs Nifty Z-Score]],Table2[6M Return vs Nifty Z-Score])</f>
        <v>106</v>
      </c>
      <c r="AU41">
        <f>_xlfn.RANK.AVG(Table2[[#This Row],[Sharpe Ratio Z-Score]],Table2[Sharpe Ratio Z-Score])</f>
        <v>34</v>
      </c>
      <c r="AV41">
        <f>(Table2[[#This Row],[Rank 1Y]]+Table2[[#This Row],[Rank 6M]]+Table2[[#This Row],[Rank Sharpe]])/3</f>
        <v>91.666666666666671</v>
      </c>
    </row>
    <row r="42" spans="1:48" x14ac:dyDescent="0.3">
      <c r="A42" t="s">
        <v>593</v>
      </c>
      <c r="B42" t="s">
        <v>594</v>
      </c>
      <c r="C42" t="s">
        <v>3150</v>
      </c>
      <c r="D42" t="s">
        <v>158</v>
      </c>
      <c r="E42">
        <v>33149.008824800003</v>
      </c>
      <c r="F42">
        <v>7658.2</v>
      </c>
      <c r="G42">
        <v>176.55013291716401</v>
      </c>
      <c r="H42">
        <f>(Table2[[#This Row],[1Y Return vs Nifty]]-AVERAGE(Table2[1Y Return vs Nifty]))/_xlfn.STDEV.P(Table2[1Y Return vs Nifty])</f>
        <v>2.6216494259810581</v>
      </c>
      <c r="I42">
        <v>3.5567290690760398</v>
      </c>
      <c r="J42">
        <f>(Table2[[#This Row],[1M Return vs Nifty]]-AVERAGE(Table2[1M Return vs Nifty]))/_xlfn.STDEV.P(Table2[1M Return vs Nifty])</f>
        <v>0.45495920555304148</v>
      </c>
      <c r="K42">
        <v>83.702152762889995</v>
      </c>
      <c r="L42">
        <f>(Table2[[#This Row],[6M Return vs Nifty]]-AVERAGE(Table2[6M Return vs Nifty]))/_xlfn.STDEV.P(Table2[6M Return vs Nifty])</f>
        <v>2.7838859513013658</v>
      </c>
      <c r="M42">
        <v>-4.33939457792677</v>
      </c>
      <c r="N42">
        <f>(Table2[[#This Row],[1W Return vs Nifty]]-AVERAGE(Table2[1W Return vs Nifty]))/_xlfn.STDEV.P(Table2[1W Return vs Nifty])</f>
        <v>-1.0477132942703313</v>
      </c>
      <c r="O42">
        <v>7582.57</v>
      </c>
      <c r="P42">
        <v>7258.3932921236901</v>
      </c>
      <c r="Q42">
        <v>5510.7258765945598</v>
      </c>
      <c r="R42">
        <v>37.9366152212069</v>
      </c>
      <c r="S42" s="1">
        <f>(Table2[[#This Row],[Close Price]]-Table2[[#This Row],[20D EMA]])/Table2[[#This Row],[20D EMA]]</f>
        <v>9.9741908086572375E-3</v>
      </c>
      <c r="T42" s="1">
        <f>(Table2[[#This Row],[Close Price]]-Table2[[#This Row],[50D EMA]])/Table2[[#This Row],[50D EMA]]</f>
        <v>5.5081984646678281E-2</v>
      </c>
      <c r="U42" s="1">
        <f>(Table2[[#This Row],[Close Price]]-Table2[[#This Row],[200D EMA]])/Table2[[#This Row],[200D EMA]]</f>
        <v>0.3896898832377606</v>
      </c>
      <c r="V42">
        <v>0.383491375272761</v>
      </c>
      <c r="W42">
        <v>7250</v>
      </c>
      <c r="X42">
        <v>7700</v>
      </c>
      <c r="Y42">
        <v>6962.35</v>
      </c>
      <c r="Z42">
        <v>7700</v>
      </c>
      <c r="AA42">
        <v>6830.6</v>
      </c>
      <c r="AB42">
        <v>8750</v>
      </c>
      <c r="AC42" s="1">
        <f>(Table2[[#This Row],[Close Price]]/Table2[[#This Row],[Day Low]])-1</f>
        <v>5.6303448275861978E-2</v>
      </c>
      <c r="AD42" s="1">
        <f>(Table2[[#This Row],[Day High]]/Table2[[#This Row],[Close Price]])-1</f>
        <v>5.458201666187934E-3</v>
      </c>
      <c r="AE42" s="1">
        <f>(Table2[[#This Row],[Close Price]]/Table2[[#This Row],[Current Week Low]])-1</f>
        <v>9.9944702578870448E-2</v>
      </c>
      <c r="AF42" s="1">
        <f>(Table2[[#This Row],[Current Week High]]/Table2[[#This Row],[Close Price]])-1</f>
        <v>5.458201666187934E-3</v>
      </c>
      <c r="AG42" s="1">
        <f>(Table2[[#This Row],[Close Price]]/Table2[[#This Row],[Current Month Low]])-1</f>
        <v>0.1211606593857053</v>
      </c>
      <c r="AH42" s="1">
        <f>(Table2[[#This Row],[Current Month High]]/Table2[[#This Row],[Close Price]])-1</f>
        <v>0.14256613825703179</v>
      </c>
      <c r="AI42">
        <v>14.2566138257031</v>
      </c>
      <c r="AJ42">
        <v>208.661480794808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0.12</v>
      </c>
      <c r="AM42" t="s">
        <v>3182</v>
      </c>
      <c r="AN42">
        <v>-10.49</v>
      </c>
      <c r="AO42" t="s">
        <v>3181</v>
      </c>
      <c r="AP42">
        <v>8.9532129914379005E-2</v>
      </c>
      <c r="AQ42">
        <f>(Table2[[#This Row],[Sharpe Ratio]]-AVERAGE(Table2[Sharpe Ratio]))/_xlfn.STDEV.P(Table2[Sharpe Ratio])</f>
        <v>0.37656775590586122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5.1893490444709949</v>
      </c>
      <c r="AS42">
        <f>_xlfn.RANK.AVG(Table2[[#This Row],[1Y Return vs Nifty Z-Score]],Table2[1Y Return vs Nifty Z-Score])</f>
        <v>20</v>
      </c>
      <c r="AT42">
        <f>_xlfn.RANK.AVG(Table2[[#This Row],[6M Return vs Nifty Z-Score]],Table2[6M Return vs Nifty Z-Score])</f>
        <v>15</v>
      </c>
      <c r="AU42">
        <f>_xlfn.RANK.AVG(Table2[[#This Row],[Sharpe Ratio Z-Score]],Table2[Sharpe Ratio Z-Score])</f>
        <v>241</v>
      </c>
      <c r="AV42">
        <f>(Table2[[#This Row],[Rank 1Y]]+Table2[[#This Row],[Rank 6M]]+Table2[[#This Row],[Rank Sharpe]])/3</f>
        <v>92</v>
      </c>
    </row>
    <row r="43" spans="1:48" x14ac:dyDescent="0.3">
      <c r="A43" t="s">
        <v>1432</v>
      </c>
      <c r="B43" t="s">
        <v>1433</v>
      </c>
      <c r="C43" t="s">
        <v>3140</v>
      </c>
      <c r="D43" t="s">
        <v>51</v>
      </c>
      <c r="E43">
        <v>7394.0847224250001</v>
      </c>
      <c r="F43">
        <v>1457.85</v>
      </c>
      <c r="G43">
        <v>183.546927913877</v>
      </c>
      <c r="H43">
        <f>(Table2[[#This Row],[1Y Return vs Nifty]]-AVERAGE(Table2[1Y Return vs Nifty]))/_xlfn.STDEV.P(Table2[1Y Return vs Nifty])</f>
        <v>2.7417139818445189</v>
      </c>
      <c r="I43">
        <v>7.5727032467819297</v>
      </c>
      <c r="J43">
        <f>(Table2[[#This Row],[1M Return vs Nifty]]-AVERAGE(Table2[1M Return vs Nifty]))/_xlfn.STDEV.P(Table2[1M Return vs Nifty])</f>
        <v>0.91808852651296979</v>
      </c>
      <c r="K43">
        <v>30.5110913703856</v>
      </c>
      <c r="L43">
        <f>(Table2[[#This Row],[6M Return vs Nifty]]-AVERAGE(Table2[6M Return vs Nifty]))/_xlfn.STDEV.P(Table2[6M Return vs Nifty])</f>
        <v>0.90062251840680718</v>
      </c>
      <c r="M43">
        <v>9.1361031399096095</v>
      </c>
      <c r="N43">
        <f>(Table2[[#This Row],[1W Return vs Nifty]]-AVERAGE(Table2[1W Return vs Nifty]))/_xlfn.STDEV.P(Table2[1W Return vs Nifty])</f>
        <v>1.7399410647822302</v>
      </c>
      <c r="O43">
        <v>1345.02</v>
      </c>
      <c r="P43">
        <v>1352.7346891362399</v>
      </c>
      <c r="Q43">
        <v>1160.55331656673</v>
      </c>
      <c r="R43">
        <v>62.562534824540499</v>
      </c>
      <c r="S43" s="1">
        <f>(Table2[[#This Row],[Close Price]]-Table2[[#This Row],[20D EMA]])/Table2[[#This Row],[20D EMA]]</f>
        <v>8.3887228442699691E-2</v>
      </c>
      <c r="T43" s="1">
        <f>(Table2[[#This Row],[Close Price]]-Table2[[#This Row],[50D EMA]])/Table2[[#This Row],[50D EMA]]</f>
        <v>7.7705784961335719E-2</v>
      </c>
      <c r="U43" s="1">
        <f>(Table2[[#This Row],[Close Price]]-Table2[[#This Row],[200D EMA]])/Table2[[#This Row],[200D EMA]]</f>
        <v>0.2561680529359599</v>
      </c>
      <c r="V43">
        <v>0.56422938216385998</v>
      </c>
      <c r="W43">
        <v>1393.45</v>
      </c>
      <c r="X43">
        <v>1465</v>
      </c>
      <c r="Y43">
        <v>1239.05</v>
      </c>
      <c r="Z43">
        <v>1465</v>
      </c>
      <c r="AA43">
        <v>1225.05</v>
      </c>
      <c r="AB43">
        <v>1465</v>
      </c>
      <c r="AC43" s="1">
        <f>(Table2[[#This Row],[Close Price]]/Table2[[#This Row],[Day Low]])-1</f>
        <v>4.6216225914097908E-2</v>
      </c>
      <c r="AD43" s="1">
        <f>(Table2[[#This Row],[Day High]]/Table2[[#This Row],[Close Price]])-1</f>
        <v>4.9044826285282728E-3</v>
      </c>
      <c r="AE43" s="1">
        <f>(Table2[[#This Row],[Close Price]]/Table2[[#This Row],[Current Week Low]])-1</f>
        <v>0.17658690125499366</v>
      </c>
      <c r="AF43" s="1">
        <f>(Table2[[#This Row],[Current Week High]]/Table2[[#This Row],[Close Price]])-1</f>
        <v>4.9044826285282728E-3</v>
      </c>
      <c r="AG43" s="1">
        <f>(Table2[[#This Row],[Close Price]]/Table2[[#This Row],[Current Month Low]])-1</f>
        <v>0.19003305987510721</v>
      </c>
      <c r="AH43" s="1">
        <f>(Table2[[#This Row],[Current Month High]]/Table2[[#This Row],[Close Price]])-1</f>
        <v>4.9044826285282728E-3</v>
      </c>
      <c r="AI43">
        <v>9.0647185924477895</v>
      </c>
      <c r="AJ43">
        <v>214.836410754778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0.01</v>
      </c>
      <c r="AM43" t="s">
        <v>3182</v>
      </c>
      <c r="AN43">
        <v>6.9</v>
      </c>
      <c r="AO43" t="s">
        <v>3182</v>
      </c>
      <c r="AP43">
        <v>0.122990594018678</v>
      </c>
      <c r="AQ43">
        <f>(Table2[[#This Row],[Sharpe Ratio]]-AVERAGE(Table2[Sharpe Ratio]))/_xlfn.STDEV.P(Table2[Sharpe Ratio])</f>
        <v>0.77403543470566705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17</v>
      </c>
      <c r="AT43">
        <f>_xlfn.RANK.AVG(Table2[[#This Row],[6M Return vs Nifty Z-Score]],Table2[6M Return vs Nifty Z-Score])</f>
        <v>107</v>
      </c>
      <c r="AU43">
        <f>_xlfn.RANK.AVG(Table2[[#This Row],[Sharpe Ratio Z-Score]],Table2[Sharpe Ratio Z-Score])</f>
        <v>153</v>
      </c>
      <c r="AV43">
        <f>(Table2[[#This Row],[Rank 1Y]]+Table2[[#This Row],[Rank 6M]]+Table2[[#This Row],[Rank Sharpe]])/3</f>
        <v>92.333333333333329</v>
      </c>
    </row>
    <row r="44" spans="1:48" x14ac:dyDescent="0.3">
      <c r="A44" t="s">
        <v>950</v>
      </c>
      <c r="B44" t="s">
        <v>951</v>
      </c>
      <c r="C44" t="s">
        <v>3150</v>
      </c>
      <c r="D44" t="s">
        <v>284</v>
      </c>
      <c r="E44">
        <v>15511.825711379999</v>
      </c>
      <c r="F44">
        <v>410.95</v>
      </c>
      <c r="G44">
        <v>79.124893908390902</v>
      </c>
      <c r="H44">
        <f>(Table2[[#This Row],[1Y Return vs Nifty]]-AVERAGE(Table2[1Y Return vs Nifty]))/_xlfn.STDEV.P(Table2[1Y Return vs Nifty])</f>
        <v>0.94983853871408497</v>
      </c>
      <c r="I44">
        <v>-18.672273545450501</v>
      </c>
      <c r="J44">
        <f>(Table2[[#This Row],[1M Return vs Nifty]]-AVERAGE(Table2[1M Return vs Nifty]))/_xlfn.STDEV.P(Table2[1M Return vs Nifty])</f>
        <v>-2.108529111586257</v>
      </c>
      <c r="K44">
        <v>45.575678876800602</v>
      </c>
      <c r="L44">
        <f>(Table2[[#This Row],[6M Return vs Nifty]]-AVERAGE(Table2[6M Return vs Nifty]))/_xlfn.STDEV.P(Table2[6M Return vs Nifty])</f>
        <v>1.4339938413274196</v>
      </c>
      <c r="M44">
        <v>-3.8875560401752698</v>
      </c>
      <c r="N44">
        <f>(Table2[[#This Row],[1W Return vs Nifty]]-AVERAGE(Table2[1W Return vs Nifty]))/_xlfn.STDEV.P(Table2[1W Return vs Nifty])</f>
        <v>-0.95424218873307765</v>
      </c>
      <c r="O44">
        <v>466.11</v>
      </c>
      <c r="P44">
        <v>464.11438092338801</v>
      </c>
      <c r="Q44">
        <v>357.55373511361199</v>
      </c>
      <c r="R44">
        <v>32.723601913013603</v>
      </c>
      <c r="S44" s="1">
        <f>(Table2[[#This Row],[Close Price]]-Table2[[#This Row],[20D EMA]])/Table2[[#This Row],[20D EMA]]</f>
        <v>-0.11834116410289422</v>
      </c>
      <c r="T44" s="1">
        <f>(Table2[[#This Row],[Close Price]]-Table2[[#This Row],[50D EMA]])/Table2[[#This Row],[50D EMA]]</f>
        <v>-0.11455016933027107</v>
      </c>
      <c r="U44" s="1">
        <f>(Table2[[#This Row],[Close Price]]-Table2[[#This Row],[200D EMA]])/Table2[[#This Row],[200D EMA]]</f>
        <v>0.14933773484262844</v>
      </c>
      <c r="V44">
        <v>0.34934961606536802</v>
      </c>
      <c r="W44">
        <v>408.05</v>
      </c>
      <c r="X44">
        <v>439.45</v>
      </c>
      <c r="Y44">
        <v>408.05</v>
      </c>
      <c r="Z44">
        <v>454.3</v>
      </c>
      <c r="AA44">
        <v>408.05</v>
      </c>
      <c r="AB44">
        <v>577.54999999999995</v>
      </c>
      <c r="AC44" s="1">
        <f>(Table2[[#This Row],[Close Price]]/Table2[[#This Row],[Day Low]])-1</f>
        <v>7.1069721847811795E-3</v>
      </c>
      <c r="AD44" s="1">
        <f>(Table2[[#This Row],[Day High]]/Table2[[#This Row],[Close Price]])-1</f>
        <v>6.9351502615889959E-2</v>
      </c>
      <c r="AE44" s="1">
        <f>(Table2[[#This Row],[Close Price]]/Table2[[#This Row],[Current Week Low]])-1</f>
        <v>7.1069721847811795E-3</v>
      </c>
      <c r="AF44" s="1">
        <f>(Table2[[#This Row],[Current Week High]]/Table2[[#This Row],[Close Price]])-1</f>
        <v>0.10548728555785392</v>
      </c>
      <c r="AG44" s="1">
        <f>(Table2[[#This Row],[Close Price]]/Table2[[#This Row],[Current Month Low]])-1</f>
        <v>7.1069721847811795E-3</v>
      </c>
      <c r="AH44" s="1">
        <f>(Table2[[#This Row],[Current Month High]]/Table2[[#This Row],[Close Price]])-1</f>
        <v>0.40540211704586926</v>
      </c>
      <c r="AI44">
        <v>42.207081153424902</v>
      </c>
      <c r="AJ44">
        <v>112.377260981912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0.13</v>
      </c>
      <c r="AM44" t="s">
        <v>3182</v>
      </c>
      <c r="AN44">
        <v>-18.2</v>
      </c>
      <c r="AO44" t="s">
        <v>3181</v>
      </c>
      <c r="AP44">
        <v>0.14527390584849001</v>
      </c>
      <c r="AQ44">
        <f>(Table2[[#This Row],[Sharpe Ratio]]-AVERAGE(Table2[Sharpe Ratio]))/_xlfn.STDEV.P(Table2[Sharpe Ratio])</f>
        <v>1.0387486086684141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0.35980968839058391</v>
      </c>
      <c r="AS44">
        <f>_xlfn.RANK.AVG(Table2[[#This Row],[1Y Return vs Nifty Z-Score]],Table2[1Y Return vs Nifty Z-Score])</f>
        <v>104</v>
      </c>
      <c r="AT44">
        <f>_xlfn.RANK.AVG(Table2[[#This Row],[6M Return vs Nifty Z-Score]],Table2[6M Return vs Nifty Z-Score])</f>
        <v>60</v>
      </c>
      <c r="AU44">
        <f>_xlfn.RANK.AVG(Table2[[#This Row],[Sharpe Ratio Z-Score]],Table2[Sharpe Ratio Z-Score])</f>
        <v>114</v>
      </c>
      <c r="AV44">
        <f>(Table2[[#This Row],[Rank 1Y]]+Table2[[#This Row],[Rank 6M]]+Table2[[#This Row],[Rank Sharpe]])/3</f>
        <v>92.666666666666671</v>
      </c>
    </row>
    <row r="45" spans="1:48" x14ac:dyDescent="0.3">
      <c r="A45" t="s">
        <v>647</v>
      </c>
      <c r="B45" t="s">
        <v>648</v>
      </c>
      <c r="C45" t="s">
        <v>3140</v>
      </c>
      <c r="D45" t="s">
        <v>649</v>
      </c>
      <c r="E45">
        <v>29124.05026245</v>
      </c>
      <c r="F45">
        <v>2874.3</v>
      </c>
      <c r="G45">
        <v>77.595012867761199</v>
      </c>
      <c r="H45">
        <f>(Table2[[#This Row],[1Y Return vs Nifty]]-AVERAGE(Table2[1Y Return vs Nifty]))/_xlfn.STDEV.P(Table2[1Y Return vs Nifty])</f>
        <v>0.92358587763805988</v>
      </c>
      <c r="I45">
        <v>26.994393615373099</v>
      </c>
      <c r="J45">
        <f>(Table2[[#This Row],[1M Return vs Nifty]]-AVERAGE(Table2[1M Return vs Nifty]))/_xlfn.STDEV.P(Table2[1M Return vs Nifty])</f>
        <v>3.157832577217456</v>
      </c>
      <c r="K45">
        <v>68.032369709527501</v>
      </c>
      <c r="L45">
        <f>(Table2[[#This Row],[6M Return vs Nifty]]-AVERAGE(Table2[6M Return vs Nifty]))/_xlfn.STDEV.P(Table2[6M Return vs Nifty])</f>
        <v>2.2290872942859039</v>
      </c>
      <c r="M45">
        <v>8.9124726017090801</v>
      </c>
      <c r="N45">
        <f>(Table2[[#This Row],[1W Return vs Nifty]]-AVERAGE(Table2[1W Return vs Nifty]))/_xlfn.STDEV.P(Table2[1W Return vs Nifty])</f>
        <v>1.6936789780166461</v>
      </c>
      <c r="O45">
        <v>2536.89</v>
      </c>
      <c r="P45">
        <v>2402.1704234916101</v>
      </c>
      <c r="Q45">
        <v>1986.9577967718301</v>
      </c>
      <c r="R45">
        <v>77.815348352520004</v>
      </c>
      <c r="S45" s="1">
        <f>(Table2[[#This Row],[Close Price]]-Table2[[#This Row],[20D EMA]])/Table2[[#This Row],[20D EMA]]</f>
        <v>0.13300143088584854</v>
      </c>
      <c r="T45" s="1">
        <f>(Table2[[#This Row],[Close Price]]-Table2[[#This Row],[50D EMA]])/Table2[[#This Row],[50D EMA]]</f>
        <v>0.19654291464555576</v>
      </c>
      <c r="U45" s="1">
        <f>(Table2[[#This Row],[Close Price]]-Table2[[#This Row],[200D EMA]])/Table2[[#This Row],[200D EMA]]</f>
        <v>0.44658331680210667</v>
      </c>
      <c r="V45">
        <v>1.6513783663482</v>
      </c>
      <c r="W45">
        <v>2763.2</v>
      </c>
      <c r="X45">
        <v>2978.8</v>
      </c>
      <c r="Y45">
        <v>2460.5</v>
      </c>
      <c r="Z45">
        <v>2978.8</v>
      </c>
      <c r="AA45">
        <v>2277.0500000000002</v>
      </c>
      <c r="AB45">
        <v>2978.8</v>
      </c>
      <c r="AC45" s="1">
        <f>(Table2[[#This Row],[Close Price]]/Table2[[#This Row],[Day Low]])-1</f>
        <v>4.0207006369426868E-2</v>
      </c>
      <c r="AD45" s="1">
        <f>(Table2[[#This Row],[Day High]]/Table2[[#This Row],[Close Price]])-1</f>
        <v>3.6356678147722921E-2</v>
      </c>
      <c r="AE45" s="1">
        <f>(Table2[[#This Row],[Close Price]]/Table2[[#This Row],[Current Week Low]])-1</f>
        <v>0.1681771997561472</v>
      </c>
      <c r="AF45" s="1">
        <f>(Table2[[#This Row],[Current Week High]]/Table2[[#This Row],[Close Price]])-1</f>
        <v>3.6356678147722921E-2</v>
      </c>
      <c r="AG45" s="1">
        <f>(Table2[[#This Row],[Close Price]]/Table2[[#This Row],[Current Month Low]])-1</f>
        <v>0.26229112228541318</v>
      </c>
      <c r="AH45" s="1">
        <f>(Table2[[#This Row],[Current Month High]]/Table2[[#This Row],[Close Price]])-1</f>
        <v>3.6356678147722921E-2</v>
      </c>
      <c r="AI45">
        <v>3.6356678147722898</v>
      </c>
      <c r="AJ45">
        <v>111.190301249081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0.46</v>
      </c>
      <c r="AM45" t="s">
        <v>3182</v>
      </c>
      <c r="AN45">
        <v>16.100000000000001</v>
      </c>
      <c r="AO45" t="s">
        <v>3182</v>
      </c>
      <c r="AP45">
        <v>0.12392748521892299</v>
      </c>
      <c r="AQ45">
        <f>(Table2[[#This Row],[Sharpe Ratio]]-AVERAGE(Table2[Sharpe Ratio]))/_xlfn.STDEV.P(Table2[Sharpe Ratio])</f>
        <v>0.78516517364073934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8.7893499007988058</v>
      </c>
      <c r="AS45">
        <f>_xlfn.RANK.AVG(Table2[[#This Row],[1Y Return vs Nifty Z-Score]],Table2[1Y Return vs Nifty Z-Score])</f>
        <v>108</v>
      </c>
      <c r="AT45">
        <f>_xlfn.RANK.AVG(Table2[[#This Row],[6M Return vs Nifty Z-Score]],Table2[6M Return vs Nifty Z-Score])</f>
        <v>23</v>
      </c>
      <c r="AU45">
        <f>_xlfn.RANK.AVG(Table2[[#This Row],[Sharpe Ratio Z-Score]],Table2[Sharpe Ratio Z-Score])</f>
        <v>151</v>
      </c>
      <c r="AV45">
        <f>(Table2[[#This Row],[Rank 1Y]]+Table2[[#This Row],[Rank 6M]]+Table2[[#This Row],[Rank Sharpe]])/3</f>
        <v>94</v>
      </c>
    </row>
    <row r="46" spans="1:48" x14ac:dyDescent="0.3">
      <c r="A46" t="s">
        <v>959</v>
      </c>
      <c r="B46" t="s">
        <v>960</v>
      </c>
      <c r="C46" t="s">
        <v>3147</v>
      </c>
      <c r="D46" t="s">
        <v>265</v>
      </c>
      <c r="E46">
        <v>15338.2311015299</v>
      </c>
      <c r="F46">
        <v>1931.55</v>
      </c>
      <c r="G46">
        <v>86.577650613679694</v>
      </c>
      <c r="H46">
        <f>(Table2[[#This Row],[1Y Return vs Nifty]]-AVERAGE(Table2[1Y Return vs Nifty]))/_xlfn.STDEV.P(Table2[1Y Return vs Nifty])</f>
        <v>1.0777273684138691</v>
      </c>
      <c r="I46">
        <v>3.11183663969409</v>
      </c>
      <c r="J46">
        <f>(Table2[[#This Row],[1M Return vs Nifty]]-AVERAGE(Table2[1M Return vs Nifty]))/_xlfn.STDEV.P(Table2[1M Return vs Nifty])</f>
        <v>0.40365341532568089</v>
      </c>
      <c r="K46">
        <v>35.008082408557101</v>
      </c>
      <c r="L46">
        <f>(Table2[[#This Row],[6M Return vs Nifty]]-AVERAGE(Table2[6M Return vs Nifty]))/_xlfn.STDEV.P(Table2[6M Return vs Nifty])</f>
        <v>1.0598413525216002</v>
      </c>
      <c r="M46">
        <v>4.3649997741518103</v>
      </c>
      <c r="N46">
        <f>(Table2[[#This Row],[1W Return vs Nifty]]-AVERAGE(Table2[1W Return vs Nifty]))/_xlfn.STDEV.P(Table2[1W Return vs Nifty])</f>
        <v>0.75295064902632525</v>
      </c>
      <c r="O46">
        <v>1770.48</v>
      </c>
      <c r="P46">
        <v>1787.5316311956899</v>
      </c>
      <c r="Q46">
        <v>1596.8150584903799</v>
      </c>
      <c r="R46">
        <v>58.518266182055498</v>
      </c>
      <c r="S46" s="1">
        <f>(Table2[[#This Row],[Close Price]]-Table2[[#This Row],[20D EMA]])/Table2[[#This Row],[20D EMA]]</f>
        <v>9.0975328724413676E-2</v>
      </c>
      <c r="T46" s="1">
        <f>(Table2[[#This Row],[Close Price]]-Table2[[#This Row],[50D EMA]])/Table2[[#This Row],[50D EMA]]</f>
        <v>8.0568291095344344E-2</v>
      </c>
      <c r="U46" s="1">
        <f>(Table2[[#This Row],[Close Price]]-Table2[[#This Row],[200D EMA]])/Table2[[#This Row],[200D EMA]]</f>
        <v>0.20962661876828531</v>
      </c>
      <c r="V46">
        <v>1.9439042925990599</v>
      </c>
      <c r="W46">
        <v>1810.05</v>
      </c>
      <c r="X46">
        <v>1944.4</v>
      </c>
      <c r="Y46">
        <v>1615</v>
      </c>
      <c r="Z46">
        <v>1944.4</v>
      </c>
      <c r="AA46">
        <v>1604</v>
      </c>
      <c r="AB46">
        <v>1944.4</v>
      </c>
      <c r="AC46" s="1">
        <f>(Table2[[#This Row],[Close Price]]/Table2[[#This Row],[Day Low]])-1</f>
        <v>6.7125217535427106E-2</v>
      </c>
      <c r="AD46" s="1">
        <f>(Table2[[#This Row],[Day High]]/Table2[[#This Row],[Close Price]])-1</f>
        <v>6.652688255546213E-3</v>
      </c>
      <c r="AE46" s="1">
        <f>(Table2[[#This Row],[Close Price]]/Table2[[#This Row],[Current Week Low]])-1</f>
        <v>0.19600619195046431</v>
      </c>
      <c r="AF46" s="1">
        <f>(Table2[[#This Row],[Current Week High]]/Table2[[#This Row],[Close Price]])-1</f>
        <v>6.652688255546213E-3</v>
      </c>
      <c r="AG46" s="1">
        <f>(Table2[[#This Row],[Close Price]]/Table2[[#This Row],[Current Month Low]])-1</f>
        <v>0.2042082294264338</v>
      </c>
      <c r="AH46" s="1">
        <f>(Table2[[#This Row],[Current Month High]]/Table2[[#This Row],[Close Price]])-1</f>
        <v>6.652688255546213E-3</v>
      </c>
      <c r="AI46">
        <v>38.955760917397903</v>
      </c>
      <c r="AJ46">
        <v>140.46685340802901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0.05</v>
      </c>
      <c r="AM46" t="s">
        <v>3182</v>
      </c>
      <c r="AN46">
        <v>10.09</v>
      </c>
      <c r="AO46" t="s">
        <v>3182</v>
      </c>
      <c r="AP46">
        <v>0.15090426080302299</v>
      </c>
      <c r="AQ46">
        <f>(Table2[[#This Row],[Sharpe Ratio]]-AVERAGE(Table2[Sharpe Ratio]))/_xlfn.STDEV.P(Table2[Sharpe Ratio])</f>
        <v>1.105634049303738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92</v>
      </c>
      <c r="AT46">
        <f>_xlfn.RANK.AVG(Table2[[#This Row],[6M Return vs Nifty Z-Score]],Table2[6M Return vs Nifty Z-Score])</f>
        <v>93</v>
      </c>
      <c r="AU46">
        <f>_xlfn.RANK.AVG(Table2[[#This Row],[Sharpe Ratio Z-Score]],Table2[Sharpe Ratio Z-Score])</f>
        <v>99</v>
      </c>
      <c r="AV46">
        <f>(Table2[[#This Row],[Rank 1Y]]+Table2[[#This Row],[Rank 6M]]+Table2[[#This Row],[Rank Sharpe]])/3</f>
        <v>94.666666666666671</v>
      </c>
    </row>
    <row r="47" spans="1:48" x14ac:dyDescent="0.3">
      <c r="A47" t="s">
        <v>521</v>
      </c>
      <c r="B47" t="s">
        <v>522</v>
      </c>
      <c r="C47" t="s">
        <v>3147</v>
      </c>
      <c r="D47" t="s">
        <v>244</v>
      </c>
      <c r="E47">
        <v>40418.764444025001</v>
      </c>
      <c r="F47">
        <v>10062.35</v>
      </c>
      <c r="G47">
        <v>67.409407575049897</v>
      </c>
      <c r="H47">
        <f>(Table2[[#This Row],[1Y Return vs Nifty]]-AVERAGE(Table2[1Y Return vs Nifty]))/_xlfn.STDEV.P(Table2[1Y Return vs Nifty])</f>
        <v>0.74880154048877701</v>
      </c>
      <c r="I47">
        <v>6.1663586002781399</v>
      </c>
      <c r="J47">
        <f>(Table2[[#This Row],[1M Return vs Nifty]]-AVERAGE(Table2[1M Return vs Nifty]))/_xlfn.STDEV.P(Table2[1M Return vs Nifty])</f>
        <v>0.7559063479554885</v>
      </c>
      <c r="K47">
        <v>18.545144828558001</v>
      </c>
      <c r="L47">
        <f>(Table2[[#This Row],[6M Return vs Nifty]]-AVERAGE(Table2[6M Return vs Nifty]))/_xlfn.STDEV.P(Table2[6M Return vs Nifty])</f>
        <v>0.47696055392924525</v>
      </c>
      <c r="M47">
        <v>-2.6653776074634701</v>
      </c>
      <c r="N47">
        <f>(Table2[[#This Row],[1W Return vs Nifty]]-AVERAGE(Table2[1W Return vs Nifty]))/_xlfn.STDEV.P(Table2[1W Return vs Nifty])</f>
        <v>-0.70141211842112905</v>
      </c>
      <c r="O47">
        <v>9802.2000000000007</v>
      </c>
      <c r="P47">
        <v>9573.1728996950005</v>
      </c>
      <c r="Q47">
        <v>8059.1770609180603</v>
      </c>
      <c r="R47">
        <v>37.620267709767198</v>
      </c>
      <c r="S47" s="1">
        <f>(Table2[[#This Row],[Close Price]]-Table2[[#This Row],[20D EMA]])/Table2[[#This Row],[20D EMA]]</f>
        <v>2.6539960417049195E-2</v>
      </c>
      <c r="T47" s="1">
        <f>(Table2[[#This Row],[Close Price]]-Table2[[#This Row],[50D EMA]])/Table2[[#This Row],[50D EMA]]</f>
        <v>5.1098742854689787E-2</v>
      </c>
      <c r="U47" s="1">
        <f>(Table2[[#This Row],[Close Price]]-Table2[[#This Row],[200D EMA]])/Table2[[#This Row],[200D EMA]]</f>
        <v>0.24855800089019869</v>
      </c>
      <c r="V47">
        <v>0.70033250108298195</v>
      </c>
      <c r="W47">
        <v>9407.35</v>
      </c>
      <c r="X47">
        <v>10180</v>
      </c>
      <c r="Y47">
        <v>9210.7999999999993</v>
      </c>
      <c r="Z47">
        <v>10180</v>
      </c>
      <c r="AA47">
        <v>9163.15</v>
      </c>
      <c r="AB47">
        <v>11000</v>
      </c>
      <c r="AC47" s="1">
        <f>(Table2[[#This Row],[Close Price]]/Table2[[#This Row],[Day Low]])-1</f>
        <v>6.9626409137536038E-2</v>
      </c>
      <c r="AD47" s="1">
        <f>(Table2[[#This Row],[Day High]]/Table2[[#This Row],[Close Price]])-1</f>
        <v>1.1692099758008778E-2</v>
      </c>
      <c r="AE47" s="1">
        <f>(Table2[[#This Row],[Close Price]]/Table2[[#This Row],[Current Week Low]])-1</f>
        <v>9.2451252877057577E-2</v>
      </c>
      <c r="AF47" s="1">
        <f>(Table2[[#This Row],[Current Week High]]/Table2[[#This Row],[Close Price]])-1</f>
        <v>1.1692099758008778E-2</v>
      </c>
      <c r="AG47" s="1">
        <f>(Table2[[#This Row],[Close Price]]/Table2[[#This Row],[Current Month Low]])-1</f>
        <v>9.8132192532044193E-2</v>
      </c>
      <c r="AH47" s="1">
        <f>(Table2[[#This Row],[Current Month High]]/Table2[[#This Row],[Close Price]])-1</f>
        <v>9.3183997773879756E-2</v>
      </c>
      <c r="AI47">
        <v>9.3183997773879703</v>
      </c>
      <c r="AJ47">
        <v>100.805228497305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0.21</v>
      </c>
      <c r="AM47" t="s">
        <v>3182</v>
      </c>
      <c r="AN47">
        <v>-8.16</v>
      </c>
      <c r="AO47" t="s">
        <v>3181</v>
      </c>
      <c r="AP47">
        <v>0.27451134709638297</v>
      </c>
      <c r="AQ47">
        <f>(Table2[[#This Row],[Sharpe Ratio]]-AVERAGE(Table2[Sharpe Ratio]))/_xlfn.STDEV.P(Table2[Sharpe Ratio])</f>
        <v>2.5740165046094647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3.8542728285618466</v>
      </c>
      <c r="AS47">
        <f>_xlfn.RANK.AVG(Table2[[#This Row],[1Y Return vs Nifty Z-Score]],Table2[1Y Return vs Nifty Z-Score])</f>
        <v>123</v>
      </c>
      <c r="AT47">
        <f>_xlfn.RANK.AVG(Table2[[#This Row],[6M Return vs Nifty Z-Score]],Table2[6M Return vs Nifty Z-Score])</f>
        <v>162</v>
      </c>
      <c r="AU47">
        <f>_xlfn.RANK.AVG(Table2[[#This Row],[Sharpe Ratio Z-Score]],Table2[Sharpe Ratio Z-Score])</f>
        <v>2</v>
      </c>
      <c r="AV47">
        <f>(Table2[[#This Row],[Rank 1Y]]+Table2[[#This Row],[Rank 6M]]+Table2[[#This Row],[Rank Sharpe]])/3</f>
        <v>95.666666666666671</v>
      </c>
    </row>
    <row r="48" spans="1:48" x14ac:dyDescent="0.3">
      <c r="A48" t="s">
        <v>868</v>
      </c>
      <c r="B48" t="s">
        <v>869</v>
      </c>
      <c r="C48" t="s">
        <v>3135</v>
      </c>
      <c r="D48" t="s">
        <v>277</v>
      </c>
      <c r="E48">
        <v>17956.098681625001</v>
      </c>
      <c r="F48">
        <v>1283.75</v>
      </c>
      <c r="G48">
        <v>101.205094409644</v>
      </c>
      <c r="H48">
        <f>(Table2[[#This Row],[1Y Return vs Nifty]]-AVERAGE(Table2[1Y Return vs Nifty]))/_xlfn.STDEV.P(Table2[1Y Return vs Nifty])</f>
        <v>1.328733370962929</v>
      </c>
      <c r="I48">
        <v>-2.5014729167046998</v>
      </c>
      <c r="J48">
        <f>(Table2[[#This Row],[1M Return vs Nifty]]-AVERAGE(Table2[1M Return vs Nifty]))/_xlfn.STDEV.P(Table2[1M Return vs Nifty])</f>
        <v>-0.24368347683479369</v>
      </c>
      <c r="K48">
        <v>23.5745895485577</v>
      </c>
      <c r="L48">
        <f>(Table2[[#This Row],[6M Return vs Nifty]]-AVERAGE(Table2[6M Return vs Nifty]))/_xlfn.STDEV.P(Table2[6M Return vs Nifty])</f>
        <v>0.65503125003824958</v>
      </c>
      <c r="M48">
        <v>-1.35945546280021</v>
      </c>
      <c r="N48">
        <f>(Table2[[#This Row],[1W Return vs Nifty]]-AVERAGE(Table2[1W Return vs Nifty]))/_xlfn.STDEV.P(Table2[1W Return vs Nifty])</f>
        <v>-0.43125812222882237</v>
      </c>
      <c r="O48">
        <v>1253.05</v>
      </c>
      <c r="P48">
        <v>1210.3293212364399</v>
      </c>
      <c r="Q48">
        <v>985.15334888388395</v>
      </c>
      <c r="R48">
        <v>46.499950255818298</v>
      </c>
      <c r="S48" s="1">
        <f>(Table2[[#This Row],[Close Price]]-Table2[[#This Row],[20D EMA]])/Table2[[#This Row],[20D EMA]]</f>
        <v>2.4500219464506642E-2</v>
      </c>
      <c r="T48" s="1">
        <f>(Table2[[#This Row],[Close Price]]-Table2[[#This Row],[50D EMA]])/Table2[[#This Row],[50D EMA]]</f>
        <v>6.06617368308945E-2</v>
      </c>
      <c r="U48" s="1">
        <f>(Table2[[#This Row],[Close Price]]-Table2[[#This Row],[200D EMA]])/Table2[[#This Row],[200D EMA]]</f>
        <v>0.3030966209011085</v>
      </c>
      <c r="V48">
        <v>0.63942455239700402</v>
      </c>
      <c r="W48">
        <v>1214.7</v>
      </c>
      <c r="X48">
        <v>1290</v>
      </c>
      <c r="Y48">
        <v>1188.6500000000001</v>
      </c>
      <c r="Z48">
        <v>1290</v>
      </c>
      <c r="AA48">
        <v>1175.05</v>
      </c>
      <c r="AB48">
        <v>1409.5</v>
      </c>
      <c r="AC48" s="1">
        <f>(Table2[[#This Row],[Close Price]]/Table2[[#This Row],[Day Low]])-1</f>
        <v>5.6845311599571957E-2</v>
      </c>
      <c r="AD48" s="1">
        <f>(Table2[[#This Row],[Day High]]/Table2[[#This Row],[Close Price]])-1</f>
        <v>4.8685491723465812E-3</v>
      </c>
      <c r="AE48" s="1">
        <f>(Table2[[#This Row],[Close Price]]/Table2[[#This Row],[Current Week Low]])-1</f>
        <v>8.0006730324317488E-2</v>
      </c>
      <c r="AF48" s="1">
        <f>(Table2[[#This Row],[Current Week High]]/Table2[[#This Row],[Close Price]])-1</f>
        <v>4.8685491723465812E-3</v>
      </c>
      <c r="AG48" s="1">
        <f>(Table2[[#This Row],[Close Price]]/Table2[[#This Row],[Current Month Low]])-1</f>
        <v>9.2506701842474781E-2</v>
      </c>
      <c r="AH48" s="1">
        <f>(Table2[[#This Row],[Current Month High]]/Table2[[#This Row],[Close Price]])-1</f>
        <v>9.7955209347614369E-2</v>
      </c>
      <c r="AI48">
        <v>20.584225900681599</v>
      </c>
      <c r="AJ48">
        <v>137.92975627838001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</v>
      </c>
      <c r="AM48" t="s">
        <v>3182</v>
      </c>
      <c r="AN48">
        <v>-0.95</v>
      </c>
      <c r="AO48" t="s">
        <v>3181</v>
      </c>
      <c r="AP48">
        <v>0.16070547241727601</v>
      </c>
      <c r="AQ48">
        <f>(Table2[[#This Row],[Sharpe Ratio]]-AVERAGE(Table2[Sharpe Ratio]))/_xlfn.STDEV.P(Table2[Sharpe Ratio])</f>
        <v>1.2220669141716236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2.5308899361091859</v>
      </c>
      <c r="AS48">
        <f>_xlfn.RANK.AVG(Table2[[#This Row],[1Y Return vs Nifty Z-Score]],Table2[1Y Return vs Nifty Z-Score])</f>
        <v>68</v>
      </c>
      <c r="AT48">
        <f>_xlfn.RANK.AVG(Table2[[#This Row],[6M Return vs Nifty Z-Score]],Table2[6M Return vs Nifty Z-Score])</f>
        <v>135</v>
      </c>
      <c r="AU48">
        <f>_xlfn.RANK.AVG(Table2[[#This Row],[Sharpe Ratio Z-Score]],Table2[Sharpe Ratio Z-Score])</f>
        <v>84</v>
      </c>
      <c r="AV48">
        <f>(Table2[[#This Row],[Rank 1Y]]+Table2[[#This Row],[Rank 6M]]+Table2[[#This Row],[Rank Sharpe]])/3</f>
        <v>95.666666666666671</v>
      </c>
    </row>
    <row r="49" spans="1:48" x14ac:dyDescent="0.3">
      <c r="A49" t="s">
        <v>1284</v>
      </c>
      <c r="B49" t="s">
        <v>1285</v>
      </c>
      <c r="C49" t="s">
        <v>3149</v>
      </c>
      <c r="D49" t="s">
        <v>139</v>
      </c>
      <c r="E49">
        <v>8951.1871760499998</v>
      </c>
      <c r="F49">
        <v>1073.45</v>
      </c>
      <c r="G49">
        <v>156.891197057222</v>
      </c>
      <c r="H49">
        <f>(Table2[[#This Row],[1Y Return vs Nifty]]-AVERAGE(Table2[1Y Return vs Nifty]))/_xlfn.STDEV.P(Table2[1Y Return vs Nifty])</f>
        <v>2.2843033405403581</v>
      </c>
      <c r="I49">
        <v>31.224563247420399</v>
      </c>
      <c r="J49">
        <f>(Table2[[#This Row],[1M Return vs Nifty]]-AVERAGE(Table2[1M Return vs Nifty]))/_xlfn.STDEV.P(Table2[1M Return vs Nifty])</f>
        <v>3.6456633008588399</v>
      </c>
      <c r="K49">
        <v>20.0604877665514</v>
      </c>
      <c r="L49">
        <f>(Table2[[#This Row],[6M Return vs Nifty]]-AVERAGE(Table2[6M Return vs Nifty]))/_xlfn.STDEV.P(Table2[6M Return vs Nifty])</f>
        <v>0.53061223653733336</v>
      </c>
      <c r="M49">
        <v>6.3271572526639801</v>
      </c>
      <c r="N49">
        <f>(Table2[[#This Row],[1W Return vs Nifty]]-AVERAGE(Table2[1W Return vs Nifty]))/_xlfn.STDEV.P(Table2[1W Return vs Nifty])</f>
        <v>1.158858984484844</v>
      </c>
      <c r="O49">
        <v>969.9</v>
      </c>
      <c r="P49">
        <v>918.31089288196495</v>
      </c>
      <c r="Q49">
        <v>806.29878943902895</v>
      </c>
      <c r="R49">
        <v>72.000577023090997</v>
      </c>
      <c r="S49" s="1">
        <f>(Table2[[#This Row],[Close Price]]-Table2[[#This Row],[20D EMA]])/Table2[[#This Row],[20D EMA]]</f>
        <v>0.10676358387462632</v>
      </c>
      <c r="T49" s="1">
        <f>(Table2[[#This Row],[Close Price]]-Table2[[#This Row],[50D EMA]])/Table2[[#This Row],[50D EMA]]</f>
        <v>0.16893963506319412</v>
      </c>
      <c r="U49" s="1">
        <f>(Table2[[#This Row],[Close Price]]-Table2[[#This Row],[200D EMA]])/Table2[[#This Row],[200D EMA]]</f>
        <v>0.33133028854829089</v>
      </c>
      <c r="V49">
        <v>1.8332934507857701</v>
      </c>
      <c r="W49">
        <v>1023</v>
      </c>
      <c r="X49">
        <v>1082.75</v>
      </c>
      <c r="Y49">
        <v>987.25</v>
      </c>
      <c r="Z49">
        <v>1087.95</v>
      </c>
      <c r="AA49">
        <v>775.55</v>
      </c>
      <c r="AB49">
        <v>1105</v>
      </c>
      <c r="AC49" s="1">
        <f>(Table2[[#This Row],[Close Price]]/Table2[[#This Row],[Day Low]])-1</f>
        <v>4.9315738025415445E-2</v>
      </c>
      <c r="AD49" s="1">
        <f>(Table2[[#This Row],[Day High]]/Table2[[#This Row],[Close Price]])-1</f>
        <v>8.6636545717080349E-3</v>
      </c>
      <c r="AE49" s="1">
        <f>(Table2[[#This Row],[Close Price]]/Table2[[#This Row],[Current Week Low]])-1</f>
        <v>8.7313243859204803E-2</v>
      </c>
      <c r="AF49" s="1">
        <f>(Table2[[#This Row],[Current Week High]]/Table2[[#This Row],[Close Price]])-1</f>
        <v>1.3507848525781352E-2</v>
      </c>
      <c r="AG49" s="1">
        <f>(Table2[[#This Row],[Close Price]]/Table2[[#This Row],[Current Month Low]])-1</f>
        <v>0.38411449938753162</v>
      </c>
      <c r="AH49" s="1">
        <f>(Table2[[#This Row],[Current Month High]]/Table2[[#This Row],[Close Price]])-1</f>
        <v>2.9391215240579305E-2</v>
      </c>
      <c r="AI49">
        <v>3.4049094042573</v>
      </c>
      <c r="AJ49">
        <v>196.697070204532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0.28999999999999998</v>
      </c>
      <c r="AM49" t="s">
        <v>3182</v>
      </c>
      <c r="AN49">
        <v>6.47</v>
      </c>
      <c r="AO49" t="s">
        <v>3182</v>
      </c>
      <c r="AP49">
        <v>0.141361582865075</v>
      </c>
      <c r="AQ49">
        <f>(Table2[[#This Row],[Sharpe Ratio]]-AVERAGE(Table2[Sharpe Ratio]))/_xlfn.STDEV.P(Table2[Sharpe Ratio])</f>
        <v>0.99227241866502125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8.6117102810863972</v>
      </c>
      <c r="AS49">
        <f>_xlfn.RANK.AVG(Table2[[#This Row],[1Y Return vs Nifty Z-Score]],Table2[1Y Return vs Nifty Z-Score])</f>
        <v>25</v>
      </c>
      <c r="AT49">
        <f>_xlfn.RANK.AVG(Table2[[#This Row],[6M Return vs Nifty Z-Score]],Table2[6M Return vs Nifty Z-Score])</f>
        <v>152</v>
      </c>
      <c r="AU49">
        <f>_xlfn.RANK.AVG(Table2[[#This Row],[Sharpe Ratio Z-Score]],Table2[Sharpe Ratio Z-Score])</f>
        <v>118</v>
      </c>
      <c r="AV49">
        <f>(Table2[[#This Row],[Rank 1Y]]+Table2[[#This Row],[Rank 6M]]+Table2[[#This Row],[Rank Sharpe]])/3</f>
        <v>98.333333333333329</v>
      </c>
    </row>
    <row r="50" spans="1:48" x14ac:dyDescent="0.3">
      <c r="A50" t="s">
        <v>936</v>
      </c>
      <c r="B50" t="s">
        <v>937</v>
      </c>
      <c r="C50" t="s">
        <v>3150</v>
      </c>
      <c r="D50" t="s">
        <v>400</v>
      </c>
      <c r="E50">
        <v>15798.032609624999</v>
      </c>
      <c r="F50">
        <v>1251.45</v>
      </c>
      <c r="G50">
        <v>67.928288104832305</v>
      </c>
      <c r="H50">
        <f>(Table2[[#This Row],[1Y Return vs Nifty]]-AVERAGE(Table2[1Y Return vs Nifty]))/_xlfn.STDEV.P(Table2[1Y Return vs Nifty])</f>
        <v>0.75770549728382242</v>
      </c>
      <c r="I50">
        <v>19.280019754624799</v>
      </c>
      <c r="J50">
        <f>(Table2[[#This Row],[1M Return vs Nifty]]-AVERAGE(Table2[1M Return vs Nifty]))/_xlfn.STDEV.P(Table2[1M Return vs Nifty])</f>
        <v>2.2681971937050296</v>
      </c>
      <c r="K50">
        <v>104.79640700403399</v>
      </c>
      <c r="L50">
        <f>(Table2[[#This Row],[6M Return vs Nifty]]-AVERAGE(Table2[6M Return vs Nifty]))/_xlfn.STDEV.P(Table2[6M Return vs Nifty])</f>
        <v>3.5307414683098228</v>
      </c>
      <c r="M50">
        <v>12.2504858162162</v>
      </c>
      <c r="N50">
        <f>(Table2[[#This Row],[1W Return vs Nifty]]-AVERAGE(Table2[1W Return vs Nifty]))/_xlfn.STDEV.P(Table2[1W Return vs Nifty])</f>
        <v>2.3842083582917275</v>
      </c>
      <c r="O50">
        <v>1109.72</v>
      </c>
      <c r="P50">
        <v>1047.3813147558601</v>
      </c>
      <c r="Q50">
        <v>829.73709112847405</v>
      </c>
      <c r="R50">
        <v>72.625524518050895</v>
      </c>
      <c r="S50" s="1">
        <f>(Table2[[#This Row],[Close Price]]-Table2[[#This Row],[20D EMA]])/Table2[[#This Row],[20D EMA]]</f>
        <v>0.12771690156075408</v>
      </c>
      <c r="T50" s="1">
        <f>(Table2[[#This Row],[Close Price]]-Table2[[#This Row],[50D EMA]])/Table2[[#This Row],[50D EMA]]</f>
        <v>0.19483704966773008</v>
      </c>
      <c r="U50" s="1">
        <f>(Table2[[#This Row],[Close Price]]-Table2[[#This Row],[200D EMA]])/Table2[[#This Row],[200D EMA]]</f>
        <v>0.508248833733563</v>
      </c>
      <c r="V50">
        <v>1.24448193488002</v>
      </c>
      <c r="W50">
        <v>1187.2</v>
      </c>
      <c r="X50">
        <v>1263</v>
      </c>
      <c r="Y50">
        <v>1111.25</v>
      </c>
      <c r="Z50">
        <v>1335.95</v>
      </c>
      <c r="AA50">
        <v>954.6</v>
      </c>
      <c r="AB50">
        <v>1335.95</v>
      </c>
      <c r="AC50" s="1">
        <f>(Table2[[#This Row],[Close Price]]/Table2[[#This Row],[Day Low]])-1</f>
        <v>5.4118935309973137E-2</v>
      </c>
      <c r="AD50" s="1">
        <f>(Table2[[#This Row],[Day High]]/Table2[[#This Row],[Close Price]])-1</f>
        <v>9.2292940189380168E-3</v>
      </c>
      <c r="AE50" s="1">
        <f>(Table2[[#This Row],[Close Price]]/Table2[[#This Row],[Current Week Low]])-1</f>
        <v>0.12616422947131611</v>
      </c>
      <c r="AF50" s="1">
        <f>(Table2[[#This Row],[Current Week High]]/Table2[[#This Row],[Close Price]])-1</f>
        <v>6.7521674857165648E-2</v>
      </c>
      <c r="AG50" s="1">
        <f>(Table2[[#This Row],[Close Price]]/Table2[[#This Row],[Current Month Low]])-1</f>
        <v>0.3109679446888749</v>
      </c>
      <c r="AH50" s="1">
        <f>(Table2[[#This Row],[Current Month High]]/Table2[[#This Row],[Close Price]])-1</f>
        <v>6.7521674857165648E-2</v>
      </c>
      <c r="AI50">
        <v>6.7521674857165603</v>
      </c>
      <c r="AJ50">
        <v>178.1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0.35</v>
      </c>
      <c r="AM50" t="s">
        <v>3182</v>
      </c>
      <c r="AN50">
        <v>19.600000000000001</v>
      </c>
      <c r="AO50" t="s">
        <v>3182</v>
      </c>
      <c r="AP50">
        <v>0.112086281939881</v>
      </c>
      <c r="AQ50">
        <f>(Table2[[#This Row],[Sharpe Ratio]]-AVERAGE(Table2[Sharpe Ratio]))/_xlfn.STDEV.P(Table2[Sharpe Ratio])</f>
        <v>0.64449835860565408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9.5853508761960562</v>
      </c>
      <c r="AS50">
        <f>_xlfn.RANK.AVG(Table2[[#This Row],[1Y Return vs Nifty Z-Score]],Table2[1Y Return vs Nifty Z-Score])</f>
        <v>121</v>
      </c>
      <c r="AT50">
        <f>_xlfn.RANK.AVG(Table2[[#This Row],[6M Return vs Nifty Z-Score]],Table2[6M Return vs Nifty Z-Score])</f>
        <v>6</v>
      </c>
      <c r="AU50">
        <f>_xlfn.RANK.AVG(Table2[[#This Row],[Sharpe Ratio Z-Score]],Table2[Sharpe Ratio Z-Score])</f>
        <v>183</v>
      </c>
      <c r="AV50">
        <f>(Table2[[#This Row],[Rank 1Y]]+Table2[[#This Row],[Rank 6M]]+Table2[[#This Row],[Rank Sharpe]])/3</f>
        <v>103.33333333333333</v>
      </c>
    </row>
    <row r="51" spans="1:48" x14ac:dyDescent="0.3">
      <c r="A51" t="s">
        <v>1261</v>
      </c>
      <c r="B51" t="s">
        <v>1262</v>
      </c>
      <c r="C51" t="s">
        <v>3150</v>
      </c>
      <c r="D51" t="s">
        <v>284</v>
      </c>
      <c r="E51">
        <v>9135.8254415699994</v>
      </c>
      <c r="F51">
        <v>2117.65</v>
      </c>
      <c r="G51">
        <v>109.651365053585</v>
      </c>
      <c r="H51">
        <f>(Table2[[#This Row],[1Y Return vs Nifty]]-AVERAGE(Table2[1Y Return vs Nifty]))/_xlfn.STDEV.P(Table2[1Y Return vs Nifty])</f>
        <v>1.4736708364801798</v>
      </c>
      <c r="I51">
        <v>-5.8021532267806899</v>
      </c>
      <c r="J51">
        <f>(Table2[[#This Row],[1M Return vs Nifty]]-AVERAGE(Table2[1M Return vs Nifty]))/_xlfn.STDEV.P(Table2[1M Return vs Nifty])</f>
        <v>-0.62432383035034589</v>
      </c>
      <c r="K51">
        <v>54.6958260576505</v>
      </c>
      <c r="L51">
        <f>(Table2[[#This Row],[6M Return vs Nifty]]-AVERAGE(Table2[6M Return vs Nifty]))/_xlfn.STDEV.P(Table2[6M Return vs Nifty])</f>
        <v>1.756898465500446</v>
      </c>
      <c r="M51">
        <v>-1.32086507930898</v>
      </c>
      <c r="N51">
        <f>(Table2[[#This Row],[1W Return vs Nifty]]-AVERAGE(Table2[1W Return vs Nifty]))/_xlfn.STDEV.P(Table2[1W Return vs Nifty])</f>
        <v>-0.42327499217979664</v>
      </c>
      <c r="O51">
        <v>2092.34</v>
      </c>
      <c r="P51">
        <v>2035.9901046237001</v>
      </c>
      <c r="Q51">
        <v>1615.12693777498</v>
      </c>
      <c r="R51">
        <v>43.561959009360301</v>
      </c>
      <c r="S51" s="1">
        <f>(Table2[[#This Row],[Close Price]]-Table2[[#This Row],[20D EMA]])/Table2[[#This Row],[20D EMA]]</f>
        <v>1.2096504392211565E-2</v>
      </c>
      <c r="T51" s="1">
        <f>(Table2[[#This Row],[Close Price]]-Table2[[#This Row],[50D EMA]])/Table2[[#This Row],[50D EMA]]</f>
        <v>4.0108198556983034E-2</v>
      </c>
      <c r="U51" s="1">
        <f>(Table2[[#This Row],[Close Price]]-Table2[[#This Row],[200D EMA]])/Table2[[#This Row],[200D EMA]]</f>
        <v>0.31113533585001218</v>
      </c>
      <c r="V51">
        <v>0.47235628393387002</v>
      </c>
      <c r="W51">
        <v>2014.05</v>
      </c>
      <c r="X51">
        <v>2123</v>
      </c>
      <c r="Y51">
        <v>1893.95</v>
      </c>
      <c r="Z51">
        <v>2123</v>
      </c>
      <c r="AA51">
        <v>1878.85</v>
      </c>
      <c r="AB51">
        <v>2406.75</v>
      </c>
      <c r="AC51" s="1">
        <f>(Table2[[#This Row],[Close Price]]/Table2[[#This Row],[Day Low]])-1</f>
        <v>5.1438643529207351E-2</v>
      </c>
      <c r="AD51" s="1">
        <f>(Table2[[#This Row],[Day High]]/Table2[[#This Row],[Close Price]])-1</f>
        <v>2.5263853800203684E-3</v>
      </c>
      <c r="AE51" s="1">
        <f>(Table2[[#This Row],[Close Price]]/Table2[[#This Row],[Current Week Low]])-1</f>
        <v>0.11811293856754412</v>
      </c>
      <c r="AF51" s="1">
        <f>(Table2[[#This Row],[Current Week High]]/Table2[[#This Row],[Close Price]])-1</f>
        <v>2.5263853800203684E-3</v>
      </c>
      <c r="AG51" s="1">
        <f>(Table2[[#This Row],[Close Price]]/Table2[[#This Row],[Current Month Low]])-1</f>
        <v>0.12709902333874457</v>
      </c>
      <c r="AH51" s="1">
        <f>(Table2[[#This Row],[Current Month High]]/Table2[[#This Row],[Close Price]])-1</f>
        <v>0.13651925483436833</v>
      </c>
      <c r="AI51">
        <v>13.6519254834368</v>
      </c>
      <c r="AJ51">
        <v>139.133871605217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0.18</v>
      </c>
      <c r="AM51" t="s">
        <v>3182</v>
      </c>
      <c r="AN51">
        <v>-9.67</v>
      </c>
      <c r="AO51" t="s">
        <v>3181</v>
      </c>
      <c r="AP51">
        <v>9.6275559454215995E-2</v>
      </c>
      <c r="AQ51">
        <f>(Table2[[#This Row],[Sharpe Ratio]]-AVERAGE(Table2[Sharpe Ratio]))/_xlfn.STDEV.P(Table2[Sharpe Ratio])</f>
        <v>0.45667589470128989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2.6396463741517731</v>
      </c>
      <c r="AS51">
        <f>_xlfn.RANK.AVG(Table2[[#This Row],[1Y Return vs Nifty Z-Score]],Table2[1Y Return vs Nifty Z-Score])</f>
        <v>56</v>
      </c>
      <c r="AT51">
        <f>_xlfn.RANK.AVG(Table2[[#This Row],[6M Return vs Nifty Z-Score]],Table2[6M Return vs Nifty Z-Score])</f>
        <v>34</v>
      </c>
      <c r="AU51">
        <f>_xlfn.RANK.AVG(Table2[[#This Row],[Sharpe Ratio Z-Score]],Table2[Sharpe Ratio Z-Score])</f>
        <v>226</v>
      </c>
      <c r="AV51">
        <f>(Table2[[#This Row],[Rank 1Y]]+Table2[[#This Row],[Rank 6M]]+Table2[[#This Row],[Rank Sharpe]])/3</f>
        <v>105.33333333333333</v>
      </c>
    </row>
    <row r="52" spans="1:48" x14ac:dyDescent="0.3">
      <c r="A52" t="s">
        <v>500</v>
      </c>
      <c r="B52" t="s">
        <v>501</v>
      </c>
      <c r="C52" t="s">
        <v>3136</v>
      </c>
      <c r="D52" t="s">
        <v>502</v>
      </c>
      <c r="E52">
        <v>42288.401900249999</v>
      </c>
      <c r="F52">
        <v>1090.5</v>
      </c>
      <c r="G52">
        <v>80.809647594167004</v>
      </c>
      <c r="H52">
        <f>(Table2[[#This Row],[1Y Return vs Nifty]]-AVERAGE(Table2[1Y Return vs Nifty]))/_xlfn.STDEV.P(Table2[1Y Return vs Nifty])</f>
        <v>0.97874880450250157</v>
      </c>
      <c r="I52">
        <v>8.2224243662849101</v>
      </c>
      <c r="J52">
        <f>(Table2[[#This Row],[1M Return vs Nifty]]-AVERAGE(Table2[1M Return vs Nifty]))/_xlfn.STDEV.P(Table2[1M Return vs Nifty])</f>
        <v>0.99301552742825738</v>
      </c>
      <c r="K52">
        <v>33.802032985988497</v>
      </c>
      <c r="L52">
        <f>(Table2[[#This Row],[6M Return vs Nifty]]-AVERAGE(Table2[6M Return vs Nifty]))/_xlfn.STDEV.P(Table2[6M Return vs Nifty])</f>
        <v>1.0171404039726186</v>
      </c>
      <c r="M52">
        <v>4.1299379286718496</v>
      </c>
      <c r="N52">
        <f>(Table2[[#This Row],[1W Return vs Nifty]]-AVERAGE(Table2[1W Return vs Nifty]))/_xlfn.STDEV.P(Table2[1W Return vs Nifty])</f>
        <v>0.70432378626252357</v>
      </c>
      <c r="O52">
        <v>1049.0899999999999</v>
      </c>
      <c r="P52">
        <v>1044.23291457548</v>
      </c>
      <c r="Q52">
        <v>894.17968497672598</v>
      </c>
      <c r="R52">
        <v>55.215463042540399</v>
      </c>
      <c r="S52" s="1">
        <f>(Table2[[#This Row],[Close Price]]-Table2[[#This Row],[20D EMA]])/Table2[[#This Row],[20D EMA]]</f>
        <v>3.9472304568721542E-2</v>
      </c>
      <c r="T52" s="1">
        <f>(Table2[[#This Row],[Close Price]]-Table2[[#This Row],[50D EMA]])/Table2[[#This Row],[50D EMA]]</f>
        <v>4.4307246763361535E-2</v>
      </c>
      <c r="U52" s="1">
        <f>(Table2[[#This Row],[Close Price]]-Table2[[#This Row],[200D EMA]])/Table2[[#This Row],[200D EMA]]</f>
        <v>0.21955353976576186</v>
      </c>
      <c r="V52">
        <v>1.1822210573326899</v>
      </c>
      <c r="W52">
        <v>1048</v>
      </c>
      <c r="X52">
        <v>1095</v>
      </c>
      <c r="Y52">
        <v>994.65</v>
      </c>
      <c r="Z52">
        <v>1095</v>
      </c>
      <c r="AA52">
        <v>940</v>
      </c>
      <c r="AB52">
        <v>1143.6500000000001</v>
      </c>
      <c r="AC52" s="1">
        <f>(Table2[[#This Row],[Close Price]]/Table2[[#This Row],[Day Low]])-1</f>
        <v>4.0553435114503822E-2</v>
      </c>
      <c r="AD52" s="1">
        <f>(Table2[[#This Row],[Day High]]/Table2[[#This Row],[Close Price]])-1</f>
        <v>4.126547455295837E-3</v>
      </c>
      <c r="AE52" s="1">
        <f>(Table2[[#This Row],[Close Price]]/Table2[[#This Row],[Current Week Low]])-1</f>
        <v>9.6365555723118668E-2</v>
      </c>
      <c r="AF52" s="1">
        <f>(Table2[[#This Row],[Current Week High]]/Table2[[#This Row],[Close Price]])-1</f>
        <v>4.126547455295837E-3</v>
      </c>
      <c r="AG52" s="1">
        <f>(Table2[[#This Row],[Close Price]]/Table2[[#This Row],[Current Month Low]])-1</f>
        <v>0.16010638297872348</v>
      </c>
      <c r="AH52" s="1">
        <f>(Table2[[#This Row],[Current Month High]]/Table2[[#This Row],[Close Price]])-1</f>
        <v>4.8739110499770755E-2</v>
      </c>
      <c r="AI52">
        <v>11.416781292984799</v>
      </c>
      <c r="AJ52">
        <v>110.48060220034699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0.02</v>
      </c>
      <c r="AM52" t="s">
        <v>3182</v>
      </c>
      <c r="AN52">
        <v>-2.1800000000000002</v>
      </c>
      <c r="AO52" t="s">
        <v>3181</v>
      </c>
      <c r="AP52">
        <v>0.138062667049763</v>
      </c>
      <c r="AQ52">
        <f>(Table2[[#This Row],[Sharpe Ratio]]-AVERAGE(Table2[Sharpe Ratio]))/_xlfn.STDEV.P(Table2[Sharpe Ratio])</f>
        <v>0.95308315978031488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4.6463116819462158</v>
      </c>
      <c r="AS52">
        <f>_xlfn.RANK.AVG(Table2[[#This Row],[1Y Return vs Nifty Z-Score]],Table2[1Y Return vs Nifty Z-Score])</f>
        <v>101</v>
      </c>
      <c r="AT52">
        <f>_xlfn.RANK.AVG(Table2[[#This Row],[6M Return vs Nifty Z-Score]],Table2[6M Return vs Nifty Z-Score])</f>
        <v>96</v>
      </c>
      <c r="AU52">
        <f>_xlfn.RANK.AVG(Table2[[#This Row],[Sharpe Ratio Z-Score]],Table2[Sharpe Ratio Z-Score])</f>
        <v>122</v>
      </c>
      <c r="AV52">
        <f>(Table2[[#This Row],[Rank 1Y]]+Table2[[#This Row],[Rank 6M]]+Table2[[#This Row],[Rank Sharpe]])/3</f>
        <v>106.33333333333333</v>
      </c>
    </row>
    <row r="53" spans="1:48" x14ac:dyDescent="0.3">
      <c r="A53" t="s">
        <v>129</v>
      </c>
      <c r="B53" t="s">
        <v>130</v>
      </c>
      <c r="C53" t="s">
        <v>3147</v>
      </c>
      <c r="D53" t="s">
        <v>131</v>
      </c>
      <c r="E53">
        <v>208255.59883820999</v>
      </c>
      <c r="F53">
        <v>284.89999999999998</v>
      </c>
      <c r="G53">
        <v>86.943549365043793</v>
      </c>
      <c r="H53">
        <f>(Table2[[#This Row],[1Y Return vs Nifty]]-AVERAGE(Table2[1Y Return vs Nifty]))/_xlfn.STDEV.P(Table2[1Y Return vs Nifty])</f>
        <v>1.0840061676489707</v>
      </c>
      <c r="I53">
        <v>7.2732538363943604</v>
      </c>
      <c r="J53">
        <f>(Table2[[#This Row],[1M Return vs Nifty]]-AVERAGE(Table2[1M Return vs Nifty]))/_xlfn.STDEV.P(Table2[1M Return vs Nifty])</f>
        <v>0.8835554852238775</v>
      </c>
      <c r="K53">
        <v>14.282813335861199</v>
      </c>
      <c r="L53">
        <f>(Table2[[#This Row],[6M Return vs Nifty]]-AVERAGE(Table2[6M Return vs Nifty]))/_xlfn.STDEV.P(Table2[6M Return vs Nifty])</f>
        <v>0.32604999059534767</v>
      </c>
      <c r="M53">
        <v>7.5470637486579601</v>
      </c>
      <c r="N53">
        <f>(Table2[[#This Row],[1W Return vs Nifty]]-AVERAGE(Table2[1W Return vs Nifty]))/_xlfn.STDEV.P(Table2[1W Return vs Nifty])</f>
        <v>1.4112190629324819</v>
      </c>
      <c r="O53">
        <v>281.07</v>
      </c>
      <c r="P53">
        <v>285.49614925195198</v>
      </c>
      <c r="Q53">
        <v>257.44833930766902</v>
      </c>
      <c r="R53">
        <v>64.0434527884494</v>
      </c>
      <c r="S53" s="1">
        <f>(Table2[[#This Row],[Close Price]]-Table2[[#This Row],[20D EMA]])/Table2[[#This Row],[20D EMA]]</f>
        <v>1.3626498736969382E-2</v>
      </c>
      <c r="T53" s="1">
        <f>(Table2[[#This Row],[Close Price]]-Table2[[#This Row],[50D EMA]])/Table2[[#This Row],[50D EMA]]</f>
        <v>-2.0881166121294835E-3</v>
      </c>
      <c r="U53" s="1">
        <f>(Table2[[#This Row],[Close Price]]-Table2[[#This Row],[200D EMA]])/Table2[[#This Row],[200D EMA]]</f>
        <v>0.10662978353697702</v>
      </c>
      <c r="V53">
        <v>0.88180568242726798</v>
      </c>
      <c r="W53">
        <v>283.75</v>
      </c>
      <c r="X53">
        <v>288.45</v>
      </c>
      <c r="Y53">
        <v>267.39999999999998</v>
      </c>
      <c r="Z53">
        <v>294.75</v>
      </c>
      <c r="AA53">
        <v>257.45</v>
      </c>
      <c r="AB53">
        <v>294.75</v>
      </c>
      <c r="AC53" s="1">
        <f>(Table2[[#This Row],[Close Price]]/Table2[[#This Row],[Day Low]])-1</f>
        <v>4.0528634361232108E-3</v>
      </c>
      <c r="AD53" s="1">
        <f>(Table2[[#This Row],[Day High]]/Table2[[#This Row],[Close Price]])-1</f>
        <v>1.2460512460512607E-2</v>
      </c>
      <c r="AE53" s="1">
        <f>(Table2[[#This Row],[Close Price]]/Table2[[#This Row],[Current Week Low]])-1</f>
        <v>6.5445026178010401E-2</v>
      </c>
      <c r="AF53" s="1">
        <f>(Table2[[#This Row],[Current Week High]]/Table2[[#This Row],[Close Price]])-1</f>
        <v>3.4573534573534737E-2</v>
      </c>
      <c r="AG53" s="1">
        <f>(Table2[[#This Row],[Close Price]]/Table2[[#This Row],[Current Month Low]])-1</f>
        <v>0.10662264517382014</v>
      </c>
      <c r="AH53" s="1">
        <f>(Table2[[#This Row],[Current Month High]]/Table2[[#This Row],[Close Price]])-1</f>
        <v>3.4573534573534737E-2</v>
      </c>
      <c r="AI53">
        <v>19.515619515619498</v>
      </c>
      <c r="AJ53">
        <v>117.896749521988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-0.01</v>
      </c>
      <c r="AM53" t="s">
        <v>3181</v>
      </c>
      <c r="AN53">
        <v>-1.37</v>
      </c>
      <c r="AO53" t="s">
        <v>3181</v>
      </c>
      <c r="AP53">
        <v>0.211351349987771</v>
      </c>
      <c r="AQ53">
        <f>(Table2[[#This Row],[Sharpe Ratio]]-AVERAGE(Table2[Sharpe Ratio]))/_xlfn.STDEV.P(Table2[Sharpe Ratio])</f>
        <v>1.8237113690985705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90</v>
      </c>
      <c r="AT53">
        <f>_xlfn.RANK.AVG(Table2[[#This Row],[6M Return vs Nifty Z-Score]],Table2[6M Return vs Nifty Z-Score])</f>
        <v>211</v>
      </c>
      <c r="AU53">
        <f>_xlfn.RANK.AVG(Table2[[#This Row],[Sharpe Ratio Z-Score]],Table2[Sharpe Ratio Z-Score])</f>
        <v>20</v>
      </c>
      <c r="AV53">
        <f>(Table2[[#This Row],[Rank 1Y]]+Table2[[#This Row],[Rank 6M]]+Table2[[#This Row],[Rank Sharpe]])/3</f>
        <v>107</v>
      </c>
    </row>
    <row r="54" spans="1:48" x14ac:dyDescent="0.3">
      <c r="A54" t="s">
        <v>275</v>
      </c>
      <c r="B54" t="s">
        <v>276</v>
      </c>
      <c r="C54" t="s">
        <v>3135</v>
      </c>
      <c r="D54" t="s">
        <v>277</v>
      </c>
      <c r="E54">
        <v>94490.833363700003</v>
      </c>
      <c r="F54">
        <v>10886.5</v>
      </c>
      <c r="G54">
        <v>153.884857722611</v>
      </c>
      <c r="H54">
        <f>(Table2[[#This Row],[1Y Return vs Nifty]]-AVERAGE(Table2[1Y Return vs Nifty]))/_xlfn.STDEV.P(Table2[1Y Return vs Nifty])</f>
        <v>2.2327147493133044</v>
      </c>
      <c r="I54">
        <v>4.4035593942167504</v>
      </c>
      <c r="J54">
        <f>(Table2[[#This Row],[1M Return vs Nifty]]-AVERAGE(Table2[1M Return vs Nifty]))/_xlfn.STDEV.P(Table2[1M Return vs Nifty])</f>
        <v>0.552617192406615</v>
      </c>
      <c r="K54">
        <v>33.205089995001003</v>
      </c>
      <c r="L54">
        <f>(Table2[[#This Row],[6M Return vs Nifty]]-AVERAGE(Table2[6M Return vs Nifty]))/_xlfn.STDEV.P(Table2[6M Return vs Nifty])</f>
        <v>0.99600525688176034</v>
      </c>
      <c r="M54">
        <v>1.4119371645493</v>
      </c>
      <c r="N54">
        <f>(Table2[[#This Row],[1W Return vs Nifty]]-AVERAGE(Table2[1W Return vs Nifty]))/_xlfn.STDEV.P(Table2[1W Return vs Nifty])</f>
        <v>0.14205537609570754</v>
      </c>
      <c r="O54">
        <v>11185.32</v>
      </c>
      <c r="P54">
        <v>11116.164322525499</v>
      </c>
      <c r="Q54">
        <v>9241.1196135022292</v>
      </c>
      <c r="R54">
        <v>53.284033573214302</v>
      </c>
      <c r="S54" s="1">
        <f>(Table2[[#This Row],[Close Price]]-Table2[[#This Row],[20D EMA]])/Table2[[#This Row],[20D EMA]]</f>
        <v>-2.6715373364373993E-2</v>
      </c>
      <c r="T54" s="1">
        <f>(Table2[[#This Row],[Close Price]]-Table2[[#This Row],[50D EMA]])/Table2[[#This Row],[50D EMA]]</f>
        <v>-2.0660392907301095E-2</v>
      </c>
      <c r="U54" s="1">
        <f>(Table2[[#This Row],[Close Price]]-Table2[[#This Row],[200D EMA]])/Table2[[#This Row],[200D EMA]]</f>
        <v>0.17804989604221769</v>
      </c>
      <c r="V54">
        <v>0.53138504884499005</v>
      </c>
      <c r="W54">
        <v>10644</v>
      </c>
      <c r="X54">
        <v>11294.7</v>
      </c>
      <c r="Y54">
        <v>10644</v>
      </c>
      <c r="Z54">
        <v>11500</v>
      </c>
      <c r="AA54">
        <v>10428.85</v>
      </c>
      <c r="AB54">
        <v>11881.85</v>
      </c>
      <c r="AC54" s="1">
        <f>(Table2[[#This Row],[Close Price]]/Table2[[#This Row],[Day Low]])-1</f>
        <v>2.2782788425403933E-2</v>
      </c>
      <c r="AD54" s="1">
        <f>(Table2[[#This Row],[Day High]]/Table2[[#This Row],[Close Price]])-1</f>
        <v>3.7495981261195022E-2</v>
      </c>
      <c r="AE54" s="1">
        <f>(Table2[[#This Row],[Close Price]]/Table2[[#This Row],[Current Week Low]])-1</f>
        <v>2.2782788425403933E-2</v>
      </c>
      <c r="AF54" s="1">
        <f>(Table2[[#This Row],[Current Week High]]/Table2[[#This Row],[Close Price]])-1</f>
        <v>5.6354200156156775E-2</v>
      </c>
      <c r="AG54" s="1">
        <f>(Table2[[#This Row],[Close Price]]/Table2[[#This Row],[Current Month Low]])-1</f>
        <v>4.3883074356232843E-2</v>
      </c>
      <c r="AH54" s="1">
        <f>(Table2[[#This Row],[Current Month High]]/Table2[[#This Row],[Close Price]])-1</f>
        <v>9.1429752445689738E-2</v>
      </c>
      <c r="AI54">
        <v>15.914205667569901</v>
      </c>
      <c r="AJ54">
        <v>181.35943658331701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-0.02</v>
      </c>
      <c r="AM54" t="s">
        <v>3181</v>
      </c>
      <c r="AN54">
        <v>-7.88</v>
      </c>
      <c r="AO54" t="s">
        <v>3181</v>
      </c>
      <c r="AP54">
        <v>0.104655147895127</v>
      </c>
      <c r="AQ54">
        <f>(Table2[[#This Row],[Sharpe Ratio]]-AVERAGE(Table2[Sharpe Ratio]))/_xlfn.STDEV.P(Table2[Sharpe Ratio])</f>
        <v>0.55622067824318111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4.4796132529405686</v>
      </c>
      <c r="AS54">
        <f>_xlfn.RANK.AVG(Table2[[#This Row],[1Y Return vs Nifty Z-Score]],Table2[1Y Return vs Nifty Z-Score])</f>
        <v>27</v>
      </c>
      <c r="AT54">
        <f>_xlfn.RANK.AVG(Table2[[#This Row],[6M Return vs Nifty Z-Score]],Table2[6M Return vs Nifty Z-Score])</f>
        <v>98</v>
      </c>
      <c r="AU54">
        <f>_xlfn.RANK.AVG(Table2[[#This Row],[Sharpe Ratio Z-Score]],Table2[Sharpe Ratio Z-Score])</f>
        <v>202</v>
      </c>
      <c r="AV54">
        <f>(Table2[[#This Row],[Rank 1Y]]+Table2[[#This Row],[Rank 6M]]+Table2[[#This Row],[Rank Sharpe]])/3</f>
        <v>109</v>
      </c>
    </row>
    <row r="55" spans="1:48" x14ac:dyDescent="0.3">
      <c r="A55" t="s">
        <v>534</v>
      </c>
      <c r="B55" t="s">
        <v>535</v>
      </c>
      <c r="C55" t="s">
        <v>3146</v>
      </c>
      <c r="D55" t="s">
        <v>307</v>
      </c>
      <c r="E55">
        <v>38471.55490874</v>
      </c>
      <c r="F55">
        <v>1871.05</v>
      </c>
      <c r="G55">
        <v>77.6112655487902</v>
      </c>
      <c r="H55">
        <f>(Table2[[#This Row],[1Y Return vs Nifty]]-AVERAGE(Table2[1Y Return vs Nifty]))/_xlfn.STDEV.P(Table2[1Y Return vs Nifty])</f>
        <v>0.92386477260786448</v>
      </c>
      <c r="I55">
        <v>-7.1391921574673498</v>
      </c>
      <c r="J55">
        <f>(Table2[[#This Row],[1M Return vs Nifty]]-AVERAGE(Table2[1M Return vs Nifty]))/_xlfn.STDEV.P(Table2[1M Return vs Nifty])</f>
        <v>-0.77851354987180699</v>
      </c>
      <c r="K55">
        <v>20.1500432031341</v>
      </c>
      <c r="L55">
        <f>(Table2[[#This Row],[6M Return vs Nifty]]-AVERAGE(Table2[6M Return vs Nifty]))/_xlfn.STDEV.P(Table2[6M Return vs Nifty])</f>
        <v>0.53378300385270172</v>
      </c>
      <c r="M55">
        <v>-3.2621879889282899</v>
      </c>
      <c r="N55">
        <f>(Table2[[#This Row],[1W Return vs Nifty]]-AVERAGE(Table2[1W Return vs Nifty]))/_xlfn.STDEV.P(Table2[1W Return vs Nifty])</f>
        <v>-0.82487331415983078</v>
      </c>
      <c r="O55">
        <v>1919.65</v>
      </c>
      <c r="P55">
        <v>1888.19362217249</v>
      </c>
      <c r="Q55">
        <v>1583.02293323188</v>
      </c>
      <c r="R55">
        <v>24.396682478211201</v>
      </c>
      <c r="S55" s="1">
        <f>(Table2[[#This Row],[Close Price]]-Table2[[#This Row],[20D EMA]])/Table2[[#This Row],[20D EMA]]</f>
        <v>-2.5317115099106679E-2</v>
      </c>
      <c r="T55" s="1">
        <f>(Table2[[#This Row],[Close Price]]-Table2[[#This Row],[50D EMA]])/Table2[[#This Row],[50D EMA]]</f>
        <v>-9.0793772265606882E-3</v>
      </c>
      <c r="U55" s="1">
        <f>(Table2[[#This Row],[Close Price]]-Table2[[#This Row],[200D EMA]])/Table2[[#This Row],[200D EMA]]</f>
        <v>0.18194750102583007</v>
      </c>
      <c r="V55">
        <v>0.60287109588821597</v>
      </c>
      <c r="W55">
        <v>1796.7</v>
      </c>
      <c r="X55">
        <v>1880</v>
      </c>
      <c r="Y55">
        <v>1795.8</v>
      </c>
      <c r="Z55">
        <v>1880</v>
      </c>
      <c r="AA55">
        <v>1795.8</v>
      </c>
      <c r="AB55">
        <v>2175.9</v>
      </c>
      <c r="AC55" s="1">
        <f>(Table2[[#This Row],[Close Price]]/Table2[[#This Row],[Day Low]])-1</f>
        <v>4.1381421494963044E-2</v>
      </c>
      <c r="AD55" s="1">
        <f>(Table2[[#This Row],[Day High]]/Table2[[#This Row],[Close Price]])-1</f>
        <v>4.7834103845434406E-3</v>
      </c>
      <c r="AE55" s="1">
        <f>(Table2[[#This Row],[Close Price]]/Table2[[#This Row],[Current Week Low]])-1</f>
        <v>4.190332999220403E-2</v>
      </c>
      <c r="AF55" s="1">
        <f>(Table2[[#This Row],[Current Week High]]/Table2[[#This Row],[Close Price]])-1</f>
        <v>4.7834103845434406E-3</v>
      </c>
      <c r="AG55" s="1">
        <f>(Table2[[#This Row],[Close Price]]/Table2[[#This Row],[Current Month Low]])-1</f>
        <v>4.190332999220403E-2</v>
      </c>
      <c r="AH55" s="1">
        <f>(Table2[[#This Row],[Current Month High]]/Table2[[#This Row],[Close Price]])-1</f>
        <v>0.16292990566794052</v>
      </c>
      <c r="AI55">
        <v>17.556986718687298</v>
      </c>
      <c r="AJ55">
        <v>129.85872235872199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</v>
      </c>
      <c r="AM55" t="s">
        <v>3182</v>
      </c>
      <c r="AN55">
        <v>-8.67</v>
      </c>
      <c r="AO55" t="s">
        <v>3181</v>
      </c>
      <c r="AP55">
        <v>0.162536690359773</v>
      </c>
      <c r="AQ55">
        <f>(Table2[[#This Row],[Sharpe Ratio]]-AVERAGE(Table2[Sharpe Ratio]))/_xlfn.STDEV.P(Table2[Sharpe Ratio])</f>
        <v>1.2438207502924907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1.0980816627214192</v>
      </c>
      <c r="AS55">
        <f>_xlfn.RANK.AVG(Table2[[#This Row],[1Y Return vs Nifty Z-Score]],Table2[1Y Return vs Nifty Z-Score])</f>
        <v>107</v>
      </c>
      <c r="AT55">
        <f>_xlfn.RANK.AVG(Table2[[#This Row],[6M Return vs Nifty Z-Score]],Table2[6M Return vs Nifty Z-Score])</f>
        <v>151</v>
      </c>
      <c r="AU55">
        <f>_xlfn.RANK.AVG(Table2[[#This Row],[Sharpe Ratio Z-Score]],Table2[Sharpe Ratio Z-Score])</f>
        <v>79</v>
      </c>
      <c r="AV55">
        <f>(Table2[[#This Row],[Rank 1Y]]+Table2[[#This Row],[Rank 6M]]+Table2[[#This Row],[Rank Sharpe]])/3</f>
        <v>112.33333333333333</v>
      </c>
    </row>
    <row r="56" spans="1:48" x14ac:dyDescent="0.3">
      <c r="A56" t="s">
        <v>810</v>
      </c>
      <c r="B56" t="s">
        <v>811</v>
      </c>
      <c r="C56" t="s">
        <v>3140</v>
      </c>
      <c r="D56" t="s">
        <v>51</v>
      </c>
      <c r="E56">
        <v>19193.723636575</v>
      </c>
      <c r="F56">
        <v>1211.75</v>
      </c>
      <c r="G56">
        <v>196.656478175426</v>
      </c>
      <c r="H56">
        <f>(Table2[[#This Row],[1Y Return vs Nifty]]-AVERAGE(Table2[1Y Return vs Nifty]))/_xlfn.STDEV.P(Table2[1Y Return vs Nifty])</f>
        <v>2.9666730281595872</v>
      </c>
      <c r="I56">
        <v>4.4207114224850903</v>
      </c>
      <c r="J56">
        <f>(Table2[[#This Row],[1M Return vs Nifty]]-AVERAGE(Table2[1M Return vs Nifty]))/_xlfn.STDEV.P(Table2[1M Return vs Nifty])</f>
        <v>0.55459519496676579</v>
      </c>
      <c r="K56">
        <v>71.512144465498693</v>
      </c>
      <c r="L56">
        <f>(Table2[[#This Row],[6M Return vs Nifty]]-AVERAGE(Table2[6M Return vs Nifty]))/_xlfn.STDEV.P(Table2[6M Return vs Nifty])</f>
        <v>2.3522909375498005</v>
      </c>
      <c r="M56">
        <v>-3.2551639510052202E-2</v>
      </c>
      <c r="N56">
        <f>(Table2[[#This Row],[1W Return vs Nifty]]-AVERAGE(Table2[1W Return vs Nifty]))/_xlfn.STDEV.P(Table2[1W Return vs Nifty])</f>
        <v>-0.15676368020592538</v>
      </c>
      <c r="O56">
        <v>1140.29</v>
      </c>
      <c r="P56">
        <v>1081.0558411009999</v>
      </c>
      <c r="Q56">
        <v>826.93368181290498</v>
      </c>
      <c r="R56">
        <v>50.121121177105003</v>
      </c>
      <c r="S56" s="1">
        <f>(Table2[[#This Row],[Close Price]]-Table2[[#This Row],[20D EMA]])/Table2[[#This Row],[20D EMA]]</f>
        <v>6.2668268598339058E-2</v>
      </c>
      <c r="T56" s="1">
        <f>(Table2[[#This Row],[Close Price]]-Table2[[#This Row],[50D EMA]])/Table2[[#This Row],[50D EMA]]</f>
        <v>0.12089491951303344</v>
      </c>
      <c r="U56" s="1">
        <f>(Table2[[#This Row],[Close Price]]-Table2[[#This Row],[200D EMA]])/Table2[[#This Row],[200D EMA]]</f>
        <v>0.46535330057357649</v>
      </c>
      <c r="V56">
        <v>0.29109879825342899</v>
      </c>
      <c r="W56">
        <v>1124.75</v>
      </c>
      <c r="X56">
        <v>1223.8499999999999</v>
      </c>
      <c r="Y56">
        <v>1033.1500000000001</v>
      </c>
      <c r="Z56">
        <v>1223.8499999999999</v>
      </c>
      <c r="AA56">
        <v>1033.1500000000001</v>
      </c>
      <c r="AB56">
        <v>1232</v>
      </c>
      <c r="AC56" s="1">
        <f>(Table2[[#This Row],[Close Price]]/Table2[[#This Row],[Day Low]])-1</f>
        <v>7.7350522338297312E-2</v>
      </c>
      <c r="AD56" s="1">
        <f>(Table2[[#This Row],[Day High]]/Table2[[#This Row],[Close Price]])-1</f>
        <v>9.9855580771610608E-3</v>
      </c>
      <c r="AE56" s="1">
        <f>(Table2[[#This Row],[Close Price]]/Table2[[#This Row],[Current Week Low]])-1</f>
        <v>0.17286938005129926</v>
      </c>
      <c r="AF56" s="1">
        <f>(Table2[[#This Row],[Current Week High]]/Table2[[#This Row],[Close Price]])-1</f>
        <v>9.9855580771610608E-3</v>
      </c>
      <c r="AG56" s="1">
        <f>(Table2[[#This Row],[Close Price]]/Table2[[#This Row],[Current Month Low]])-1</f>
        <v>0.17286938005129926</v>
      </c>
      <c r="AH56" s="1">
        <f>(Table2[[#This Row],[Current Month High]]/Table2[[#This Row],[Close Price]])-1</f>
        <v>1.6711367856405923E-2</v>
      </c>
      <c r="AI56">
        <v>2.9213946771198702</v>
      </c>
      <c r="AJ56">
        <v>227.102173032797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0.39</v>
      </c>
      <c r="AM56" t="s">
        <v>3182</v>
      </c>
      <c r="AN56">
        <v>-0.84</v>
      </c>
      <c r="AO56" t="s">
        <v>3181</v>
      </c>
      <c r="AP56">
        <v>6.5705687466354995E-2</v>
      </c>
      <c r="AQ56">
        <f>(Table2[[#This Row],[Sharpe Ratio]]-AVERAGE(Table2[Sharpe Ratio]))/_xlfn.STDEV.P(Table2[Sharpe Ratio])</f>
        <v>9.3523060717463274E-2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5.8103185411876916</v>
      </c>
      <c r="AS56">
        <f>_xlfn.RANK.AVG(Table2[[#This Row],[1Y Return vs Nifty Z-Score]],Table2[1Y Return vs Nifty Z-Score])</f>
        <v>13</v>
      </c>
      <c r="AT56">
        <f>_xlfn.RANK.AVG(Table2[[#This Row],[6M Return vs Nifty Z-Score]],Table2[6M Return vs Nifty Z-Score])</f>
        <v>21</v>
      </c>
      <c r="AU56">
        <f>_xlfn.RANK.AVG(Table2[[#This Row],[Sharpe Ratio Z-Score]],Table2[Sharpe Ratio Z-Score])</f>
        <v>314</v>
      </c>
      <c r="AV56">
        <f>(Table2[[#This Row],[Rank 1Y]]+Table2[[#This Row],[Rank 6M]]+Table2[[#This Row],[Rank Sharpe]])/3</f>
        <v>116</v>
      </c>
    </row>
    <row r="57" spans="1:48" x14ac:dyDescent="0.3">
      <c r="A57" t="s">
        <v>665</v>
      </c>
      <c r="B57" t="s">
        <v>666</v>
      </c>
      <c r="C57" t="s">
        <v>3134</v>
      </c>
      <c r="D57" t="s">
        <v>451</v>
      </c>
      <c r="E57">
        <v>28101.06</v>
      </c>
      <c r="F57">
        <v>800.6</v>
      </c>
      <c r="G57">
        <v>146.93792854697099</v>
      </c>
      <c r="H57">
        <f>(Table2[[#This Row],[1Y Return vs Nifty]]-AVERAGE(Table2[1Y Return vs Nifty]))/_xlfn.STDEV.P(Table2[1Y Return vs Nifty])</f>
        <v>2.1135058877588389</v>
      </c>
      <c r="I57">
        <v>11.523702245058701</v>
      </c>
      <c r="J57">
        <f>(Table2[[#This Row],[1M Return vs Nifty]]-AVERAGE(Table2[1M Return vs Nifty]))/_xlfn.STDEV.P(Table2[1M Return vs Nifty])</f>
        <v>1.3737247936342285</v>
      </c>
      <c r="K57">
        <v>16.6026519314069</v>
      </c>
      <c r="L57">
        <f>(Table2[[#This Row],[6M Return vs Nifty]]-AVERAGE(Table2[6M Return vs Nifty]))/_xlfn.STDEV.P(Table2[6M Return vs Nifty])</f>
        <v>0.40818535474930195</v>
      </c>
      <c r="M57">
        <v>6.8789310722386503</v>
      </c>
      <c r="N57">
        <f>(Table2[[#This Row],[1W Return vs Nifty]]-AVERAGE(Table2[1W Return vs Nifty]))/_xlfn.STDEV.P(Table2[1W Return vs Nifty])</f>
        <v>1.2730035397032005</v>
      </c>
      <c r="O57">
        <v>749.09</v>
      </c>
      <c r="P57">
        <v>756.209438900024</v>
      </c>
      <c r="Q57">
        <v>664.29750178580298</v>
      </c>
      <c r="R57">
        <v>73.958497976273307</v>
      </c>
      <c r="S57" s="1">
        <f>(Table2[[#This Row],[Close Price]]-Table2[[#This Row],[20D EMA]])/Table2[[#This Row],[20D EMA]]</f>
        <v>6.8763432965331259E-2</v>
      </c>
      <c r="T57" s="1">
        <f>(Table2[[#This Row],[Close Price]]-Table2[[#This Row],[50D EMA]])/Table2[[#This Row],[50D EMA]]</f>
        <v>5.8701411033094439E-2</v>
      </c>
      <c r="U57" s="1">
        <f>(Table2[[#This Row],[Close Price]]-Table2[[#This Row],[200D EMA]])/Table2[[#This Row],[200D EMA]]</f>
        <v>0.20518291555783483</v>
      </c>
      <c r="V57">
        <v>0.98293614048743605</v>
      </c>
      <c r="W57">
        <v>784.9</v>
      </c>
      <c r="X57">
        <v>805</v>
      </c>
      <c r="Y57">
        <v>723.65</v>
      </c>
      <c r="Z57">
        <v>805</v>
      </c>
      <c r="AA57">
        <v>647.79999999999995</v>
      </c>
      <c r="AB57">
        <v>805</v>
      </c>
      <c r="AC57" s="1">
        <f>(Table2[[#This Row],[Close Price]]/Table2[[#This Row],[Day Low]])-1</f>
        <v>2.0002548095298778E-2</v>
      </c>
      <c r="AD57" s="1">
        <f>(Table2[[#This Row],[Day High]]/Table2[[#This Row],[Close Price]])-1</f>
        <v>5.4958780914313721E-3</v>
      </c>
      <c r="AE57" s="1">
        <f>(Table2[[#This Row],[Close Price]]/Table2[[#This Row],[Current Week Low]])-1</f>
        <v>0.1063359358806053</v>
      </c>
      <c r="AF57" s="1">
        <f>(Table2[[#This Row],[Current Week High]]/Table2[[#This Row],[Close Price]])-1</f>
        <v>5.4958780914313721E-3</v>
      </c>
      <c r="AG57" s="1">
        <f>(Table2[[#This Row],[Close Price]]/Table2[[#This Row],[Current Month Low]])-1</f>
        <v>0.23587527014510656</v>
      </c>
      <c r="AH57" s="1">
        <f>(Table2[[#This Row],[Current Month High]]/Table2[[#This Row],[Close Price]])-1</f>
        <v>5.4958780914313721E-3</v>
      </c>
      <c r="AI57">
        <v>21.159130652010901</v>
      </c>
      <c r="AJ57">
        <v>185.92857142857099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0.1</v>
      </c>
      <c r="AM57" t="s">
        <v>3182</v>
      </c>
      <c r="AN57">
        <v>10.050000000000001</v>
      </c>
      <c r="AO57" t="s">
        <v>3182</v>
      </c>
      <c r="AP57">
        <v>0.13348650799936301</v>
      </c>
      <c r="AQ57">
        <f>(Table2[[#This Row],[Sharpe Ratio]]-AVERAGE(Table2[Sharpe Ratio]))/_xlfn.STDEV.P(Table2[Sharpe Ratio])</f>
        <v>0.89872097178772559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33</v>
      </c>
      <c r="AT57">
        <f>_xlfn.RANK.AVG(Table2[[#This Row],[6M Return vs Nifty Z-Score]],Table2[6M Return vs Nifty Z-Score])</f>
        <v>187</v>
      </c>
      <c r="AU57">
        <f>_xlfn.RANK.AVG(Table2[[#This Row],[Sharpe Ratio Z-Score]],Table2[Sharpe Ratio Z-Score])</f>
        <v>129</v>
      </c>
      <c r="AV57">
        <f>(Table2[[#This Row],[Rank 1Y]]+Table2[[#This Row],[Rank 6M]]+Table2[[#This Row],[Rank Sharpe]])/3</f>
        <v>116.33333333333333</v>
      </c>
    </row>
    <row r="58" spans="1:48" x14ac:dyDescent="0.3">
      <c r="A58" t="s">
        <v>300</v>
      </c>
      <c r="B58" t="s">
        <v>301</v>
      </c>
      <c r="C58" t="s">
        <v>3141</v>
      </c>
      <c r="D58" t="s">
        <v>80</v>
      </c>
      <c r="E58">
        <v>87556.362625199996</v>
      </c>
      <c r="F58">
        <v>1821.75</v>
      </c>
      <c r="G58">
        <v>123.753986243024</v>
      </c>
      <c r="H58">
        <f>(Table2[[#This Row],[1Y Return vs Nifty]]-AVERAGE(Table2[1Y Return vs Nifty]))/_xlfn.STDEV.P(Table2[1Y Return vs Nifty])</f>
        <v>1.7156709165762927</v>
      </c>
      <c r="I58">
        <v>4.0676869073745499</v>
      </c>
      <c r="J58">
        <f>(Table2[[#This Row],[1M Return vs Nifty]]-AVERAGE(Table2[1M Return vs Nifty]))/_xlfn.STDEV.P(Table2[1M Return vs Nifty])</f>
        <v>0.51388377683241193</v>
      </c>
      <c r="K58">
        <v>13.8817804977368</v>
      </c>
      <c r="L58">
        <f>(Table2[[#This Row],[6M Return vs Nifty]]-AVERAGE(Table2[6M Return vs Nifty]))/_xlfn.STDEV.P(Table2[6M Return vs Nifty])</f>
        <v>0.31185116734088203</v>
      </c>
      <c r="M58">
        <v>-5.9483872861990701</v>
      </c>
      <c r="N58">
        <f>(Table2[[#This Row],[1W Return vs Nifty]]-AVERAGE(Table2[1W Return vs Nifty]))/_xlfn.STDEV.P(Table2[1W Return vs Nifty])</f>
        <v>-1.3805630064529271</v>
      </c>
      <c r="O58">
        <v>1885.35</v>
      </c>
      <c r="P58">
        <v>1830.3176016984501</v>
      </c>
      <c r="Q58">
        <v>1513.66371100124</v>
      </c>
      <c r="R58">
        <v>30.983537621959002</v>
      </c>
      <c r="S58" s="1">
        <f>(Table2[[#This Row],[Close Price]]-Table2[[#This Row],[20D EMA]])/Table2[[#This Row],[20D EMA]]</f>
        <v>-3.373378948205899E-2</v>
      </c>
      <c r="T58" s="1">
        <f>(Table2[[#This Row],[Close Price]]-Table2[[#This Row],[50D EMA]])/Table2[[#This Row],[50D EMA]]</f>
        <v>-4.6809371720513008E-3</v>
      </c>
      <c r="U58" s="1">
        <f>(Table2[[#This Row],[Close Price]]-Table2[[#This Row],[200D EMA]])/Table2[[#This Row],[200D EMA]]</f>
        <v>0.20353681386400602</v>
      </c>
      <c r="V58">
        <v>0.63600985113640196</v>
      </c>
      <c r="W58">
        <v>1802</v>
      </c>
      <c r="X58">
        <v>1844</v>
      </c>
      <c r="Y58">
        <v>1802</v>
      </c>
      <c r="Z58">
        <v>1938.35</v>
      </c>
      <c r="AA58">
        <v>1753.7</v>
      </c>
      <c r="AB58">
        <v>2037</v>
      </c>
      <c r="AC58" s="1">
        <f>(Table2[[#This Row],[Close Price]]/Table2[[#This Row],[Day Low]])-1</f>
        <v>1.0960044395116553E-2</v>
      </c>
      <c r="AD58" s="1">
        <f>(Table2[[#This Row],[Day High]]/Table2[[#This Row],[Close Price]])-1</f>
        <v>1.2213530945519357E-2</v>
      </c>
      <c r="AE58" s="1">
        <f>(Table2[[#This Row],[Close Price]]/Table2[[#This Row],[Current Week Low]])-1</f>
        <v>1.0960044395116553E-2</v>
      </c>
      <c r="AF58" s="1">
        <f>(Table2[[#This Row],[Current Week High]]/Table2[[#This Row],[Close Price]])-1</f>
        <v>6.4004391381913051E-2</v>
      </c>
      <c r="AG58" s="1">
        <f>(Table2[[#This Row],[Close Price]]/Table2[[#This Row],[Current Month Low]])-1</f>
        <v>3.8803672235844244E-2</v>
      </c>
      <c r="AH58" s="1">
        <f>(Table2[[#This Row],[Current Month High]]/Table2[[#This Row],[Close Price]])-1</f>
        <v>0.11815561959654186</v>
      </c>
      <c r="AI58">
        <v>11.815561959654101</v>
      </c>
      <c r="AJ58">
        <v>154.66554833298301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0.15</v>
      </c>
      <c r="AM58" t="s">
        <v>3182</v>
      </c>
      <c r="AN58">
        <v>-6.73</v>
      </c>
      <c r="AO58" t="s">
        <v>3181</v>
      </c>
      <c r="AP58">
        <v>0.15752467233261</v>
      </c>
      <c r="AQ58">
        <f>(Table2[[#This Row],[Sharpe Ratio]]-AVERAGE(Table2[Sharpe Ratio]))/_xlfn.STDEV.P(Table2[Sharpe Ratio])</f>
        <v>1.1842808035349437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2.345123657831603</v>
      </c>
      <c r="AS58">
        <f>_xlfn.RANK.AVG(Table2[[#This Row],[1Y Return vs Nifty Z-Score]],Table2[1Y Return vs Nifty Z-Score])</f>
        <v>42</v>
      </c>
      <c r="AT58">
        <f>_xlfn.RANK.AVG(Table2[[#This Row],[6M Return vs Nifty Z-Score]],Table2[6M Return vs Nifty Z-Score])</f>
        <v>220</v>
      </c>
      <c r="AU58">
        <f>_xlfn.RANK.AVG(Table2[[#This Row],[Sharpe Ratio Z-Score]],Table2[Sharpe Ratio Z-Score])</f>
        <v>89</v>
      </c>
      <c r="AV58">
        <f>(Table2[[#This Row],[Rank 1Y]]+Table2[[#This Row],[Rank 6M]]+Table2[[#This Row],[Rank Sharpe]])/3</f>
        <v>117</v>
      </c>
    </row>
    <row r="59" spans="1:48" x14ac:dyDescent="0.3">
      <c r="A59" t="s">
        <v>1096</v>
      </c>
      <c r="B59" t="s">
        <v>1097</v>
      </c>
      <c r="C59" t="s">
        <v>3138</v>
      </c>
      <c r="D59" t="s">
        <v>125</v>
      </c>
      <c r="E59">
        <v>11608.235368735001</v>
      </c>
      <c r="F59">
        <v>1890.65</v>
      </c>
      <c r="G59">
        <v>41.845042560036099</v>
      </c>
      <c r="H59">
        <f>(Table2[[#This Row],[1Y Return vs Nifty]]-AVERAGE(Table2[1Y Return vs Nifty]))/_xlfn.STDEV.P(Table2[1Y Return vs Nifty])</f>
        <v>0.310118667416037</v>
      </c>
      <c r="I59">
        <v>-0.71074230437007802</v>
      </c>
      <c r="J59">
        <f>(Table2[[#This Row],[1M Return vs Nifty]]-AVERAGE(Table2[1M Return vs Nifty]))/_xlfn.STDEV.P(Table2[1M Return vs Nifty])</f>
        <v>-3.717322158548144E-2</v>
      </c>
      <c r="K59">
        <v>41.819050689821999</v>
      </c>
      <c r="L59">
        <f>(Table2[[#This Row],[6M Return vs Nifty]]-AVERAGE(Table2[6M Return vs Nifty]))/_xlfn.STDEV.P(Table2[6M Return vs Nifty])</f>
        <v>1.3009880258707132</v>
      </c>
      <c r="M59">
        <v>5.1047500474907999</v>
      </c>
      <c r="N59">
        <f>(Table2[[#This Row],[1W Return vs Nifty]]-AVERAGE(Table2[1W Return vs Nifty]))/_xlfn.STDEV.P(Table2[1W Return vs Nifty])</f>
        <v>0.90598158838482035</v>
      </c>
      <c r="O59">
        <v>1804.37</v>
      </c>
      <c r="P59">
        <v>1755.57492458958</v>
      </c>
      <c r="Q59">
        <v>1448.64284777695</v>
      </c>
      <c r="R59">
        <v>52.6825104171661</v>
      </c>
      <c r="S59" s="1">
        <f>(Table2[[#This Row],[Close Price]]-Table2[[#This Row],[20D EMA]])/Table2[[#This Row],[20D EMA]]</f>
        <v>4.7817243691704141E-2</v>
      </c>
      <c r="T59" s="1">
        <f>(Table2[[#This Row],[Close Price]]-Table2[[#This Row],[50D EMA]])/Table2[[#This Row],[50D EMA]]</f>
        <v>7.6940649765772959E-2</v>
      </c>
      <c r="U59" s="1">
        <f>(Table2[[#This Row],[Close Price]]-Table2[[#This Row],[200D EMA]])/Table2[[#This Row],[200D EMA]]</f>
        <v>0.30511809926190081</v>
      </c>
      <c r="V59">
        <v>0.495697678315903</v>
      </c>
      <c r="W59">
        <v>1789.25</v>
      </c>
      <c r="X59">
        <v>1899</v>
      </c>
      <c r="Y59">
        <v>1702.75</v>
      </c>
      <c r="Z59">
        <v>1899</v>
      </c>
      <c r="AA59">
        <v>1643.4</v>
      </c>
      <c r="AB59">
        <v>1954.45</v>
      </c>
      <c r="AC59" s="1">
        <f>(Table2[[#This Row],[Close Price]]/Table2[[#This Row],[Day Low]])-1</f>
        <v>5.6671789856084898E-2</v>
      </c>
      <c r="AD59" s="1">
        <f>(Table2[[#This Row],[Day High]]/Table2[[#This Row],[Close Price]])-1</f>
        <v>4.4164705260094639E-3</v>
      </c>
      <c r="AE59" s="1">
        <f>(Table2[[#This Row],[Close Price]]/Table2[[#This Row],[Current Week Low]])-1</f>
        <v>0.1103509029511085</v>
      </c>
      <c r="AF59" s="1">
        <f>(Table2[[#This Row],[Current Week High]]/Table2[[#This Row],[Close Price]])-1</f>
        <v>4.4164705260094639E-3</v>
      </c>
      <c r="AG59" s="1">
        <f>(Table2[[#This Row],[Close Price]]/Table2[[#This Row],[Current Month Low]])-1</f>
        <v>0.15045028599245458</v>
      </c>
      <c r="AH59" s="1">
        <f>(Table2[[#This Row],[Current Month High]]/Table2[[#This Row],[Close Price]])-1</f>
        <v>3.3745008330468229E-2</v>
      </c>
      <c r="AI59">
        <v>16.362097691270101</v>
      </c>
      <c r="AJ59">
        <v>96.064502748107401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0.39</v>
      </c>
      <c r="AM59" t="s">
        <v>3182</v>
      </c>
      <c r="AN59">
        <v>-0.16</v>
      </c>
      <c r="AO59" t="s">
        <v>3181</v>
      </c>
      <c r="AP59">
        <v>0.16826760644842501</v>
      </c>
      <c r="AQ59">
        <f>(Table2[[#This Row],[Sharpe Ratio]]-AVERAGE(Table2[Sharpe Ratio]))/_xlfn.STDEV.P(Table2[Sharpe Ratio])</f>
        <v>1.3119008004720893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3.7918158605581782</v>
      </c>
      <c r="AS59">
        <f>_xlfn.RANK.AVG(Table2[[#This Row],[1Y Return vs Nifty Z-Score]],Table2[1Y Return vs Nifty Z-Score])</f>
        <v>212</v>
      </c>
      <c r="AT59">
        <f>_xlfn.RANK.AVG(Table2[[#This Row],[6M Return vs Nifty Z-Score]],Table2[6M Return vs Nifty Z-Score])</f>
        <v>72</v>
      </c>
      <c r="AU59">
        <f>_xlfn.RANK.AVG(Table2[[#This Row],[Sharpe Ratio Z-Score]],Table2[Sharpe Ratio Z-Score])</f>
        <v>72</v>
      </c>
      <c r="AV59">
        <f>(Table2[[#This Row],[Rank 1Y]]+Table2[[#This Row],[Rank 6M]]+Table2[[#This Row],[Rank Sharpe]])/3</f>
        <v>118.66666666666667</v>
      </c>
    </row>
    <row r="60" spans="1:48" x14ac:dyDescent="0.3">
      <c r="A60" t="s">
        <v>529</v>
      </c>
      <c r="B60" t="s">
        <v>530</v>
      </c>
      <c r="C60" t="s">
        <v>3147</v>
      </c>
      <c r="D60" t="s">
        <v>322</v>
      </c>
      <c r="E60">
        <v>39388.4543816</v>
      </c>
      <c r="F60">
        <v>1497.2</v>
      </c>
      <c r="G60">
        <v>187.887638790251</v>
      </c>
      <c r="H60">
        <f>(Table2[[#This Row],[1Y Return vs Nifty]]-AVERAGE(Table2[1Y Return vs Nifty]))/_xlfn.STDEV.P(Table2[1Y Return vs Nifty])</f>
        <v>2.8162003036173271</v>
      </c>
      <c r="I60">
        <v>-8.2432509467741095</v>
      </c>
      <c r="J60">
        <f>(Table2[[#This Row],[1M Return vs Nifty]]-AVERAGE(Table2[1M Return vs Nifty]))/_xlfn.STDEV.P(Table2[1M Return vs Nifty])</f>
        <v>-0.90583558302381573</v>
      </c>
      <c r="K60">
        <v>5.8604825299918097</v>
      </c>
      <c r="L60">
        <f>(Table2[[#This Row],[6M Return vs Nifty]]-AVERAGE(Table2[6M Return vs Nifty]))/_xlfn.STDEV.P(Table2[6M Return vs Nifty])</f>
        <v>2.7851999970735841E-2</v>
      </c>
      <c r="M60">
        <v>6.7780278242511098</v>
      </c>
      <c r="N60">
        <f>(Table2[[#This Row],[1W Return vs Nifty]]-AVERAGE(Table2[1W Return vs Nifty]))/_xlfn.STDEV.P(Table2[1W Return vs Nifty])</f>
        <v>1.2521298484314696</v>
      </c>
      <c r="O60">
        <v>1532.96</v>
      </c>
      <c r="P60">
        <v>1711.40374756096</v>
      </c>
      <c r="Q60">
        <v>1583.8449481898899</v>
      </c>
      <c r="R60">
        <v>46.433526409824999</v>
      </c>
      <c r="S60" s="1">
        <f>(Table2[[#This Row],[Close Price]]-Table2[[#This Row],[20D EMA]])/Table2[[#This Row],[20D EMA]]</f>
        <v>-2.3327418849806904E-2</v>
      </c>
      <c r="T60" s="1">
        <f>(Table2[[#This Row],[Close Price]]-Table2[[#This Row],[50D EMA]])/Table2[[#This Row],[50D EMA]]</f>
        <v>-0.12516260284356429</v>
      </c>
      <c r="U60" s="1">
        <f>(Table2[[#This Row],[Close Price]]-Table2[[#This Row],[200D EMA]])/Table2[[#This Row],[200D EMA]]</f>
        <v>-5.470544846508666E-2</v>
      </c>
      <c r="V60">
        <v>0.46978769376131702</v>
      </c>
      <c r="W60">
        <v>1472.1</v>
      </c>
      <c r="X60">
        <v>1519.9</v>
      </c>
      <c r="Y60">
        <v>1340</v>
      </c>
      <c r="Z60">
        <v>1519.9</v>
      </c>
      <c r="AA60">
        <v>1340</v>
      </c>
      <c r="AB60">
        <v>1735.5</v>
      </c>
      <c r="AC60" s="1">
        <f>(Table2[[#This Row],[Close Price]]/Table2[[#This Row],[Day Low]])-1</f>
        <v>1.705047211466626E-2</v>
      </c>
      <c r="AD60" s="1">
        <f>(Table2[[#This Row],[Day High]]/Table2[[#This Row],[Close Price]])-1</f>
        <v>1.5161635052097333E-2</v>
      </c>
      <c r="AE60" s="1">
        <f>(Table2[[#This Row],[Close Price]]/Table2[[#This Row],[Current Week Low]])-1</f>
        <v>0.11731343283582096</v>
      </c>
      <c r="AF60" s="1">
        <f>(Table2[[#This Row],[Current Week High]]/Table2[[#This Row],[Close Price]])-1</f>
        <v>1.5161635052097333E-2</v>
      </c>
      <c r="AG60" s="1">
        <f>(Table2[[#This Row],[Close Price]]/Table2[[#This Row],[Current Month Low]])-1</f>
        <v>0.11731343283582096</v>
      </c>
      <c r="AH60" s="1">
        <f>(Table2[[#This Row],[Current Month High]]/Table2[[#This Row],[Close Price]])-1</f>
        <v>0.15916377237510004</v>
      </c>
      <c r="AI60">
        <v>99.001469409564507</v>
      </c>
      <c r="AJ60">
        <v>218.55319148936101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-0.3</v>
      </c>
      <c r="AM60" t="s">
        <v>3181</v>
      </c>
      <c r="AN60">
        <v>-10.45</v>
      </c>
      <c r="AO60" t="s">
        <v>3181</v>
      </c>
      <c r="AP60">
        <v>0.19246281101337001</v>
      </c>
      <c r="AQ60">
        <f>(Table2[[#This Row],[Sharpe Ratio]]-AVERAGE(Table2[Sharpe Ratio]))/_xlfn.STDEV.P(Table2[Sharpe Ratio])</f>
        <v>1.5993261815815443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15</v>
      </c>
      <c r="AT60">
        <f>_xlfn.RANK.AVG(Table2[[#This Row],[6M Return vs Nifty Z-Score]],Table2[6M Return vs Nifty Z-Score])</f>
        <v>313</v>
      </c>
      <c r="AU60">
        <f>_xlfn.RANK.AVG(Table2[[#This Row],[Sharpe Ratio Z-Score]],Table2[Sharpe Ratio Z-Score])</f>
        <v>32</v>
      </c>
      <c r="AV60">
        <f>(Table2[[#This Row],[Rank 1Y]]+Table2[[#This Row],[Rank 6M]]+Table2[[#This Row],[Rank Sharpe]])/3</f>
        <v>120</v>
      </c>
    </row>
    <row r="61" spans="1:48" x14ac:dyDescent="0.3">
      <c r="A61" t="s">
        <v>225</v>
      </c>
      <c r="B61" t="s">
        <v>226</v>
      </c>
      <c r="C61" t="s">
        <v>3147</v>
      </c>
      <c r="D61" t="s">
        <v>161</v>
      </c>
      <c r="E61">
        <v>107666.701341359</v>
      </c>
      <c r="F61">
        <v>704.4</v>
      </c>
      <c r="G61">
        <v>53.704003821085998</v>
      </c>
      <c r="H61">
        <f>(Table2[[#This Row],[1Y Return vs Nifty]]-AVERAGE(Table2[1Y Return vs Nifty]))/_xlfn.STDEV.P(Table2[1Y Return vs Nifty])</f>
        <v>0.51361768624949522</v>
      </c>
      <c r="I61">
        <v>-3.03814365422105E-2</v>
      </c>
      <c r="J61">
        <f>(Table2[[#This Row],[1M Return vs Nifty]]-AVERAGE(Table2[1M Return vs Nifty]))/_xlfn.STDEV.P(Table2[1M Return vs Nifty])</f>
        <v>4.1287209876960065E-2</v>
      </c>
      <c r="K61">
        <v>21.213987610256599</v>
      </c>
      <c r="L61">
        <f>(Table2[[#This Row],[6M Return vs Nifty]]-AVERAGE(Table2[6M Return vs Nifty]))/_xlfn.STDEV.P(Table2[6M Return vs Nifty])</f>
        <v>0.57145263375124777</v>
      </c>
      <c r="M61">
        <v>-2.96480137474988</v>
      </c>
      <c r="N61">
        <f>(Table2[[#This Row],[1W Return vs Nifty]]-AVERAGE(Table2[1W Return vs Nifty]))/_xlfn.STDEV.P(Table2[1W Return vs Nifty])</f>
        <v>-0.76335342757033331</v>
      </c>
      <c r="O61">
        <v>754.78</v>
      </c>
      <c r="P61">
        <v>747.38738137279995</v>
      </c>
      <c r="Q61">
        <v>642.05212026139395</v>
      </c>
      <c r="R61">
        <v>28.309045757373202</v>
      </c>
      <c r="S61" s="1">
        <f>(Table2[[#This Row],[Close Price]]-Table2[[#This Row],[20D EMA]])/Table2[[#This Row],[20D EMA]]</f>
        <v>-6.6747926548133232E-2</v>
      </c>
      <c r="T61" s="1">
        <f>(Table2[[#This Row],[Close Price]]-Table2[[#This Row],[50D EMA]])/Table2[[#This Row],[50D EMA]]</f>
        <v>-5.7516868018082964E-2</v>
      </c>
      <c r="U61" s="1">
        <f>(Table2[[#This Row],[Close Price]]-Table2[[#This Row],[200D EMA]])/Table2[[#This Row],[200D EMA]]</f>
        <v>9.7107193903857511E-2</v>
      </c>
      <c r="V61">
        <v>1.41564296685184</v>
      </c>
      <c r="W61">
        <v>701.55</v>
      </c>
      <c r="X61">
        <v>721.95</v>
      </c>
      <c r="Y61">
        <v>698.25</v>
      </c>
      <c r="Z61">
        <v>748</v>
      </c>
      <c r="AA61">
        <v>698.25</v>
      </c>
      <c r="AB61">
        <v>874.7</v>
      </c>
      <c r="AC61" s="1">
        <f>(Table2[[#This Row],[Close Price]]/Table2[[#This Row],[Day Low]])-1</f>
        <v>4.0624331836647265E-3</v>
      </c>
      <c r="AD61" s="1">
        <f>(Table2[[#This Row],[Day High]]/Table2[[#This Row],[Close Price]])-1</f>
        <v>2.4914821124361275E-2</v>
      </c>
      <c r="AE61" s="1">
        <f>(Table2[[#This Row],[Close Price]]/Table2[[#This Row],[Current Week Low]])-1</f>
        <v>8.8077336197636136E-3</v>
      </c>
      <c r="AF61" s="1">
        <f>(Table2[[#This Row],[Current Week High]]/Table2[[#This Row],[Close Price]])-1</f>
        <v>6.1896649630891476E-2</v>
      </c>
      <c r="AG61" s="1">
        <f>(Table2[[#This Row],[Close Price]]/Table2[[#This Row],[Current Month Low]])-1</f>
        <v>8.8077336197636136E-3</v>
      </c>
      <c r="AH61" s="1">
        <f>(Table2[[#This Row],[Current Month High]]/Table2[[#This Row],[Close Price]])-1</f>
        <v>0.24176604202157881</v>
      </c>
      <c r="AI61">
        <v>24.176604202157801</v>
      </c>
      <c r="AJ61">
        <v>89.890820865345702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0.04</v>
      </c>
      <c r="AM61" t="s">
        <v>3182</v>
      </c>
      <c r="AN61">
        <v>-15.41</v>
      </c>
      <c r="AO61" t="s">
        <v>3181</v>
      </c>
      <c r="AP61">
        <v>0.17869244230314699</v>
      </c>
      <c r="AQ61">
        <f>(Table2[[#This Row],[Sharpe Ratio]]-AVERAGE(Table2[Sharpe Ratio]))/_xlfn.STDEV.P(Table2[Sharpe Ratio])</f>
        <v>1.4357419695146618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1.7987460718220314</v>
      </c>
      <c r="AS61">
        <f>_xlfn.RANK.AVG(Table2[[#This Row],[1Y Return vs Nifty Z-Score]],Table2[1Y Return vs Nifty Z-Score])</f>
        <v>160</v>
      </c>
      <c r="AT61">
        <f>_xlfn.RANK.AVG(Table2[[#This Row],[6M Return vs Nifty Z-Score]],Table2[6M Return vs Nifty Z-Score])</f>
        <v>145</v>
      </c>
      <c r="AU61">
        <f>_xlfn.RANK.AVG(Table2[[#This Row],[Sharpe Ratio Z-Score]],Table2[Sharpe Ratio Z-Score])</f>
        <v>59</v>
      </c>
      <c r="AV61">
        <f>(Table2[[#This Row],[Rank 1Y]]+Table2[[#This Row],[Rank 6M]]+Table2[[#This Row],[Rank Sharpe]])/3</f>
        <v>121.33333333333333</v>
      </c>
    </row>
    <row r="62" spans="1:48" x14ac:dyDescent="0.3">
      <c r="A62" t="s">
        <v>318</v>
      </c>
      <c r="B62" t="s">
        <v>319</v>
      </c>
      <c r="C62" t="s">
        <v>3135</v>
      </c>
      <c r="D62" t="s">
        <v>277</v>
      </c>
      <c r="E62">
        <v>82332.747491749993</v>
      </c>
      <c r="F62">
        <v>5372.5</v>
      </c>
      <c r="G62">
        <v>47.5610739660153</v>
      </c>
      <c r="H62">
        <f>(Table2[[#This Row],[1Y Return vs Nifty]]-AVERAGE(Table2[1Y Return vs Nifty]))/_xlfn.STDEV.P(Table2[1Y Return vs Nifty])</f>
        <v>0.40820540175410153</v>
      </c>
      <c r="I62">
        <v>8.7337125336074504</v>
      </c>
      <c r="J62">
        <f>(Table2[[#This Row],[1M Return vs Nifty]]-AVERAGE(Table2[1M Return vs Nifty]))/_xlfn.STDEV.P(Table2[1M Return vs Nifty])</f>
        <v>1.0519781928411613</v>
      </c>
      <c r="K62">
        <v>50.577318703849002</v>
      </c>
      <c r="L62">
        <f>(Table2[[#This Row],[6M Return vs Nifty]]-AVERAGE(Table2[6M Return vs Nifty]))/_xlfn.STDEV.P(Table2[6M Return vs Nifty])</f>
        <v>1.6110800874784825</v>
      </c>
      <c r="M62">
        <v>0.29760454945469</v>
      </c>
      <c r="N62">
        <f>(Table2[[#This Row],[1W Return vs Nifty]]-AVERAGE(Table2[1W Return vs Nifty]))/_xlfn.STDEV.P(Table2[1W Return vs Nifty])</f>
        <v>-8.8464804824310309E-2</v>
      </c>
      <c r="O62">
        <v>5490.08</v>
      </c>
      <c r="P62">
        <v>5292.7435208332199</v>
      </c>
      <c r="Q62">
        <v>4465.9236663371003</v>
      </c>
      <c r="R62">
        <v>56.211009607367799</v>
      </c>
      <c r="S62" s="1">
        <f>(Table2[[#This Row],[Close Price]]-Table2[[#This Row],[20D EMA]])/Table2[[#This Row],[20D EMA]]</f>
        <v>-2.1416809955410471E-2</v>
      </c>
      <c r="T62" s="1">
        <f>(Table2[[#This Row],[Close Price]]-Table2[[#This Row],[50D EMA]])/Table2[[#This Row],[50D EMA]]</f>
        <v>1.5069024004817877E-2</v>
      </c>
      <c r="U62" s="1">
        <f>(Table2[[#This Row],[Close Price]]-Table2[[#This Row],[200D EMA]])/Table2[[#This Row],[200D EMA]]</f>
        <v>0.20299861829175941</v>
      </c>
      <c r="V62">
        <v>1.3253721292970999</v>
      </c>
      <c r="W62">
        <v>5300.05</v>
      </c>
      <c r="X62">
        <v>5625</v>
      </c>
      <c r="Y62">
        <v>5300.05</v>
      </c>
      <c r="Z62">
        <v>5737.95</v>
      </c>
      <c r="AA62">
        <v>5078.5</v>
      </c>
      <c r="AB62">
        <v>5798.7</v>
      </c>
      <c r="AC62" s="1">
        <f>(Table2[[#This Row],[Close Price]]/Table2[[#This Row],[Day Low]])-1</f>
        <v>1.3669682361487023E-2</v>
      </c>
      <c r="AD62" s="1">
        <f>(Table2[[#This Row],[Day High]]/Table2[[#This Row],[Close Price]])-1</f>
        <v>4.6998604001861288E-2</v>
      </c>
      <c r="AE62" s="1">
        <f>(Table2[[#This Row],[Close Price]]/Table2[[#This Row],[Current Week Low]])-1</f>
        <v>1.3669682361487023E-2</v>
      </c>
      <c r="AF62" s="1">
        <f>(Table2[[#This Row],[Current Week High]]/Table2[[#This Row],[Close Price]])-1</f>
        <v>6.8022335970218784E-2</v>
      </c>
      <c r="AG62" s="1">
        <f>(Table2[[#This Row],[Close Price]]/Table2[[#This Row],[Current Month Low]])-1</f>
        <v>5.7891109579600197E-2</v>
      </c>
      <c r="AH62" s="1">
        <f>(Table2[[#This Row],[Current Month High]]/Table2[[#This Row],[Close Price]])-1</f>
        <v>7.9329920893438821E-2</v>
      </c>
      <c r="AI62">
        <v>7.9329920893438803</v>
      </c>
      <c r="AJ62">
        <v>77.070630499983494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</v>
      </c>
      <c r="AM62" t="s">
        <v>3182</v>
      </c>
      <c r="AN62">
        <v>-4.59</v>
      </c>
      <c r="AO62" t="s">
        <v>3181</v>
      </c>
      <c r="AP62">
        <v>0.132636947696983</v>
      </c>
      <c r="AQ62">
        <f>(Table2[[#This Row],[Sharpe Ratio]]-AVERAGE(Table2[Sharpe Ratio]))/_xlfn.STDEV.P(Table2[Sharpe Ratio])</f>
        <v>0.88862867465373796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3.8714275519031727</v>
      </c>
      <c r="AS62">
        <f>_xlfn.RANK.AVG(Table2[[#This Row],[1Y Return vs Nifty Z-Score]],Table2[1Y Return vs Nifty Z-Score])</f>
        <v>190</v>
      </c>
      <c r="AT62">
        <f>_xlfn.RANK.AVG(Table2[[#This Row],[6M Return vs Nifty Z-Score]],Table2[6M Return vs Nifty Z-Score])</f>
        <v>46</v>
      </c>
      <c r="AU62">
        <f>_xlfn.RANK.AVG(Table2[[#This Row],[Sharpe Ratio Z-Score]],Table2[Sharpe Ratio Z-Score])</f>
        <v>133</v>
      </c>
      <c r="AV62">
        <f>(Table2[[#This Row],[Rank 1Y]]+Table2[[#This Row],[Rank 6M]]+Table2[[#This Row],[Rank Sharpe]])/3</f>
        <v>123</v>
      </c>
    </row>
    <row r="63" spans="1:48" x14ac:dyDescent="0.3">
      <c r="A63" t="s">
        <v>474</v>
      </c>
      <c r="B63" t="s">
        <v>475</v>
      </c>
      <c r="C63" t="s">
        <v>3140</v>
      </c>
      <c r="D63" t="s">
        <v>247</v>
      </c>
      <c r="E63">
        <v>47162.235505559998</v>
      </c>
      <c r="F63">
        <v>624.70000000000005</v>
      </c>
      <c r="G63">
        <v>66.570435304845404</v>
      </c>
      <c r="H63">
        <f>(Table2[[#This Row],[1Y Return vs Nifty]]-AVERAGE(Table2[1Y Return vs Nifty]))/_xlfn.STDEV.P(Table2[1Y Return vs Nifty])</f>
        <v>0.73440482984466293</v>
      </c>
      <c r="I63">
        <v>6.3816807430674203</v>
      </c>
      <c r="J63">
        <f>(Table2[[#This Row],[1M Return vs Nifty]]-AVERAGE(Table2[1M Return vs Nifty]))/_xlfn.STDEV.P(Table2[1M Return vs Nifty])</f>
        <v>0.78073768236277352</v>
      </c>
      <c r="K63">
        <v>34.8001970443744</v>
      </c>
      <c r="L63">
        <f>(Table2[[#This Row],[6M Return vs Nifty]]-AVERAGE(Table2[6M Return vs Nifty]))/_xlfn.STDEV.P(Table2[6M Return vs Nifty])</f>
        <v>1.0524810386953674</v>
      </c>
      <c r="M63">
        <v>3.2306692442969802</v>
      </c>
      <c r="N63">
        <f>(Table2[[#This Row],[1W Return vs Nifty]]-AVERAGE(Table2[1W Return vs Nifty]))/_xlfn.STDEV.P(Table2[1W Return vs Nifty])</f>
        <v>0.51829353191140148</v>
      </c>
      <c r="O63">
        <v>601.22</v>
      </c>
      <c r="P63">
        <v>580.82679214229302</v>
      </c>
      <c r="Q63">
        <v>495.99443941471998</v>
      </c>
      <c r="R63">
        <v>61.148511789898201</v>
      </c>
      <c r="S63" s="1">
        <f>(Table2[[#This Row],[Close Price]]-Table2[[#This Row],[20D EMA]])/Table2[[#This Row],[20D EMA]]</f>
        <v>3.9053923688500081E-2</v>
      </c>
      <c r="T63" s="1">
        <f>(Table2[[#This Row],[Close Price]]-Table2[[#This Row],[50D EMA]])/Table2[[#This Row],[50D EMA]]</f>
        <v>7.5535785282712667E-2</v>
      </c>
      <c r="U63" s="1">
        <f>(Table2[[#This Row],[Close Price]]-Table2[[#This Row],[200D EMA]])/Table2[[#This Row],[200D EMA]]</f>
        <v>0.25948992641359919</v>
      </c>
      <c r="V63">
        <v>0.56663945850980801</v>
      </c>
      <c r="W63">
        <v>609.1</v>
      </c>
      <c r="X63">
        <v>631.75</v>
      </c>
      <c r="Y63">
        <v>583.15</v>
      </c>
      <c r="Z63">
        <v>631.75</v>
      </c>
      <c r="AA63">
        <v>572</v>
      </c>
      <c r="AB63">
        <v>631.75</v>
      </c>
      <c r="AC63" s="1">
        <f>(Table2[[#This Row],[Close Price]]/Table2[[#This Row],[Day Low]])-1</f>
        <v>2.5611558036447324E-2</v>
      </c>
      <c r="AD63" s="1">
        <f>(Table2[[#This Row],[Day High]]/Table2[[#This Row],[Close Price]])-1</f>
        <v>1.1285417000159947E-2</v>
      </c>
      <c r="AE63" s="1">
        <f>(Table2[[#This Row],[Close Price]]/Table2[[#This Row],[Current Week Low]])-1</f>
        <v>7.1250964588870813E-2</v>
      </c>
      <c r="AF63" s="1">
        <f>(Table2[[#This Row],[Current Week High]]/Table2[[#This Row],[Close Price]])-1</f>
        <v>1.1285417000159947E-2</v>
      </c>
      <c r="AG63" s="1">
        <f>(Table2[[#This Row],[Close Price]]/Table2[[#This Row],[Current Month Low]])-1</f>
        <v>9.2132867132867169E-2</v>
      </c>
      <c r="AH63" s="1">
        <f>(Table2[[#This Row],[Current Month High]]/Table2[[#This Row],[Close Price]])-1</f>
        <v>1.1285417000159947E-2</v>
      </c>
      <c r="AI63">
        <v>1.1285417000159901</v>
      </c>
      <c r="AJ63">
        <v>95.127284085584904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0.18</v>
      </c>
      <c r="AM63" t="s">
        <v>3182</v>
      </c>
      <c r="AN63">
        <v>0.81</v>
      </c>
      <c r="AO63" t="s">
        <v>3182</v>
      </c>
      <c r="AP63">
        <v>0.121851198219803</v>
      </c>
      <c r="AQ63">
        <f>(Table2[[#This Row],[Sharpe Ratio]]-AVERAGE(Table2[Sharpe Ratio]))/_xlfn.STDEV.P(Table2[Sharpe Ratio])</f>
        <v>0.7605000553767961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3.8464171381910011</v>
      </c>
      <c r="AS63">
        <f>_xlfn.RANK.AVG(Table2[[#This Row],[1Y Return vs Nifty Z-Score]],Table2[1Y Return vs Nifty Z-Score])</f>
        <v>126</v>
      </c>
      <c r="AT63">
        <f>_xlfn.RANK.AVG(Table2[[#This Row],[6M Return vs Nifty Z-Score]],Table2[6M Return vs Nifty Z-Score])</f>
        <v>94</v>
      </c>
      <c r="AU63">
        <f>_xlfn.RANK.AVG(Table2[[#This Row],[Sharpe Ratio Z-Score]],Table2[Sharpe Ratio Z-Score])</f>
        <v>154</v>
      </c>
      <c r="AV63">
        <f>(Table2[[#This Row],[Rank 1Y]]+Table2[[#This Row],[Rank 6M]]+Table2[[#This Row],[Rank Sharpe]])/3</f>
        <v>124.66666666666667</v>
      </c>
    </row>
    <row r="64" spans="1:48" x14ac:dyDescent="0.3">
      <c r="A64" t="s">
        <v>954</v>
      </c>
      <c r="B64" t="s">
        <v>955</v>
      </c>
      <c r="C64" t="s">
        <v>3140</v>
      </c>
      <c r="D64" t="s">
        <v>51</v>
      </c>
      <c r="E64">
        <v>15471.420603839901</v>
      </c>
      <c r="F64">
        <v>2035.4</v>
      </c>
      <c r="G64">
        <v>71.613709804787206</v>
      </c>
      <c r="H64">
        <f>(Table2[[#This Row],[1Y Return vs Nifty]]-AVERAGE(Table2[1Y Return vs Nifty]))/_xlfn.STDEV.P(Table2[1Y Return vs Nifty])</f>
        <v>0.82094709858592163</v>
      </c>
      <c r="I64">
        <v>8.8939818889387094</v>
      </c>
      <c r="J64">
        <f>(Table2[[#This Row],[1M Return vs Nifty]]-AVERAGE(Table2[1M Return vs Nifty]))/_xlfn.STDEV.P(Table2[1M Return vs Nifty])</f>
        <v>1.070460741388735</v>
      </c>
      <c r="K64">
        <v>45.681594399538703</v>
      </c>
      <c r="L64">
        <f>(Table2[[#This Row],[6M Return vs Nifty]]-AVERAGE(Table2[6M Return vs Nifty]))/_xlfn.STDEV.P(Table2[6M Return vs Nifty])</f>
        <v>1.4377438479211344</v>
      </c>
      <c r="M64">
        <v>8.3213120368990907</v>
      </c>
      <c r="N64">
        <f>(Table2[[#This Row],[1W Return vs Nifty]]-AVERAGE(Table2[1W Return vs Nifty]))/_xlfn.STDEV.P(Table2[1W Return vs Nifty])</f>
        <v>1.5713865506867608</v>
      </c>
      <c r="O64">
        <v>1904.74</v>
      </c>
      <c r="P64">
        <v>1862.5882399326399</v>
      </c>
      <c r="Q64">
        <v>1574.7203443681501</v>
      </c>
      <c r="R64">
        <v>65.012606506675894</v>
      </c>
      <c r="S64" s="1">
        <f>(Table2[[#This Row],[Close Price]]-Table2[[#This Row],[20D EMA]])/Table2[[#This Row],[20D EMA]]</f>
        <v>6.8597288868822034E-2</v>
      </c>
      <c r="T64" s="1">
        <f>(Table2[[#This Row],[Close Price]]-Table2[[#This Row],[50D EMA]])/Table2[[#This Row],[50D EMA]]</f>
        <v>9.2780441947603987E-2</v>
      </c>
      <c r="U64" s="1">
        <f>(Table2[[#This Row],[Close Price]]-Table2[[#This Row],[200D EMA]])/Table2[[#This Row],[200D EMA]]</f>
        <v>0.2925469638335661</v>
      </c>
      <c r="V64">
        <v>0.32716557572335803</v>
      </c>
      <c r="W64">
        <v>1960</v>
      </c>
      <c r="X64">
        <v>2047.3</v>
      </c>
      <c r="Y64">
        <v>1784.2</v>
      </c>
      <c r="Z64">
        <v>2047.3</v>
      </c>
      <c r="AA64">
        <v>1780.05</v>
      </c>
      <c r="AB64">
        <v>2109.9499999999998</v>
      </c>
      <c r="AC64" s="1">
        <f>(Table2[[#This Row],[Close Price]]/Table2[[#This Row],[Day Low]])-1</f>
        <v>3.8469387755102114E-2</v>
      </c>
      <c r="AD64" s="1">
        <f>(Table2[[#This Row],[Day High]]/Table2[[#This Row],[Close Price]])-1</f>
        <v>5.8465166552028602E-3</v>
      </c>
      <c r="AE64" s="1">
        <f>(Table2[[#This Row],[Close Price]]/Table2[[#This Row],[Current Week Low]])-1</f>
        <v>0.14079139109965255</v>
      </c>
      <c r="AF64" s="1">
        <f>(Table2[[#This Row],[Current Week High]]/Table2[[#This Row],[Close Price]])-1</f>
        <v>5.8465166552028602E-3</v>
      </c>
      <c r="AG64" s="1">
        <f>(Table2[[#This Row],[Close Price]]/Table2[[#This Row],[Current Month Low]])-1</f>
        <v>0.14345102665655474</v>
      </c>
      <c r="AH64" s="1">
        <f>(Table2[[#This Row],[Current Month High]]/Table2[[#This Row],[Close Price]])-1</f>
        <v>3.6626707281123938E-2</v>
      </c>
      <c r="AI64">
        <v>6.0626903802692302</v>
      </c>
      <c r="AJ64">
        <v>103.316352012785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0.26</v>
      </c>
      <c r="AM64" t="s">
        <v>3182</v>
      </c>
      <c r="AN64">
        <v>5.85</v>
      </c>
      <c r="AO64" t="s">
        <v>3182</v>
      </c>
      <c r="AP64">
        <v>0.104501683418771</v>
      </c>
      <c r="AQ64">
        <f>(Table2[[#This Row],[Sharpe Ratio]]-AVERAGE(Table2[Sharpe Ratio]))/_xlfn.STDEV.P(Table2[Sharpe Ratio])</f>
        <v>0.55439760683723427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5.4549358454197865</v>
      </c>
      <c r="AS64">
        <f>_xlfn.RANK.AVG(Table2[[#This Row],[1Y Return vs Nifty Z-Score]],Table2[1Y Return vs Nifty Z-Score])</f>
        <v>112</v>
      </c>
      <c r="AT64">
        <f>_xlfn.RANK.AVG(Table2[[#This Row],[6M Return vs Nifty Z-Score]],Table2[6M Return vs Nifty Z-Score])</f>
        <v>59</v>
      </c>
      <c r="AU64">
        <f>_xlfn.RANK.AVG(Table2[[#This Row],[Sharpe Ratio Z-Score]],Table2[Sharpe Ratio Z-Score])</f>
        <v>204</v>
      </c>
      <c r="AV64">
        <f>(Table2[[#This Row],[Rank 1Y]]+Table2[[#This Row],[Rank 6M]]+Table2[[#This Row],[Rank Sharpe]])/3</f>
        <v>125</v>
      </c>
    </row>
    <row r="65" spans="1:48" x14ac:dyDescent="0.3">
      <c r="A65" t="s">
        <v>71</v>
      </c>
      <c r="B65" t="s">
        <v>72</v>
      </c>
      <c r="C65" t="s">
        <v>3142</v>
      </c>
      <c r="D65" t="s">
        <v>62</v>
      </c>
      <c r="E65">
        <v>327067.21668483497</v>
      </c>
      <c r="F65">
        <v>2728.55</v>
      </c>
      <c r="G65">
        <v>60.201283978589103</v>
      </c>
      <c r="H65">
        <f>(Table2[[#This Row],[1Y Return vs Nifty]]-AVERAGE(Table2[1Y Return vs Nifty]))/_xlfn.STDEV.P(Table2[1Y Return vs Nifty])</f>
        <v>0.62511059933292346</v>
      </c>
      <c r="I65">
        <v>-6.5978571563161799</v>
      </c>
      <c r="J65">
        <f>(Table2[[#This Row],[1M Return vs Nifty]]-AVERAGE(Table2[1M Return vs Nifty]))/_xlfn.STDEV.P(Table2[1M Return vs Nifty])</f>
        <v>-0.71608582987132641</v>
      </c>
      <c r="K65">
        <v>17.787519087973401</v>
      </c>
      <c r="L65">
        <f>(Table2[[#This Row],[6M Return vs Nifty]]-AVERAGE(Table2[6M Return vs Nifty]))/_xlfn.STDEV.P(Table2[6M Return vs Nifty])</f>
        <v>0.45013633166877909</v>
      </c>
      <c r="M65">
        <v>-1.4961196550359901</v>
      </c>
      <c r="N65">
        <f>(Table2[[#This Row],[1W Return vs Nifty]]-AVERAGE(Table2[1W Return vs Nifty]))/_xlfn.STDEV.P(Table2[1W Return vs Nifty])</f>
        <v>-0.45952962204201353</v>
      </c>
      <c r="O65">
        <v>2887.87</v>
      </c>
      <c r="P65">
        <v>2893.0599417235198</v>
      </c>
      <c r="Q65">
        <v>2506.25420189856</v>
      </c>
      <c r="R65">
        <v>27.4996295947909</v>
      </c>
      <c r="S65" s="1">
        <f>(Table2[[#This Row],[Close Price]]-Table2[[#This Row],[20D EMA]])/Table2[[#This Row],[20D EMA]]</f>
        <v>-5.5168688341234097E-2</v>
      </c>
      <c r="T65" s="1">
        <f>(Table2[[#This Row],[Close Price]]-Table2[[#This Row],[50D EMA]])/Table2[[#This Row],[50D EMA]]</f>
        <v>-5.6863647845994521E-2</v>
      </c>
      <c r="U65" s="1">
        <f>(Table2[[#This Row],[Close Price]]-Table2[[#This Row],[200D EMA]])/Table2[[#This Row],[200D EMA]]</f>
        <v>8.8696429090490761E-2</v>
      </c>
      <c r="V65">
        <v>1.34619405123572</v>
      </c>
      <c r="W65">
        <v>2671.6</v>
      </c>
      <c r="X65">
        <v>2752</v>
      </c>
      <c r="Y65">
        <v>2669.05</v>
      </c>
      <c r="Z65">
        <v>2834.9</v>
      </c>
      <c r="AA65">
        <v>2669.05</v>
      </c>
      <c r="AB65">
        <v>3220.3</v>
      </c>
      <c r="AC65" s="1">
        <f>(Table2[[#This Row],[Close Price]]/Table2[[#This Row],[Day Low]])-1</f>
        <v>2.1316813894295628E-2</v>
      </c>
      <c r="AD65" s="1">
        <f>(Table2[[#This Row],[Day High]]/Table2[[#This Row],[Close Price]])-1</f>
        <v>8.5943083322643776E-3</v>
      </c>
      <c r="AE65" s="1">
        <f>(Table2[[#This Row],[Close Price]]/Table2[[#This Row],[Current Week Low]])-1</f>
        <v>2.2292576010190857E-2</v>
      </c>
      <c r="AF65" s="1">
        <f>(Table2[[#This Row],[Current Week High]]/Table2[[#This Row],[Close Price]])-1</f>
        <v>3.8976745890674458E-2</v>
      </c>
      <c r="AG65" s="1">
        <f>(Table2[[#This Row],[Close Price]]/Table2[[#This Row],[Current Month Low]])-1</f>
        <v>2.2292576010190857E-2</v>
      </c>
      <c r="AH65" s="1">
        <f>(Table2[[#This Row],[Current Month High]]/Table2[[#This Row],[Close Price]])-1</f>
        <v>0.18022392846017121</v>
      </c>
      <c r="AI65">
        <v>18.088361950486501</v>
      </c>
      <c r="AJ65">
        <v>88.1758620689655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7.0000000000000007E-2</v>
      </c>
      <c r="AM65" t="s">
        <v>3182</v>
      </c>
      <c r="AN65">
        <v>-13.54</v>
      </c>
      <c r="AO65" t="s">
        <v>3181</v>
      </c>
      <c r="AP65">
        <v>0.17684780857994301</v>
      </c>
      <c r="AQ65">
        <f>(Table2[[#This Row],[Sharpe Ratio]]-AVERAGE(Table2[Sharpe Ratio]))/_xlfn.STDEV.P(Table2[Sharpe Ratio])</f>
        <v>1.4138287614871743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144</v>
      </c>
      <c r="AT65">
        <f>_xlfn.RANK.AVG(Table2[[#This Row],[6M Return vs Nifty Z-Score]],Table2[6M Return vs Nifty Z-Score])</f>
        <v>175</v>
      </c>
      <c r="AU65">
        <f>_xlfn.RANK.AVG(Table2[[#This Row],[Sharpe Ratio Z-Score]],Table2[Sharpe Ratio Z-Score])</f>
        <v>61</v>
      </c>
      <c r="AV65">
        <f>(Table2[[#This Row],[Rank 1Y]]+Table2[[#This Row],[Rank 6M]]+Table2[[#This Row],[Rank Sharpe]])/3</f>
        <v>126.66666666666667</v>
      </c>
    </row>
    <row r="66" spans="1:48" x14ac:dyDescent="0.3">
      <c r="A66" t="s">
        <v>1626</v>
      </c>
      <c r="B66" t="s">
        <v>1627</v>
      </c>
      <c r="C66" t="s">
        <v>3137</v>
      </c>
      <c r="D66" t="s">
        <v>967</v>
      </c>
      <c r="E66">
        <v>5773.0375228399998</v>
      </c>
      <c r="F66">
        <v>672.4</v>
      </c>
      <c r="G66">
        <v>88.234087237202402</v>
      </c>
      <c r="H66">
        <f>(Table2[[#This Row],[1Y Return vs Nifty]]-AVERAGE(Table2[1Y Return vs Nifty]))/_xlfn.STDEV.P(Table2[1Y Return vs Nifty])</f>
        <v>1.106151715220179</v>
      </c>
      <c r="I66">
        <v>-10.970893002599899</v>
      </c>
      <c r="J66">
        <f>(Table2[[#This Row],[1M Return vs Nifty]]-AVERAGE(Table2[1M Return vs Nifty]))/_xlfn.STDEV.P(Table2[1M Return vs Nifty])</f>
        <v>-1.2203921407201024</v>
      </c>
      <c r="K66">
        <v>135.75100810289001</v>
      </c>
      <c r="L66">
        <f>(Table2[[#This Row],[6M Return vs Nifty]]-AVERAGE(Table2[6M Return vs Nifty]))/_xlfn.STDEV.P(Table2[6M Return vs Nifty])</f>
        <v>4.6267088508582033</v>
      </c>
      <c r="M66">
        <v>8.4409757333002702</v>
      </c>
      <c r="N66">
        <f>(Table2[[#This Row],[1W Return vs Nifty]]-AVERAGE(Table2[1W Return vs Nifty]))/_xlfn.STDEV.P(Table2[1W Return vs Nifty])</f>
        <v>1.5961411854971366</v>
      </c>
      <c r="O66">
        <v>672.59</v>
      </c>
      <c r="P66">
        <v>641.31454942193</v>
      </c>
      <c r="Q66">
        <v>463.66455940711501</v>
      </c>
      <c r="R66">
        <v>54.866578017654199</v>
      </c>
      <c r="S66" s="1">
        <f>(Table2[[#This Row],[Close Price]]-Table2[[#This Row],[20D EMA]])/Table2[[#This Row],[20D EMA]]</f>
        <v>-2.8249007567768562E-4</v>
      </c>
      <c r="T66" s="1">
        <f>(Table2[[#This Row],[Close Price]]-Table2[[#This Row],[50D EMA]])/Table2[[#This Row],[50D EMA]]</f>
        <v>4.8471456956792697E-2</v>
      </c>
      <c r="U66" s="1">
        <f>(Table2[[#This Row],[Close Price]]-Table2[[#This Row],[200D EMA]])/Table2[[#This Row],[200D EMA]]</f>
        <v>0.45018631758224886</v>
      </c>
      <c r="V66">
        <v>0.14314809371252701</v>
      </c>
      <c r="W66">
        <v>661</v>
      </c>
      <c r="X66">
        <v>715</v>
      </c>
      <c r="Y66">
        <v>580</v>
      </c>
      <c r="Z66">
        <v>715</v>
      </c>
      <c r="AA66">
        <v>580</v>
      </c>
      <c r="AB66">
        <v>825.05</v>
      </c>
      <c r="AC66" s="1">
        <f>(Table2[[#This Row],[Close Price]]/Table2[[#This Row],[Day Low]])-1</f>
        <v>1.7246596066565756E-2</v>
      </c>
      <c r="AD66" s="1">
        <f>(Table2[[#This Row],[Day High]]/Table2[[#This Row],[Close Price]])-1</f>
        <v>6.3355145746579522E-2</v>
      </c>
      <c r="AE66" s="1">
        <f>(Table2[[#This Row],[Close Price]]/Table2[[#This Row],[Current Week Low]])-1</f>
        <v>0.1593103448275861</v>
      </c>
      <c r="AF66" s="1">
        <f>(Table2[[#This Row],[Current Week High]]/Table2[[#This Row],[Close Price]])-1</f>
        <v>6.3355145746579522E-2</v>
      </c>
      <c r="AG66" s="1">
        <f>(Table2[[#This Row],[Close Price]]/Table2[[#This Row],[Current Month Low]])-1</f>
        <v>0.1593103448275861</v>
      </c>
      <c r="AH66" s="1">
        <f>(Table2[[#This Row],[Current Month High]]/Table2[[#This Row],[Close Price]])-1</f>
        <v>0.22702260559190957</v>
      </c>
      <c r="AI66">
        <v>29.952409280190299</v>
      </c>
      <c r="AJ66">
        <v>211.58480074142699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0.31</v>
      </c>
      <c r="AM66" t="s">
        <v>3182</v>
      </c>
      <c r="AN66">
        <v>-9.7799999999999994</v>
      </c>
      <c r="AO66" t="s">
        <v>3181</v>
      </c>
      <c r="AP66">
        <v>7.2945353739802002E-2</v>
      </c>
      <c r="AQ66">
        <f>(Table2[[#This Row],[Sharpe Ratio]]-AVERAGE(Table2[Sharpe Ratio]))/_xlfn.STDEV.P(Table2[Sharpe Ratio])</f>
        <v>0.17952621196858404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6.2881358228240014</v>
      </c>
      <c r="AS66">
        <f>_xlfn.RANK.AVG(Table2[[#This Row],[1Y Return vs Nifty Z-Score]],Table2[1Y Return vs Nifty Z-Score])</f>
        <v>87</v>
      </c>
      <c r="AT66">
        <f>_xlfn.RANK.AVG(Table2[[#This Row],[6M Return vs Nifty Z-Score]],Table2[6M Return vs Nifty Z-Score])</f>
        <v>3</v>
      </c>
      <c r="AU66">
        <f>_xlfn.RANK.AVG(Table2[[#This Row],[Sharpe Ratio Z-Score]],Table2[Sharpe Ratio Z-Score])</f>
        <v>296</v>
      </c>
      <c r="AV66">
        <f>(Table2[[#This Row],[Rank 1Y]]+Table2[[#This Row],[Rank 6M]]+Table2[[#This Row],[Rank Sharpe]])/3</f>
        <v>128.66666666666666</v>
      </c>
    </row>
    <row r="67" spans="1:48" x14ac:dyDescent="0.3">
      <c r="A67" t="s">
        <v>838</v>
      </c>
      <c r="B67" t="s">
        <v>839</v>
      </c>
      <c r="C67" t="s">
        <v>3139</v>
      </c>
      <c r="D67" t="s">
        <v>46</v>
      </c>
      <c r="E67">
        <v>18760.0560494399</v>
      </c>
      <c r="F67">
        <v>298.8</v>
      </c>
      <c r="G67">
        <v>79.988501525564701</v>
      </c>
      <c r="H67">
        <f>(Table2[[#This Row],[1Y Return vs Nifty]]-AVERAGE(Table2[1Y Return vs Nifty]))/_xlfn.STDEV.P(Table2[1Y Return vs Nifty])</f>
        <v>0.96465799034086341</v>
      </c>
      <c r="I67">
        <v>1.75488965279697</v>
      </c>
      <c r="J67">
        <f>(Table2[[#This Row],[1M Return vs Nifty]]-AVERAGE(Table2[1M Return vs Nifty]))/_xlfn.STDEV.P(Table2[1M Return vs Nifty])</f>
        <v>0.24716786317522385</v>
      </c>
      <c r="K67">
        <v>14.136699585745101</v>
      </c>
      <c r="L67">
        <f>(Table2[[#This Row],[6M Return vs Nifty]]-AVERAGE(Table2[6M Return vs Nifty]))/_xlfn.STDEV.P(Table2[6M Return vs Nifty])</f>
        <v>0.32087674013873019</v>
      </c>
      <c r="M67">
        <v>1.2938452076484701</v>
      </c>
      <c r="N67">
        <f>(Table2[[#This Row],[1W Return vs Nifty]]-AVERAGE(Table2[1W Return vs Nifty]))/_xlfn.STDEV.P(Table2[1W Return vs Nifty])</f>
        <v>0.11762588448680675</v>
      </c>
      <c r="O67">
        <v>296.87</v>
      </c>
      <c r="P67">
        <v>304.32710299352601</v>
      </c>
      <c r="Q67">
        <v>276.41142520988302</v>
      </c>
      <c r="R67">
        <v>47.102246117198497</v>
      </c>
      <c r="S67" s="1">
        <f>(Table2[[#This Row],[Close Price]]-Table2[[#This Row],[20D EMA]])/Table2[[#This Row],[20D EMA]]</f>
        <v>6.5011621248358097E-3</v>
      </c>
      <c r="T67" s="1">
        <f>(Table2[[#This Row],[Close Price]]-Table2[[#This Row],[50D EMA]])/Table2[[#This Row],[50D EMA]]</f>
        <v>-1.8161717898795164E-2</v>
      </c>
      <c r="U67" s="1">
        <f>(Table2[[#This Row],[Close Price]]-Table2[[#This Row],[200D EMA]])/Table2[[#This Row],[200D EMA]]</f>
        <v>8.0997284295021579E-2</v>
      </c>
      <c r="V67">
        <v>0.66533665717069401</v>
      </c>
      <c r="W67">
        <v>292.3</v>
      </c>
      <c r="X67">
        <v>301.39999999999998</v>
      </c>
      <c r="Y67">
        <v>270.64999999999998</v>
      </c>
      <c r="Z67">
        <v>301.39999999999998</v>
      </c>
      <c r="AA67">
        <v>270.64999999999998</v>
      </c>
      <c r="AB67">
        <v>312.89999999999998</v>
      </c>
      <c r="AC67" s="1">
        <f>(Table2[[#This Row],[Close Price]]/Table2[[#This Row],[Day Low]])-1</f>
        <v>2.2237427300718426E-2</v>
      </c>
      <c r="AD67" s="1">
        <f>(Table2[[#This Row],[Day High]]/Table2[[#This Row],[Close Price]])-1</f>
        <v>8.7014725568941298E-3</v>
      </c>
      <c r="AE67" s="1">
        <f>(Table2[[#This Row],[Close Price]]/Table2[[#This Row],[Current Week Low]])-1</f>
        <v>0.10400886754110483</v>
      </c>
      <c r="AF67" s="1">
        <f>(Table2[[#This Row],[Current Week High]]/Table2[[#This Row],[Close Price]])-1</f>
        <v>8.7014725568941298E-3</v>
      </c>
      <c r="AG67" s="1">
        <f>(Table2[[#This Row],[Close Price]]/Table2[[#This Row],[Current Month Low]])-1</f>
        <v>0.10400886754110483</v>
      </c>
      <c r="AH67" s="1">
        <f>(Table2[[#This Row],[Current Month High]]/Table2[[#This Row],[Close Price]])-1</f>
        <v>4.7188755020080242E-2</v>
      </c>
      <c r="AI67">
        <v>21.9879518072289</v>
      </c>
      <c r="AJ67">
        <v>112.593383137673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-0.04</v>
      </c>
      <c r="AM67" t="s">
        <v>3181</v>
      </c>
      <c r="AN67">
        <v>-0.55000000000000004</v>
      </c>
      <c r="AO67" t="s">
        <v>3181</v>
      </c>
      <c r="AP67">
        <v>0.165019822428014</v>
      </c>
      <c r="AQ67">
        <f>(Table2[[#This Row],[Sharpe Ratio]]-AVERAGE(Table2[Sharpe Ratio]))/_xlfn.STDEV.P(Table2[Sharpe Ratio])</f>
        <v>1.273318958466078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103</v>
      </c>
      <c r="AT67">
        <f>_xlfn.RANK.AVG(Table2[[#This Row],[6M Return vs Nifty Z-Score]],Table2[6M Return vs Nifty Z-Score])</f>
        <v>217</v>
      </c>
      <c r="AU67">
        <f>_xlfn.RANK.AVG(Table2[[#This Row],[Sharpe Ratio Z-Score]],Table2[Sharpe Ratio Z-Score])</f>
        <v>74</v>
      </c>
      <c r="AV67">
        <f>(Table2[[#This Row],[Rank 1Y]]+Table2[[#This Row],[Rank 6M]]+Table2[[#This Row],[Rank Sharpe]])/3</f>
        <v>131.33333333333334</v>
      </c>
    </row>
    <row r="68" spans="1:48" x14ac:dyDescent="0.3">
      <c r="A68" t="s">
        <v>757</v>
      </c>
      <c r="B68" t="s">
        <v>758</v>
      </c>
      <c r="C68" t="s">
        <v>3147</v>
      </c>
      <c r="D68" t="s">
        <v>759</v>
      </c>
      <c r="E68">
        <v>21893.486877175001</v>
      </c>
      <c r="F68">
        <v>515.75</v>
      </c>
      <c r="G68">
        <v>38.122123065737298</v>
      </c>
      <c r="H68">
        <f>(Table2[[#This Row],[1Y Return vs Nifty]]-AVERAGE(Table2[1Y Return vs Nifty]))/_xlfn.STDEV.P(Table2[1Y Return vs Nifty])</f>
        <v>0.24623360635473729</v>
      </c>
      <c r="I68">
        <v>0.48155525477627698</v>
      </c>
      <c r="J68">
        <f>(Table2[[#This Row],[1M Return vs Nifty]]-AVERAGE(Table2[1M Return vs Nifty]))/_xlfn.STDEV.P(Table2[1M Return vs Nifty])</f>
        <v>0.10032466423635089</v>
      </c>
      <c r="K68">
        <v>17.798595670888702</v>
      </c>
      <c r="L68">
        <f>(Table2[[#This Row],[6M Return vs Nifty]]-AVERAGE(Table2[6M Return vs Nifty]))/_xlfn.STDEV.P(Table2[6M Return vs Nifty])</f>
        <v>0.45052850514717391</v>
      </c>
      <c r="M68">
        <v>1.01153378957289</v>
      </c>
      <c r="N68">
        <f>(Table2[[#This Row],[1W Return vs Nifty]]-AVERAGE(Table2[1W Return vs Nifty]))/_xlfn.STDEV.P(Table2[1W Return vs Nifty])</f>
        <v>5.9224579266960703E-2</v>
      </c>
      <c r="O68">
        <v>496.07</v>
      </c>
      <c r="P68">
        <v>519.10422336648196</v>
      </c>
      <c r="Q68">
        <v>488.93127170922202</v>
      </c>
      <c r="R68">
        <v>49.285371593323099</v>
      </c>
      <c r="S68" s="1">
        <f>(Table2[[#This Row],[Close Price]]-Table2[[#This Row],[20D EMA]])/Table2[[#This Row],[20D EMA]]</f>
        <v>3.9671820509202343E-2</v>
      </c>
      <c r="T68" s="1">
        <f>(Table2[[#This Row],[Close Price]]-Table2[[#This Row],[50D EMA]])/Table2[[#This Row],[50D EMA]]</f>
        <v>-6.4615605412131566E-3</v>
      </c>
      <c r="U68" s="1">
        <f>(Table2[[#This Row],[Close Price]]-Table2[[#This Row],[200D EMA]])/Table2[[#This Row],[200D EMA]]</f>
        <v>5.4851734471849573E-2</v>
      </c>
      <c r="V68">
        <v>1.3665963702993</v>
      </c>
      <c r="W68">
        <v>490</v>
      </c>
      <c r="X68">
        <v>522</v>
      </c>
      <c r="Y68">
        <v>450.05</v>
      </c>
      <c r="Z68">
        <v>522</v>
      </c>
      <c r="AA68">
        <v>450.05</v>
      </c>
      <c r="AB68">
        <v>537.29999999999995</v>
      </c>
      <c r="AC68" s="1">
        <f>(Table2[[#This Row],[Close Price]]/Table2[[#This Row],[Day Low]])-1</f>
        <v>5.2551020408163174E-2</v>
      </c>
      <c r="AD68" s="1">
        <f>(Table2[[#This Row],[Day High]]/Table2[[#This Row],[Close Price]])-1</f>
        <v>1.2118274357731496E-2</v>
      </c>
      <c r="AE68" s="1">
        <f>(Table2[[#This Row],[Close Price]]/Table2[[#This Row],[Current Week Low]])-1</f>
        <v>0.14598377958004671</v>
      </c>
      <c r="AF68" s="1">
        <f>(Table2[[#This Row],[Current Week High]]/Table2[[#This Row],[Close Price]])-1</f>
        <v>1.2118274357731496E-2</v>
      </c>
      <c r="AG68" s="1">
        <f>(Table2[[#This Row],[Close Price]]/Table2[[#This Row],[Current Month Low]])-1</f>
        <v>0.14598377958004671</v>
      </c>
      <c r="AH68" s="1">
        <f>(Table2[[#This Row],[Current Month High]]/Table2[[#This Row],[Close Price]])-1</f>
        <v>4.1783809985457943E-2</v>
      </c>
      <c r="AI68">
        <v>45.0508967523024</v>
      </c>
      <c r="AJ68">
        <v>71.630615640599004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-0.01</v>
      </c>
      <c r="AM68" t="s">
        <v>3181</v>
      </c>
      <c r="AN68">
        <v>-0.43</v>
      </c>
      <c r="AO68" t="s">
        <v>3181</v>
      </c>
      <c r="AP68">
        <v>0.23900323991281999</v>
      </c>
      <c r="AQ68">
        <f>(Table2[[#This Row],[Sharpe Ratio]]-AVERAGE(Table2[Sharpe Ratio]))/_xlfn.STDEV.P(Table2[Sharpe Ratio])</f>
        <v>2.1522002222831009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227</v>
      </c>
      <c r="AT68">
        <f>_xlfn.RANK.AVG(Table2[[#This Row],[6M Return vs Nifty Z-Score]],Table2[6M Return vs Nifty Z-Score])</f>
        <v>172</v>
      </c>
      <c r="AU68">
        <f>_xlfn.RANK.AVG(Table2[[#This Row],[Sharpe Ratio Z-Score]],Table2[Sharpe Ratio Z-Score])</f>
        <v>11</v>
      </c>
      <c r="AV68">
        <f>(Table2[[#This Row],[Rank 1Y]]+Table2[[#This Row],[Rank 6M]]+Table2[[#This Row],[Rank Sharpe]])/3</f>
        <v>136.66666666666666</v>
      </c>
    </row>
    <row r="69" spans="1:48" x14ac:dyDescent="0.3">
      <c r="A69" t="s">
        <v>1292</v>
      </c>
      <c r="B69" t="s">
        <v>1293</v>
      </c>
      <c r="C69" t="s">
        <v>3147</v>
      </c>
      <c r="D69" t="s">
        <v>759</v>
      </c>
      <c r="E69">
        <v>8878.9597215539998</v>
      </c>
      <c r="F69">
        <v>222.27</v>
      </c>
      <c r="G69">
        <v>55.248806721969302</v>
      </c>
      <c r="H69">
        <f>(Table2[[#This Row],[1Y Return vs Nifty]]-AVERAGE(Table2[1Y Return vs Nifty]))/_xlfn.STDEV.P(Table2[1Y Return vs Nifty])</f>
        <v>0.54012640549570357</v>
      </c>
      <c r="I69">
        <v>8.2765167178111803</v>
      </c>
      <c r="J69">
        <f>(Table2[[#This Row],[1M Return vs Nifty]]-AVERAGE(Table2[1M Return vs Nifty]))/_xlfn.STDEV.P(Table2[1M Return vs Nifty])</f>
        <v>0.99925355409948402</v>
      </c>
      <c r="K69">
        <v>15.4499807815828</v>
      </c>
      <c r="L69">
        <f>(Table2[[#This Row],[6M Return vs Nifty]]-AVERAGE(Table2[6M Return vs Nifty]))/_xlfn.STDEV.P(Table2[6M Return vs Nifty])</f>
        <v>0.36737429797046217</v>
      </c>
      <c r="M69">
        <v>8.5253119994820192</v>
      </c>
      <c r="N69">
        <f>(Table2[[#This Row],[1W Return vs Nifty]]-AVERAGE(Table2[1W Return vs Nifty]))/_xlfn.STDEV.P(Table2[1W Return vs Nifty])</f>
        <v>1.6135876921101417</v>
      </c>
      <c r="O69">
        <v>206.18</v>
      </c>
      <c r="P69">
        <v>214.72065517921999</v>
      </c>
      <c r="Q69">
        <v>203.11764447330401</v>
      </c>
      <c r="R69">
        <v>63.352914911905302</v>
      </c>
      <c r="S69" s="1">
        <f>(Table2[[#This Row],[Close Price]]-Table2[[#This Row],[20D EMA]])/Table2[[#This Row],[20D EMA]]</f>
        <v>7.8038607042390157E-2</v>
      </c>
      <c r="T69" s="1">
        <f>(Table2[[#This Row],[Close Price]]-Table2[[#This Row],[50D EMA]])/Table2[[#This Row],[50D EMA]]</f>
        <v>3.5158912934942568E-2</v>
      </c>
      <c r="U69" s="1">
        <f>(Table2[[#This Row],[Close Price]]-Table2[[#This Row],[200D EMA]])/Table2[[#This Row],[200D EMA]]</f>
        <v>9.4291933998935359E-2</v>
      </c>
      <c r="V69">
        <v>1.37262222420964</v>
      </c>
      <c r="W69">
        <v>210.66</v>
      </c>
      <c r="X69">
        <v>223.35</v>
      </c>
      <c r="Y69">
        <v>201.66</v>
      </c>
      <c r="Z69">
        <v>223.35</v>
      </c>
      <c r="AA69">
        <v>182</v>
      </c>
      <c r="AB69">
        <v>223.35</v>
      </c>
      <c r="AC69" s="1">
        <f>(Table2[[#This Row],[Close Price]]/Table2[[#This Row],[Day Low]])-1</f>
        <v>5.5112503560239334E-2</v>
      </c>
      <c r="AD69" s="1">
        <f>(Table2[[#This Row],[Day High]]/Table2[[#This Row],[Close Price]])-1</f>
        <v>4.8589553246052297E-3</v>
      </c>
      <c r="AE69" s="1">
        <f>(Table2[[#This Row],[Close Price]]/Table2[[#This Row],[Current Week Low]])-1</f>
        <v>0.1022017256768819</v>
      </c>
      <c r="AF69" s="1">
        <f>(Table2[[#This Row],[Current Week High]]/Table2[[#This Row],[Close Price]])-1</f>
        <v>4.8589553246052297E-3</v>
      </c>
      <c r="AG69" s="1">
        <f>(Table2[[#This Row],[Close Price]]/Table2[[#This Row],[Current Month Low]])-1</f>
        <v>0.22126373626373641</v>
      </c>
      <c r="AH69" s="1">
        <f>(Table2[[#This Row],[Current Month High]]/Table2[[#This Row],[Close Price]])-1</f>
        <v>4.8589553246052297E-3</v>
      </c>
      <c r="AI69">
        <v>33.391820758536902</v>
      </c>
      <c r="AJ69">
        <v>83.694214876033001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-7.0000000000000007E-2</v>
      </c>
      <c r="AM69" t="s">
        <v>3181</v>
      </c>
      <c r="AN69">
        <v>8.4499999999999993</v>
      </c>
      <c r="AO69" t="s">
        <v>3182</v>
      </c>
      <c r="AP69">
        <v>0.176614212452365</v>
      </c>
      <c r="AQ69">
        <f>(Table2[[#This Row],[Sharpe Ratio]]-AVERAGE(Table2[Sharpe Ratio]))/_xlfn.STDEV.P(Table2[Sharpe Ratio])</f>
        <v>1.4110537712689852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155</v>
      </c>
      <c r="AT69">
        <f>_xlfn.RANK.AVG(Table2[[#This Row],[6M Return vs Nifty Z-Score]],Table2[6M Return vs Nifty Z-Score])</f>
        <v>198</v>
      </c>
      <c r="AU69">
        <f>_xlfn.RANK.AVG(Table2[[#This Row],[Sharpe Ratio Z-Score]],Table2[Sharpe Ratio Z-Score])</f>
        <v>62</v>
      </c>
      <c r="AV69">
        <f>(Table2[[#This Row],[Rank 1Y]]+Table2[[#This Row],[Rank 6M]]+Table2[[#This Row],[Rank Sharpe]])/3</f>
        <v>138.33333333333334</v>
      </c>
    </row>
    <row r="70" spans="1:48" x14ac:dyDescent="0.3">
      <c r="A70" t="s">
        <v>1714</v>
      </c>
      <c r="B70" t="s">
        <v>1715</v>
      </c>
      <c r="C70" t="s">
        <v>3138</v>
      </c>
      <c r="D70" t="s">
        <v>125</v>
      </c>
      <c r="E70">
        <v>4890.8131800000001</v>
      </c>
      <c r="F70">
        <v>527.04999999999995</v>
      </c>
      <c r="G70">
        <v>108.215204430458</v>
      </c>
      <c r="H70">
        <f>(Table2[[#This Row],[1Y Return vs Nifty]]-AVERAGE(Table2[1Y Return vs Nifty]))/_xlfn.STDEV.P(Table2[1Y Return vs Nifty])</f>
        <v>1.4490264117906841</v>
      </c>
      <c r="I70">
        <v>-11.366417258740899</v>
      </c>
      <c r="J70">
        <f>(Table2[[#This Row],[1M Return vs Nifty]]-AVERAGE(Table2[1M Return vs Nifty]))/_xlfn.STDEV.P(Table2[1M Return vs Nifty])</f>
        <v>-1.2660047049608423</v>
      </c>
      <c r="K70">
        <v>51.4309392416801</v>
      </c>
      <c r="L70">
        <f>(Table2[[#This Row],[6M Return vs Nifty]]-AVERAGE(Table2[6M Return vs Nifty]))/_xlfn.STDEV.P(Table2[6M Return vs Nifty])</f>
        <v>1.6413030667231046</v>
      </c>
      <c r="M70">
        <v>-7.8059022818711803</v>
      </c>
      <c r="N70">
        <f>(Table2[[#This Row],[1W Return vs Nifty]]-AVERAGE(Table2[1W Return vs Nifty]))/_xlfn.STDEV.P(Table2[1W Return vs Nifty])</f>
        <v>-1.7648241211898641</v>
      </c>
      <c r="O70">
        <v>575.35</v>
      </c>
      <c r="P70">
        <v>578.66480017983895</v>
      </c>
      <c r="Q70">
        <v>477.55658197367501</v>
      </c>
      <c r="R70">
        <v>25.590348730629</v>
      </c>
      <c r="S70" s="1">
        <f>(Table2[[#This Row],[Close Price]]-Table2[[#This Row],[20D EMA]])/Table2[[#This Row],[20D EMA]]</f>
        <v>-8.3948900669158014E-2</v>
      </c>
      <c r="T70" s="1">
        <f>(Table2[[#This Row],[Close Price]]-Table2[[#This Row],[50D EMA]])/Table2[[#This Row],[50D EMA]]</f>
        <v>-8.9196370962598748E-2</v>
      </c>
      <c r="U70" s="1">
        <f>(Table2[[#This Row],[Close Price]]-Table2[[#This Row],[200D EMA]])/Table2[[#This Row],[200D EMA]]</f>
        <v>0.10363885640896316</v>
      </c>
      <c r="V70">
        <v>1.28149848820106</v>
      </c>
      <c r="W70">
        <v>520.1</v>
      </c>
      <c r="X70">
        <v>533</v>
      </c>
      <c r="Y70">
        <v>501.8</v>
      </c>
      <c r="Z70">
        <v>533.75</v>
      </c>
      <c r="AA70">
        <v>501.8</v>
      </c>
      <c r="AB70">
        <v>659</v>
      </c>
      <c r="AC70" s="1">
        <f>(Table2[[#This Row],[Close Price]]/Table2[[#This Row],[Day Low]])-1</f>
        <v>1.3362814843299153E-2</v>
      </c>
      <c r="AD70" s="1">
        <f>(Table2[[#This Row],[Day High]]/Table2[[#This Row],[Close Price]])-1</f>
        <v>1.128925149416582E-2</v>
      </c>
      <c r="AE70" s="1">
        <f>(Table2[[#This Row],[Close Price]]/Table2[[#This Row],[Current Week Low]])-1</f>
        <v>5.0318852132323455E-2</v>
      </c>
      <c r="AF70" s="1">
        <f>(Table2[[#This Row],[Current Week High]]/Table2[[#This Row],[Close Price]])-1</f>
        <v>1.2712266388388294E-2</v>
      </c>
      <c r="AG70" s="1">
        <f>(Table2[[#This Row],[Close Price]]/Table2[[#This Row],[Current Month Low]])-1</f>
        <v>5.0318852132323455E-2</v>
      </c>
      <c r="AH70" s="1">
        <f>(Table2[[#This Row],[Current Month High]]/Table2[[#This Row],[Close Price]])-1</f>
        <v>0.25035575372355567</v>
      </c>
      <c r="AI70">
        <v>38.0039844417038</v>
      </c>
      <c r="AJ70">
        <v>143.83529956049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0.01</v>
      </c>
      <c r="AM70" t="s">
        <v>3182</v>
      </c>
      <c r="AN70">
        <v>-17.41</v>
      </c>
      <c r="AO70" t="s">
        <v>3181</v>
      </c>
      <c r="AP70">
        <v>6.4521573967614002E-2</v>
      </c>
      <c r="AQ70">
        <f>(Table2[[#This Row],[Sharpe Ratio]]-AVERAGE(Table2[Sharpe Ratio]))/_xlfn.STDEV.P(Table2[Sharpe Ratio])</f>
        <v>7.9456460340561114E-2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57</v>
      </c>
      <c r="AT70">
        <f>_xlfn.RANK.AVG(Table2[[#This Row],[6M Return vs Nifty Z-Score]],Table2[6M Return vs Nifty Z-Score])</f>
        <v>44</v>
      </c>
      <c r="AU70">
        <f>_xlfn.RANK.AVG(Table2[[#This Row],[Sharpe Ratio Z-Score]],Table2[Sharpe Ratio Z-Score])</f>
        <v>316</v>
      </c>
      <c r="AV70">
        <f>(Table2[[#This Row],[Rank 1Y]]+Table2[[#This Row],[Rank 6M]]+Table2[[#This Row],[Rank Sharpe]])/3</f>
        <v>139</v>
      </c>
    </row>
    <row r="71" spans="1:48" x14ac:dyDescent="0.3">
      <c r="A71" t="s">
        <v>604</v>
      </c>
      <c r="B71" t="s">
        <v>605</v>
      </c>
      <c r="C71" t="s">
        <v>3136</v>
      </c>
      <c r="D71" t="s">
        <v>386</v>
      </c>
      <c r="E71">
        <v>32307.22</v>
      </c>
      <c r="F71">
        <v>1545.8</v>
      </c>
      <c r="G71">
        <v>85.448210870920505</v>
      </c>
      <c r="H71">
        <f>(Table2[[#This Row],[1Y Return vs Nifty]]-AVERAGE(Table2[1Y Return vs Nifty]))/_xlfn.STDEV.P(Table2[1Y Return vs Nifty])</f>
        <v>1.0583462544677509</v>
      </c>
      <c r="I71">
        <v>11.0583672609127</v>
      </c>
      <c r="J71">
        <f>(Table2[[#This Row],[1M Return vs Nifty]]-AVERAGE(Table2[1M Return vs Nifty]))/_xlfn.STDEV.P(Table2[1M Return vs Nifty])</f>
        <v>1.3200615314492248</v>
      </c>
      <c r="K71">
        <v>41.768962923899601</v>
      </c>
      <c r="L71">
        <f>(Table2[[#This Row],[6M Return vs Nifty]]-AVERAGE(Table2[6M Return vs Nifty]))/_xlfn.STDEV.P(Table2[6M Return vs Nifty])</f>
        <v>1.2992146365919963</v>
      </c>
      <c r="M71">
        <v>2.6629924561118399</v>
      </c>
      <c r="N71">
        <f>(Table2[[#This Row],[1W Return vs Nifty]]-AVERAGE(Table2[1W Return vs Nifty]))/_xlfn.STDEV.P(Table2[1W Return vs Nifty])</f>
        <v>0.40085915536717481</v>
      </c>
      <c r="O71">
        <v>1490.76</v>
      </c>
      <c r="P71">
        <v>1440.8315744681199</v>
      </c>
      <c r="Q71">
        <v>1186.6361226341101</v>
      </c>
      <c r="R71">
        <v>55.970150130898801</v>
      </c>
      <c r="S71" s="1">
        <f>(Table2[[#This Row],[Close Price]]-Table2[[#This Row],[20D EMA]])/Table2[[#This Row],[20D EMA]]</f>
        <v>3.6920765247256411E-2</v>
      </c>
      <c r="T71" s="1">
        <f>(Table2[[#This Row],[Close Price]]-Table2[[#This Row],[50D EMA]])/Table2[[#This Row],[50D EMA]]</f>
        <v>7.2852668828158426E-2</v>
      </c>
      <c r="U71" s="1">
        <f>(Table2[[#This Row],[Close Price]]-Table2[[#This Row],[200D EMA]])/Table2[[#This Row],[200D EMA]]</f>
        <v>0.30267397942396473</v>
      </c>
      <c r="V71">
        <v>0.94321940867410003</v>
      </c>
      <c r="W71">
        <v>1508</v>
      </c>
      <c r="X71">
        <v>1550</v>
      </c>
      <c r="Y71">
        <v>1447.7</v>
      </c>
      <c r="Z71">
        <v>1550</v>
      </c>
      <c r="AA71">
        <v>1344.6</v>
      </c>
      <c r="AB71">
        <v>1640</v>
      </c>
      <c r="AC71" s="1">
        <f>(Table2[[#This Row],[Close Price]]/Table2[[#This Row],[Day Low]])-1</f>
        <v>2.5066312997347406E-2</v>
      </c>
      <c r="AD71" s="1">
        <f>(Table2[[#This Row],[Day High]]/Table2[[#This Row],[Close Price]])-1</f>
        <v>2.7170397205331653E-3</v>
      </c>
      <c r="AE71" s="1">
        <f>(Table2[[#This Row],[Close Price]]/Table2[[#This Row],[Current Week Low]])-1</f>
        <v>6.7762658009256072E-2</v>
      </c>
      <c r="AF71" s="1">
        <f>(Table2[[#This Row],[Current Week High]]/Table2[[#This Row],[Close Price]])-1</f>
        <v>2.7170397205331653E-3</v>
      </c>
      <c r="AG71" s="1">
        <f>(Table2[[#This Row],[Close Price]]/Table2[[#This Row],[Current Month Low]])-1</f>
        <v>0.14963557935445482</v>
      </c>
      <c r="AH71" s="1">
        <f>(Table2[[#This Row],[Current Month High]]/Table2[[#This Row],[Close Price]])-1</f>
        <v>6.0939319446241536E-2</v>
      </c>
      <c r="AI71">
        <v>7.67240263941002</v>
      </c>
      <c r="AJ71">
        <v>124.835460528708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0.16</v>
      </c>
      <c r="AM71" t="s">
        <v>3182</v>
      </c>
      <c r="AN71">
        <v>-2.57</v>
      </c>
      <c r="AO71" t="s">
        <v>3181</v>
      </c>
      <c r="AP71">
        <v>8.6303206285205006E-2</v>
      </c>
      <c r="AQ71">
        <f>(Table2[[#This Row],[Sharpe Ratio]]-AVERAGE(Table2[Sharpe Ratio]))/_xlfn.STDEV.P(Table2[Sharpe Ratio])</f>
        <v>0.33820996470812559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4.4166915425842719</v>
      </c>
      <c r="AS71">
        <f>_xlfn.RANK.AVG(Table2[[#This Row],[1Y Return vs Nifty Z-Score]],Table2[1Y Return vs Nifty Z-Score])</f>
        <v>95</v>
      </c>
      <c r="AT71">
        <f>_xlfn.RANK.AVG(Table2[[#This Row],[6M Return vs Nifty Z-Score]],Table2[6M Return vs Nifty Z-Score])</f>
        <v>73</v>
      </c>
      <c r="AU71">
        <f>_xlfn.RANK.AVG(Table2[[#This Row],[Sharpe Ratio Z-Score]],Table2[Sharpe Ratio Z-Score])</f>
        <v>255</v>
      </c>
      <c r="AV71">
        <f>(Table2[[#This Row],[Rank 1Y]]+Table2[[#This Row],[Rank 6M]]+Table2[[#This Row],[Rank Sharpe]])/3</f>
        <v>141</v>
      </c>
    </row>
    <row r="72" spans="1:48" x14ac:dyDescent="0.3">
      <c r="A72" t="s">
        <v>1452</v>
      </c>
      <c r="B72" t="s">
        <v>1453</v>
      </c>
      <c r="C72" t="s">
        <v>3146</v>
      </c>
      <c r="D72" t="s">
        <v>86</v>
      </c>
      <c r="E72">
        <v>7226.7491758149899</v>
      </c>
      <c r="F72">
        <v>2952.05</v>
      </c>
      <c r="G72">
        <v>51.803401343569902</v>
      </c>
      <c r="H72">
        <f>(Table2[[#This Row],[1Y Return vs Nifty]]-AVERAGE(Table2[1Y Return vs Nifty]))/_xlfn.STDEV.P(Table2[1Y Return vs Nifty])</f>
        <v>0.48100346896241358</v>
      </c>
      <c r="I72">
        <v>-12.690385771872499</v>
      </c>
      <c r="J72">
        <f>(Table2[[#This Row],[1M Return vs Nifty]]-AVERAGE(Table2[1M Return vs Nifty]))/_xlfn.STDEV.P(Table2[1M Return vs Nifty])</f>
        <v>-1.4186871205657241</v>
      </c>
      <c r="K72">
        <v>16.918904966046899</v>
      </c>
      <c r="L72">
        <f>(Table2[[#This Row],[6M Return vs Nifty]]-AVERAGE(Table2[6M Return vs Nifty]))/_xlfn.STDEV.P(Table2[6M Return vs Nifty])</f>
        <v>0.41938249502226099</v>
      </c>
      <c r="M72">
        <v>-0.50782944654004503</v>
      </c>
      <c r="N72">
        <f>(Table2[[#This Row],[1W Return vs Nifty]]-AVERAGE(Table2[1W Return vs Nifty]))/_xlfn.STDEV.P(Table2[1W Return vs Nifty])</f>
        <v>-0.2550836293662766</v>
      </c>
      <c r="O72">
        <v>2964.29</v>
      </c>
      <c r="P72">
        <v>3068.9045739968101</v>
      </c>
      <c r="Q72">
        <v>2741.2954200117501</v>
      </c>
      <c r="R72">
        <v>41.349298672435097</v>
      </c>
      <c r="S72" s="1">
        <f>(Table2[[#This Row],[Close Price]]-Table2[[#This Row],[20D EMA]])/Table2[[#This Row],[20D EMA]]</f>
        <v>-4.1291506566495792E-3</v>
      </c>
      <c r="T72" s="1">
        <f>(Table2[[#This Row],[Close Price]]-Table2[[#This Row],[50D EMA]])/Table2[[#This Row],[50D EMA]]</f>
        <v>-3.8076965633578992E-2</v>
      </c>
      <c r="U72" s="1">
        <f>(Table2[[#This Row],[Close Price]]-Table2[[#This Row],[200D EMA]])/Table2[[#This Row],[200D EMA]]</f>
        <v>7.6881381864106674E-2</v>
      </c>
      <c r="V72">
        <v>1.01376289508214</v>
      </c>
      <c r="W72">
        <v>2823.95</v>
      </c>
      <c r="X72">
        <v>2994</v>
      </c>
      <c r="Y72">
        <v>2608.8000000000002</v>
      </c>
      <c r="Z72">
        <v>2994</v>
      </c>
      <c r="AA72">
        <v>2593.6</v>
      </c>
      <c r="AB72">
        <v>3508.45</v>
      </c>
      <c r="AC72" s="1">
        <f>(Table2[[#This Row],[Close Price]]/Table2[[#This Row],[Day Low]])-1</f>
        <v>4.5361992953133257E-2</v>
      </c>
      <c r="AD72" s="1">
        <f>(Table2[[#This Row],[Day High]]/Table2[[#This Row],[Close Price]])-1</f>
        <v>1.4210463914906546E-2</v>
      </c>
      <c r="AE72" s="1">
        <f>(Table2[[#This Row],[Close Price]]/Table2[[#This Row],[Current Week Low]])-1</f>
        <v>0.13157390371051814</v>
      </c>
      <c r="AF72" s="1">
        <f>(Table2[[#This Row],[Current Week High]]/Table2[[#This Row],[Close Price]])-1</f>
        <v>1.4210463914906546E-2</v>
      </c>
      <c r="AG72" s="1">
        <f>(Table2[[#This Row],[Close Price]]/Table2[[#This Row],[Current Month Low]])-1</f>
        <v>0.13820558297347318</v>
      </c>
      <c r="AH72" s="1">
        <f>(Table2[[#This Row],[Current Month High]]/Table2[[#This Row],[Close Price]])-1</f>
        <v>0.1884791924256024</v>
      </c>
      <c r="AI72">
        <v>19.4068528649582</v>
      </c>
      <c r="AJ72">
        <v>78.912121212121207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-0.06</v>
      </c>
      <c r="AM72" t="s">
        <v>3181</v>
      </c>
      <c r="AN72">
        <v>-5.15</v>
      </c>
      <c r="AO72" t="s">
        <v>3181</v>
      </c>
      <c r="AP72">
        <v>0.16311857771958599</v>
      </c>
      <c r="AQ72">
        <f>(Table2[[#This Row],[Sharpe Ratio]]-AVERAGE(Table2[Sharpe Ratio]))/_xlfn.STDEV.P(Table2[Sharpe Ratio])</f>
        <v>1.2507332438698064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166</v>
      </c>
      <c r="AT72">
        <f>_xlfn.RANK.AVG(Table2[[#This Row],[6M Return vs Nifty Z-Score]],Table2[6M Return vs Nifty Z-Score])</f>
        <v>182</v>
      </c>
      <c r="AU72">
        <f>_xlfn.RANK.AVG(Table2[[#This Row],[Sharpe Ratio Z-Score]],Table2[Sharpe Ratio Z-Score])</f>
        <v>77</v>
      </c>
      <c r="AV72">
        <f>(Table2[[#This Row],[Rank 1Y]]+Table2[[#This Row],[Rank 6M]]+Table2[[#This Row],[Rank Sharpe]])/3</f>
        <v>141.66666666666666</v>
      </c>
    </row>
    <row r="73" spans="1:48" x14ac:dyDescent="0.3">
      <c r="A73" t="s">
        <v>252</v>
      </c>
      <c r="B73" t="s">
        <v>253</v>
      </c>
      <c r="C73" t="s">
        <v>3140</v>
      </c>
      <c r="D73" t="s">
        <v>51</v>
      </c>
      <c r="E73">
        <v>99767.548248095001</v>
      </c>
      <c r="F73">
        <v>2186.9499999999998</v>
      </c>
      <c r="G73">
        <v>66.987686776747097</v>
      </c>
      <c r="H73">
        <f>(Table2[[#This Row],[1Y Return vs Nifty]]-AVERAGE(Table2[1Y Return vs Nifty]))/_xlfn.STDEV.P(Table2[1Y Return vs Nifty])</f>
        <v>0.74156483848873311</v>
      </c>
      <c r="I73">
        <v>4.44826746657162</v>
      </c>
      <c r="J73">
        <f>(Table2[[#This Row],[1M Return vs Nifty]]-AVERAGE(Table2[1M Return vs Nifty]))/_xlfn.STDEV.P(Table2[1M Return vs Nifty])</f>
        <v>0.55777300722885226</v>
      </c>
      <c r="K73">
        <v>25.6511270735637</v>
      </c>
      <c r="L73">
        <f>(Table2[[#This Row],[6M Return vs Nifty]]-AVERAGE(Table2[6M Return vs Nifty]))/_xlfn.STDEV.P(Table2[6M Return vs Nifty])</f>
        <v>0.72855238470822359</v>
      </c>
      <c r="M73">
        <v>5.2023402808219599</v>
      </c>
      <c r="N73">
        <f>(Table2[[#This Row],[1W Return vs Nifty]]-AVERAGE(Table2[1W Return vs Nifty]))/_xlfn.STDEV.P(Table2[1W Return vs Nifty])</f>
        <v>0.92616992168745438</v>
      </c>
      <c r="O73">
        <v>2178.91</v>
      </c>
      <c r="P73">
        <v>2146.7129791411098</v>
      </c>
      <c r="Q73">
        <v>1818.70403544735</v>
      </c>
      <c r="R73">
        <v>46.511850965715603</v>
      </c>
      <c r="S73" s="1">
        <f>(Table2[[#This Row],[Close Price]]-Table2[[#This Row],[20D EMA]])/Table2[[#This Row],[20D EMA]]</f>
        <v>3.6899183536722325E-3</v>
      </c>
      <c r="T73" s="1">
        <f>(Table2[[#This Row],[Close Price]]-Table2[[#This Row],[50D EMA]])/Table2[[#This Row],[50D EMA]]</f>
        <v>1.8743549440404763E-2</v>
      </c>
      <c r="U73" s="1">
        <f>(Table2[[#This Row],[Close Price]]-Table2[[#This Row],[200D EMA]])/Table2[[#This Row],[200D EMA]]</f>
        <v>0.20247712512611857</v>
      </c>
      <c r="V73">
        <v>0.64031434316183999</v>
      </c>
      <c r="W73">
        <v>2148.35</v>
      </c>
      <c r="X73">
        <v>2200</v>
      </c>
      <c r="Y73">
        <v>2148.35</v>
      </c>
      <c r="Z73">
        <v>2217</v>
      </c>
      <c r="AA73">
        <v>2062.1999999999998</v>
      </c>
      <c r="AB73">
        <v>2304.9</v>
      </c>
      <c r="AC73" s="1">
        <f>(Table2[[#This Row],[Close Price]]/Table2[[#This Row],[Day Low]])-1</f>
        <v>1.7967277212744603E-2</v>
      </c>
      <c r="AD73" s="1">
        <f>(Table2[[#This Row],[Day High]]/Table2[[#This Row],[Close Price]])-1</f>
        <v>5.9672146139602145E-3</v>
      </c>
      <c r="AE73" s="1">
        <f>(Table2[[#This Row],[Close Price]]/Table2[[#This Row],[Current Week Low]])-1</f>
        <v>1.7967277212744603E-2</v>
      </c>
      <c r="AF73" s="1">
        <f>(Table2[[#This Row],[Current Week High]]/Table2[[#This Row],[Close Price]])-1</f>
        <v>1.3740597635977236E-2</v>
      </c>
      <c r="AG73" s="1">
        <f>(Table2[[#This Row],[Close Price]]/Table2[[#This Row],[Current Month Low]])-1</f>
        <v>6.0493647560857289E-2</v>
      </c>
      <c r="AH73" s="1">
        <f>(Table2[[#This Row],[Current Month High]]/Table2[[#This Row],[Close Price]])-1</f>
        <v>5.3933560438053085E-2</v>
      </c>
      <c r="AI73">
        <v>5.71800909943072</v>
      </c>
      <c r="AJ73">
        <v>94.741763134461195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0.02</v>
      </c>
      <c r="AM73" t="s">
        <v>3182</v>
      </c>
      <c r="AN73">
        <v>-2.84</v>
      </c>
      <c r="AO73" t="s">
        <v>3181</v>
      </c>
      <c r="AP73">
        <v>0.114178358354479</v>
      </c>
      <c r="AQ73">
        <f>(Table2[[#This Row],[Sharpe Ratio]]-AVERAGE(Table2[Sharpe Ratio]))/_xlfn.STDEV.P(Table2[Sharpe Ratio])</f>
        <v>0.66935104621827057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3.6234111983315342</v>
      </c>
      <c r="AS73">
        <f>_xlfn.RANK.AVG(Table2[[#This Row],[1Y Return vs Nifty Z-Score]],Table2[1Y Return vs Nifty Z-Score])</f>
        <v>125</v>
      </c>
      <c r="AT73">
        <f>_xlfn.RANK.AVG(Table2[[#This Row],[6M Return vs Nifty Z-Score]],Table2[6M Return vs Nifty Z-Score])</f>
        <v>122</v>
      </c>
      <c r="AU73">
        <f>_xlfn.RANK.AVG(Table2[[#This Row],[Sharpe Ratio Z-Score]],Table2[Sharpe Ratio Z-Score])</f>
        <v>179</v>
      </c>
      <c r="AV73">
        <f>(Table2[[#This Row],[Rank 1Y]]+Table2[[#This Row],[Rank 6M]]+Table2[[#This Row],[Rank Sharpe]])/3</f>
        <v>142</v>
      </c>
    </row>
    <row r="74" spans="1:48" x14ac:dyDescent="0.3">
      <c r="A74" t="s">
        <v>112</v>
      </c>
      <c r="B74" t="s">
        <v>113</v>
      </c>
      <c r="C74" t="s">
        <v>3147</v>
      </c>
      <c r="D74" t="s">
        <v>114</v>
      </c>
      <c r="E74">
        <v>248440.34790314999</v>
      </c>
      <c r="F74">
        <v>6976.3</v>
      </c>
      <c r="G74">
        <v>82.573667676371898</v>
      </c>
      <c r="H74">
        <f>(Table2[[#This Row],[1Y Return vs Nifty]]-AVERAGE(Table2[1Y Return vs Nifty]))/_xlfn.STDEV.P(Table2[1Y Return vs Nifty])</f>
        <v>1.0090192765977475</v>
      </c>
      <c r="I74">
        <v>1.20718426056172</v>
      </c>
      <c r="J74">
        <f>(Table2[[#This Row],[1M Return vs Nifty]]-AVERAGE(Table2[1M Return vs Nifty]))/_xlfn.STDEV.P(Table2[1M Return vs Nifty])</f>
        <v>0.18400549828748344</v>
      </c>
      <c r="K74">
        <v>11.735977149401799</v>
      </c>
      <c r="L74">
        <f>(Table2[[#This Row],[6M Return vs Nifty]]-AVERAGE(Table2[6M Return vs Nifty]))/_xlfn.STDEV.P(Table2[6M Return vs Nifty])</f>
        <v>0.23587763204550474</v>
      </c>
      <c r="M74">
        <v>1.34739582095183</v>
      </c>
      <c r="N74">
        <f>(Table2[[#This Row],[1W Return vs Nifty]]-AVERAGE(Table2[1W Return vs Nifty]))/_xlfn.STDEV.P(Table2[1W Return vs Nifty])</f>
        <v>0.12870381301537301</v>
      </c>
      <c r="O74">
        <v>7159.93</v>
      </c>
      <c r="P74">
        <v>7137.1370964421403</v>
      </c>
      <c r="Q74">
        <v>6317.2510427494699</v>
      </c>
      <c r="R74">
        <v>37.633158167695498</v>
      </c>
      <c r="S74" s="1">
        <f>(Table2[[#This Row],[Close Price]]-Table2[[#This Row],[20D EMA]])/Table2[[#This Row],[20D EMA]]</f>
        <v>-2.5646898782530011E-2</v>
      </c>
      <c r="T74" s="1">
        <f>(Table2[[#This Row],[Close Price]]-Table2[[#This Row],[50D EMA]])/Table2[[#This Row],[50D EMA]]</f>
        <v>-2.2535239868422503E-2</v>
      </c>
      <c r="U74" s="1">
        <f>(Table2[[#This Row],[Close Price]]-Table2[[#This Row],[200D EMA]])/Table2[[#This Row],[200D EMA]]</f>
        <v>0.1043252757869966</v>
      </c>
      <c r="V74">
        <v>0.940286363536596</v>
      </c>
      <c r="W74">
        <v>6910</v>
      </c>
      <c r="X74">
        <v>7008.15</v>
      </c>
      <c r="Y74">
        <v>6670</v>
      </c>
      <c r="Z74">
        <v>7012.8</v>
      </c>
      <c r="AA74">
        <v>6656.15</v>
      </c>
      <c r="AB74">
        <v>8129.9</v>
      </c>
      <c r="AC74" s="1">
        <f>(Table2[[#This Row],[Close Price]]/Table2[[#This Row],[Day Low]])-1</f>
        <v>9.5947901591895146E-3</v>
      </c>
      <c r="AD74" s="1">
        <f>(Table2[[#This Row],[Day High]]/Table2[[#This Row],[Close Price]])-1</f>
        <v>4.5654573341169513E-3</v>
      </c>
      <c r="AE74" s="1">
        <f>(Table2[[#This Row],[Close Price]]/Table2[[#This Row],[Current Week Low]])-1</f>
        <v>4.5922038980509727E-2</v>
      </c>
      <c r="AF74" s="1">
        <f>(Table2[[#This Row],[Current Week High]]/Table2[[#This Row],[Close Price]])-1</f>
        <v>5.2319997706520294E-3</v>
      </c>
      <c r="AG74" s="1">
        <f>(Table2[[#This Row],[Close Price]]/Table2[[#This Row],[Current Month Low]])-1</f>
        <v>4.8098375186857334E-2</v>
      </c>
      <c r="AH74" s="1">
        <f>(Table2[[#This Row],[Current Month High]]/Table2[[#This Row],[Close Price]])-1</f>
        <v>0.16535986124449908</v>
      </c>
      <c r="AI74">
        <v>16.535986124449899</v>
      </c>
      <c r="AJ74">
        <v>114.919901417128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0.03</v>
      </c>
      <c r="AM74" t="s">
        <v>3182</v>
      </c>
      <c r="AN74">
        <v>-11.36</v>
      </c>
      <c r="AO74" t="s">
        <v>3181</v>
      </c>
      <c r="AP74">
        <v>0.15740453551627001</v>
      </c>
      <c r="AQ74">
        <f>(Table2[[#This Row],[Sharpe Ratio]]-AVERAGE(Table2[Sharpe Ratio]))/_xlfn.STDEV.P(Table2[Sharpe Ratio])</f>
        <v>1.1828536459290178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2.7404598658751262</v>
      </c>
      <c r="AS74">
        <f>_xlfn.RANK.AVG(Table2[[#This Row],[1Y Return vs Nifty Z-Score]],Table2[1Y Return vs Nifty Z-Score])</f>
        <v>99</v>
      </c>
      <c r="AT74">
        <f>_xlfn.RANK.AVG(Table2[[#This Row],[6M Return vs Nifty Z-Score]],Table2[6M Return vs Nifty Z-Score])</f>
        <v>239</v>
      </c>
      <c r="AU74">
        <f>_xlfn.RANK.AVG(Table2[[#This Row],[Sharpe Ratio Z-Score]],Table2[Sharpe Ratio Z-Score])</f>
        <v>91</v>
      </c>
      <c r="AV74">
        <f>(Table2[[#This Row],[Rank 1Y]]+Table2[[#This Row],[Rank 6M]]+Table2[[#This Row],[Rank Sharpe]])/3</f>
        <v>143</v>
      </c>
    </row>
    <row r="75" spans="1:48" x14ac:dyDescent="0.3">
      <c r="A75" t="s">
        <v>616</v>
      </c>
      <c r="B75" t="s">
        <v>617</v>
      </c>
      <c r="C75" t="s">
        <v>3138</v>
      </c>
      <c r="D75" t="s">
        <v>237</v>
      </c>
      <c r="E75">
        <v>31825.590646199998</v>
      </c>
      <c r="F75">
        <v>2379</v>
      </c>
      <c r="G75">
        <v>68.631673018216603</v>
      </c>
      <c r="H75">
        <f>(Table2[[#This Row],[1Y Return vs Nifty]]-AVERAGE(Table2[1Y Return vs Nifty]))/_xlfn.STDEV.P(Table2[1Y Return vs Nifty])</f>
        <v>0.76977553753313921</v>
      </c>
      <c r="I75">
        <v>25.1567878578484</v>
      </c>
      <c r="J75">
        <f>(Table2[[#This Row],[1M Return vs Nifty]]-AVERAGE(Table2[1M Return vs Nifty]))/_xlfn.STDEV.P(Table2[1M Return vs Nifty])</f>
        <v>2.9459165964327823</v>
      </c>
      <c r="K75">
        <v>27.7912524062458</v>
      </c>
      <c r="L75">
        <f>(Table2[[#This Row],[6M Return vs Nifty]]-AVERAGE(Table2[6M Return vs Nifty]))/_xlfn.STDEV.P(Table2[6M Return vs Nifty])</f>
        <v>0.80432488624020959</v>
      </c>
      <c r="M75">
        <v>8.3824515611659791</v>
      </c>
      <c r="N75">
        <f>(Table2[[#This Row],[1W Return vs Nifty]]-AVERAGE(Table2[1W Return vs Nifty]))/_xlfn.STDEV.P(Table2[1W Return vs Nifty])</f>
        <v>1.5840343849190652</v>
      </c>
      <c r="O75">
        <v>2224.5</v>
      </c>
      <c r="P75">
        <v>2095.46584323855</v>
      </c>
      <c r="Q75">
        <v>1807.2907138446201</v>
      </c>
      <c r="R75">
        <v>72.915856073146699</v>
      </c>
      <c r="S75" s="1">
        <f>(Table2[[#This Row],[Close Price]]-Table2[[#This Row],[20D EMA]])/Table2[[#This Row],[20D EMA]]</f>
        <v>6.9453809844908967E-2</v>
      </c>
      <c r="T75" s="1">
        <f>(Table2[[#This Row],[Close Price]]-Table2[[#This Row],[50D EMA]])/Table2[[#This Row],[50D EMA]]</f>
        <v>0.13530841253095635</v>
      </c>
      <c r="U75" s="1">
        <f>(Table2[[#This Row],[Close Price]]-Table2[[#This Row],[200D EMA]])/Table2[[#This Row],[200D EMA]]</f>
        <v>0.31633498793295522</v>
      </c>
      <c r="V75">
        <v>1.36226610504312</v>
      </c>
      <c r="W75">
        <v>2353.6999999999998</v>
      </c>
      <c r="X75">
        <v>2431</v>
      </c>
      <c r="Y75">
        <v>2206</v>
      </c>
      <c r="Z75">
        <v>2463.6999999999998</v>
      </c>
      <c r="AA75">
        <v>1927.75</v>
      </c>
      <c r="AB75">
        <v>2524</v>
      </c>
      <c r="AC75" s="1">
        <f>(Table2[[#This Row],[Close Price]]/Table2[[#This Row],[Day Low]])-1</f>
        <v>1.0749033436716626E-2</v>
      </c>
      <c r="AD75" s="1">
        <f>(Table2[[#This Row],[Day High]]/Table2[[#This Row],[Close Price]])-1</f>
        <v>2.1857923497267784E-2</v>
      </c>
      <c r="AE75" s="1">
        <f>(Table2[[#This Row],[Close Price]]/Table2[[#This Row],[Current Week Low]])-1</f>
        <v>7.8422484134179404E-2</v>
      </c>
      <c r="AF75" s="1">
        <f>(Table2[[#This Row],[Current Week High]]/Table2[[#This Row],[Close Price]])-1</f>
        <v>3.5603194619588052E-2</v>
      </c>
      <c r="AG75" s="1">
        <f>(Table2[[#This Row],[Close Price]]/Table2[[#This Row],[Current Month Low]])-1</f>
        <v>0.23408118272597589</v>
      </c>
      <c r="AH75" s="1">
        <f>(Table2[[#This Row],[Current Month High]]/Table2[[#This Row],[Close Price]])-1</f>
        <v>6.0949978982765884E-2</v>
      </c>
      <c r="AI75">
        <v>6.0949978982765796</v>
      </c>
      <c r="AJ75">
        <v>96.945237799577797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0.45</v>
      </c>
      <c r="AM75" t="s">
        <v>3182</v>
      </c>
      <c r="AN75">
        <v>7.43</v>
      </c>
      <c r="AO75" t="s">
        <v>3182</v>
      </c>
      <c r="AP75">
        <v>0.108218523735824</v>
      </c>
      <c r="AQ75">
        <f>(Table2[[#This Row],[Sharpe Ratio]]-AVERAGE(Table2[Sharpe Ratio]))/_xlfn.STDEV.P(Table2[Sharpe Ratio])</f>
        <v>0.5985515730409241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6.7026029781661203</v>
      </c>
      <c r="AS75">
        <f>_xlfn.RANK.AVG(Table2[[#This Row],[1Y Return vs Nifty Z-Score]],Table2[1Y Return vs Nifty Z-Score])</f>
        <v>120</v>
      </c>
      <c r="AT75">
        <f>_xlfn.RANK.AVG(Table2[[#This Row],[6M Return vs Nifty Z-Score]],Table2[6M Return vs Nifty Z-Score])</f>
        <v>117</v>
      </c>
      <c r="AU75">
        <f>_xlfn.RANK.AVG(Table2[[#This Row],[Sharpe Ratio Z-Score]],Table2[Sharpe Ratio Z-Score])</f>
        <v>192</v>
      </c>
      <c r="AV75">
        <f>(Table2[[#This Row],[Rank 1Y]]+Table2[[#This Row],[Rank 6M]]+Table2[[#This Row],[Rank Sharpe]])/3</f>
        <v>143</v>
      </c>
    </row>
    <row r="76" spans="1:48" x14ac:dyDescent="0.3">
      <c r="A76" t="s">
        <v>1579</v>
      </c>
      <c r="B76" t="s">
        <v>1580</v>
      </c>
      <c r="C76" t="s">
        <v>3139</v>
      </c>
      <c r="D76" t="s">
        <v>46</v>
      </c>
      <c r="E76">
        <v>6002.9229185100003</v>
      </c>
      <c r="F76">
        <v>793.35</v>
      </c>
      <c r="G76">
        <v>70.142617009289395</v>
      </c>
      <c r="H76">
        <f>(Table2[[#This Row],[1Y Return vs Nifty]]-AVERAGE(Table2[1Y Return vs Nifty]))/_xlfn.STDEV.P(Table2[1Y Return vs Nifty])</f>
        <v>0.79570324004663928</v>
      </c>
      <c r="I76">
        <v>3.4095625920905901</v>
      </c>
      <c r="J76">
        <f>(Table2[[#This Row],[1M Return vs Nifty]]-AVERAGE(Table2[1M Return vs Nifty]))/_xlfn.STDEV.P(Table2[1M Return vs Nifty])</f>
        <v>0.4379877043584619</v>
      </c>
      <c r="K76">
        <v>10.2097260964575</v>
      </c>
      <c r="L76">
        <f>(Table2[[#This Row],[6M Return vs Nifty]]-AVERAGE(Table2[6M Return vs Nifty]))/_xlfn.STDEV.P(Table2[6M Return vs Nifty])</f>
        <v>0.18183974067468386</v>
      </c>
      <c r="M76">
        <v>6.7842414350460603</v>
      </c>
      <c r="N76">
        <f>(Table2[[#This Row],[1W Return vs Nifty]]-AVERAGE(Table2[1W Return vs Nifty]))/_xlfn.STDEV.P(Table2[1W Return vs Nifty])</f>
        <v>1.2534152480197218</v>
      </c>
      <c r="O76">
        <v>746.09</v>
      </c>
      <c r="P76">
        <v>763.96338108251598</v>
      </c>
      <c r="Q76">
        <v>707.96203945764103</v>
      </c>
      <c r="R76">
        <v>64.680269544321604</v>
      </c>
      <c r="S76" s="1">
        <f>(Table2[[#This Row],[Close Price]]-Table2[[#This Row],[20D EMA]])/Table2[[#This Row],[20D EMA]]</f>
        <v>6.3343564449329148E-2</v>
      </c>
      <c r="T76" s="1">
        <f>(Table2[[#This Row],[Close Price]]-Table2[[#This Row],[50D EMA]])/Table2[[#This Row],[50D EMA]]</f>
        <v>3.8466004582371448E-2</v>
      </c>
      <c r="U76" s="1">
        <f>(Table2[[#This Row],[Close Price]]-Table2[[#This Row],[200D EMA]])/Table2[[#This Row],[200D EMA]]</f>
        <v>0.12061093078913301</v>
      </c>
      <c r="V76">
        <v>0.75758142153813401</v>
      </c>
      <c r="W76">
        <v>752</v>
      </c>
      <c r="X76">
        <v>797.5</v>
      </c>
      <c r="Y76">
        <v>690</v>
      </c>
      <c r="Z76">
        <v>797.5</v>
      </c>
      <c r="AA76">
        <v>686</v>
      </c>
      <c r="AB76">
        <v>803</v>
      </c>
      <c r="AC76" s="1">
        <f>(Table2[[#This Row],[Close Price]]/Table2[[#This Row],[Day Low]])-1</f>
        <v>5.4986702127659548E-2</v>
      </c>
      <c r="AD76" s="1">
        <f>(Table2[[#This Row],[Day High]]/Table2[[#This Row],[Close Price]])-1</f>
        <v>5.2309825423835221E-3</v>
      </c>
      <c r="AE76" s="1">
        <f>(Table2[[#This Row],[Close Price]]/Table2[[#This Row],[Current Week Low]])-1</f>
        <v>0.14978260869565219</v>
      </c>
      <c r="AF76" s="1">
        <f>(Table2[[#This Row],[Current Week High]]/Table2[[#This Row],[Close Price]])-1</f>
        <v>5.2309825423835221E-3</v>
      </c>
      <c r="AG76" s="1">
        <f>(Table2[[#This Row],[Close Price]]/Table2[[#This Row],[Current Month Low]])-1</f>
        <v>0.1564868804664723</v>
      </c>
      <c r="AH76" s="1">
        <f>(Table2[[#This Row],[Current Month High]]/Table2[[#This Row],[Close Price]])-1</f>
        <v>1.2163610008192993E-2</v>
      </c>
      <c r="AI76">
        <v>18.0815529085523</v>
      </c>
      <c r="AJ76">
        <v>98.337500000000006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-0.04</v>
      </c>
      <c r="AM76" t="s">
        <v>3181</v>
      </c>
      <c r="AN76">
        <v>7.18</v>
      </c>
      <c r="AO76" t="s">
        <v>3182</v>
      </c>
      <c r="AP76">
        <v>0.181063421133591</v>
      </c>
      <c r="AQ76">
        <f>(Table2[[#This Row],[Sharpe Ratio]]-AVERAGE(Table2[Sharpe Ratio]))/_xlfn.STDEV.P(Table2[Sharpe Ratio])</f>
        <v>1.4639078604916769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117</v>
      </c>
      <c r="AT76">
        <f>_xlfn.RANK.AVG(Table2[[#This Row],[6M Return vs Nifty Z-Score]],Table2[6M Return vs Nifty Z-Score])</f>
        <v>256</v>
      </c>
      <c r="AU76">
        <f>_xlfn.RANK.AVG(Table2[[#This Row],[Sharpe Ratio Z-Score]],Table2[Sharpe Ratio Z-Score])</f>
        <v>56</v>
      </c>
      <c r="AV76">
        <f>(Table2[[#This Row],[Rank 1Y]]+Table2[[#This Row],[Rank 6M]]+Table2[[#This Row],[Rank Sharpe]])/3</f>
        <v>143</v>
      </c>
    </row>
    <row r="77" spans="1:48" x14ac:dyDescent="0.3">
      <c r="A77" t="s">
        <v>1537</v>
      </c>
      <c r="B77" t="s">
        <v>1538</v>
      </c>
      <c r="C77" t="s">
        <v>3147</v>
      </c>
      <c r="D77" t="s">
        <v>161</v>
      </c>
      <c r="E77">
        <v>6445.9209187750002</v>
      </c>
      <c r="F77">
        <v>412.75</v>
      </c>
      <c r="G77">
        <v>43.5519297059774</v>
      </c>
      <c r="H77">
        <f>(Table2[[#This Row],[1Y Return vs Nifty]]-AVERAGE(Table2[1Y Return vs Nifty]))/_xlfn.STDEV.P(Table2[1Y Return vs Nifty])</f>
        <v>0.33940874196913873</v>
      </c>
      <c r="I77">
        <v>-0.30665072529016002</v>
      </c>
      <c r="J77">
        <f>(Table2[[#This Row],[1M Return vs Nifty]]-AVERAGE(Table2[1M Return vs Nifty]))/_xlfn.STDEV.P(Table2[1M Return vs Nifty])</f>
        <v>9.4273416511612886E-3</v>
      </c>
      <c r="K77">
        <v>17.391916775986299</v>
      </c>
      <c r="L77">
        <f>(Table2[[#This Row],[6M Return vs Nifty]]-AVERAGE(Table2[6M Return vs Nifty]))/_xlfn.STDEV.P(Table2[6M Return vs Nifty])</f>
        <v>0.43612977965365352</v>
      </c>
      <c r="M77">
        <v>-1.2373659610810599</v>
      </c>
      <c r="N77">
        <f>(Table2[[#This Row],[1W Return vs Nifty]]-AVERAGE(Table2[1W Return vs Nifty]))/_xlfn.STDEV.P(Table2[1W Return vs Nifty])</f>
        <v>-0.40600166500635843</v>
      </c>
      <c r="O77">
        <v>397.42</v>
      </c>
      <c r="P77">
        <v>400.20752968905299</v>
      </c>
      <c r="Q77">
        <v>356.39343418628403</v>
      </c>
      <c r="R77">
        <v>49.2569766778538</v>
      </c>
      <c r="S77" s="1">
        <f>(Table2[[#This Row],[Close Price]]-Table2[[#This Row],[20D EMA]])/Table2[[#This Row],[20D EMA]]</f>
        <v>3.8573801016556747E-2</v>
      </c>
      <c r="T77" s="1">
        <f>(Table2[[#This Row],[Close Price]]-Table2[[#This Row],[50D EMA]])/Table2[[#This Row],[50D EMA]]</f>
        <v>3.133991586987897E-2</v>
      </c>
      <c r="U77" s="1">
        <f>(Table2[[#This Row],[Close Price]]-Table2[[#This Row],[200D EMA]])/Table2[[#This Row],[200D EMA]]</f>
        <v>0.15813020220866034</v>
      </c>
      <c r="V77">
        <v>1.01627221126473</v>
      </c>
      <c r="W77">
        <v>391.55</v>
      </c>
      <c r="X77">
        <v>415.4</v>
      </c>
      <c r="Y77">
        <v>367.05</v>
      </c>
      <c r="Z77">
        <v>415.4</v>
      </c>
      <c r="AA77">
        <v>367.05</v>
      </c>
      <c r="AB77">
        <v>427</v>
      </c>
      <c r="AC77" s="1">
        <f>(Table2[[#This Row],[Close Price]]/Table2[[#This Row],[Day Low]])-1</f>
        <v>5.4143787511173436E-2</v>
      </c>
      <c r="AD77" s="1">
        <f>(Table2[[#This Row],[Day High]]/Table2[[#This Row],[Close Price]])-1</f>
        <v>6.4203513022409453E-3</v>
      </c>
      <c r="AE77" s="1">
        <f>(Table2[[#This Row],[Close Price]]/Table2[[#This Row],[Current Week Low]])-1</f>
        <v>0.12450619806565855</v>
      </c>
      <c r="AF77" s="1">
        <f>(Table2[[#This Row],[Current Week High]]/Table2[[#This Row],[Close Price]])-1</f>
        <v>6.4203513022409453E-3</v>
      </c>
      <c r="AG77" s="1">
        <f>(Table2[[#This Row],[Close Price]]/Table2[[#This Row],[Current Month Low]])-1</f>
        <v>0.12450619806565855</v>
      </c>
      <c r="AH77" s="1">
        <f>(Table2[[#This Row],[Current Month High]]/Table2[[#This Row],[Close Price]])-1</f>
        <v>3.4524530587522806E-2</v>
      </c>
      <c r="AI77">
        <v>9.2671108419139792</v>
      </c>
      <c r="AJ77">
        <v>72.879581151832397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0.05</v>
      </c>
      <c r="AM77" t="s">
        <v>3182</v>
      </c>
      <c r="AN77">
        <v>0.87</v>
      </c>
      <c r="AO77" t="s">
        <v>3182</v>
      </c>
      <c r="AP77">
        <v>0.181786585143729</v>
      </c>
      <c r="AQ77">
        <f>(Table2[[#This Row],[Sharpe Ratio]]-AVERAGE(Table2[Sharpe Ratio]))/_xlfn.STDEV.P(Table2[Sharpe Ratio])</f>
        <v>1.4724986409771499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204</v>
      </c>
      <c r="AT77">
        <f>_xlfn.RANK.AVG(Table2[[#This Row],[6M Return vs Nifty Z-Score]],Table2[6M Return vs Nifty Z-Score])</f>
        <v>178</v>
      </c>
      <c r="AU77">
        <f>_xlfn.RANK.AVG(Table2[[#This Row],[Sharpe Ratio Z-Score]],Table2[Sharpe Ratio Z-Score])</f>
        <v>52</v>
      </c>
      <c r="AV77">
        <f>(Table2[[#This Row],[Rank 1Y]]+Table2[[#This Row],[Rank 6M]]+Table2[[#This Row],[Rank Sharpe]])/3</f>
        <v>144.66666666666666</v>
      </c>
    </row>
    <row r="78" spans="1:48" x14ac:dyDescent="0.3">
      <c r="A78" t="s">
        <v>968</v>
      </c>
      <c r="B78" t="s">
        <v>969</v>
      </c>
      <c r="C78" t="s">
        <v>3136</v>
      </c>
      <c r="D78" t="s">
        <v>136</v>
      </c>
      <c r="E78">
        <v>15096.101910576001</v>
      </c>
      <c r="F78">
        <v>57.76</v>
      </c>
      <c r="G78">
        <v>139.31003417842001</v>
      </c>
      <c r="H78">
        <f>(Table2[[#This Row],[1Y Return vs Nifty]]-AVERAGE(Table2[1Y Return vs Nifty]))/_xlfn.STDEV.P(Table2[1Y Return vs Nifty])</f>
        <v>1.9826117069283704</v>
      </c>
      <c r="I78">
        <v>-7.0419958070039597</v>
      </c>
      <c r="J78">
        <f>(Table2[[#This Row],[1M Return vs Nifty]]-AVERAGE(Table2[1M Return vs Nifty]))/_xlfn.STDEV.P(Table2[1M Return vs Nifty])</f>
        <v>-0.76730469299225224</v>
      </c>
      <c r="K78">
        <v>8.3242564507868195</v>
      </c>
      <c r="L78">
        <f>(Table2[[#This Row],[6M Return vs Nifty]]-AVERAGE(Table2[6M Return vs Nifty]))/_xlfn.STDEV.P(Table2[6M Return vs Nifty])</f>
        <v>0.1150834860603582</v>
      </c>
      <c r="M78">
        <v>5.1147256797112304</v>
      </c>
      <c r="N78">
        <f>(Table2[[#This Row],[1W Return vs Nifty]]-AVERAGE(Table2[1W Return vs Nifty]))/_xlfn.STDEV.P(Table2[1W Return vs Nifty])</f>
        <v>0.9080452312443178</v>
      </c>
      <c r="O78">
        <v>58.29</v>
      </c>
      <c r="P78">
        <v>62.999593544002501</v>
      </c>
      <c r="Q78">
        <v>56.528572958443199</v>
      </c>
      <c r="R78">
        <v>53.030403912546902</v>
      </c>
      <c r="S78" s="1">
        <f>(Table2[[#This Row],[Close Price]]-Table2[[#This Row],[20D EMA]])/Table2[[#This Row],[20D EMA]]</f>
        <v>-9.0924686910276407E-3</v>
      </c>
      <c r="T78" s="1">
        <f>(Table2[[#This Row],[Close Price]]-Table2[[#This Row],[50D EMA]])/Table2[[#This Row],[50D EMA]]</f>
        <v>-8.3168688070072591E-2</v>
      </c>
      <c r="U78" s="1">
        <f>(Table2[[#This Row],[Close Price]]-Table2[[#This Row],[200D EMA]])/Table2[[#This Row],[200D EMA]]</f>
        <v>2.1784152281043405E-2</v>
      </c>
      <c r="V78">
        <v>0.404306795756116</v>
      </c>
      <c r="W78">
        <v>56.25</v>
      </c>
      <c r="X78">
        <v>58.4</v>
      </c>
      <c r="Y78">
        <v>49.72</v>
      </c>
      <c r="Z78">
        <v>58.4</v>
      </c>
      <c r="AA78">
        <v>49.72</v>
      </c>
      <c r="AB78">
        <v>67.64</v>
      </c>
      <c r="AC78" s="1">
        <f>(Table2[[#This Row],[Close Price]]/Table2[[#This Row],[Day Low]])-1</f>
        <v>2.6844444444444449E-2</v>
      </c>
      <c r="AD78" s="1">
        <f>(Table2[[#This Row],[Day High]]/Table2[[#This Row],[Close Price]])-1</f>
        <v>1.1080332409972415E-2</v>
      </c>
      <c r="AE78" s="1">
        <f>(Table2[[#This Row],[Close Price]]/Table2[[#This Row],[Current Week Low]])-1</f>
        <v>0.16170555108608209</v>
      </c>
      <c r="AF78" s="1">
        <f>(Table2[[#This Row],[Current Week High]]/Table2[[#This Row],[Close Price]])-1</f>
        <v>1.1080332409972415E-2</v>
      </c>
      <c r="AG78" s="1">
        <f>(Table2[[#This Row],[Close Price]]/Table2[[#This Row],[Current Month Low]])-1</f>
        <v>0.16170555108608209</v>
      </c>
      <c r="AH78" s="1">
        <f>(Table2[[#This Row],[Current Month High]]/Table2[[#This Row],[Close Price]])-1</f>
        <v>0.17105263157894735</v>
      </c>
      <c r="AI78">
        <v>58.2409972299169</v>
      </c>
      <c r="AJ78">
        <v>168.02784222737799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-0.24</v>
      </c>
      <c r="AM78" t="s">
        <v>3181</v>
      </c>
      <c r="AN78">
        <v>-2.71</v>
      </c>
      <c r="AO78" t="s">
        <v>3181</v>
      </c>
      <c r="AP78">
        <v>0.138122488326894</v>
      </c>
      <c r="AQ78">
        <f>(Table2[[#This Row],[Sharpe Ratio]]-AVERAGE(Table2[Sharpe Ratio]))/_xlfn.STDEV.P(Table2[Sharpe Ratio])</f>
        <v>0.9537938028059475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34</v>
      </c>
      <c r="AT78">
        <f>_xlfn.RANK.AVG(Table2[[#This Row],[6M Return vs Nifty Z-Score]],Table2[6M Return vs Nifty Z-Score])</f>
        <v>280</v>
      </c>
      <c r="AU78">
        <f>_xlfn.RANK.AVG(Table2[[#This Row],[Sharpe Ratio Z-Score]],Table2[Sharpe Ratio Z-Score])</f>
        <v>121</v>
      </c>
      <c r="AV78">
        <f>(Table2[[#This Row],[Rank 1Y]]+Table2[[#This Row],[Rank 6M]]+Table2[[#This Row],[Rank Sharpe]])/3</f>
        <v>145</v>
      </c>
    </row>
    <row r="79" spans="1:48" x14ac:dyDescent="0.3">
      <c r="A79" t="s">
        <v>1424</v>
      </c>
      <c r="B79" t="s">
        <v>1425</v>
      </c>
      <c r="C79" t="s">
        <v>3135</v>
      </c>
      <c r="D79" t="s">
        <v>21</v>
      </c>
      <c r="E79">
        <v>7522.2014053449902</v>
      </c>
      <c r="F79">
        <v>908.35</v>
      </c>
      <c r="G79">
        <v>72.2035141934889</v>
      </c>
      <c r="H79">
        <f>(Table2[[#This Row],[1Y Return vs Nifty]]-AVERAGE(Table2[1Y Return vs Nifty]))/_xlfn.STDEV.P(Table2[1Y Return vs Nifty])</f>
        <v>0.83106810427624944</v>
      </c>
      <c r="I79">
        <v>9.6810162839595701</v>
      </c>
      <c r="J79">
        <f>(Table2[[#This Row],[1M Return vs Nifty]]-AVERAGE(Table2[1M Return vs Nifty]))/_xlfn.STDEV.P(Table2[1M Return vs Nifty])</f>
        <v>1.1612229546921924</v>
      </c>
      <c r="K79">
        <v>16.044025668353399</v>
      </c>
      <c r="L79">
        <f>(Table2[[#This Row],[6M Return vs Nifty]]-AVERAGE(Table2[6M Return vs Nifty]))/_xlfn.STDEV.P(Table2[6M Return vs Nifty])</f>
        <v>0.38840683583425273</v>
      </c>
      <c r="M79">
        <v>2.0689783038688598</v>
      </c>
      <c r="N79">
        <f>(Table2[[#This Row],[1W Return vs Nifty]]-AVERAGE(Table2[1W Return vs Nifty]))/_xlfn.STDEV.P(Table2[1W Return vs Nifty])</f>
        <v>0.27797641103282106</v>
      </c>
      <c r="O79">
        <v>898.48</v>
      </c>
      <c r="P79">
        <v>879.532350039628</v>
      </c>
      <c r="Q79">
        <v>762.35519551217203</v>
      </c>
      <c r="R79">
        <v>53.855753303696297</v>
      </c>
      <c r="S79" s="1">
        <f>(Table2[[#This Row],[Close Price]]-Table2[[#This Row],[20D EMA]])/Table2[[#This Row],[20D EMA]]</f>
        <v>1.0985219481791476E-2</v>
      </c>
      <c r="T79" s="1">
        <f>(Table2[[#This Row],[Close Price]]-Table2[[#This Row],[50D EMA]])/Table2[[#This Row],[50D EMA]]</f>
        <v>3.2764741352690009E-2</v>
      </c>
      <c r="U79" s="1">
        <f>(Table2[[#This Row],[Close Price]]-Table2[[#This Row],[200D EMA]])/Table2[[#This Row],[200D EMA]]</f>
        <v>0.19150496428340663</v>
      </c>
      <c r="V79">
        <v>0.84464858898657103</v>
      </c>
      <c r="W79">
        <v>889.2</v>
      </c>
      <c r="X79">
        <v>914.35</v>
      </c>
      <c r="Y79">
        <v>861.4</v>
      </c>
      <c r="Z79">
        <v>915.15</v>
      </c>
      <c r="AA79">
        <v>830</v>
      </c>
      <c r="AB79">
        <v>992.95</v>
      </c>
      <c r="AC79" s="1">
        <f>(Table2[[#This Row],[Close Price]]/Table2[[#This Row],[Day Low]])-1</f>
        <v>2.1536212325685922E-2</v>
      </c>
      <c r="AD79" s="1">
        <f>(Table2[[#This Row],[Day High]]/Table2[[#This Row],[Close Price]])-1</f>
        <v>6.6053833874608614E-3</v>
      </c>
      <c r="AE79" s="1">
        <f>(Table2[[#This Row],[Close Price]]/Table2[[#This Row],[Current Week Low]])-1</f>
        <v>5.4504295333178687E-2</v>
      </c>
      <c r="AF79" s="1">
        <f>(Table2[[#This Row],[Current Week High]]/Table2[[#This Row],[Close Price]])-1</f>
        <v>7.4861011724554061E-3</v>
      </c>
      <c r="AG79" s="1">
        <f>(Table2[[#This Row],[Close Price]]/Table2[[#This Row],[Current Month Low]])-1</f>
        <v>9.4397590361445793E-2</v>
      </c>
      <c r="AH79" s="1">
        <f>(Table2[[#This Row],[Current Month High]]/Table2[[#This Row],[Close Price]])-1</f>
        <v>9.313590576319708E-2</v>
      </c>
      <c r="AI79">
        <v>9.3135905763197009</v>
      </c>
      <c r="AJ79">
        <v>118.879518072289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0.19</v>
      </c>
      <c r="AM79" t="s">
        <v>3182</v>
      </c>
      <c r="AN79">
        <v>-2.2200000000000002</v>
      </c>
      <c r="AO79" t="s">
        <v>3181</v>
      </c>
      <c r="AP79">
        <v>0.132952874587735</v>
      </c>
      <c r="AQ79">
        <f>(Table2[[#This Row],[Sharpe Ratio]]-AVERAGE(Table2[Sharpe Ratio]))/_xlfn.STDEV.P(Table2[Sharpe Ratio])</f>
        <v>0.89238170789358418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3.5510560137290996</v>
      </c>
      <c r="AS79">
        <f>_xlfn.RANK.AVG(Table2[[#This Row],[1Y Return vs Nifty Z-Score]],Table2[1Y Return vs Nifty Z-Score])</f>
        <v>111</v>
      </c>
      <c r="AT79">
        <f>_xlfn.RANK.AVG(Table2[[#This Row],[6M Return vs Nifty Z-Score]],Table2[6M Return vs Nifty Z-Score])</f>
        <v>195</v>
      </c>
      <c r="AU79">
        <f>_xlfn.RANK.AVG(Table2[[#This Row],[Sharpe Ratio Z-Score]],Table2[Sharpe Ratio Z-Score])</f>
        <v>132</v>
      </c>
      <c r="AV79">
        <f>(Table2[[#This Row],[Rank 1Y]]+Table2[[#This Row],[Rank 6M]]+Table2[[#This Row],[Rank Sharpe]])/3</f>
        <v>146</v>
      </c>
    </row>
    <row r="80" spans="1:48" x14ac:dyDescent="0.3">
      <c r="A80" t="s">
        <v>25</v>
      </c>
      <c r="B80" t="s">
        <v>26</v>
      </c>
      <c r="C80" t="s">
        <v>3137</v>
      </c>
      <c r="D80" t="s">
        <v>27</v>
      </c>
      <c r="E80">
        <v>964806.89248223999</v>
      </c>
      <c r="F80">
        <v>1612.6</v>
      </c>
      <c r="G80">
        <v>49.490999460986302</v>
      </c>
      <c r="H80">
        <f>(Table2[[#This Row],[1Y Return vs Nifty]]-AVERAGE(Table2[1Y Return vs Nifty]))/_xlfn.STDEV.P(Table2[1Y Return vs Nifty])</f>
        <v>0.44132280015038444</v>
      </c>
      <c r="I80">
        <v>1.37529866906305</v>
      </c>
      <c r="J80">
        <f>(Table2[[#This Row],[1M Return vs Nifty]]-AVERAGE(Table2[1M Return vs Nifty]))/_xlfn.STDEV.P(Table2[1M Return vs Nifty])</f>
        <v>0.20339275239011753</v>
      </c>
      <c r="K80">
        <v>16.580563618945501</v>
      </c>
      <c r="L80">
        <f>(Table2[[#This Row],[6M Return vs Nifty]]-AVERAGE(Table2[6M Return vs Nifty]))/_xlfn.STDEV.P(Table2[6M Return vs Nifty])</f>
        <v>0.40740330396738689</v>
      </c>
      <c r="M80">
        <v>-2.2699754571480901</v>
      </c>
      <c r="N80">
        <f>(Table2[[#This Row],[1W Return vs Nifty]]-AVERAGE(Table2[1W Return vs Nifty]))/_xlfn.STDEV.P(Table2[1W Return vs Nifty])</f>
        <v>-0.61961591682729278</v>
      </c>
      <c r="O80">
        <v>1667.8</v>
      </c>
      <c r="P80">
        <v>1633.6616088359301</v>
      </c>
      <c r="Q80">
        <v>1409.5159299659699</v>
      </c>
      <c r="R80">
        <v>24.746968542447799</v>
      </c>
      <c r="S80" s="1">
        <f>(Table2[[#This Row],[Close Price]]-Table2[[#This Row],[20D EMA]])/Table2[[#This Row],[20D EMA]]</f>
        <v>-3.3097493704281118E-2</v>
      </c>
      <c r="T80" s="1">
        <f>(Table2[[#This Row],[Close Price]]-Table2[[#This Row],[50D EMA]])/Table2[[#This Row],[50D EMA]]</f>
        <v>-1.2892271399422617E-2</v>
      </c>
      <c r="U80" s="1">
        <f>(Table2[[#This Row],[Close Price]]-Table2[[#This Row],[200D EMA]])/Table2[[#This Row],[200D EMA]]</f>
        <v>0.14408071999507879</v>
      </c>
      <c r="V80">
        <v>0.67038802836308498</v>
      </c>
      <c r="W80">
        <v>1602.15</v>
      </c>
      <c r="X80">
        <v>1638.8</v>
      </c>
      <c r="Y80">
        <v>1602.15</v>
      </c>
      <c r="Z80">
        <v>1677.85</v>
      </c>
      <c r="AA80">
        <v>1602.15</v>
      </c>
      <c r="AB80">
        <v>1742.25</v>
      </c>
      <c r="AC80" s="1">
        <f>(Table2[[#This Row],[Close Price]]/Table2[[#This Row],[Day Low]])-1</f>
        <v>6.5224854102299279E-3</v>
      </c>
      <c r="AD80" s="1">
        <f>(Table2[[#This Row],[Day High]]/Table2[[#This Row],[Close Price]])-1</f>
        <v>1.6247054446235865E-2</v>
      </c>
      <c r="AE80" s="1">
        <f>(Table2[[#This Row],[Close Price]]/Table2[[#This Row],[Current Week Low]])-1</f>
        <v>6.5224854102299279E-3</v>
      </c>
      <c r="AF80" s="1">
        <f>(Table2[[#This Row],[Current Week High]]/Table2[[#This Row],[Close Price]])-1</f>
        <v>4.0462606970110393E-2</v>
      </c>
      <c r="AG80" s="1">
        <f>(Table2[[#This Row],[Close Price]]/Table2[[#This Row],[Current Month Low]])-1</f>
        <v>6.5224854102299279E-3</v>
      </c>
      <c r="AH80" s="1">
        <f>(Table2[[#This Row],[Current Month High]]/Table2[[#This Row],[Close Price]])-1</f>
        <v>8.0398114845591007E-2</v>
      </c>
      <c r="AI80">
        <v>10.3187399231055</v>
      </c>
      <c r="AJ80">
        <v>80.088223798090297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7.0000000000000007E-2</v>
      </c>
      <c r="AM80" t="s">
        <v>3182</v>
      </c>
      <c r="AN80">
        <v>-6.09</v>
      </c>
      <c r="AO80" t="s">
        <v>3181</v>
      </c>
      <c r="AP80">
        <v>0.16332606028221899</v>
      </c>
      <c r="AQ80">
        <f>(Table2[[#This Row],[Sharpe Ratio]]-AVERAGE(Table2[Sharpe Ratio]))/_xlfn.STDEV.P(Table2[Sharpe Ratio])</f>
        <v>1.2531980196677661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1.6857009593483623</v>
      </c>
      <c r="AS80">
        <f>_xlfn.RANK.AVG(Table2[[#This Row],[1Y Return vs Nifty Z-Score]],Table2[1Y Return vs Nifty Z-Score])</f>
        <v>177</v>
      </c>
      <c r="AT80">
        <f>_xlfn.RANK.AVG(Table2[[#This Row],[6M Return vs Nifty Z-Score]],Table2[6M Return vs Nifty Z-Score])</f>
        <v>188</v>
      </c>
      <c r="AU80">
        <f>_xlfn.RANK.AVG(Table2[[#This Row],[Sharpe Ratio Z-Score]],Table2[Sharpe Ratio Z-Score])</f>
        <v>76</v>
      </c>
      <c r="AV80">
        <f>(Table2[[#This Row],[Rank 1Y]]+Table2[[#This Row],[Rank 6M]]+Table2[[#This Row],[Rank Sharpe]])/3</f>
        <v>147</v>
      </c>
    </row>
    <row r="81" spans="1:48" x14ac:dyDescent="0.3">
      <c r="A81" t="s">
        <v>1529</v>
      </c>
      <c r="B81" t="s">
        <v>1530</v>
      </c>
      <c r="C81" t="s">
        <v>3144</v>
      </c>
      <c r="D81" t="s">
        <v>409</v>
      </c>
      <c r="E81">
        <v>6564.3231991900002</v>
      </c>
      <c r="F81">
        <v>211.3</v>
      </c>
      <c r="G81">
        <v>138.75402645061999</v>
      </c>
      <c r="H81">
        <f>(Table2[[#This Row],[1Y Return vs Nifty]]-AVERAGE(Table2[1Y Return vs Nifty]))/_xlfn.STDEV.P(Table2[1Y Return vs Nifty])</f>
        <v>1.9730706497834458</v>
      </c>
      <c r="I81">
        <v>0.59170851148125803</v>
      </c>
      <c r="J81">
        <f>(Table2[[#This Row],[1M Return vs Nifty]]-AVERAGE(Table2[1M Return vs Nifty]))/_xlfn.STDEV.P(Table2[1M Return vs Nifty])</f>
        <v>0.11302773470490772</v>
      </c>
      <c r="K81">
        <v>8.1951656833981694</v>
      </c>
      <c r="L81">
        <f>(Table2[[#This Row],[6M Return vs Nifty]]-AVERAGE(Table2[6M Return vs Nifty]))/_xlfn.STDEV.P(Table2[6M Return vs Nifty])</f>
        <v>0.11051294515775457</v>
      </c>
      <c r="M81">
        <v>4.9939298441249198</v>
      </c>
      <c r="N81">
        <f>(Table2[[#This Row],[1W Return vs Nifty]]-AVERAGE(Table2[1W Return vs Nifty]))/_xlfn.STDEV.P(Table2[1W Return vs Nifty])</f>
        <v>0.8830563926367565</v>
      </c>
      <c r="O81">
        <v>211.92</v>
      </c>
      <c r="P81">
        <v>212.676492873683</v>
      </c>
      <c r="Q81">
        <v>188.482554677884</v>
      </c>
      <c r="R81">
        <v>55.851918170220003</v>
      </c>
      <c r="S81" s="1">
        <f>(Table2[[#This Row],[Close Price]]-Table2[[#This Row],[20D EMA]])/Table2[[#This Row],[20D EMA]]</f>
        <v>-2.9256323140806726E-3</v>
      </c>
      <c r="T81" s="1">
        <f>(Table2[[#This Row],[Close Price]]-Table2[[#This Row],[50D EMA]])/Table2[[#This Row],[50D EMA]]</f>
        <v>-6.4722379755460099E-3</v>
      </c>
      <c r="U81" s="1">
        <f>(Table2[[#This Row],[Close Price]]-Table2[[#This Row],[200D EMA]])/Table2[[#This Row],[200D EMA]]</f>
        <v>0.12105865904200495</v>
      </c>
      <c r="V81">
        <v>1.71674830117476</v>
      </c>
      <c r="W81">
        <v>210.04</v>
      </c>
      <c r="X81">
        <v>212.67</v>
      </c>
      <c r="Y81">
        <v>205</v>
      </c>
      <c r="Z81">
        <v>213.34</v>
      </c>
      <c r="AA81">
        <v>202</v>
      </c>
      <c r="AB81">
        <v>225.95</v>
      </c>
      <c r="AC81" s="1">
        <f>(Table2[[#This Row],[Close Price]]/Table2[[#This Row],[Day Low]])-1</f>
        <v>5.9988573605027629E-3</v>
      </c>
      <c r="AD81" s="1">
        <f>(Table2[[#This Row],[Day High]]/Table2[[#This Row],[Close Price]])-1</f>
        <v>6.4836725035493092E-3</v>
      </c>
      <c r="AE81" s="1">
        <f>(Table2[[#This Row],[Close Price]]/Table2[[#This Row],[Current Week Low]])-1</f>
        <v>3.0731707317073198E-2</v>
      </c>
      <c r="AF81" s="1">
        <f>(Table2[[#This Row],[Current Week High]]/Table2[[#This Row],[Close Price]])-1</f>
        <v>9.6545196403217126E-3</v>
      </c>
      <c r="AG81" s="1">
        <f>(Table2[[#This Row],[Close Price]]/Table2[[#This Row],[Current Month Low]])-1</f>
        <v>4.603960396039608E-2</v>
      </c>
      <c r="AH81" s="1">
        <f>(Table2[[#This Row],[Current Month High]]/Table2[[#This Row],[Close Price]])-1</f>
        <v>6.933270231897759E-2</v>
      </c>
      <c r="AI81">
        <v>8.6890676762896302</v>
      </c>
      <c r="AJ81">
        <v>176.933158584534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0.05</v>
      </c>
      <c r="AM81" t="s">
        <v>3182</v>
      </c>
      <c r="AN81">
        <v>-2.4900000000000002</v>
      </c>
      <c r="AO81" t="s">
        <v>3181</v>
      </c>
      <c r="AP81">
        <v>0.134960977468883</v>
      </c>
      <c r="AQ81">
        <f>(Table2[[#This Row],[Sharpe Ratio]]-AVERAGE(Table2[Sharpe Ratio]))/_xlfn.STDEV.P(Table2[Sharpe Ratio])</f>
        <v>0.91623683730039229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35</v>
      </c>
      <c r="AT81">
        <f>_xlfn.RANK.AVG(Table2[[#This Row],[6M Return vs Nifty Z-Score]],Table2[6M Return vs Nifty Z-Score])</f>
        <v>284</v>
      </c>
      <c r="AU81">
        <f>_xlfn.RANK.AVG(Table2[[#This Row],[Sharpe Ratio Z-Score]],Table2[Sharpe Ratio Z-Score])</f>
        <v>125</v>
      </c>
      <c r="AV81">
        <f>(Table2[[#This Row],[Rank 1Y]]+Table2[[#This Row],[Rank 6M]]+Table2[[#This Row],[Rank Sharpe]])/3</f>
        <v>148</v>
      </c>
    </row>
    <row r="82" spans="1:48" x14ac:dyDescent="0.3">
      <c r="A82" t="s">
        <v>726</v>
      </c>
      <c r="B82" t="s">
        <v>727</v>
      </c>
      <c r="C82" t="s">
        <v>3147</v>
      </c>
      <c r="D82" t="s">
        <v>117</v>
      </c>
      <c r="E82">
        <v>23590.1822171149</v>
      </c>
      <c r="F82">
        <v>848.45</v>
      </c>
      <c r="G82">
        <v>65.614501548180101</v>
      </c>
      <c r="H82">
        <f>(Table2[[#This Row],[1Y Return vs Nifty]]-AVERAGE(Table2[1Y Return vs Nifty]))/_xlfn.STDEV.P(Table2[1Y Return vs Nifty])</f>
        <v>0.71800106755309545</v>
      </c>
      <c r="I82">
        <v>-2.0327505345634802</v>
      </c>
      <c r="J82">
        <f>(Table2[[#This Row],[1M Return vs Nifty]]-AVERAGE(Table2[1M Return vs Nifty]))/_xlfn.STDEV.P(Table2[1M Return vs Nifty])</f>
        <v>-0.18962957385781073</v>
      </c>
      <c r="K82">
        <v>29.513076485296299</v>
      </c>
      <c r="L82">
        <f>(Table2[[#This Row],[6M Return vs Nifty]]-AVERAGE(Table2[6M Return vs Nifty]))/_xlfn.STDEV.P(Table2[6M Return vs Nifty])</f>
        <v>0.86528716525970861</v>
      </c>
      <c r="M82">
        <v>2.6123833182910801</v>
      </c>
      <c r="N82">
        <f>(Table2[[#This Row],[1W Return vs Nifty]]-AVERAGE(Table2[1W Return vs Nifty]))/_xlfn.STDEV.P(Table2[1W Return vs Nifty])</f>
        <v>0.39038972510136755</v>
      </c>
      <c r="O82">
        <v>860.29</v>
      </c>
      <c r="P82">
        <v>846.205567587514</v>
      </c>
      <c r="Q82">
        <v>713.233582906675</v>
      </c>
      <c r="R82">
        <v>42.3169525667819</v>
      </c>
      <c r="S82" s="1">
        <f>(Table2[[#This Row],[Close Price]]-Table2[[#This Row],[20D EMA]])/Table2[[#This Row],[20D EMA]]</f>
        <v>-1.3762800915970102E-2</v>
      </c>
      <c r="T82" s="1">
        <f>(Table2[[#This Row],[Close Price]]-Table2[[#This Row],[50D EMA]])/Table2[[#This Row],[50D EMA]]</f>
        <v>2.6523489072339756E-3</v>
      </c>
      <c r="U82" s="1">
        <f>(Table2[[#This Row],[Close Price]]-Table2[[#This Row],[200D EMA]])/Table2[[#This Row],[200D EMA]]</f>
        <v>0.18958223551710943</v>
      </c>
      <c r="V82">
        <v>0.36138296583179003</v>
      </c>
      <c r="W82">
        <v>829.2</v>
      </c>
      <c r="X82">
        <v>852</v>
      </c>
      <c r="Y82">
        <v>787</v>
      </c>
      <c r="Z82">
        <v>852</v>
      </c>
      <c r="AA82">
        <v>775</v>
      </c>
      <c r="AB82">
        <v>945</v>
      </c>
      <c r="AC82" s="1">
        <f>(Table2[[#This Row],[Close Price]]/Table2[[#This Row],[Day Low]])-1</f>
        <v>2.3215147129763691E-2</v>
      </c>
      <c r="AD82" s="1">
        <f>(Table2[[#This Row],[Day High]]/Table2[[#This Row],[Close Price]])-1</f>
        <v>4.1841004184099972E-3</v>
      </c>
      <c r="AE82" s="1">
        <f>(Table2[[#This Row],[Close Price]]/Table2[[#This Row],[Current Week Low]])-1</f>
        <v>7.8081321473951748E-2</v>
      </c>
      <c r="AF82" s="1">
        <f>(Table2[[#This Row],[Current Week High]]/Table2[[#This Row],[Close Price]])-1</f>
        <v>4.1841004184099972E-3</v>
      </c>
      <c r="AG82" s="1">
        <f>(Table2[[#This Row],[Close Price]]/Table2[[#This Row],[Current Month Low]])-1</f>
        <v>9.4774193548387231E-2</v>
      </c>
      <c r="AH82" s="1">
        <f>(Table2[[#This Row],[Current Month High]]/Table2[[#This Row],[Close Price]])-1</f>
        <v>0.11379574518239144</v>
      </c>
      <c r="AI82">
        <v>12.782132123283599</v>
      </c>
      <c r="AJ82">
        <v>99.6822781831019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0.09</v>
      </c>
      <c r="AM82" t="s">
        <v>3182</v>
      </c>
      <c r="AN82">
        <v>-7.45</v>
      </c>
      <c r="AO82" t="s">
        <v>3181</v>
      </c>
      <c r="AP82">
        <v>0.10396910913051401</v>
      </c>
      <c r="AQ82">
        <f>(Table2[[#This Row],[Sharpe Ratio]]-AVERAGE(Table2[Sharpe Ratio]))/_xlfn.STDEV.P(Table2[Sharpe Ratio])</f>
        <v>0.54807092473126251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2.3321193087876235</v>
      </c>
      <c r="AS82">
        <f>_xlfn.RANK.AVG(Table2[[#This Row],[1Y Return vs Nifty Z-Score]],Table2[1Y Return vs Nifty Z-Score])</f>
        <v>128</v>
      </c>
      <c r="AT82">
        <f>_xlfn.RANK.AVG(Table2[[#This Row],[6M Return vs Nifty Z-Score]],Table2[6M Return vs Nifty Z-Score])</f>
        <v>112</v>
      </c>
      <c r="AU82">
        <f>_xlfn.RANK.AVG(Table2[[#This Row],[Sharpe Ratio Z-Score]],Table2[Sharpe Ratio Z-Score])</f>
        <v>205</v>
      </c>
      <c r="AV82">
        <f>(Table2[[#This Row],[Rank 1Y]]+Table2[[#This Row],[Rank 6M]]+Table2[[#This Row],[Rank Sharpe]])/3</f>
        <v>148.33333333333334</v>
      </c>
    </row>
    <row r="83" spans="1:48" x14ac:dyDescent="0.3">
      <c r="A83" t="s">
        <v>1062</v>
      </c>
      <c r="B83" t="s">
        <v>1063</v>
      </c>
      <c r="C83" t="s">
        <v>3147</v>
      </c>
      <c r="D83" t="s">
        <v>265</v>
      </c>
      <c r="E83">
        <v>12770.822334480001</v>
      </c>
      <c r="F83">
        <v>1919.4</v>
      </c>
      <c r="G83">
        <v>83.595445286837105</v>
      </c>
      <c r="H83">
        <f>(Table2[[#This Row],[1Y Return vs Nifty]]-AVERAGE(Table2[1Y Return vs Nifty]))/_xlfn.STDEV.P(Table2[1Y Return vs Nifty])</f>
        <v>1.0265529152207693</v>
      </c>
      <c r="I83">
        <v>6.7509196654188797</v>
      </c>
      <c r="J83">
        <f>(Table2[[#This Row],[1M Return vs Nifty]]-AVERAGE(Table2[1M Return vs Nifty]))/_xlfn.STDEV.P(Table2[1M Return vs Nifty])</f>
        <v>0.82331897492434403</v>
      </c>
      <c r="K83">
        <v>13.8534102192374</v>
      </c>
      <c r="L83">
        <f>(Table2[[#This Row],[6M Return vs Nifty]]-AVERAGE(Table2[6M Return vs Nifty]))/_xlfn.STDEV.P(Table2[6M Return vs Nifty])</f>
        <v>0.31084669954722965</v>
      </c>
      <c r="M83">
        <v>2.8065608508359898</v>
      </c>
      <c r="N83">
        <f>(Table2[[#This Row],[1W Return vs Nifty]]-AVERAGE(Table2[1W Return vs Nifty]))/_xlfn.STDEV.P(Table2[1W Return vs Nifty])</f>
        <v>0.43055891635227145</v>
      </c>
      <c r="O83">
        <v>1863.39</v>
      </c>
      <c r="P83">
        <v>1830.2249349415599</v>
      </c>
      <c r="Q83">
        <v>1575.98551333977</v>
      </c>
      <c r="R83">
        <v>57.675909977826201</v>
      </c>
      <c r="S83" s="1">
        <f>(Table2[[#This Row],[Close Price]]-Table2[[#This Row],[20D EMA]])/Table2[[#This Row],[20D EMA]]</f>
        <v>3.0058119878286344E-2</v>
      </c>
      <c r="T83" s="1">
        <f>(Table2[[#This Row],[Close Price]]-Table2[[#This Row],[50D EMA]])/Table2[[#This Row],[50D EMA]]</f>
        <v>4.8723554878945835E-2</v>
      </c>
      <c r="U83" s="1">
        <f>(Table2[[#This Row],[Close Price]]-Table2[[#This Row],[200D EMA]])/Table2[[#This Row],[200D EMA]]</f>
        <v>0.21790459604700224</v>
      </c>
      <c r="V83">
        <v>0.84382723613660904</v>
      </c>
      <c r="W83">
        <v>1881</v>
      </c>
      <c r="X83">
        <v>1936.25</v>
      </c>
      <c r="Y83">
        <v>1742.25</v>
      </c>
      <c r="Z83">
        <v>1936.25</v>
      </c>
      <c r="AA83">
        <v>1742.25</v>
      </c>
      <c r="AB83">
        <v>2034.95</v>
      </c>
      <c r="AC83" s="1">
        <f>(Table2[[#This Row],[Close Price]]/Table2[[#This Row],[Day Low]])-1</f>
        <v>2.0414673046251997E-2</v>
      </c>
      <c r="AD83" s="1">
        <f>(Table2[[#This Row],[Day High]]/Table2[[#This Row],[Close Price]])-1</f>
        <v>8.7787850369906995E-3</v>
      </c>
      <c r="AE83" s="1">
        <f>(Table2[[#This Row],[Close Price]]/Table2[[#This Row],[Current Week Low]])-1</f>
        <v>0.10167886353852773</v>
      </c>
      <c r="AF83" s="1">
        <f>(Table2[[#This Row],[Current Week High]]/Table2[[#This Row],[Close Price]])-1</f>
        <v>8.7787850369906995E-3</v>
      </c>
      <c r="AG83" s="1">
        <f>(Table2[[#This Row],[Close Price]]/Table2[[#This Row],[Current Month Low]])-1</f>
        <v>0.10167886353852773</v>
      </c>
      <c r="AH83" s="1">
        <f>(Table2[[#This Row],[Current Month High]]/Table2[[#This Row],[Close Price]])-1</f>
        <v>6.0201104511826475E-2</v>
      </c>
      <c r="AI83">
        <v>6.0201104511826404</v>
      </c>
      <c r="AJ83">
        <v>111.155115511551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0.14000000000000001</v>
      </c>
      <c r="AM83" t="s">
        <v>3182</v>
      </c>
      <c r="AN83">
        <v>-1.58</v>
      </c>
      <c r="AO83" t="s">
        <v>3181</v>
      </c>
      <c r="AP83">
        <v>0.13428320452266199</v>
      </c>
      <c r="AQ83">
        <f>(Table2[[#This Row],[Sharpe Ratio]]-AVERAGE(Table2[Sharpe Ratio]))/_xlfn.STDEV.P(Table2[Sharpe Ratio])</f>
        <v>0.90818527704801488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3.4994627830926293</v>
      </c>
      <c r="AS83">
        <f>_xlfn.RANK.AVG(Table2[[#This Row],[1Y Return vs Nifty Z-Score]],Table2[1Y Return vs Nifty Z-Score])</f>
        <v>97</v>
      </c>
      <c r="AT83">
        <f>_xlfn.RANK.AVG(Table2[[#This Row],[6M Return vs Nifty Z-Score]],Table2[6M Return vs Nifty Z-Score])</f>
        <v>221</v>
      </c>
      <c r="AU83">
        <f>_xlfn.RANK.AVG(Table2[[#This Row],[Sharpe Ratio Z-Score]],Table2[Sharpe Ratio Z-Score])</f>
        <v>127</v>
      </c>
      <c r="AV83">
        <f>(Table2[[#This Row],[Rank 1Y]]+Table2[[#This Row],[Rank 6M]]+Table2[[#This Row],[Rank Sharpe]])/3</f>
        <v>148.33333333333334</v>
      </c>
    </row>
    <row r="84" spans="1:48" x14ac:dyDescent="0.3">
      <c r="A84" t="s">
        <v>559</v>
      </c>
      <c r="B84" t="s">
        <v>560</v>
      </c>
      <c r="C84" t="s">
        <v>3140</v>
      </c>
      <c r="D84" t="s">
        <v>51</v>
      </c>
      <c r="E84">
        <v>35433.393455475001</v>
      </c>
      <c r="F84">
        <v>268.47000000000003</v>
      </c>
      <c r="G84">
        <v>130.04400988013799</v>
      </c>
      <c r="H84">
        <f>(Table2[[#This Row],[1Y Return vs Nifty]]-AVERAGE(Table2[1Y Return vs Nifty]))/_xlfn.STDEV.P(Table2[1Y Return vs Nifty])</f>
        <v>1.8236073209893917</v>
      </c>
      <c r="I84">
        <v>16.427181672297699</v>
      </c>
      <c r="J84">
        <f>(Table2[[#This Row],[1M Return vs Nifty]]-AVERAGE(Table2[1M Return vs Nifty]))/_xlfn.STDEV.P(Table2[1M Return vs Nifty])</f>
        <v>1.9392028064374494</v>
      </c>
      <c r="K84">
        <v>80.202535130600197</v>
      </c>
      <c r="L84">
        <f>(Table2[[#This Row],[6M Return vs Nifty]]-AVERAGE(Table2[6M Return vs Nifty]))/_xlfn.STDEV.P(Table2[6M Return vs Nifty])</f>
        <v>2.6599797583534439</v>
      </c>
      <c r="M84">
        <v>12.818909973617901</v>
      </c>
      <c r="N84">
        <f>(Table2[[#This Row],[1W Return vs Nifty]]-AVERAGE(Table2[1W Return vs Nifty]))/_xlfn.STDEV.P(Table2[1W Return vs Nifty])</f>
        <v>2.5017973418937407</v>
      </c>
      <c r="O84">
        <v>236.69</v>
      </c>
      <c r="P84">
        <v>220.547076000342</v>
      </c>
      <c r="Q84">
        <v>174.972103262811</v>
      </c>
      <c r="R84">
        <v>66.4878679973814</v>
      </c>
      <c r="S84" s="1">
        <f>(Table2[[#This Row],[Close Price]]-Table2[[#This Row],[20D EMA]])/Table2[[#This Row],[20D EMA]]</f>
        <v>0.13426845240610094</v>
      </c>
      <c r="T84" s="1">
        <f>(Table2[[#This Row],[Close Price]]-Table2[[#This Row],[50D EMA]])/Table2[[#This Row],[50D EMA]]</f>
        <v>0.21729113288984939</v>
      </c>
      <c r="U84" s="1">
        <f>(Table2[[#This Row],[Close Price]]-Table2[[#This Row],[200D EMA]])/Table2[[#This Row],[200D EMA]]</f>
        <v>0.53435887775066426</v>
      </c>
      <c r="V84">
        <v>1.80632731810855</v>
      </c>
      <c r="W84">
        <v>250.05</v>
      </c>
      <c r="X84">
        <v>274.74</v>
      </c>
      <c r="Y84">
        <v>243.8</v>
      </c>
      <c r="Z84">
        <v>274.74</v>
      </c>
      <c r="AA84">
        <v>209.5</v>
      </c>
      <c r="AB84">
        <v>274.74</v>
      </c>
      <c r="AC84" s="1">
        <f>(Table2[[#This Row],[Close Price]]/Table2[[#This Row],[Day Low]])-1</f>
        <v>7.3665266946610686E-2</v>
      </c>
      <c r="AD84" s="1">
        <f>(Table2[[#This Row],[Day High]]/Table2[[#This Row],[Close Price]])-1</f>
        <v>2.3354564755838636E-2</v>
      </c>
      <c r="AE84" s="1">
        <f>(Table2[[#This Row],[Close Price]]/Table2[[#This Row],[Current Week Low]])-1</f>
        <v>0.1011894995898277</v>
      </c>
      <c r="AF84" s="1">
        <f>(Table2[[#This Row],[Current Week High]]/Table2[[#This Row],[Close Price]])-1</f>
        <v>2.3354564755838636E-2</v>
      </c>
      <c r="AG84" s="1">
        <f>(Table2[[#This Row],[Close Price]]/Table2[[#This Row],[Current Month Low]])-1</f>
        <v>0.28147971360381874</v>
      </c>
      <c r="AH84" s="1">
        <f>(Table2[[#This Row],[Current Month High]]/Table2[[#This Row],[Close Price]])-1</f>
        <v>2.3354564755838636E-2</v>
      </c>
      <c r="AI84">
        <v>2.33545647558386</v>
      </c>
      <c r="AJ84">
        <v>182.30283911671901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</v>
      </c>
      <c r="AM84" t="s">
        <v>3182</v>
      </c>
      <c r="AN84">
        <v>15.96</v>
      </c>
      <c r="AO84" t="s">
        <v>3182</v>
      </c>
      <c r="AP84">
        <v>4.4073890143897003E-2</v>
      </c>
      <c r="AQ84">
        <f>(Table2[[#This Row],[Sharpe Ratio]]-AVERAGE(Table2[Sharpe Ratio]))/_xlfn.STDEV.P(Table2[Sharpe Ratio])</f>
        <v>-0.16345048843360199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8.761136739240424</v>
      </c>
      <c r="AS84">
        <f>_xlfn.RANK.AVG(Table2[[#This Row],[1Y Return vs Nifty Z-Score]],Table2[1Y Return vs Nifty Z-Score])</f>
        <v>40</v>
      </c>
      <c r="AT84">
        <f>_xlfn.RANK.AVG(Table2[[#This Row],[6M Return vs Nifty Z-Score]],Table2[6M Return vs Nifty Z-Score])</f>
        <v>19</v>
      </c>
      <c r="AU84">
        <f>_xlfn.RANK.AVG(Table2[[#This Row],[Sharpe Ratio Z-Score]],Table2[Sharpe Ratio Z-Score])</f>
        <v>387</v>
      </c>
      <c r="AV84">
        <f>(Table2[[#This Row],[Rank 1Y]]+Table2[[#This Row],[Rank 6M]]+Table2[[#This Row],[Rank Sharpe]])/3</f>
        <v>148.66666666666666</v>
      </c>
    </row>
    <row r="85" spans="1:48" x14ac:dyDescent="0.3">
      <c r="A85" t="s">
        <v>1120</v>
      </c>
      <c r="B85" t="s">
        <v>1121</v>
      </c>
      <c r="C85" t="s">
        <v>3141</v>
      </c>
      <c r="D85" t="s">
        <v>215</v>
      </c>
      <c r="E85">
        <v>11098.857491700001</v>
      </c>
      <c r="F85">
        <v>280.5</v>
      </c>
      <c r="G85">
        <v>38.8660858838984</v>
      </c>
      <c r="H85">
        <f>(Table2[[#This Row],[1Y Return vs Nifty]]-AVERAGE(Table2[1Y Return vs Nifty]))/_xlfn.STDEV.P(Table2[1Y Return vs Nifty])</f>
        <v>0.25899996086182298</v>
      </c>
      <c r="I85">
        <v>-11.2030905808532</v>
      </c>
      <c r="J85">
        <f>(Table2[[#This Row],[1M Return vs Nifty]]-AVERAGE(Table2[1M Return vs Nifty]))/_xlfn.STDEV.P(Table2[1M Return vs Nifty])</f>
        <v>-1.2471695805109184</v>
      </c>
      <c r="K85">
        <v>52.794269196661602</v>
      </c>
      <c r="L85">
        <f>(Table2[[#This Row],[6M Return vs Nifty]]-AVERAGE(Table2[6M Return vs Nifty]))/_xlfn.STDEV.P(Table2[6M Return vs Nifty])</f>
        <v>1.6895726327736942</v>
      </c>
      <c r="M85">
        <v>2.36093542430286</v>
      </c>
      <c r="N85">
        <f>(Table2[[#This Row],[1W Return vs Nifty]]-AVERAGE(Table2[1W Return vs Nifty]))/_xlfn.STDEV.P(Table2[1W Return vs Nifty])</f>
        <v>0.33837310705667301</v>
      </c>
      <c r="O85">
        <v>280.01</v>
      </c>
      <c r="P85">
        <v>266.81191578394601</v>
      </c>
      <c r="Q85">
        <v>225.487457523817</v>
      </c>
      <c r="R85">
        <v>49.884516490002497</v>
      </c>
      <c r="S85" s="1">
        <f>(Table2[[#This Row],[Close Price]]-Table2[[#This Row],[20D EMA]])/Table2[[#This Row],[20D EMA]]</f>
        <v>1.7499375022320958E-3</v>
      </c>
      <c r="T85" s="1">
        <f>(Table2[[#This Row],[Close Price]]-Table2[[#This Row],[50D EMA]])/Table2[[#This Row],[50D EMA]]</f>
        <v>5.1302372219155595E-2</v>
      </c>
      <c r="U85" s="1">
        <f>(Table2[[#This Row],[Close Price]]-Table2[[#This Row],[200D EMA]])/Table2[[#This Row],[200D EMA]]</f>
        <v>0.24397162964318017</v>
      </c>
      <c r="V85">
        <v>0.126787317232885</v>
      </c>
      <c r="W85">
        <v>276.10000000000002</v>
      </c>
      <c r="X85">
        <v>284</v>
      </c>
      <c r="Y85">
        <v>266</v>
      </c>
      <c r="Z85">
        <v>286</v>
      </c>
      <c r="AA85">
        <v>252.5</v>
      </c>
      <c r="AB85">
        <v>345.7</v>
      </c>
      <c r="AC85" s="1">
        <f>(Table2[[#This Row],[Close Price]]/Table2[[#This Row],[Day Low]])-1</f>
        <v>1.5936254980079667E-2</v>
      </c>
      <c r="AD85" s="1">
        <f>(Table2[[#This Row],[Day High]]/Table2[[#This Row],[Close Price]])-1</f>
        <v>1.2477718360071277E-2</v>
      </c>
      <c r="AE85" s="1">
        <f>(Table2[[#This Row],[Close Price]]/Table2[[#This Row],[Current Week Low]])-1</f>
        <v>5.4511278195488622E-2</v>
      </c>
      <c r="AF85" s="1">
        <f>(Table2[[#This Row],[Current Week High]]/Table2[[#This Row],[Close Price]])-1</f>
        <v>1.9607843137254832E-2</v>
      </c>
      <c r="AG85" s="1">
        <f>(Table2[[#This Row],[Close Price]]/Table2[[#This Row],[Current Month Low]])-1</f>
        <v>0.11089108910891099</v>
      </c>
      <c r="AH85" s="1">
        <f>(Table2[[#This Row],[Current Month High]]/Table2[[#This Row],[Close Price]])-1</f>
        <v>0.23244206773618536</v>
      </c>
      <c r="AI85">
        <v>25.133689839572099</v>
      </c>
      <c r="AJ85">
        <v>94.184839044652094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0.36</v>
      </c>
      <c r="AM85" t="s">
        <v>3182</v>
      </c>
      <c r="AN85">
        <v>-2.37</v>
      </c>
      <c r="AO85" t="s">
        <v>3181</v>
      </c>
      <c r="AP85">
        <v>0.109076160980559</v>
      </c>
      <c r="AQ85">
        <f>(Table2[[#This Row],[Sharpe Ratio]]-AVERAGE(Table2[Sharpe Ratio]))/_xlfn.STDEV.P(Table2[Sharpe Ratio])</f>
        <v>0.60873981969368318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1.6485159398749549</v>
      </c>
      <c r="AS85">
        <f>_xlfn.RANK.AVG(Table2[[#This Row],[1Y Return vs Nifty Z-Score]],Table2[1Y Return vs Nifty Z-Score])</f>
        <v>223</v>
      </c>
      <c r="AT85">
        <f>_xlfn.RANK.AVG(Table2[[#This Row],[6M Return vs Nifty Z-Score]],Table2[6M Return vs Nifty Z-Score])</f>
        <v>38</v>
      </c>
      <c r="AU85">
        <f>_xlfn.RANK.AVG(Table2[[#This Row],[Sharpe Ratio Z-Score]],Table2[Sharpe Ratio Z-Score])</f>
        <v>189</v>
      </c>
      <c r="AV85">
        <f>(Table2[[#This Row],[Rank 1Y]]+Table2[[#This Row],[Rank 6M]]+Table2[[#This Row],[Rank Sharpe]])/3</f>
        <v>150</v>
      </c>
    </row>
    <row r="86" spans="1:48" x14ac:dyDescent="0.3">
      <c r="A86" t="s">
        <v>751</v>
      </c>
      <c r="B86" t="s">
        <v>752</v>
      </c>
      <c r="C86" t="s">
        <v>3147</v>
      </c>
      <c r="D86" t="s">
        <v>161</v>
      </c>
      <c r="E86">
        <v>21993.903610469999</v>
      </c>
      <c r="F86">
        <v>691.9</v>
      </c>
      <c r="G86">
        <v>65.757413403118804</v>
      </c>
      <c r="H86">
        <f>(Table2[[#This Row],[1Y Return vs Nifty]]-AVERAGE(Table2[1Y Return vs Nifty]))/_xlfn.STDEV.P(Table2[1Y Return vs Nifty])</f>
        <v>0.72045342586842398</v>
      </c>
      <c r="I86">
        <v>3.2721409069696801</v>
      </c>
      <c r="J86">
        <f>(Table2[[#This Row],[1M Return vs Nifty]]-AVERAGE(Table2[1M Return vs Nifty]))/_xlfn.STDEV.P(Table2[1M Return vs Nifty])</f>
        <v>0.42213998998108199</v>
      </c>
      <c r="K86">
        <v>16.561548108378599</v>
      </c>
      <c r="L86">
        <f>(Table2[[#This Row],[6M Return vs Nifty]]-AVERAGE(Table2[6M Return vs Nifty]))/_xlfn.STDEV.P(Table2[6M Return vs Nifty])</f>
        <v>0.4067300476951683</v>
      </c>
      <c r="M86">
        <v>-8.7002824865856692</v>
      </c>
      <c r="N86">
        <f>(Table2[[#This Row],[1W Return vs Nifty]]-AVERAGE(Table2[1W Return vs Nifty]))/_xlfn.STDEV.P(Table2[1W Return vs Nifty])</f>
        <v>-1.9498431036815163</v>
      </c>
      <c r="O86">
        <v>719.54</v>
      </c>
      <c r="P86">
        <v>718.40561347833204</v>
      </c>
      <c r="Q86">
        <v>613.28419578291505</v>
      </c>
      <c r="R86">
        <v>31.705517850712798</v>
      </c>
      <c r="S86" s="1">
        <f>(Table2[[#This Row],[Close Price]]-Table2[[#This Row],[20D EMA]])/Table2[[#This Row],[20D EMA]]</f>
        <v>-3.8413430803013023E-2</v>
      </c>
      <c r="T86" s="1">
        <f>(Table2[[#This Row],[Close Price]]-Table2[[#This Row],[50D EMA]])/Table2[[#This Row],[50D EMA]]</f>
        <v>-3.689505340861525E-2</v>
      </c>
      <c r="U86" s="1">
        <f>(Table2[[#This Row],[Close Price]]-Table2[[#This Row],[200D EMA]])/Table2[[#This Row],[200D EMA]]</f>
        <v>0.12818821153009569</v>
      </c>
      <c r="V86">
        <v>0.45526211324307903</v>
      </c>
      <c r="W86">
        <v>673.1</v>
      </c>
      <c r="X86">
        <v>704</v>
      </c>
      <c r="Y86">
        <v>648.54999999999995</v>
      </c>
      <c r="Z86">
        <v>704</v>
      </c>
      <c r="AA86">
        <v>641.75</v>
      </c>
      <c r="AB86">
        <v>821.95</v>
      </c>
      <c r="AC86" s="1">
        <f>(Table2[[#This Row],[Close Price]]/Table2[[#This Row],[Day Low]])-1</f>
        <v>2.793047095528145E-2</v>
      </c>
      <c r="AD86" s="1">
        <f>(Table2[[#This Row],[Day High]]/Table2[[#This Row],[Close Price]])-1</f>
        <v>1.7488076311605649E-2</v>
      </c>
      <c r="AE86" s="1">
        <f>(Table2[[#This Row],[Close Price]]/Table2[[#This Row],[Current Week Low]])-1</f>
        <v>6.6841415465268783E-2</v>
      </c>
      <c r="AF86" s="1">
        <f>(Table2[[#This Row],[Current Week High]]/Table2[[#This Row],[Close Price]])-1</f>
        <v>1.7488076311605649E-2</v>
      </c>
      <c r="AG86" s="1">
        <f>(Table2[[#This Row],[Close Price]]/Table2[[#This Row],[Current Month Low]])-1</f>
        <v>7.8145695364238321E-2</v>
      </c>
      <c r="AH86" s="1">
        <f>(Table2[[#This Row],[Current Month High]]/Table2[[#This Row],[Close Price]])-1</f>
        <v>0.1879606879606881</v>
      </c>
      <c r="AI86">
        <v>21.9757190345425</v>
      </c>
      <c r="AJ86">
        <v>104.28107469737201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-0.1</v>
      </c>
      <c r="AM86" t="s">
        <v>3181</v>
      </c>
      <c r="AN86">
        <v>-15.04</v>
      </c>
      <c r="AO86" t="s">
        <v>3181</v>
      </c>
      <c r="AP86">
        <v>0.130015733437951</v>
      </c>
      <c r="AQ86">
        <f>(Table2[[#This Row],[Sharpe Ratio]]-AVERAGE(Table2[Sharpe Ratio]))/_xlfn.STDEV.P(Table2[Sharpe Ratio])</f>
        <v>0.85749012794918267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0.45697048781234084</v>
      </c>
      <c r="AS86">
        <f>_xlfn.RANK.AVG(Table2[[#This Row],[1Y Return vs Nifty Z-Score]],Table2[1Y Return vs Nifty Z-Score])</f>
        <v>127</v>
      </c>
      <c r="AT86">
        <f>_xlfn.RANK.AVG(Table2[[#This Row],[6M Return vs Nifty Z-Score]],Table2[6M Return vs Nifty Z-Score])</f>
        <v>189</v>
      </c>
      <c r="AU86">
        <f>_xlfn.RANK.AVG(Table2[[#This Row],[Sharpe Ratio Z-Score]],Table2[Sharpe Ratio Z-Score])</f>
        <v>136</v>
      </c>
      <c r="AV86">
        <f>(Table2[[#This Row],[Rank 1Y]]+Table2[[#This Row],[Rank 6M]]+Table2[[#This Row],[Rank Sharpe]])/3</f>
        <v>150.66666666666666</v>
      </c>
    </row>
    <row r="87" spans="1:48" x14ac:dyDescent="0.3">
      <c r="A87" t="s">
        <v>89</v>
      </c>
      <c r="B87" t="s">
        <v>90</v>
      </c>
      <c r="C87" t="s">
        <v>3147</v>
      </c>
      <c r="D87" t="s">
        <v>91</v>
      </c>
      <c r="E87">
        <v>284008.67924999999</v>
      </c>
      <c r="F87">
        <v>4246.7</v>
      </c>
      <c r="G87">
        <v>106.07970929495499</v>
      </c>
      <c r="H87">
        <f>(Table2[[#This Row],[1Y Return vs Nifty]]-AVERAGE(Table2[1Y Return vs Nifty]))/_xlfn.STDEV.P(Table2[1Y Return vs Nifty])</f>
        <v>1.412381451474825</v>
      </c>
      <c r="I87">
        <v>1.53981631862395</v>
      </c>
      <c r="J87">
        <f>(Table2[[#This Row],[1M Return vs Nifty]]-AVERAGE(Table2[1M Return vs Nifty]))/_xlfn.STDEV.P(Table2[1M Return vs Nifty])</f>
        <v>0.22236522182232585</v>
      </c>
      <c r="K87">
        <v>0.50731811955987804</v>
      </c>
      <c r="L87">
        <f>(Table2[[#This Row],[6M Return vs Nifty]]-AVERAGE(Table2[6M Return vs Nifty]))/_xlfn.STDEV.P(Table2[6M Return vs Nifty])</f>
        <v>-0.16168019811884154</v>
      </c>
      <c r="M87">
        <v>0.32307638839531799</v>
      </c>
      <c r="N87">
        <f>(Table2[[#This Row],[1W Return vs Nifty]]-AVERAGE(Table2[1W Return vs Nifty]))/_xlfn.STDEV.P(Table2[1W Return vs Nifty])</f>
        <v>-8.3195486811518782E-2</v>
      </c>
      <c r="O87">
        <v>4340.9399999999996</v>
      </c>
      <c r="P87">
        <v>4470.7318460515298</v>
      </c>
      <c r="Q87">
        <v>4111.8127670469503</v>
      </c>
      <c r="R87">
        <v>40.595011160718698</v>
      </c>
      <c r="S87" s="1">
        <f>(Table2[[#This Row],[Close Price]]-Table2[[#This Row],[20D EMA]])/Table2[[#This Row],[20D EMA]]</f>
        <v>-2.1709583638566714E-2</v>
      </c>
      <c r="T87" s="1">
        <f>(Table2[[#This Row],[Close Price]]-Table2[[#This Row],[50D EMA]])/Table2[[#This Row],[50D EMA]]</f>
        <v>-5.0110776885308142E-2</v>
      </c>
      <c r="U87" s="1">
        <f>(Table2[[#This Row],[Close Price]]-Table2[[#This Row],[200D EMA]])/Table2[[#This Row],[200D EMA]]</f>
        <v>3.2804809118272125E-2</v>
      </c>
      <c r="V87">
        <v>0.78585928310895303</v>
      </c>
      <c r="W87">
        <v>4195.55</v>
      </c>
      <c r="X87">
        <v>4270.2</v>
      </c>
      <c r="Y87">
        <v>4098.2</v>
      </c>
      <c r="Z87">
        <v>4334</v>
      </c>
      <c r="AA87">
        <v>4075.2</v>
      </c>
      <c r="AB87">
        <v>4676.6000000000004</v>
      </c>
      <c r="AC87" s="1">
        <f>(Table2[[#This Row],[Close Price]]/Table2[[#This Row],[Day Low]])-1</f>
        <v>1.2191488601017708E-2</v>
      </c>
      <c r="AD87" s="1">
        <f>(Table2[[#This Row],[Day High]]/Table2[[#This Row],[Close Price]])-1</f>
        <v>5.5337085266207175E-3</v>
      </c>
      <c r="AE87" s="1">
        <f>(Table2[[#This Row],[Close Price]]/Table2[[#This Row],[Current Week Low]])-1</f>
        <v>3.6235420428480714E-2</v>
      </c>
      <c r="AF87" s="1">
        <f>(Table2[[#This Row],[Current Week High]]/Table2[[#This Row],[Close Price]])-1</f>
        <v>2.0557138483999315E-2</v>
      </c>
      <c r="AG87" s="1">
        <f>(Table2[[#This Row],[Close Price]]/Table2[[#This Row],[Current Month Low]])-1</f>
        <v>4.2083824106792234E-2</v>
      </c>
      <c r="AH87" s="1">
        <f>(Table2[[#This Row],[Current Month High]]/Table2[[#This Row],[Close Price]])-1</f>
        <v>0.10123154449337135</v>
      </c>
      <c r="AI87">
        <v>33.627287069960197</v>
      </c>
      <c r="AJ87">
        <v>133.50837159431401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0</v>
      </c>
      <c r="AM87">
        <v>0</v>
      </c>
      <c r="AN87">
        <v>-7.18</v>
      </c>
      <c r="AO87" t="s">
        <v>3181</v>
      </c>
      <c r="AP87">
        <v>0.24561607020602799</v>
      </c>
      <c r="AQ87">
        <f>(Table2[[#This Row],[Sharpe Ratio]]-AVERAGE(Table2[Sharpe Ratio]))/_xlfn.STDEV.P(Table2[Sharpe Ratio])</f>
        <v>2.2307569157028899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62</v>
      </c>
      <c r="AT87">
        <f>_xlfn.RANK.AVG(Table2[[#This Row],[6M Return vs Nifty Z-Score]],Table2[6M Return vs Nifty Z-Score])</f>
        <v>384</v>
      </c>
      <c r="AU87">
        <f>_xlfn.RANK.AVG(Table2[[#This Row],[Sharpe Ratio Z-Score]],Table2[Sharpe Ratio Z-Score])</f>
        <v>8</v>
      </c>
      <c r="AV87">
        <f>(Table2[[#This Row],[Rank 1Y]]+Table2[[#This Row],[Rank 6M]]+Table2[[#This Row],[Rank Sharpe]])/3</f>
        <v>151.33333333333334</v>
      </c>
    </row>
    <row r="88" spans="1:48" x14ac:dyDescent="0.3">
      <c r="A88" t="s">
        <v>347</v>
      </c>
      <c r="B88" t="s">
        <v>348</v>
      </c>
      <c r="C88" t="s">
        <v>3149</v>
      </c>
      <c r="D88" t="s">
        <v>139</v>
      </c>
      <c r="E88">
        <v>70486.848815639998</v>
      </c>
      <c r="F88">
        <v>1636.45</v>
      </c>
      <c r="G88">
        <v>86.854391349263594</v>
      </c>
      <c r="H88">
        <f>(Table2[[#This Row],[1Y Return vs Nifty]]-AVERAGE(Table2[1Y Return vs Nifty]))/_xlfn.STDEV.P(Table2[1Y Return vs Nifty])</f>
        <v>1.0824762217849937</v>
      </c>
      <c r="I88">
        <v>-3.5408754303644199</v>
      </c>
      <c r="J88">
        <f>(Table2[[#This Row],[1M Return vs Nifty]]-AVERAGE(Table2[1M Return vs Nifty]))/_xlfn.STDEV.P(Table2[1M Return vs Nifty])</f>
        <v>-0.36354923270234113</v>
      </c>
      <c r="K88">
        <v>9.7380213274492302</v>
      </c>
      <c r="L88">
        <f>(Table2[[#This Row],[6M Return vs Nifty]]-AVERAGE(Table2[6M Return vs Nifty]))/_xlfn.STDEV.P(Table2[6M Return vs Nifty])</f>
        <v>0.16513873266057358</v>
      </c>
      <c r="M88">
        <v>-5.0256317731412699</v>
      </c>
      <c r="N88">
        <f>(Table2[[#This Row],[1W Return vs Nifty]]-AVERAGE(Table2[1W Return vs Nifty]))/_xlfn.STDEV.P(Table2[1W Return vs Nifty])</f>
        <v>-1.1896740699418404</v>
      </c>
      <c r="O88">
        <v>1735.11</v>
      </c>
      <c r="P88">
        <v>1770.26381603036</v>
      </c>
      <c r="Q88">
        <v>1553.69792074355</v>
      </c>
      <c r="R88">
        <v>32.274771209233201</v>
      </c>
      <c r="S88" s="1">
        <f>(Table2[[#This Row],[Close Price]]-Table2[[#This Row],[20D EMA]])/Table2[[#This Row],[20D EMA]]</f>
        <v>-5.686094829722603E-2</v>
      </c>
      <c r="T88" s="1">
        <f>(Table2[[#This Row],[Close Price]]-Table2[[#This Row],[50D EMA]])/Table2[[#This Row],[50D EMA]]</f>
        <v>-7.5589759457674544E-2</v>
      </c>
      <c r="U88" s="1">
        <f>(Table2[[#This Row],[Close Price]]-Table2[[#This Row],[200D EMA]])/Table2[[#This Row],[200D EMA]]</f>
        <v>5.3261369634096951E-2</v>
      </c>
      <c r="V88">
        <v>0.39969605068694503</v>
      </c>
      <c r="W88">
        <v>1602.7</v>
      </c>
      <c r="X88">
        <v>1657.95</v>
      </c>
      <c r="Y88">
        <v>1530</v>
      </c>
      <c r="Z88">
        <v>1695.65</v>
      </c>
      <c r="AA88">
        <v>1530</v>
      </c>
      <c r="AB88">
        <v>1909.85</v>
      </c>
      <c r="AC88" s="1">
        <f>(Table2[[#This Row],[Close Price]]/Table2[[#This Row],[Day Low]])-1</f>
        <v>2.1058214263430353E-2</v>
      </c>
      <c r="AD88" s="1">
        <f>(Table2[[#This Row],[Day High]]/Table2[[#This Row],[Close Price]])-1</f>
        <v>1.3138195484127202E-2</v>
      </c>
      <c r="AE88" s="1">
        <f>(Table2[[#This Row],[Close Price]]/Table2[[#This Row],[Current Week Low]])-1</f>
        <v>6.9575163398692741E-2</v>
      </c>
      <c r="AF88" s="1">
        <f>(Table2[[#This Row],[Current Week High]]/Table2[[#This Row],[Close Price]])-1</f>
        <v>3.6175868495829322E-2</v>
      </c>
      <c r="AG88" s="1">
        <f>(Table2[[#This Row],[Close Price]]/Table2[[#This Row],[Current Month Low]])-1</f>
        <v>6.9575163398692741E-2</v>
      </c>
      <c r="AH88" s="1">
        <f>(Table2[[#This Row],[Current Month High]]/Table2[[#This Row],[Close Price]])-1</f>
        <v>0.16706896024932005</v>
      </c>
      <c r="AI88">
        <v>26.786641816126298</v>
      </c>
      <c r="AJ88">
        <v>122.102334419109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-0.05</v>
      </c>
      <c r="AM88" t="s">
        <v>3181</v>
      </c>
      <c r="AN88">
        <v>-13.98</v>
      </c>
      <c r="AO88" t="s">
        <v>3181</v>
      </c>
      <c r="AP88">
        <v>0.14947842556431701</v>
      </c>
      <c r="AQ88">
        <f>(Table2[[#This Row],[Sharpe Ratio]]-AVERAGE(Table2[Sharpe Ratio]))/_xlfn.STDEV.P(Table2[Sharpe Ratio])</f>
        <v>1.0886959310173516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91</v>
      </c>
      <c r="AT88">
        <f>_xlfn.RANK.AVG(Table2[[#This Row],[6M Return vs Nifty Z-Score]],Table2[6M Return vs Nifty Z-Score])</f>
        <v>261</v>
      </c>
      <c r="AU88">
        <f>_xlfn.RANK.AVG(Table2[[#This Row],[Sharpe Ratio Z-Score]],Table2[Sharpe Ratio Z-Score])</f>
        <v>102</v>
      </c>
      <c r="AV88">
        <f>(Table2[[#This Row],[Rank 1Y]]+Table2[[#This Row],[Rank 6M]]+Table2[[#This Row],[Rank Sharpe]])/3</f>
        <v>151.33333333333334</v>
      </c>
    </row>
    <row r="89" spans="1:48" x14ac:dyDescent="0.3">
      <c r="A89" t="s">
        <v>731</v>
      </c>
      <c r="B89" t="s">
        <v>732</v>
      </c>
      <c r="C89" t="s">
        <v>3145</v>
      </c>
      <c r="D89" t="s">
        <v>733</v>
      </c>
      <c r="E89">
        <v>23447.502710100001</v>
      </c>
      <c r="F89">
        <v>340.2</v>
      </c>
      <c r="G89">
        <v>91.141967993796698</v>
      </c>
      <c r="H89">
        <f>(Table2[[#This Row],[1Y Return vs Nifty]]-AVERAGE(Table2[1Y Return vs Nifty]))/_xlfn.STDEV.P(Table2[1Y Return vs Nifty])</f>
        <v>1.1560507635284998</v>
      </c>
      <c r="I89">
        <v>14.477527585060701</v>
      </c>
      <c r="J89">
        <f>(Table2[[#This Row],[1M Return vs Nifty]]-AVERAGE(Table2[1M Return vs Nifty]))/_xlfn.STDEV.P(Table2[1M Return vs Nifty])</f>
        <v>1.7143652119774617</v>
      </c>
      <c r="K89">
        <v>54.688562615378203</v>
      </c>
      <c r="L89">
        <f>(Table2[[#This Row],[6M Return vs Nifty]]-AVERAGE(Table2[6M Return vs Nifty]))/_xlfn.STDEV.P(Table2[6M Return vs Nifty])</f>
        <v>1.7566412986970352</v>
      </c>
      <c r="M89">
        <v>-0.875962268981477</v>
      </c>
      <c r="N89">
        <f>(Table2[[#This Row],[1W Return vs Nifty]]-AVERAGE(Table2[1W Return vs Nifty]))/_xlfn.STDEV.P(Table2[1W Return vs Nifty])</f>
        <v>-0.33123866932675611</v>
      </c>
      <c r="O89">
        <v>332.56</v>
      </c>
      <c r="P89">
        <v>316.764341016993</v>
      </c>
      <c r="Q89">
        <v>254.16681250482199</v>
      </c>
      <c r="R89">
        <v>51.428715497488398</v>
      </c>
      <c r="S89" s="1">
        <f>(Table2[[#This Row],[Close Price]]-Table2[[#This Row],[20D EMA]])/Table2[[#This Row],[20D EMA]]</f>
        <v>2.297329805147939E-2</v>
      </c>
      <c r="T89" s="1">
        <f>(Table2[[#This Row],[Close Price]]-Table2[[#This Row],[50D EMA]])/Table2[[#This Row],[50D EMA]]</f>
        <v>7.3984523976926328E-2</v>
      </c>
      <c r="U89" s="1">
        <f>(Table2[[#This Row],[Close Price]]-Table2[[#This Row],[200D EMA]])/Table2[[#This Row],[200D EMA]]</f>
        <v>0.33849103526663538</v>
      </c>
      <c r="V89">
        <v>1.1169655182650799</v>
      </c>
      <c r="W89">
        <v>337.4</v>
      </c>
      <c r="X89">
        <v>346.4</v>
      </c>
      <c r="Y89">
        <v>326.10000000000002</v>
      </c>
      <c r="Z89">
        <v>378</v>
      </c>
      <c r="AA89">
        <v>295.05</v>
      </c>
      <c r="AB89">
        <v>378</v>
      </c>
      <c r="AC89" s="1">
        <f>(Table2[[#This Row],[Close Price]]/Table2[[#This Row],[Day Low]])-1</f>
        <v>8.2987551867219622E-3</v>
      </c>
      <c r="AD89" s="1">
        <f>(Table2[[#This Row],[Day High]]/Table2[[#This Row],[Close Price]])-1</f>
        <v>1.8224573780129205E-2</v>
      </c>
      <c r="AE89" s="1">
        <f>(Table2[[#This Row],[Close Price]]/Table2[[#This Row],[Current Week Low]])-1</f>
        <v>4.3238270469181161E-2</v>
      </c>
      <c r="AF89" s="1">
        <f>(Table2[[#This Row],[Current Week High]]/Table2[[#This Row],[Close Price]])-1</f>
        <v>0.11111111111111116</v>
      </c>
      <c r="AG89" s="1">
        <f>(Table2[[#This Row],[Close Price]]/Table2[[#This Row],[Current Month Low]])-1</f>
        <v>0.15302491103202831</v>
      </c>
      <c r="AH89" s="1">
        <f>(Table2[[#This Row],[Current Month High]]/Table2[[#This Row],[Close Price]])-1</f>
        <v>0.11111111111111116</v>
      </c>
      <c r="AI89">
        <v>11.1111111111111</v>
      </c>
      <c r="AJ89">
        <v>120.622568093385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0.19</v>
      </c>
      <c r="AM89" t="s">
        <v>3182</v>
      </c>
      <c r="AN89">
        <v>1.1000000000000001</v>
      </c>
      <c r="AO89" t="s">
        <v>3182</v>
      </c>
      <c r="AP89">
        <v>5.6452929718233999E-2</v>
      </c>
      <c r="AQ89">
        <f>(Table2[[#This Row],[Sharpe Ratio]]-AVERAGE(Table2[Sharpe Ratio]))/_xlfn.STDEV.P(Table2[Sharpe Ratio])</f>
        <v>-1.6394481617363597E-2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4.2794241232588774</v>
      </c>
      <c r="AS89">
        <f>_xlfn.RANK.AVG(Table2[[#This Row],[1Y Return vs Nifty Z-Score]],Table2[1Y Return vs Nifty Z-Score])</f>
        <v>82</v>
      </c>
      <c r="AT89">
        <f>_xlfn.RANK.AVG(Table2[[#This Row],[6M Return vs Nifty Z-Score]],Table2[6M Return vs Nifty Z-Score])</f>
        <v>35</v>
      </c>
      <c r="AU89">
        <f>_xlfn.RANK.AVG(Table2[[#This Row],[Sharpe Ratio Z-Score]],Table2[Sharpe Ratio Z-Score])</f>
        <v>341</v>
      </c>
      <c r="AV89">
        <f>(Table2[[#This Row],[Rank 1Y]]+Table2[[#This Row],[Rank 6M]]+Table2[[#This Row],[Rank Sharpe]])/3</f>
        <v>152.66666666666666</v>
      </c>
    </row>
    <row r="90" spans="1:48" x14ac:dyDescent="0.3">
      <c r="A90" t="s">
        <v>507</v>
      </c>
      <c r="B90" t="s">
        <v>508</v>
      </c>
      <c r="C90" t="s">
        <v>3143</v>
      </c>
      <c r="D90" t="s">
        <v>178</v>
      </c>
      <c r="E90">
        <v>41750.313782083998</v>
      </c>
      <c r="F90">
        <v>227.32</v>
      </c>
      <c r="G90">
        <v>119.552263144489</v>
      </c>
      <c r="H90">
        <f>(Table2[[#This Row],[1Y Return vs Nifty]]-AVERAGE(Table2[1Y Return vs Nifty]))/_xlfn.STDEV.P(Table2[1Y Return vs Nifty])</f>
        <v>1.6435696162060736</v>
      </c>
      <c r="I90">
        <v>12.057926155860899</v>
      </c>
      <c r="J90">
        <f>(Table2[[#This Row],[1M Return vs Nifty]]-AVERAGE(Table2[1M Return vs Nifty]))/_xlfn.STDEV.P(Table2[1M Return vs Nifty])</f>
        <v>1.4353324499841791</v>
      </c>
      <c r="K90">
        <v>14.7091065323955</v>
      </c>
      <c r="L90">
        <f>(Table2[[#This Row],[6M Return vs Nifty]]-AVERAGE(Table2[6M Return vs Nifty]))/_xlfn.STDEV.P(Table2[6M Return vs Nifty])</f>
        <v>0.34114317294041585</v>
      </c>
      <c r="M90">
        <v>2.2198587574174198</v>
      </c>
      <c r="N90">
        <f>(Table2[[#This Row],[1W Return vs Nifty]]-AVERAGE(Table2[1W Return vs Nifty]))/_xlfn.STDEV.P(Table2[1W Return vs Nifty])</f>
        <v>0.30918880576862029</v>
      </c>
      <c r="O90">
        <v>220.15</v>
      </c>
      <c r="P90">
        <v>207.171046227049</v>
      </c>
      <c r="Q90">
        <v>177.03784542226299</v>
      </c>
      <c r="R90">
        <v>57.790904584672802</v>
      </c>
      <c r="S90" s="1">
        <f>(Table2[[#This Row],[Close Price]]-Table2[[#This Row],[20D EMA]])/Table2[[#This Row],[20D EMA]]</f>
        <v>3.256870315693839E-2</v>
      </c>
      <c r="T90" s="1">
        <f>(Table2[[#This Row],[Close Price]]-Table2[[#This Row],[50D EMA]])/Table2[[#This Row],[50D EMA]]</f>
        <v>9.7257575997703627E-2</v>
      </c>
      <c r="U90" s="1">
        <f>(Table2[[#This Row],[Close Price]]-Table2[[#This Row],[200D EMA]])/Table2[[#This Row],[200D EMA]]</f>
        <v>0.28401924152322455</v>
      </c>
      <c r="V90">
        <v>1.07034848643324</v>
      </c>
      <c r="W90">
        <v>221.39</v>
      </c>
      <c r="X90">
        <v>228.4</v>
      </c>
      <c r="Y90">
        <v>218.21</v>
      </c>
      <c r="Z90">
        <v>231</v>
      </c>
      <c r="AA90">
        <v>200</v>
      </c>
      <c r="AB90">
        <v>235.37</v>
      </c>
      <c r="AC90" s="1">
        <f>(Table2[[#This Row],[Close Price]]/Table2[[#This Row],[Day Low]])-1</f>
        <v>2.6785310989656308E-2</v>
      </c>
      <c r="AD90" s="1">
        <f>(Table2[[#This Row],[Day High]]/Table2[[#This Row],[Close Price]])-1</f>
        <v>4.7510117895477322E-3</v>
      </c>
      <c r="AE90" s="1">
        <f>(Table2[[#This Row],[Close Price]]/Table2[[#This Row],[Current Week Low]])-1</f>
        <v>4.1748774116676435E-2</v>
      </c>
      <c r="AF90" s="1">
        <f>(Table2[[#This Row],[Current Week High]]/Table2[[#This Row],[Close Price]])-1</f>
        <v>1.618863276438498E-2</v>
      </c>
      <c r="AG90" s="1">
        <f>(Table2[[#This Row],[Close Price]]/Table2[[#This Row],[Current Month Low]])-1</f>
        <v>0.13660000000000005</v>
      </c>
      <c r="AH90" s="1">
        <f>(Table2[[#This Row],[Current Month High]]/Table2[[#This Row],[Close Price]])-1</f>
        <v>3.5412634172092172E-2</v>
      </c>
      <c r="AI90">
        <v>3.5412634172092101</v>
      </c>
      <c r="AJ90">
        <v>154.700280112044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0.28999999999999998</v>
      </c>
      <c r="AM90" t="s">
        <v>3182</v>
      </c>
      <c r="AN90">
        <v>3.79</v>
      </c>
      <c r="AO90" t="s">
        <v>3182</v>
      </c>
      <c r="AP90">
        <v>9.6686578603129E-2</v>
      </c>
      <c r="AQ90">
        <f>(Table2[[#This Row],[Sharpe Ratio]]-AVERAGE(Table2[Sharpe Ratio]))/_xlfn.STDEV.P(Table2[Sharpe Ratio])</f>
        <v>0.46155857032415964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4.1907926152234483</v>
      </c>
      <c r="AS90">
        <f>_xlfn.RANK.AVG(Table2[[#This Row],[1Y Return vs Nifty Z-Score]],Table2[1Y Return vs Nifty Z-Score])</f>
        <v>45</v>
      </c>
      <c r="AT90">
        <f>_xlfn.RANK.AVG(Table2[[#This Row],[6M Return vs Nifty Z-Score]],Table2[6M Return vs Nifty Z-Score])</f>
        <v>203</v>
      </c>
      <c r="AU90">
        <f>_xlfn.RANK.AVG(Table2[[#This Row],[Sharpe Ratio Z-Score]],Table2[Sharpe Ratio Z-Score])</f>
        <v>224</v>
      </c>
      <c r="AV90">
        <f>(Table2[[#This Row],[Rank 1Y]]+Table2[[#This Row],[Rank 6M]]+Table2[[#This Row],[Rank Sharpe]])/3</f>
        <v>157.33333333333334</v>
      </c>
    </row>
    <row r="91" spans="1:48" x14ac:dyDescent="0.3">
      <c r="A91" t="s">
        <v>910</v>
      </c>
      <c r="B91" t="s">
        <v>911</v>
      </c>
      <c r="C91" t="s">
        <v>3147</v>
      </c>
      <c r="D91" t="s">
        <v>265</v>
      </c>
      <c r="E91">
        <v>16643.05218219</v>
      </c>
      <c r="F91">
        <v>1146.95</v>
      </c>
      <c r="G91">
        <v>84.087650256683006</v>
      </c>
      <c r="H91">
        <f>(Table2[[#This Row],[1Y Return vs Nifty]]-AVERAGE(Table2[1Y Return vs Nifty]))/_xlfn.STDEV.P(Table2[1Y Return vs Nifty])</f>
        <v>1.034999121108765</v>
      </c>
      <c r="I91">
        <v>-0.47565931233152198</v>
      </c>
      <c r="J91">
        <f>(Table2[[#This Row],[1M Return vs Nifty]]-AVERAGE(Table2[1M Return vs Nifty]))/_xlfn.STDEV.P(Table2[1M Return vs Nifty])</f>
        <v>-1.0063030719105288E-2</v>
      </c>
      <c r="K91">
        <v>5.2226082703175303</v>
      </c>
      <c r="L91">
        <f>(Table2[[#This Row],[6M Return vs Nifty]]-AVERAGE(Table2[6M Return vs Nifty]))/_xlfn.STDEV.P(Table2[6M Return vs Nifty])</f>
        <v>5.2676552221923969E-3</v>
      </c>
      <c r="M91">
        <v>-0.31221138907537999</v>
      </c>
      <c r="N91">
        <f>(Table2[[#This Row],[1W Return vs Nifty]]-AVERAGE(Table2[1W Return vs Nifty]))/_xlfn.STDEV.P(Table2[1W Return vs Nifty])</f>
        <v>-0.21461643906138861</v>
      </c>
      <c r="O91">
        <v>1142.46</v>
      </c>
      <c r="P91">
        <v>1191.1030530616199</v>
      </c>
      <c r="Q91">
        <v>1080.09805711066</v>
      </c>
      <c r="R91">
        <v>47.951658975100898</v>
      </c>
      <c r="S91" s="1">
        <f>(Table2[[#This Row],[Close Price]]-Table2[[#This Row],[20D EMA]])/Table2[[#This Row],[20D EMA]]</f>
        <v>3.9301157152110437E-3</v>
      </c>
      <c r="T91" s="1">
        <f>(Table2[[#This Row],[Close Price]]-Table2[[#This Row],[50D EMA]])/Table2[[#This Row],[50D EMA]]</f>
        <v>-3.7069045325783131E-2</v>
      </c>
      <c r="U91" s="1">
        <f>(Table2[[#This Row],[Close Price]]-Table2[[#This Row],[200D EMA]])/Table2[[#This Row],[200D EMA]]</f>
        <v>6.1894327509646518E-2</v>
      </c>
      <c r="V91">
        <v>0.71334331251030203</v>
      </c>
      <c r="W91">
        <v>1110.7</v>
      </c>
      <c r="X91">
        <v>1158.95</v>
      </c>
      <c r="Y91">
        <v>1001</v>
      </c>
      <c r="Z91">
        <v>1158.95</v>
      </c>
      <c r="AA91">
        <v>1001</v>
      </c>
      <c r="AB91">
        <v>1248.8499999999999</v>
      </c>
      <c r="AC91" s="1">
        <f>(Table2[[#This Row],[Close Price]]/Table2[[#This Row],[Day Low]])-1</f>
        <v>3.2637075718015662E-2</v>
      </c>
      <c r="AD91" s="1">
        <f>(Table2[[#This Row],[Day High]]/Table2[[#This Row],[Close Price]])-1</f>
        <v>1.0462531060638991E-2</v>
      </c>
      <c r="AE91" s="1">
        <f>(Table2[[#This Row],[Close Price]]/Table2[[#This Row],[Current Week Low]])-1</f>
        <v>0.14580419580419579</v>
      </c>
      <c r="AF91" s="1">
        <f>(Table2[[#This Row],[Current Week High]]/Table2[[#This Row],[Close Price]])-1</f>
        <v>1.0462531060638991E-2</v>
      </c>
      <c r="AG91" s="1">
        <f>(Table2[[#This Row],[Close Price]]/Table2[[#This Row],[Current Month Low]])-1</f>
        <v>0.14580419580419579</v>
      </c>
      <c r="AH91" s="1">
        <f>(Table2[[#This Row],[Current Month High]]/Table2[[#This Row],[Close Price]])-1</f>
        <v>8.8844326256593442E-2</v>
      </c>
      <c r="AI91">
        <v>26.422250316055599</v>
      </c>
      <c r="AJ91">
        <v>126.804429503658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-0.05</v>
      </c>
      <c r="AM91" t="s">
        <v>3181</v>
      </c>
      <c r="AN91">
        <v>-6.51</v>
      </c>
      <c r="AO91" t="s">
        <v>3181</v>
      </c>
      <c r="AP91">
        <v>0.18138783386774901</v>
      </c>
      <c r="AQ91">
        <f>(Table2[[#This Row],[Sharpe Ratio]]-AVERAGE(Table2[Sharpe Ratio]))/_xlfn.STDEV.P(Table2[Sharpe Ratio])</f>
        <v>1.4677617007641093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96</v>
      </c>
      <c r="AT91">
        <f>_xlfn.RANK.AVG(Table2[[#This Row],[6M Return vs Nifty Z-Score]],Table2[6M Return vs Nifty Z-Score])</f>
        <v>324</v>
      </c>
      <c r="AU91">
        <f>_xlfn.RANK.AVG(Table2[[#This Row],[Sharpe Ratio Z-Score]],Table2[Sharpe Ratio Z-Score])</f>
        <v>54</v>
      </c>
      <c r="AV91">
        <f>(Table2[[#This Row],[Rank 1Y]]+Table2[[#This Row],[Rank 6M]]+Table2[[#This Row],[Rank Sharpe]])/3</f>
        <v>158</v>
      </c>
    </row>
    <row r="92" spans="1:48" x14ac:dyDescent="0.3">
      <c r="A92" t="s">
        <v>1090</v>
      </c>
      <c r="B92" t="s">
        <v>1091</v>
      </c>
      <c r="C92" t="s">
        <v>3147</v>
      </c>
      <c r="D92" t="s">
        <v>161</v>
      </c>
      <c r="E92">
        <v>11737.7308672</v>
      </c>
      <c r="F92">
        <v>11601.85</v>
      </c>
      <c r="G92">
        <v>114.54590766191301</v>
      </c>
      <c r="H92">
        <f>(Table2[[#This Row],[1Y Return vs Nifty]]-AVERAGE(Table2[1Y Return vs Nifty]))/_xlfn.STDEV.P(Table2[1Y Return vs Nifty])</f>
        <v>1.5576608754479877</v>
      </c>
      <c r="I92">
        <v>-10.591823885463301</v>
      </c>
      <c r="J92">
        <f>(Table2[[#This Row],[1M Return vs Nifty]]-AVERAGE(Table2[1M Return vs Nifty]))/_xlfn.STDEV.P(Table2[1M Return vs Nifty])</f>
        <v>-1.176677212523866</v>
      </c>
      <c r="K92">
        <v>-1.0993028803279301</v>
      </c>
      <c r="L92">
        <f>(Table2[[#This Row],[6M Return vs Nifty]]-AVERAGE(Table2[6M Return vs Nifty]))/_xlfn.STDEV.P(Table2[6M Return vs Nifty])</f>
        <v>-0.21856363868947054</v>
      </c>
      <c r="M92">
        <v>-16.838791719411901</v>
      </c>
      <c r="N92">
        <f>(Table2[[#This Row],[1W Return vs Nifty]]-AVERAGE(Table2[1W Return vs Nifty]))/_xlfn.STDEV.P(Table2[1W Return vs Nifty])</f>
        <v>-3.6334433100804406</v>
      </c>
      <c r="O92">
        <v>12403.06</v>
      </c>
      <c r="P92">
        <v>12858.605471118901</v>
      </c>
      <c r="Q92">
        <v>11012.1536951256</v>
      </c>
      <c r="R92">
        <v>27.649432059473501</v>
      </c>
      <c r="S92" s="1">
        <f>(Table2[[#This Row],[Close Price]]-Table2[[#This Row],[20D EMA]])/Table2[[#This Row],[20D EMA]]</f>
        <v>-6.4597768615164253E-2</v>
      </c>
      <c r="T92" s="1">
        <f>(Table2[[#This Row],[Close Price]]-Table2[[#This Row],[50D EMA]])/Table2[[#This Row],[50D EMA]]</f>
        <v>-9.7736529357062771E-2</v>
      </c>
      <c r="U92" s="1">
        <f>(Table2[[#This Row],[Close Price]]-Table2[[#This Row],[200D EMA]])/Table2[[#This Row],[200D EMA]]</f>
        <v>5.3549589045004176E-2</v>
      </c>
      <c r="V92">
        <v>1.9332135851986101</v>
      </c>
      <c r="W92">
        <v>10796.25</v>
      </c>
      <c r="X92">
        <v>11750.05</v>
      </c>
      <c r="Y92">
        <v>10073.700000000001</v>
      </c>
      <c r="Z92">
        <v>12099.95</v>
      </c>
      <c r="AA92">
        <v>10073.700000000001</v>
      </c>
      <c r="AB92">
        <v>14280</v>
      </c>
      <c r="AC92" s="1">
        <f>(Table2[[#This Row],[Close Price]]/Table2[[#This Row],[Day Low]])-1</f>
        <v>7.4618501794604608E-2</v>
      </c>
      <c r="AD92" s="1">
        <f>(Table2[[#This Row],[Day High]]/Table2[[#This Row],[Close Price]])-1</f>
        <v>1.2773824864138028E-2</v>
      </c>
      <c r="AE92" s="1">
        <f>(Table2[[#This Row],[Close Price]]/Table2[[#This Row],[Current Week Low]])-1</f>
        <v>0.15169699316040774</v>
      </c>
      <c r="AF92" s="1">
        <f>(Table2[[#This Row],[Current Week High]]/Table2[[#This Row],[Close Price]])-1</f>
        <v>4.2932808129737987E-2</v>
      </c>
      <c r="AG92" s="1">
        <f>(Table2[[#This Row],[Close Price]]/Table2[[#This Row],[Current Month Low]])-1</f>
        <v>0.15169699316040774</v>
      </c>
      <c r="AH92" s="1">
        <f>(Table2[[#This Row],[Current Month High]]/Table2[[#This Row],[Close Price]])-1</f>
        <v>0.23083818528941502</v>
      </c>
      <c r="AI92">
        <v>27.565862340919701</v>
      </c>
      <c r="AJ92">
        <v>142.68606451073001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</v>
      </c>
      <c r="AM92" t="s">
        <v>3181</v>
      </c>
      <c r="AN92">
        <v>-17.75</v>
      </c>
      <c r="AO92" t="s">
        <v>3181</v>
      </c>
      <c r="AP92">
        <v>0.19858137701341499</v>
      </c>
      <c r="AQ92">
        <f>(Table2[[#This Row],[Sharpe Ratio]]-AVERAGE(Table2[Sharpe Ratio]))/_xlfn.STDEV.P(Table2[Sharpe Ratio])</f>
        <v>1.6720112940254479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48</v>
      </c>
      <c r="AT92">
        <f>_xlfn.RANK.AVG(Table2[[#This Row],[6M Return vs Nifty Z-Score]],Table2[6M Return vs Nifty Z-Score])</f>
        <v>400</v>
      </c>
      <c r="AU92">
        <f>_xlfn.RANK.AVG(Table2[[#This Row],[Sharpe Ratio Z-Score]],Table2[Sharpe Ratio Z-Score])</f>
        <v>27</v>
      </c>
      <c r="AV92">
        <f>(Table2[[#This Row],[Rank 1Y]]+Table2[[#This Row],[Rank 6M]]+Table2[[#This Row],[Rank Sharpe]])/3</f>
        <v>158.33333333333334</v>
      </c>
    </row>
    <row r="93" spans="1:48" x14ac:dyDescent="0.3">
      <c r="A93" t="s">
        <v>266</v>
      </c>
      <c r="B93" t="s">
        <v>267</v>
      </c>
      <c r="C93" t="s">
        <v>3148</v>
      </c>
      <c r="D93" t="s">
        <v>268</v>
      </c>
      <c r="E93">
        <v>96323.658801090001</v>
      </c>
      <c r="F93">
        <v>676.7</v>
      </c>
      <c r="G93">
        <v>49.634658146843101</v>
      </c>
      <c r="H93">
        <f>(Table2[[#This Row],[1Y Return vs Nifty]]-AVERAGE(Table2[1Y Return vs Nifty]))/_xlfn.STDEV.P(Table2[1Y Return vs Nifty])</f>
        <v>0.44378797403663212</v>
      </c>
      <c r="I93">
        <v>5.6321005759420597</v>
      </c>
      <c r="J93">
        <f>(Table2[[#This Row],[1M Return vs Nifty]]-AVERAGE(Table2[1M Return vs Nifty]))/_xlfn.STDEV.P(Table2[1M Return vs Nifty])</f>
        <v>0.6942947575718309</v>
      </c>
      <c r="K93">
        <v>10.3717134630967</v>
      </c>
      <c r="L93">
        <f>(Table2[[#This Row],[6M Return vs Nifty]]-AVERAGE(Table2[6M Return vs Nifty]))/_xlfn.STDEV.P(Table2[6M Return vs Nifty])</f>
        <v>0.18757500664223759</v>
      </c>
      <c r="M93">
        <v>5.0746028708050703</v>
      </c>
      <c r="N93">
        <f>(Table2[[#This Row],[1W Return vs Nifty]]-AVERAGE(Table2[1W Return vs Nifty]))/_xlfn.STDEV.P(Table2[1W Return vs Nifty])</f>
        <v>0.8997450908349105</v>
      </c>
      <c r="O93">
        <v>681.67</v>
      </c>
      <c r="P93">
        <v>673.30006463808604</v>
      </c>
      <c r="Q93">
        <v>599.580125497312</v>
      </c>
      <c r="R93">
        <v>52.4782808841696</v>
      </c>
      <c r="S93" s="1">
        <f>(Table2[[#This Row],[Close Price]]-Table2[[#This Row],[20D EMA]])/Table2[[#This Row],[20D EMA]]</f>
        <v>-7.2909178928219137E-3</v>
      </c>
      <c r="T93" s="1">
        <f>(Table2[[#This Row],[Close Price]]-Table2[[#This Row],[50D EMA]])/Table2[[#This Row],[50D EMA]]</f>
        <v>5.0496584516764387E-3</v>
      </c>
      <c r="U93" s="1">
        <f>(Table2[[#This Row],[Close Price]]-Table2[[#This Row],[200D EMA]])/Table2[[#This Row],[200D EMA]]</f>
        <v>0.12862313346147394</v>
      </c>
      <c r="V93">
        <v>1.1106477961748999</v>
      </c>
      <c r="W93">
        <v>669.1</v>
      </c>
      <c r="X93">
        <v>683</v>
      </c>
      <c r="Y93">
        <v>669</v>
      </c>
      <c r="Z93">
        <v>693.9</v>
      </c>
      <c r="AA93">
        <v>645.9</v>
      </c>
      <c r="AB93">
        <v>715.4</v>
      </c>
      <c r="AC93" s="1">
        <f>(Table2[[#This Row],[Close Price]]/Table2[[#This Row],[Day Low]])-1</f>
        <v>1.1358541324166804E-2</v>
      </c>
      <c r="AD93" s="1">
        <f>(Table2[[#This Row],[Day High]]/Table2[[#This Row],[Close Price]])-1</f>
        <v>9.3098862125018389E-3</v>
      </c>
      <c r="AE93" s="1">
        <f>(Table2[[#This Row],[Close Price]]/Table2[[#This Row],[Current Week Low]])-1</f>
        <v>1.1509715994020953E-2</v>
      </c>
      <c r="AF93" s="1">
        <f>(Table2[[#This Row],[Current Week High]]/Table2[[#This Row],[Close Price]])-1</f>
        <v>2.541746711984616E-2</v>
      </c>
      <c r="AG93" s="1">
        <f>(Table2[[#This Row],[Close Price]]/Table2[[#This Row],[Current Month Low]])-1</f>
        <v>4.7685400216751939E-2</v>
      </c>
      <c r="AH93" s="1">
        <f>(Table2[[#This Row],[Current Month High]]/Table2[[#This Row],[Close Price]])-1</f>
        <v>5.7189301019654026E-2</v>
      </c>
      <c r="AI93">
        <v>6.4651987586818302</v>
      </c>
      <c r="AJ93">
        <v>78.032096816627103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7.0000000000000007E-2</v>
      </c>
      <c r="AM93" t="s">
        <v>3182</v>
      </c>
      <c r="AN93">
        <v>-5.04</v>
      </c>
      <c r="AO93" t="s">
        <v>3181</v>
      </c>
      <c r="AP93">
        <v>0.179128051683421</v>
      </c>
      <c r="AQ93">
        <f>(Table2[[#This Row],[Sharpe Ratio]]-AVERAGE(Table2[Sharpe Ratio]))/_xlfn.STDEV.P(Table2[Sharpe Ratio])</f>
        <v>1.4409167632141338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3.6663195922997449</v>
      </c>
      <c r="AS93">
        <f>_xlfn.RANK.AVG(Table2[[#This Row],[1Y Return vs Nifty Z-Score]],Table2[1Y Return vs Nifty Z-Score])</f>
        <v>176</v>
      </c>
      <c r="AT93">
        <f>_xlfn.RANK.AVG(Table2[[#This Row],[6M Return vs Nifty Z-Score]],Table2[6M Return vs Nifty Z-Score])</f>
        <v>255</v>
      </c>
      <c r="AU93">
        <f>_xlfn.RANK.AVG(Table2[[#This Row],[Sharpe Ratio Z-Score]],Table2[Sharpe Ratio Z-Score])</f>
        <v>58</v>
      </c>
      <c r="AV93">
        <f>(Table2[[#This Row],[Rank 1Y]]+Table2[[#This Row],[Rank 6M]]+Table2[[#This Row],[Rank Sharpe]])/3</f>
        <v>163</v>
      </c>
    </row>
    <row r="94" spans="1:48" x14ac:dyDescent="0.3">
      <c r="A94" t="s">
        <v>257</v>
      </c>
      <c r="B94" t="s">
        <v>258</v>
      </c>
      <c r="C94" t="s">
        <v>3140</v>
      </c>
      <c r="D94" t="s">
        <v>247</v>
      </c>
      <c r="E94">
        <v>98924.157713280001</v>
      </c>
      <c r="F94">
        <v>1017.6</v>
      </c>
      <c r="G94">
        <v>50.494396095230599</v>
      </c>
      <c r="H94">
        <f>(Table2[[#This Row],[1Y Return vs Nifty]]-AVERAGE(Table2[1Y Return vs Nifty]))/_xlfn.STDEV.P(Table2[1Y Return vs Nifty])</f>
        <v>0.45854102239385869</v>
      </c>
      <c r="I94">
        <v>6.6810357500900199</v>
      </c>
      <c r="J94">
        <f>(Table2[[#This Row],[1M Return vs Nifty]]-AVERAGE(Table2[1M Return vs Nifty]))/_xlfn.STDEV.P(Table2[1M Return vs Nifty])</f>
        <v>0.81525983688706594</v>
      </c>
      <c r="K94">
        <v>17.793878741614101</v>
      </c>
      <c r="L94">
        <f>(Table2[[#This Row],[6M Return vs Nifty]]-AVERAGE(Table2[6M Return vs Nifty]))/_xlfn.STDEV.P(Table2[6M Return vs Nifty])</f>
        <v>0.45036149925960844</v>
      </c>
      <c r="M94">
        <v>10.732712967192899</v>
      </c>
      <c r="N94">
        <f>(Table2[[#This Row],[1W Return vs Nifty]]-AVERAGE(Table2[1W Return vs Nifty]))/_xlfn.STDEV.P(Table2[1W Return vs Nifty])</f>
        <v>2.0702291504565187</v>
      </c>
      <c r="O94">
        <v>959.12</v>
      </c>
      <c r="P94">
        <v>941.310026386603</v>
      </c>
      <c r="Q94">
        <v>850.02144905495197</v>
      </c>
      <c r="R94">
        <v>66.629057355664202</v>
      </c>
      <c r="S94" s="1">
        <f>(Table2[[#This Row],[Close Price]]-Table2[[#This Row],[20D EMA]])/Table2[[#This Row],[20D EMA]]</f>
        <v>6.0972558178330152E-2</v>
      </c>
      <c r="T94" s="1">
        <f>(Table2[[#This Row],[Close Price]]-Table2[[#This Row],[50D EMA]])/Table2[[#This Row],[50D EMA]]</f>
        <v>8.1046596206194199E-2</v>
      </c>
      <c r="U94" s="1">
        <f>(Table2[[#This Row],[Close Price]]-Table2[[#This Row],[200D EMA]])/Table2[[#This Row],[200D EMA]]</f>
        <v>0.19714626158123508</v>
      </c>
      <c r="V94">
        <v>0.91245874312418196</v>
      </c>
      <c r="W94">
        <v>992.35</v>
      </c>
      <c r="X94">
        <v>1023.95</v>
      </c>
      <c r="Y94">
        <v>937.95</v>
      </c>
      <c r="Z94">
        <v>1023.95</v>
      </c>
      <c r="AA94">
        <v>888.9</v>
      </c>
      <c r="AB94">
        <v>1023.95</v>
      </c>
      <c r="AC94" s="1">
        <f>(Table2[[#This Row],[Close Price]]/Table2[[#This Row],[Day Low]])-1</f>
        <v>2.544465158462228E-2</v>
      </c>
      <c r="AD94" s="1">
        <f>(Table2[[#This Row],[Day High]]/Table2[[#This Row],[Close Price]])-1</f>
        <v>6.2401729559748986E-3</v>
      </c>
      <c r="AE94" s="1">
        <f>(Table2[[#This Row],[Close Price]]/Table2[[#This Row],[Current Week Low]])-1</f>
        <v>8.4919238765392535E-2</v>
      </c>
      <c r="AF94" s="1">
        <f>(Table2[[#This Row],[Current Week High]]/Table2[[#This Row],[Close Price]])-1</f>
        <v>6.2401729559748986E-3</v>
      </c>
      <c r="AG94" s="1">
        <f>(Table2[[#This Row],[Close Price]]/Table2[[#This Row],[Current Month Low]])-1</f>
        <v>0.14478569017887288</v>
      </c>
      <c r="AH94" s="1">
        <f>(Table2[[#This Row],[Current Month High]]/Table2[[#This Row],[Close Price]])-1</f>
        <v>6.2401729559748986E-3</v>
      </c>
      <c r="AI94">
        <v>9.8663522012578593</v>
      </c>
      <c r="AJ94">
        <v>78.824356383446101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0.14000000000000001</v>
      </c>
      <c r="AM94" t="s">
        <v>3182</v>
      </c>
      <c r="AN94">
        <v>5.0199999999999996</v>
      </c>
      <c r="AO94" t="s">
        <v>3182</v>
      </c>
      <c r="AP94">
        <v>0.124043992467186</v>
      </c>
      <c r="AQ94">
        <f>(Table2[[#This Row],[Sharpe Ratio]]-AVERAGE(Table2[Sharpe Ratio]))/_xlfn.STDEV.P(Table2[Sharpe Ratio])</f>
        <v>0.78654921402544131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4.5809407230224934</v>
      </c>
      <c r="AS94">
        <f>_xlfn.RANK.AVG(Table2[[#This Row],[1Y Return vs Nifty Z-Score]],Table2[1Y Return vs Nifty Z-Score])</f>
        <v>172</v>
      </c>
      <c r="AT94">
        <f>_xlfn.RANK.AVG(Table2[[#This Row],[6M Return vs Nifty Z-Score]],Table2[6M Return vs Nifty Z-Score])</f>
        <v>174</v>
      </c>
      <c r="AU94">
        <f>_xlfn.RANK.AVG(Table2[[#This Row],[Sharpe Ratio Z-Score]],Table2[Sharpe Ratio Z-Score])</f>
        <v>150</v>
      </c>
      <c r="AV94">
        <f>(Table2[[#This Row],[Rank 1Y]]+Table2[[#This Row],[Rank 6M]]+Table2[[#This Row],[Rank Sharpe]])/3</f>
        <v>165.33333333333334</v>
      </c>
    </row>
    <row r="95" spans="1:48" x14ac:dyDescent="0.3">
      <c r="A95" t="s">
        <v>282</v>
      </c>
      <c r="B95" t="s">
        <v>283</v>
      </c>
      <c r="C95" t="s">
        <v>3150</v>
      </c>
      <c r="D95" t="s">
        <v>284</v>
      </c>
      <c r="E95">
        <v>92571.326264999996</v>
      </c>
      <c r="F95">
        <v>10230</v>
      </c>
      <c r="G95">
        <v>59.118011417188796</v>
      </c>
      <c r="H95">
        <f>(Table2[[#This Row],[1Y Return vs Nifty]]-AVERAGE(Table2[1Y Return vs Nifty]))/_xlfn.STDEV.P(Table2[1Y Return vs Nifty])</f>
        <v>0.60652171127421894</v>
      </c>
      <c r="I95">
        <v>-1.8412593663285499</v>
      </c>
      <c r="J95">
        <f>(Table2[[#This Row],[1M Return vs Nifty]]-AVERAGE(Table2[1M Return vs Nifty]))/_xlfn.STDEV.P(Table2[1M Return vs Nifty])</f>
        <v>-0.16754647003538331</v>
      </c>
      <c r="K95">
        <v>8.1509120317959596</v>
      </c>
      <c r="L95">
        <f>(Table2[[#This Row],[6M Return vs Nifty]]-AVERAGE(Table2[6M Return vs Nifty]))/_xlfn.STDEV.P(Table2[6M Return vs Nifty])</f>
        <v>0.10894611641524254</v>
      </c>
      <c r="M95">
        <v>-2.4964538404905001</v>
      </c>
      <c r="N95">
        <f>(Table2[[#This Row],[1W Return vs Nifty]]-AVERAGE(Table2[1W Return vs Nifty]))/_xlfn.STDEV.P(Table2[1W Return vs Nifty])</f>
        <v>-0.66646713269889579</v>
      </c>
      <c r="O95">
        <v>10818.39</v>
      </c>
      <c r="P95">
        <v>10877.9425345529</v>
      </c>
      <c r="Q95">
        <v>9488.2946218257002</v>
      </c>
      <c r="R95">
        <v>39.4557009792087</v>
      </c>
      <c r="S95" s="1">
        <f>(Table2[[#This Row],[Close Price]]-Table2[[#This Row],[20D EMA]])/Table2[[#This Row],[20D EMA]]</f>
        <v>-5.4387944971479071E-2</v>
      </c>
      <c r="T95" s="1">
        <f>(Table2[[#This Row],[Close Price]]-Table2[[#This Row],[50D EMA]])/Table2[[#This Row],[50D EMA]]</f>
        <v>-5.956480579804159E-2</v>
      </c>
      <c r="U95" s="1">
        <f>(Table2[[#This Row],[Close Price]]-Table2[[#This Row],[200D EMA]])/Table2[[#This Row],[200D EMA]]</f>
        <v>7.817056781396442E-2</v>
      </c>
      <c r="V95">
        <v>0.84885707543339095</v>
      </c>
      <c r="W95">
        <v>10172.15</v>
      </c>
      <c r="X95">
        <v>10520</v>
      </c>
      <c r="Y95">
        <v>10061.6</v>
      </c>
      <c r="Z95">
        <v>10665.45</v>
      </c>
      <c r="AA95">
        <v>10061.6</v>
      </c>
      <c r="AB95">
        <v>11680</v>
      </c>
      <c r="AC95" s="1">
        <f>(Table2[[#This Row],[Close Price]]/Table2[[#This Row],[Day Low]])-1</f>
        <v>5.6870966314890303E-3</v>
      </c>
      <c r="AD95" s="1">
        <f>(Table2[[#This Row],[Day High]]/Table2[[#This Row],[Close Price]])-1</f>
        <v>2.8347996089931549E-2</v>
      </c>
      <c r="AE95" s="1">
        <f>(Table2[[#This Row],[Close Price]]/Table2[[#This Row],[Current Week Low]])-1</f>
        <v>1.6736900691738832E-2</v>
      </c>
      <c r="AF95" s="1">
        <f>(Table2[[#This Row],[Current Week High]]/Table2[[#This Row],[Close Price]])-1</f>
        <v>4.2565982404692226E-2</v>
      </c>
      <c r="AG95" s="1">
        <f>(Table2[[#This Row],[Close Price]]/Table2[[#This Row],[Current Month Low]])-1</f>
        <v>1.6736900691738832E-2</v>
      </c>
      <c r="AH95" s="1">
        <f>(Table2[[#This Row],[Current Month High]]/Table2[[#This Row],[Close Price]])-1</f>
        <v>0.14173998044965797</v>
      </c>
      <c r="AI95">
        <v>29.990224828934402</v>
      </c>
      <c r="AJ95">
        <v>93.018867924528294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0.05</v>
      </c>
      <c r="AM95" t="s">
        <v>3182</v>
      </c>
      <c r="AN95">
        <v>-10.16</v>
      </c>
      <c r="AO95" t="s">
        <v>3181</v>
      </c>
      <c r="AP95">
        <v>0.17209816604617101</v>
      </c>
      <c r="AQ95">
        <f>(Table2[[#This Row],[Sharpe Ratio]]-AVERAGE(Table2[Sharpe Ratio]))/_xlfn.STDEV.P(Table2[Sharpe Ratio])</f>
        <v>1.3574056875785121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146</v>
      </c>
      <c r="AT95">
        <f>_xlfn.RANK.AVG(Table2[[#This Row],[6M Return vs Nifty Z-Score]],Table2[6M Return vs Nifty Z-Score])</f>
        <v>285</v>
      </c>
      <c r="AU95">
        <f>_xlfn.RANK.AVG(Table2[[#This Row],[Sharpe Ratio Z-Score]],Table2[Sharpe Ratio Z-Score])</f>
        <v>67</v>
      </c>
      <c r="AV95">
        <f>(Table2[[#This Row],[Rank 1Y]]+Table2[[#This Row],[Rank 6M]]+Table2[[#This Row],[Rank Sharpe]])/3</f>
        <v>166</v>
      </c>
    </row>
    <row r="96" spans="1:48" x14ac:dyDescent="0.3">
      <c r="A96" t="s">
        <v>1198</v>
      </c>
      <c r="B96" t="s">
        <v>1199</v>
      </c>
      <c r="C96" t="s">
        <v>3136</v>
      </c>
      <c r="D96" t="s">
        <v>397</v>
      </c>
      <c r="E96">
        <v>10069.112473011</v>
      </c>
      <c r="F96">
        <v>109.53</v>
      </c>
      <c r="G96">
        <v>49.796209293628202</v>
      </c>
      <c r="H96">
        <f>(Table2[[#This Row],[1Y Return vs Nifty]]-AVERAGE(Table2[1Y Return vs Nifty]))/_xlfn.STDEV.P(Table2[1Y Return vs Nifty])</f>
        <v>0.44656018141116549</v>
      </c>
      <c r="I96">
        <v>-16.975881648622899</v>
      </c>
      <c r="J96">
        <f>(Table2[[#This Row],[1M Return vs Nifty]]-AVERAGE(Table2[1M Return vs Nifty]))/_xlfn.STDEV.P(Table2[1M Return vs Nifty])</f>
        <v>-1.9128981656451425</v>
      </c>
      <c r="K96">
        <v>32.894101940760102</v>
      </c>
      <c r="L96">
        <f>(Table2[[#This Row],[6M Return vs Nifty]]-AVERAGE(Table2[6M Return vs Nifty]))/_xlfn.STDEV.P(Table2[6M Return vs Nifty])</f>
        <v>0.98499452659576059</v>
      </c>
      <c r="M96">
        <v>-0.90857661785356802</v>
      </c>
      <c r="N96">
        <f>(Table2[[#This Row],[1W Return vs Nifty]]-AVERAGE(Table2[1W Return vs Nifty]))/_xlfn.STDEV.P(Table2[1W Return vs Nifty])</f>
        <v>-0.33798554678573156</v>
      </c>
      <c r="O96">
        <v>115.59</v>
      </c>
      <c r="P96">
        <v>113.01951074879599</v>
      </c>
      <c r="Q96">
        <v>89.018407734616503</v>
      </c>
      <c r="R96">
        <v>41.368863678959301</v>
      </c>
      <c r="S96" s="1">
        <f>(Table2[[#This Row],[Close Price]]-Table2[[#This Row],[20D EMA]])/Table2[[#This Row],[20D EMA]]</f>
        <v>-5.2426680508694541E-2</v>
      </c>
      <c r="T96" s="1">
        <f>(Table2[[#This Row],[Close Price]]-Table2[[#This Row],[50D EMA]])/Table2[[#This Row],[50D EMA]]</f>
        <v>-3.0875295120963594E-2</v>
      </c>
      <c r="U96" s="1">
        <f>(Table2[[#This Row],[Close Price]]-Table2[[#This Row],[200D EMA]])/Table2[[#This Row],[200D EMA]]</f>
        <v>0.23041967147438849</v>
      </c>
      <c r="V96">
        <v>0.38918445202607399</v>
      </c>
      <c r="W96">
        <v>107.75</v>
      </c>
      <c r="X96">
        <v>110.85</v>
      </c>
      <c r="Y96">
        <v>103.76</v>
      </c>
      <c r="Z96">
        <v>116</v>
      </c>
      <c r="AA96">
        <v>102.77</v>
      </c>
      <c r="AB96">
        <v>143.94999999999999</v>
      </c>
      <c r="AC96" s="1">
        <f>(Table2[[#This Row],[Close Price]]/Table2[[#This Row],[Day Low]])-1</f>
        <v>1.6519721577726187E-2</v>
      </c>
      <c r="AD96" s="1">
        <f>(Table2[[#This Row],[Day High]]/Table2[[#This Row],[Close Price]])-1</f>
        <v>1.2051492741714576E-2</v>
      </c>
      <c r="AE96" s="1">
        <f>(Table2[[#This Row],[Close Price]]/Table2[[#This Row],[Current Week Low]])-1</f>
        <v>5.5609097918272843E-2</v>
      </c>
      <c r="AF96" s="1">
        <f>(Table2[[#This Row],[Current Week High]]/Table2[[#This Row],[Close Price]])-1</f>
        <v>5.9070574271888887E-2</v>
      </c>
      <c r="AG96" s="1">
        <f>(Table2[[#This Row],[Close Price]]/Table2[[#This Row],[Current Month Low]])-1</f>
        <v>6.5777950763841631E-2</v>
      </c>
      <c r="AH96" s="1">
        <f>(Table2[[#This Row],[Current Month High]]/Table2[[#This Row],[Close Price]])-1</f>
        <v>0.31425180315895185</v>
      </c>
      <c r="AI96">
        <v>32.8677074774034</v>
      </c>
      <c r="AJ96">
        <v>84.362901868372305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0.35</v>
      </c>
      <c r="AM96" t="s">
        <v>3182</v>
      </c>
      <c r="AN96">
        <v>-13.48</v>
      </c>
      <c r="AO96" t="s">
        <v>3181</v>
      </c>
      <c r="AP96">
        <v>9.7050788451869999E-2</v>
      </c>
      <c r="AQ96">
        <f>(Table2[[#This Row],[Sharpe Ratio]]-AVERAGE(Table2[Sharpe Ratio]))/_xlfn.STDEV.P(Table2[Sharpe Ratio])</f>
        <v>0.46588517786728689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-0.35344382655666096</v>
      </c>
      <c r="AS96">
        <f>_xlfn.RANK.AVG(Table2[[#This Row],[1Y Return vs Nifty Z-Score]],Table2[1Y Return vs Nifty Z-Score])</f>
        <v>175</v>
      </c>
      <c r="AT96">
        <f>_xlfn.RANK.AVG(Table2[[#This Row],[6M Return vs Nifty Z-Score]],Table2[6M Return vs Nifty Z-Score])</f>
        <v>100</v>
      </c>
      <c r="AU96">
        <f>_xlfn.RANK.AVG(Table2[[#This Row],[Sharpe Ratio Z-Score]],Table2[Sharpe Ratio Z-Score])</f>
        <v>223</v>
      </c>
      <c r="AV96">
        <f>(Table2[[#This Row],[Rank 1Y]]+Table2[[#This Row],[Rank 6M]]+Table2[[#This Row],[Rank Sharpe]])/3</f>
        <v>166</v>
      </c>
    </row>
    <row r="97" spans="1:48" x14ac:dyDescent="0.3">
      <c r="A97" t="s">
        <v>821</v>
      </c>
      <c r="B97" t="s">
        <v>822</v>
      </c>
      <c r="C97" t="s">
        <v>3147</v>
      </c>
      <c r="D97" t="s">
        <v>117</v>
      </c>
      <c r="E97">
        <v>19088.78901823</v>
      </c>
      <c r="F97">
        <v>727.85</v>
      </c>
      <c r="G97">
        <v>44.313188020906502</v>
      </c>
      <c r="H97">
        <f>(Table2[[#This Row],[1Y Return vs Nifty]]-AVERAGE(Table2[1Y Return vs Nifty]))/_xlfn.STDEV.P(Table2[1Y Return vs Nifty])</f>
        <v>0.35247188609759578</v>
      </c>
      <c r="I97">
        <v>-0.96501603422365401</v>
      </c>
      <c r="J97">
        <f>(Table2[[#This Row],[1M Return vs Nifty]]-AVERAGE(Table2[1M Return vs Nifty]))/_xlfn.STDEV.P(Table2[1M Return vs Nifty])</f>
        <v>-6.6496522641243158E-2</v>
      </c>
      <c r="K97">
        <v>13.185688805609701</v>
      </c>
      <c r="L97">
        <f>(Table2[[#This Row],[6M Return vs Nifty]]-AVERAGE(Table2[6M Return vs Nifty]))/_xlfn.STDEV.P(Table2[6M Return vs Nifty])</f>
        <v>0.28720559728821526</v>
      </c>
      <c r="M97">
        <v>1.46020005898297</v>
      </c>
      <c r="N97">
        <f>(Table2[[#This Row],[1W Return vs Nifty]]-AVERAGE(Table2[1W Return vs Nifty]))/_xlfn.STDEV.P(Table2[1W Return vs Nifty])</f>
        <v>0.15203944279703865</v>
      </c>
      <c r="O97">
        <v>713.65</v>
      </c>
      <c r="P97">
        <v>699.894617224473</v>
      </c>
      <c r="Q97">
        <v>610.80708433507095</v>
      </c>
      <c r="R97">
        <v>53.0188961775278</v>
      </c>
      <c r="S97" s="1">
        <f>(Table2[[#This Row],[Close Price]]-Table2[[#This Row],[20D EMA]])/Table2[[#This Row],[20D EMA]]</f>
        <v>1.9897708960975331E-2</v>
      </c>
      <c r="T97" s="1">
        <f>(Table2[[#This Row],[Close Price]]-Table2[[#This Row],[50D EMA]])/Table2[[#This Row],[50D EMA]]</f>
        <v>3.9942274290360867E-2</v>
      </c>
      <c r="U97" s="1">
        <f>(Table2[[#This Row],[Close Price]]-Table2[[#This Row],[200D EMA]])/Table2[[#This Row],[200D EMA]]</f>
        <v>0.1916201017745936</v>
      </c>
      <c r="V97">
        <v>0.57966505889751596</v>
      </c>
      <c r="W97">
        <v>714.1</v>
      </c>
      <c r="X97">
        <v>731</v>
      </c>
      <c r="Y97">
        <v>690</v>
      </c>
      <c r="Z97">
        <v>731</v>
      </c>
      <c r="AA97">
        <v>662</v>
      </c>
      <c r="AB97">
        <v>794.75</v>
      </c>
      <c r="AC97" s="1">
        <f>(Table2[[#This Row],[Close Price]]/Table2[[#This Row],[Day Low]])-1</f>
        <v>1.9255006301638344E-2</v>
      </c>
      <c r="AD97" s="1">
        <f>(Table2[[#This Row],[Day High]]/Table2[[#This Row],[Close Price]])-1</f>
        <v>4.3278147970049474E-3</v>
      </c>
      <c r="AE97" s="1">
        <f>(Table2[[#This Row],[Close Price]]/Table2[[#This Row],[Current Week Low]])-1</f>
        <v>5.4855072463768195E-2</v>
      </c>
      <c r="AF97" s="1">
        <f>(Table2[[#This Row],[Current Week High]]/Table2[[#This Row],[Close Price]])-1</f>
        <v>4.3278147970049474E-3</v>
      </c>
      <c r="AG97" s="1">
        <f>(Table2[[#This Row],[Close Price]]/Table2[[#This Row],[Current Month Low]])-1</f>
        <v>9.9471299093655707E-2</v>
      </c>
      <c r="AH97" s="1">
        <f>(Table2[[#This Row],[Current Month High]]/Table2[[#This Row],[Close Price]])-1</f>
        <v>9.1914542831627255E-2</v>
      </c>
      <c r="AI97">
        <v>9.1914542831627202</v>
      </c>
      <c r="AJ97">
        <v>75.3010597302505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0.04</v>
      </c>
      <c r="AM97" t="s">
        <v>3182</v>
      </c>
      <c r="AN97">
        <v>1.73</v>
      </c>
      <c r="AO97" t="s">
        <v>3182</v>
      </c>
      <c r="AP97">
        <v>0.172800581918441</v>
      </c>
      <c r="AQ97">
        <f>(Table2[[#This Row],[Sharpe Ratio]]-AVERAGE(Table2[Sharpe Ratio]))/_xlfn.STDEV.P(Table2[Sharpe Ratio])</f>
        <v>1.3657499918906584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2.0909703954322651</v>
      </c>
      <c r="AS97">
        <f>_xlfn.RANK.AVG(Table2[[#This Row],[1Y Return vs Nifty Z-Score]],Table2[1Y Return vs Nifty Z-Score])</f>
        <v>200</v>
      </c>
      <c r="AT97">
        <f>_xlfn.RANK.AVG(Table2[[#This Row],[6M Return vs Nifty Z-Score]],Table2[6M Return vs Nifty Z-Score])</f>
        <v>233</v>
      </c>
      <c r="AU97">
        <f>_xlfn.RANK.AVG(Table2[[#This Row],[Sharpe Ratio Z-Score]],Table2[Sharpe Ratio Z-Score])</f>
        <v>66</v>
      </c>
      <c r="AV97">
        <f>(Table2[[#This Row],[Rank 1Y]]+Table2[[#This Row],[Rank 6M]]+Table2[[#This Row],[Rank Sharpe]])/3</f>
        <v>166.33333333333334</v>
      </c>
    </row>
    <row r="98" spans="1:48" x14ac:dyDescent="0.3">
      <c r="A98" t="s">
        <v>527</v>
      </c>
      <c r="B98" t="s">
        <v>528</v>
      </c>
      <c r="C98" t="s">
        <v>3147</v>
      </c>
      <c r="D98" t="s">
        <v>91</v>
      </c>
      <c r="E98">
        <v>39783.028124999997</v>
      </c>
      <c r="F98">
        <v>1085.3</v>
      </c>
      <c r="G98">
        <v>95.954813237844206</v>
      </c>
      <c r="H98">
        <f>(Table2[[#This Row],[1Y Return vs Nifty]]-AVERAGE(Table2[1Y Return vs Nifty]))/_xlfn.STDEV.P(Table2[1Y Return vs Nifty])</f>
        <v>1.2386388809361988</v>
      </c>
      <c r="I98">
        <v>-1.7381818557478901</v>
      </c>
      <c r="J98">
        <f>(Table2[[#This Row],[1M Return vs Nifty]]-AVERAGE(Table2[1M Return vs Nifty]))/_xlfn.STDEV.P(Table2[1M Return vs Nifty])</f>
        <v>-0.15565938725818998</v>
      </c>
      <c r="K98">
        <v>3.2558647000043202</v>
      </c>
      <c r="L98">
        <f>(Table2[[#This Row],[6M Return vs Nifty]]-AVERAGE(Table2[6M Return vs Nifty]))/_xlfn.STDEV.P(Table2[6M Return vs Nifty])</f>
        <v>-6.4366154498575912E-2</v>
      </c>
      <c r="M98">
        <v>0.69201520763143598</v>
      </c>
      <c r="N98">
        <f>(Table2[[#This Row],[1W Return vs Nifty]]-AVERAGE(Table2[1W Return vs Nifty]))/_xlfn.STDEV.P(Table2[1W Return vs Nifty])</f>
        <v>-6.8737116012447114E-3</v>
      </c>
      <c r="O98">
        <v>1108.31</v>
      </c>
      <c r="P98">
        <v>1181.04445391831</v>
      </c>
      <c r="Q98">
        <v>1134.49382960817</v>
      </c>
      <c r="R98">
        <v>38.380612583828402</v>
      </c>
      <c r="S98" s="1">
        <f>(Table2[[#This Row],[Close Price]]-Table2[[#This Row],[20D EMA]])/Table2[[#This Row],[20D EMA]]</f>
        <v>-2.0761339336467226E-2</v>
      </c>
      <c r="T98" s="1">
        <f>(Table2[[#This Row],[Close Price]]-Table2[[#This Row],[50D EMA]])/Table2[[#This Row],[50D EMA]]</f>
        <v>-8.1067612316083421E-2</v>
      </c>
      <c r="U98" s="1">
        <f>(Table2[[#This Row],[Close Price]]-Table2[[#This Row],[200D EMA]])/Table2[[#This Row],[200D EMA]]</f>
        <v>-4.3361919055267636E-2</v>
      </c>
      <c r="V98">
        <v>0.60559377765331401</v>
      </c>
      <c r="W98">
        <v>1053.3</v>
      </c>
      <c r="X98">
        <v>1090.5</v>
      </c>
      <c r="Y98">
        <v>1010</v>
      </c>
      <c r="Z98">
        <v>1090.5</v>
      </c>
      <c r="AA98">
        <v>1000</v>
      </c>
      <c r="AB98">
        <v>1230</v>
      </c>
      <c r="AC98" s="1">
        <f>(Table2[[#This Row],[Close Price]]/Table2[[#This Row],[Day Low]])-1</f>
        <v>3.0380708250261179E-2</v>
      </c>
      <c r="AD98" s="1">
        <f>(Table2[[#This Row],[Day High]]/Table2[[#This Row],[Close Price]])-1</f>
        <v>4.7913019441629956E-3</v>
      </c>
      <c r="AE98" s="1">
        <f>(Table2[[#This Row],[Close Price]]/Table2[[#This Row],[Current Week Low]])-1</f>
        <v>7.4554455445544399E-2</v>
      </c>
      <c r="AF98" s="1">
        <f>(Table2[[#This Row],[Current Week High]]/Table2[[#This Row],[Close Price]])-1</f>
        <v>4.7913019441629956E-3</v>
      </c>
      <c r="AG98" s="1">
        <f>(Table2[[#This Row],[Close Price]]/Table2[[#This Row],[Current Month Low]])-1</f>
        <v>8.5299999999999931E-2</v>
      </c>
      <c r="AH98" s="1">
        <f>(Table2[[#This Row],[Current Month High]]/Table2[[#This Row],[Close Price]])-1</f>
        <v>0.13332719063853316</v>
      </c>
      <c r="AI98">
        <v>65.364415369022396</v>
      </c>
      <c r="AJ98">
        <v>125.39979231568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0</v>
      </c>
      <c r="AM98">
        <v>0</v>
      </c>
      <c r="AN98">
        <v>-9.86</v>
      </c>
      <c r="AO98" t="s">
        <v>3181</v>
      </c>
      <c r="AP98">
        <v>0.16180106388762</v>
      </c>
      <c r="AQ98">
        <f>(Table2[[#This Row],[Sharpe Ratio]]-AVERAGE(Table2[Sharpe Ratio]))/_xlfn.STDEV.P(Table2[Sharpe Ratio])</f>
        <v>1.2350819227886671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75</v>
      </c>
      <c r="AT98">
        <f>_xlfn.RANK.AVG(Table2[[#This Row],[6M Return vs Nifty Z-Score]],Table2[6M Return vs Nifty Z-Score])</f>
        <v>343</v>
      </c>
      <c r="AU98">
        <f>_xlfn.RANK.AVG(Table2[[#This Row],[Sharpe Ratio Z-Score]],Table2[Sharpe Ratio Z-Score])</f>
        <v>82</v>
      </c>
      <c r="AV98">
        <f>(Table2[[#This Row],[Rank 1Y]]+Table2[[#This Row],[Rank 6M]]+Table2[[#This Row],[Rank Sharpe]])/3</f>
        <v>166.66666666666666</v>
      </c>
    </row>
    <row r="99" spans="1:48" x14ac:dyDescent="0.3">
      <c r="A99" t="s">
        <v>1243</v>
      </c>
      <c r="B99" t="s">
        <v>1244</v>
      </c>
      <c r="C99" t="s">
        <v>3142</v>
      </c>
      <c r="D99" t="s">
        <v>202</v>
      </c>
      <c r="E99">
        <v>9383.0333202750007</v>
      </c>
      <c r="F99">
        <v>1520.25</v>
      </c>
      <c r="G99">
        <v>50.599461082761799</v>
      </c>
      <c r="H99">
        <f>(Table2[[#This Row],[1Y Return vs Nifty]]-AVERAGE(Table2[1Y Return vs Nifty]))/_xlfn.STDEV.P(Table2[1Y Return vs Nifty])</f>
        <v>0.46034393087848058</v>
      </c>
      <c r="I99">
        <v>-2.84852684874018</v>
      </c>
      <c r="J99">
        <f>(Table2[[#This Row],[1M Return vs Nifty]]-AVERAGE(Table2[1M Return vs Nifty]))/_xlfn.STDEV.P(Table2[1M Return vs Nifty])</f>
        <v>-0.28370635665616795</v>
      </c>
      <c r="K99">
        <v>41.1210648286051</v>
      </c>
      <c r="L99">
        <f>(Table2[[#This Row],[6M Return vs Nifty]]-AVERAGE(Table2[6M Return vs Nifty]))/_xlfn.STDEV.P(Table2[6M Return vs Nifty])</f>
        <v>1.2762753915540679</v>
      </c>
      <c r="M99">
        <v>-4.0420155044389796</v>
      </c>
      <c r="N99">
        <f>(Table2[[#This Row],[1W Return vs Nifty]]-AVERAGE(Table2[1W Return vs Nifty]))/_xlfn.STDEV.P(Table2[1W Return vs Nifty])</f>
        <v>-0.98619496761127323</v>
      </c>
      <c r="O99">
        <v>1540.21</v>
      </c>
      <c r="P99">
        <v>1526.2935291925901</v>
      </c>
      <c r="Q99">
        <v>1293.0624864469301</v>
      </c>
      <c r="R99">
        <v>39.151006003656498</v>
      </c>
      <c r="S99" s="1">
        <f>(Table2[[#This Row],[Close Price]]-Table2[[#This Row],[20D EMA]])/Table2[[#This Row],[20D EMA]]</f>
        <v>-1.2959271787613401E-2</v>
      </c>
      <c r="T99" s="1">
        <f>(Table2[[#This Row],[Close Price]]-Table2[[#This Row],[50D EMA]])/Table2[[#This Row],[50D EMA]]</f>
        <v>-3.9596113571857411E-3</v>
      </c>
      <c r="U99" s="1">
        <f>(Table2[[#This Row],[Close Price]]-Table2[[#This Row],[200D EMA]])/Table2[[#This Row],[200D EMA]]</f>
        <v>0.17569724273521733</v>
      </c>
      <c r="V99">
        <v>0.85818387852511402</v>
      </c>
      <c r="W99">
        <v>1500.9</v>
      </c>
      <c r="X99">
        <v>1541.9</v>
      </c>
      <c r="Y99">
        <v>1460</v>
      </c>
      <c r="Z99">
        <v>1541.9</v>
      </c>
      <c r="AA99">
        <v>1456.45</v>
      </c>
      <c r="AB99">
        <v>1697</v>
      </c>
      <c r="AC99" s="1">
        <f>(Table2[[#This Row],[Close Price]]/Table2[[#This Row],[Day Low]])-1</f>
        <v>1.289226464121529E-2</v>
      </c>
      <c r="AD99" s="1">
        <f>(Table2[[#This Row],[Day High]]/Table2[[#This Row],[Close Price]])-1</f>
        <v>1.4241078769939186E-2</v>
      </c>
      <c r="AE99" s="1">
        <f>(Table2[[#This Row],[Close Price]]/Table2[[#This Row],[Current Week Low]])-1</f>
        <v>4.1267123287671126E-2</v>
      </c>
      <c r="AF99" s="1">
        <f>(Table2[[#This Row],[Current Week High]]/Table2[[#This Row],[Close Price]])-1</f>
        <v>1.4241078769939186E-2</v>
      </c>
      <c r="AG99" s="1">
        <f>(Table2[[#This Row],[Close Price]]/Table2[[#This Row],[Current Month Low]])-1</f>
        <v>4.3805142641353934E-2</v>
      </c>
      <c r="AH99" s="1">
        <f>(Table2[[#This Row],[Current Month High]]/Table2[[#This Row],[Close Price]])-1</f>
        <v>0.11626377240585439</v>
      </c>
      <c r="AI99">
        <v>15.6586087814504</v>
      </c>
      <c r="AJ99">
        <v>85.283363802559407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0.16</v>
      </c>
      <c r="AM99" t="s">
        <v>3182</v>
      </c>
      <c r="AN99">
        <v>-4.88</v>
      </c>
      <c r="AO99" t="s">
        <v>3181</v>
      </c>
      <c r="AP99">
        <v>8.5527204286773004E-2</v>
      </c>
      <c r="AQ99">
        <f>(Table2[[#This Row],[Sharpe Ratio]]-AVERAGE(Table2[Sharpe Ratio]))/_xlfn.STDEV.P(Table2[Sharpe Ratio])</f>
        <v>0.32899149872895506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0.79570949689406223</v>
      </c>
      <c r="AS99">
        <f>_xlfn.RANK.AVG(Table2[[#This Row],[1Y Return vs Nifty Z-Score]],Table2[1Y Return vs Nifty Z-Score])</f>
        <v>170</v>
      </c>
      <c r="AT99">
        <f>_xlfn.RANK.AVG(Table2[[#This Row],[6M Return vs Nifty Z-Score]],Table2[6M Return vs Nifty Z-Score])</f>
        <v>78</v>
      </c>
      <c r="AU99">
        <f>_xlfn.RANK.AVG(Table2[[#This Row],[Sharpe Ratio Z-Score]],Table2[Sharpe Ratio Z-Score])</f>
        <v>260</v>
      </c>
      <c r="AV99">
        <f>(Table2[[#This Row],[Rank 1Y]]+Table2[[#This Row],[Rank 6M]]+Table2[[#This Row],[Rank Sharpe]])/3</f>
        <v>169.33333333333334</v>
      </c>
    </row>
    <row r="100" spans="1:48" x14ac:dyDescent="0.3">
      <c r="A100" t="s">
        <v>1324</v>
      </c>
      <c r="B100" t="s">
        <v>1325</v>
      </c>
      <c r="C100" t="s">
        <v>3150</v>
      </c>
      <c r="D100" t="s">
        <v>400</v>
      </c>
      <c r="E100">
        <v>8516.4998415709997</v>
      </c>
      <c r="F100">
        <v>104.47</v>
      </c>
      <c r="G100">
        <v>43.143055667548801</v>
      </c>
      <c r="H100">
        <f>(Table2[[#This Row],[1Y Return vs Nifty]]-AVERAGE(Table2[1Y Return vs Nifty]))/_xlfn.STDEV.P(Table2[1Y Return vs Nifty])</f>
        <v>0.3323924895491247</v>
      </c>
      <c r="I100">
        <v>28.4730790430418</v>
      </c>
      <c r="J100">
        <f>(Table2[[#This Row],[1M Return vs Nifty]]-AVERAGE(Table2[1M Return vs Nifty]))/_xlfn.STDEV.P(Table2[1M Return vs Nifty])</f>
        <v>3.328357223972219</v>
      </c>
      <c r="K100">
        <v>43.344427064909901</v>
      </c>
      <c r="L100">
        <f>(Table2[[#This Row],[6M Return vs Nifty]]-AVERAGE(Table2[6M Return vs Nifty]))/_xlfn.STDEV.P(Table2[6M Return vs Nifty])</f>
        <v>1.3549949487145034</v>
      </c>
      <c r="M100">
        <v>14.377479143911501</v>
      </c>
      <c r="N100">
        <f>(Table2[[#This Row],[1W Return vs Nifty]]-AVERAGE(Table2[1W Return vs Nifty]))/_xlfn.STDEV.P(Table2[1W Return vs Nifty])</f>
        <v>2.8242160185488601</v>
      </c>
      <c r="O100">
        <v>91.82</v>
      </c>
      <c r="P100">
        <v>88.552658344862294</v>
      </c>
      <c r="Q100">
        <v>80.361808805569495</v>
      </c>
      <c r="R100">
        <v>71.840225257301299</v>
      </c>
      <c r="S100" s="1">
        <f>(Table2[[#This Row],[Close Price]]-Table2[[#This Row],[20D EMA]])/Table2[[#This Row],[20D EMA]]</f>
        <v>0.13776954911783931</v>
      </c>
      <c r="T100" s="1">
        <f>(Table2[[#This Row],[Close Price]]-Table2[[#This Row],[50D EMA]])/Table2[[#This Row],[50D EMA]]</f>
        <v>0.1797500148798323</v>
      </c>
      <c r="U100" s="1">
        <f>(Table2[[#This Row],[Close Price]]-Table2[[#This Row],[200D EMA]])/Table2[[#This Row],[200D EMA]]</f>
        <v>0.29999562668827934</v>
      </c>
      <c r="V100">
        <v>2.08095740096869</v>
      </c>
      <c r="W100">
        <v>100.14</v>
      </c>
      <c r="X100">
        <v>107.67</v>
      </c>
      <c r="Y100">
        <v>85.22</v>
      </c>
      <c r="Z100">
        <v>107.67</v>
      </c>
      <c r="AA100">
        <v>78.81</v>
      </c>
      <c r="AB100">
        <v>107.67</v>
      </c>
      <c r="AC100" s="1">
        <f>(Table2[[#This Row],[Close Price]]/Table2[[#This Row],[Day Low]])-1</f>
        <v>4.3239464749350809E-2</v>
      </c>
      <c r="AD100" s="1">
        <f>(Table2[[#This Row],[Day High]]/Table2[[#This Row],[Close Price]])-1</f>
        <v>3.0630803101368898E-2</v>
      </c>
      <c r="AE100" s="1">
        <f>(Table2[[#This Row],[Close Price]]/Table2[[#This Row],[Current Week Low]])-1</f>
        <v>0.22588594226707337</v>
      </c>
      <c r="AF100" s="1">
        <f>(Table2[[#This Row],[Current Week High]]/Table2[[#This Row],[Close Price]])-1</f>
        <v>3.0630803101368898E-2</v>
      </c>
      <c r="AG100" s="1">
        <f>(Table2[[#This Row],[Close Price]]/Table2[[#This Row],[Current Month Low]])-1</f>
        <v>0.32559319883263549</v>
      </c>
      <c r="AH100" s="1">
        <f>(Table2[[#This Row],[Current Month High]]/Table2[[#This Row],[Close Price]])-1</f>
        <v>3.0630803101368898E-2</v>
      </c>
      <c r="AI100">
        <v>3.06308031013688</v>
      </c>
      <c r="AJ100">
        <v>71.825657894736807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0.25</v>
      </c>
      <c r="AM100" t="s">
        <v>3182</v>
      </c>
      <c r="AN100">
        <v>13.14</v>
      </c>
      <c r="AO100" t="s">
        <v>3182</v>
      </c>
      <c r="AP100">
        <v>9.2676594546024005E-2</v>
      </c>
      <c r="AQ100">
        <f>(Table2[[#This Row],[Sharpe Ratio]]-AVERAGE(Table2[Sharpe Ratio]))/_xlfn.STDEV.P(Table2[Sharpe Ratio])</f>
        <v>0.41392222185839245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8.2538829026430989</v>
      </c>
      <c r="AS100">
        <f>_xlfn.RANK.AVG(Table2[[#This Row],[1Y Return vs Nifty Z-Score]],Table2[1Y Return vs Nifty Z-Score])</f>
        <v>207</v>
      </c>
      <c r="AT100">
        <f>_xlfn.RANK.AVG(Table2[[#This Row],[6M Return vs Nifty Z-Score]],Table2[6M Return vs Nifty Z-Score])</f>
        <v>66</v>
      </c>
      <c r="AU100">
        <f>_xlfn.RANK.AVG(Table2[[#This Row],[Sharpe Ratio Z-Score]],Table2[Sharpe Ratio Z-Score])</f>
        <v>236</v>
      </c>
      <c r="AV100">
        <f>(Table2[[#This Row],[Rank 1Y]]+Table2[[#This Row],[Rank 6M]]+Table2[[#This Row],[Rank Sharpe]])/3</f>
        <v>169.66666666666666</v>
      </c>
    </row>
    <row r="101" spans="1:48" x14ac:dyDescent="0.3">
      <c r="A101" t="s">
        <v>823</v>
      </c>
      <c r="B101" t="s">
        <v>824</v>
      </c>
      <c r="C101" t="s">
        <v>3140</v>
      </c>
      <c r="D101" t="s">
        <v>51</v>
      </c>
      <c r="E101">
        <v>19062.25</v>
      </c>
      <c r="F101">
        <v>7624.9</v>
      </c>
      <c r="G101">
        <v>36.251829870609001</v>
      </c>
      <c r="H101">
        <f>(Table2[[#This Row],[1Y Return vs Nifty]]-AVERAGE(Table2[1Y Return vs Nifty]))/_xlfn.STDEV.P(Table2[1Y Return vs Nifty])</f>
        <v>0.21413949442019786</v>
      </c>
      <c r="I101">
        <v>0.61473487363621704</v>
      </c>
      <c r="J101">
        <f>(Table2[[#This Row],[1M Return vs Nifty]]-AVERAGE(Table2[1M Return vs Nifty]))/_xlfn.STDEV.P(Table2[1M Return vs Nifty])</f>
        <v>0.11568317594957614</v>
      </c>
      <c r="K101">
        <v>35.233670527694997</v>
      </c>
      <c r="L101">
        <f>(Table2[[#This Row],[6M Return vs Nifty]]-AVERAGE(Table2[6M Return vs Nifty]))/_xlfn.STDEV.P(Table2[6M Return vs Nifty])</f>
        <v>1.0678284436708609</v>
      </c>
      <c r="M101">
        <v>2.5555305082942099</v>
      </c>
      <c r="N101">
        <f>(Table2[[#This Row],[1W Return vs Nifty]]-AVERAGE(Table2[1W Return vs Nifty]))/_xlfn.STDEV.P(Table2[1W Return vs Nifty])</f>
        <v>0.37862867649813953</v>
      </c>
      <c r="O101">
        <v>7384.73</v>
      </c>
      <c r="P101">
        <v>7220.8171696485497</v>
      </c>
      <c r="Q101">
        <v>6331.3547774133503</v>
      </c>
      <c r="R101">
        <v>49.393123569136101</v>
      </c>
      <c r="S101" s="1">
        <f>(Table2[[#This Row],[Close Price]]-Table2[[#This Row],[20D EMA]])/Table2[[#This Row],[20D EMA]]</f>
        <v>3.2522516056782046E-2</v>
      </c>
      <c r="T101" s="1">
        <f>(Table2[[#This Row],[Close Price]]-Table2[[#This Row],[50D EMA]])/Table2[[#This Row],[50D EMA]]</f>
        <v>5.596081729502056E-2</v>
      </c>
      <c r="U101" s="1">
        <f>(Table2[[#This Row],[Close Price]]-Table2[[#This Row],[200D EMA]])/Table2[[#This Row],[200D EMA]]</f>
        <v>0.20430780900183926</v>
      </c>
      <c r="V101">
        <v>0.21698784813126501</v>
      </c>
      <c r="W101">
        <v>7243.45</v>
      </c>
      <c r="X101">
        <v>7695.7</v>
      </c>
      <c r="Y101">
        <v>6955</v>
      </c>
      <c r="Z101">
        <v>7695.7</v>
      </c>
      <c r="AA101">
        <v>6955</v>
      </c>
      <c r="AB101">
        <v>8139</v>
      </c>
      <c r="AC101" s="1">
        <f>(Table2[[#This Row],[Close Price]]/Table2[[#This Row],[Day Low]])-1</f>
        <v>5.2661369927313517E-2</v>
      </c>
      <c r="AD101" s="1">
        <f>(Table2[[#This Row],[Day High]]/Table2[[#This Row],[Close Price]])-1</f>
        <v>9.2853676769530935E-3</v>
      </c>
      <c r="AE101" s="1">
        <f>(Table2[[#This Row],[Close Price]]/Table2[[#This Row],[Current Week Low]])-1</f>
        <v>9.6319194823867749E-2</v>
      </c>
      <c r="AF101" s="1">
        <f>(Table2[[#This Row],[Current Week High]]/Table2[[#This Row],[Close Price]])-1</f>
        <v>9.2853676769530935E-3</v>
      </c>
      <c r="AG101" s="1">
        <f>(Table2[[#This Row],[Close Price]]/Table2[[#This Row],[Current Month Low]])-1</f>
        <v>9.6319194823867749E-2</v>
      </c>
      <c r="AH101" s="1">
        <f>(Table2[[#This Row],[Current Month High]]/Table2[[#This Row],[Close Price]])-1</f>
        <v>6.7423835066689364E-2</v>
      </c>
      <c r="AI101">
        <v>6.7423835066689302</v>
      </c>
      <c r="AJ101">
        <v>69.066518847006606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0.13</v>
      </c>
      <c r="AM101" t="s">
        <v>3182</v>
      </c>
      <c r="AN101">
        <v>0.12</v>
      </c>
      <c r="AO101" t="s">
        <v>3182</v>
      </c>
      <c r="AP101">
        <v>0.111045476136838</v>
      </c>
      <c r="AQ101">
        <f>(Table2[[#This Row],[Sharpe Ratio]]-AVERAGE(Table2[Sharpe Ratio]))/_xlfn.STDEV.P(Table2[Sharpe Ratio])</f>
        <v>0.63213417281017659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2.4084139633489512</v>
      </c>
      <c r="AS101">
        <f>_xlfn.RANK.AVG(Table2[[#This Row],[1Y Return vs Nifty Z-Score]],Table2[1Y Return vs Nifty Z-Score])</f>
        <v>233</v>
      </c>
      <c r="AT101">
        <f>_xlfn.RANK.AVG(Table2[[#This Row],[6M Return vs Nifty Z-Score]],Table2[6M Return vs Nifty Z-Score])</f>
        <v>92</v>
      </c>
      <c r="AU101">
        <f>_xlfn.RANK.AVG(Table2[[#This Row],[Sharpe Ratio Z-Score]],Table2[Sharpe Ratio Z-Score])</f>
        <v>185</v>
      </c>
      <c r="AV101">
        <f>(Table2[[#This Row],[Rank 1Y]]+Table2[[#This Row],[Rank 6M]]+Table2[[#This Row],[Rank Sharpe]])/3</f>
        <v>170</v>
      </c>
    </row>
    <row r="102" spans="1:48" x14ac:dyDescent="0.3">
      <c r="A102" t="s">
        <v>787</v>
      </c>
      <c r="B102" t="s">
        <v>788</v>
      </c>
      <c r="C102" t="s">
        <v>3146</v>
      </c>
      <c r="D102" t="s">
        <v>307</v>
      </c>
      <c r="E102">
        <v>20401.73323165</v>
      </c>
      <c r="F102">
        <v>6040.25</v>
      </c>
      <c r="G102">
        <v>78.991711282410094</v>
      </c>
      <c r="H102">
        <f>(Table2[[#This Row],[1Y Return vs Nifty]]-AVERAGE(Table2[1Y Return vs Nifty]))/_xlfn.STDEV.P(Table2[1Y Return vs Nifty])</f>
        <v>0.94755313334710944</v>
      </c>
      <c r="I102">
        <v>32.921885988540602</v>
      </c>
      <c r="J102">
        <f>(Table2[[#This Row],[1M Return vs Nifty]]-AVERAGE(Table2[1M Return vs Nifty]))/_xlfn.STDEV.P(Table2[1M Return vs Nifty])</f>
        <v>3.8414015934277153</v>
      </c>
      <c r="K102">
        <v>47.407684883423002</v>
      </c>
      <c r="L102">
        <f>(Table2[[#This Row],[6M Return vs Nifty]]-AVERAGE(Table2[6M Return vs Nifty]))/_xlfn.STDEV.P(Table2[6M Return vs Nifty])</f>
        <v>1.4988571817232057</v>
      </c>
      <c r="M102">
        <v>-4.0282821884317102</v>
      </c>
      <c r="N102">
        <f>(Table2[[#This Row],[1W Return vs Nifty]]-AVERAGE(Table2[1W Return vs Nifty]))/_xlfn.STDEV.P(Table2[1W Return vs Nifty])</f>
        <v>-0.98335397880080144</v>
      </c>
      <c r="O102">
        <v>5703.87</v>
      </c>
      <c r="P102">
        <v>5169.0232930044604</v>
      </c>
      <c r="Q102">
        <v>4264.8993846535895</v>
      </c>
      <c r="R102">
        <v>56.828721024679197</v>
      </c>
      <c r="S102" s="1">
        <f>(Table2[[#This Row],[Close Price]]-Table2[[#This Row],[20D EMA]])/Table2[[#This Row],[20D EMA]]</f>
        <v>5.8973994849111235E-2</v>
      </c>
      <c r="T102" s="1">
        <f>(Table2[[#This Row],[Close Price]]-Table2[[#This Row],[50D EMA]])/Table2[[#This Row],[50D EMA]]</f>
        <v>0.16854764577567707</v>
      </c>
      <c r="U102" s="1">
        <f>(Table2[[#This Row],[Close Price]]-Table2[[#This Row],[200D EMA]])/Table2[[#This Row],[200D EMA]]</f>
        <v>0.41627022239602279</v>
      </c>
      <c r="V102">
        <v>3.1643755444342601</v>
      </c>
      <c r="W102">
        <v>5950</v>
      </c>
      <c r="X102">
        <v>6055.95</v>
      </c>
      <c r="Y102">
        <v>5950</v>
      </c>
      <c r="Z102">
        <v>6368.6</v>
      </c>
      <c r="AA102">
        <v>4703.8</v>
      </c>
      <c r="AB102">
        <v>7159</v>
      </c>
      <c r="AC102" s="1">
        <f>(Table2[[#This Row],[Close Price]]/Table2[[#This Row],[Day Low]])-1</f>
        <v>1.5168067226890791E-2</v>
      </c>
      <c r="AD102" s="1">
        <f>(Table2[[#This Row],[Day High]]/Table2[[#This Row],[Close Price]])-1</f>
        <v>2.5992301643142923E-3</v>
      </c>
      <c r="AE102" s="1">
        <f>(Table2[[#This Row],[Close Price]]/Table2[[#This Row],[Current Week Low]])-1</f>
        <v>1.5168067226890791E-2</v>
      </c>
      <c r="AF102" s="1">
        <f>(Table2[[#This Row],[Current Week High]]/Table2[[#This Row],[Close Price]])-1</f>
        <v>5.4360332767683595E-2</v>
      </c>
      <c r="AG102" s="1">
        <f>(Table2[[#This Row],[Close Price]]/Table2[[#This Row],[Current Month Low]])-1</f>
        <v>0.28412134869679839</v>
      </c>
      <c r="AH102" s="1">
        <f>(Table2[[#This Row],[Current Month High]]/Table2[[#This Row],[Close Price]])-1</f>
        <v>0.18521584371507793</v>
      </c>
      <c r="AI102">
        <v>18.5215843715077</v>
      </c>
      <c r="AJ102">
        <v>110.022600834492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0.5</v>
      </c>
      <c r="AM102" t="s">
        <v>3182</v>
      </c>
      <c r="AN102">
        <v>16.91</v>
      </c>
      <c r="AO102" t="s">
        <v>3182</v>
      </c>
      <c r="AP102">
        <v>5.2316252650948997E-2</v>
      </c>
      <c r="AQ102">
        <f>(Table2[[#This Row],[Sharpe Ratio]]-AVERAGE(Table2[Sharpe Ratio]))/_xlfn.STDEV.P(Table2[Sharpe Ratio])</f>
        <v>-6.5535871573362769E-2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5.2389220581238662</v>
      </c>
      <c r="AS102">
        <f>_xlfn.RANK.AVG(Table2[[#This Row],[1Y Return vs Nifty Z-Score]],Table2[1Y Return vs Nifty Z-Score])</f>
        <v>105</v>
      </c>
      <c r="AT102">
        <f>_xlfn.RANK.AVG(Table2[[#This Row],[6M Return vs Nifty Z-Score]],Table2[6M Return vs Nifty Z-Score])</f>
        <v>52</v>
      </c>
      <c r="AU102">
        <f>_xlfn.RANK.AVG(Table2[[#This Row],[Sharpe Ratio Z-Score]],Table2[Sharpe Ratio Z-Score])</f>
        <v>354</v>
      </c>
      <c r="AV102">
        <f>(Table2[[#This Row],[Rank 1Y]]+Table2[[#This Row],[Rank 6M]]+Table2[[#This Row],[Rank Sharpe]])/3</f>
        <v>170.33333333333334</v>
      </c>
    </row>
    <row r="103" spans="1:48" x14ac:dyDescent="0.3">
      <c r="A103" t="s">
        <v>891</v>
      </c>
      <c r="B103" t="s">
        <v>892</v>
      </c>
      <c r="C103" t="s">
        <v>3136</v>
      </c>
      <c r="D103" t="s">
        <v>218</v>
      </c>
      <c r="E103">
        <v>17126.949242614999</v>
      </c>
      <c r="F103">
        <v>4125.95</v>
      </c>
      <c r="G103">
        <v>89.255080303612701</v>
      </c>
      <c r="H103">
        <f>(Table2[[#This Row],[1Y Return vs Nifty]]-AVERAGE(Table2[1Y Return vs Nifty]))/_xlfn.STDEV.P(Table2[1Y Return vs Nifty])</f>
        <v>1.1236718911172596</v>
      </c>
      <c r="I103">
        <v>5.7061571858288804</v>
      </c>
      <c r="J103">
        <f>(Table2[[#This Row],[1M Return vs Nifty]]-AVERAGE(Table2[1M Return vs Nifty]))/_xlfn.STDEV.P(Table2[1M Return vs Nifty])</f>
        <v>0.70283509820446666</v>
      </c>
      <c r="K103">
        <v>-3.7960282960703</v>
      </c>
      <c r="L103">
        <f>(Table2[[#This Row],[6M Return vs Nifty]]-AVERAGE(Table2[6M Return vs Nifty]))/_xlfn.STDEV.P(Table2[6M Return vs Nifty])</f>
        <v>-0.31404292094234648</v>
      </c>
      <c r="M103">
        <v>-4.0215880892882998</v>
      </c>
      <c r="N103">
        <f>(Table2[[#This Row],[1W Return vs Nifty]]-AVERAGE(Table2[1W Return vs Nifty]))/_xlfn.STDEV.P(Table2[1W Return vs Nifty])</f>
        <v>-0.98196918136713351</v>
      </c>
      <c r="O103">
        <v>4014.32</v>
      </c>
      <c r="P103">
        <v>3952.86087472184</v>
      </c>
      <c r="Q103">
        <v>3568.0939782995301</v>
      </c>
      <c r="R103">
        <v>35.706110830700297</v>
      </c>
      <c r="S103" s="1">
        <f>(Table2[[#This Row],[Close Price]]-Table2[[#This Row],[20D EMA]])/Table2[[#This Row],[20D EMA]]</f>
        <v>2.7807947547778863E-2</v>
      </c>
      <c r="T103" s="1">
        <f>(Table2[[#This Row],[Close Price]]-Table2[[#This Row],[50D EMA]])/Table2[[#This Row],[50D EMA]]</f>
        <v>4.3788317060448022E-2</v>
      </c>
      <c r="U103" s="1">
        <f>(Table2[[#This Row],[Close Price]]-Table2[[#This Row],[200D EMA]])/Table2[[#This Row],[200D EMA]]</f>
        <v>0.15634566384552762</v>
      </c>
      <c r="V103">
        <v>1.6760415536666899</v>
      </c>
      <c r="W103">
        <v>3900</v>
      </c>
      <c r="X103">
        <v>4144.3</v>
      </c>
      <c r="Y103">
        <v>3855</v>
      </c>
      <c r="Z103">
        <v>4144.3</v>
      </c>
      <c r="AA103">
        <v>3806</v>
      </c>
      <c r="AB103">
        <v>4382</v>
      </c>
      <c r="AC103" s="1">
        <f>(Table2[[#This Row],[Close Price]]/Table2[[#This Row],[Day Low]])-1</f>
        <v>5.7935897435897443E-2</v>
      </c>
      <c r="AD103" s="1">
        <f>(Table2[[#This Row],[Day High]]/Table2[[#This Row],[Close Price]])-1</f>
        <v>4.4474605848350279E-3</v>
      </c>
      <c r="AE103" s="1">
        <f>(Table2[[#This Row],[Close Price]]/Table2[[#This Row],[Current Week Low]])-1</f>
        <v>7.0285343709468151E-2</v>
      </c>
      <c r="AF103" s="1">
        <f>(Table2[[#This Row],[Current Week High]]/Table2[[#This Row],[Close Price]])-1</f>
        <v>4.4474605848350279E-3</v>
      </c>
      <c r="AG103" s="1">
        <f>(Table2[[#This Row],[Close Price]]/Table2[[#This Row],[Current Month Low]])-1</f>
        <v>8.4064634787178072E-2</v>
      </c>
      <c r="AH103" s="1">
        <f>(Table2[[#This Row],[Current Month High]]/Table2[[#This Row],[Close Price]])-1</f>
        <v>6.2058435027084746E-2</v>
      </c>
      <c r="AI103">
        <v>6.2058435027084702</v>
      </c>
      <c r="AJ103">
        <v>117.837438293603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</v>
      </c>
      <c r="AM103" t="s">
        <v>3182</v>
      </c>
      <c r="AN103">
        <v>-0.23</v>
      </c>
      <c r="AO103" t="s">
        <v>3181</v>
      </c>
      <c r="AP103">
        <v>0.25992475299026302</v>
      </c>
      <c r="AQ103">
        <f>(Table2[[#This Row],[Sharpe Ratio]]-AVERAGE(Table2[Sharpe Ratio]))/_xlfn.STDEV.P(Table2[Sharpe Ratio])</f>
        <v>2.4007359952925564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2.9312308823048019</v>
      </c>
      <c r="AS103">
        <f>_xlfn.RANK.AVG(Table2[[#This Row],[1Y Return vs Nifty Z-Score]],Table2[1Y Return vs Nifty Z-Score])</f>
        <v>84</v>
      </c>
      <c r="AT103">
        <f>_xlfn.RANK.AVG(Table2[[#This Row],[6M Return vs Nifty Z-Score]],Table2[6M Return vs Nifty Z-Score])</f>
        <v>425</v>
      </c>
      <c r="AU103">
        <f>_xlfn.RANK.AVG(Table2[[#This Row],[Sharpe Ratio Z-Score]],Table2[Sharpe Ratio Z-Score])</f>
        <v>4</v>
      </c>
      <c r="AV103">
        <f>(Table2[[#This Row],[Rank 1Y]]+Table2[[#This Row],[Rank 6M]]+Table2[[#This Row],[Rank Sharpe]])/3</f>
        <v>171</v>
      </c>
    </row>
    <row r="104" spans="1:48" x14ac:dyDescent="0.3">
      <c r="A104" t="s">
        <v>209</v>
      </c>
      <c r="B104" t="s">
        <v>210</v>
      </c>
      <c r="C104" t="s">
        <v>3142</v>
      </c>
      <c r="D104" t="s">
        <v>102</v>
      </c>
      <c r="E104">
        <v>118384.94474818</v>
      </c>
      <c r="F104">
        <v>2493.6999999999998</v>
      </c>
      <c r="G104">
        <v>29.892525206903699</v>
      </c>
      <c r="H104">
        <f>(Table2[[#This Row],[1Y Return vs Nifty]]-AVERAGE(Table2[1Y Return vs Nifty]))/_xlfn.STDEV.P(Table2[1Y Return vs Nifty])</f>
        <v>0.1050142320097788</v>
      </c>
      <c r="I104">
        <v>-7.3210578180127204</v>
      </c>
      <c r="J104">
        <f>(Table2[[#This Row],[1M Return vs Nifty]]-AVERAGE(Table2[1M Return vs Nifty]))/_xlfn.STDEV.P(Table2[1M Return vs Nifty])</f>
        <v>-0.79948662294132078</v>
      </c>
      <c r="K104">
        <v>13.216822096867901</v>
      </c>
      <c r="L104">
        <f>(Table2[[#This Row],[6M Return vs Nifty]]-AVERAGE(Table2[6M Return vs Nifty]))/_xlfn.STDEV.P(Table2[6M Return vs Nifty])</f>
        <v>0.28830789130975337</v>
      </c>
      <c r="M104">
        <v>-4.8131388555430901</v>
      </c>
      <c r="N104">
        <f>(Table2[[#This Row],[1W Return vs Nifty]]-AVERAGE(Table2[1W Return vs Nifty]))/_xlfn.STDEV.P(Table2[1W Return vs Nifty])</f>
        <v>-1.1457160046878714</v>
      </c>
      <c r="O104">
        <v>2616.8000000000002</v>
      </c>
      <c r="P104">
        <v>2661.1132199950798</v>
      </c>
      <c r="Q104">
        <v>2363.2491962975701</v>
      </c>
      <c r="R104">
        <v>24.4143736313037</v>
      </c>
      <c r="S104" s="1">
        <f>(Table2[[#This Row],[Close Price]]-Table2[[#This Row],[20D EMA]])/Table2[[#This Row],[20D EMA]]</f>
        <v>-4.704218893304813E-2</v>
      </c>
      <c r="T104" s="1">
        <f>(Table2[[#This Row],[Close Price]]-Table2[[#This Row],[50D EMA]])/Table2[[#This Row],[50D EMA]]</f>
        <v>-6.2910972271743304E-2</v>
      </c>
      <c r="U104" s="1">
        <f>(Table2[[#This Row],[Close Price]]-Table2[[#This Row],[200D EMA]])/Table2[[#This Row],[200D EMA]]</f>
        <v>5.5199766451546048E-2</v>
      </c>
      <c r="V104">
        <v>1.3485598730953601</v>
      </c>
      <c r="W104">
        <v>2448.35</v>
      </c>
      <c r="X104">
        <v>2500.6999999999998</v>
      </c>
      <c r="Y104">
        <v>2408.5</v>
      </c>
      <c r="Z104">
        <v>2500.6999999999998</v>
      </c>
      <c r="AA104">
        <v>2375</v>
      </c>
      <c r="AB104">
        <v>2875.25</v>
      </c>
      <c r="AC104" s="1">
        <f>(Table2[[#This Row],[Close Price]]/Table2[[#This Row],[Day Low]])-1</f>
        <v>1.8522678538607673E-2</v>
      </c>
      <c r="AD104" s="1">
        <f>(Table2[[#This Row],[Day High]]/Table2[[#This Row],[Close Price]])-1</f>
        <v>2.8070738260417283E-3</v>
      </c>
      <c r="AE104" s="1">
        <f>(Table2[[#This Row],[Close Price]]/Table2[[#This Row],[Current Week Low]])-1</f>
        <v>3.5374714552625974E-2</v>
      </c>
      <c r="AF104" s="1">
        <f>(Table2[[#This Row],[Current Week High]]/Table2[[#This Row],[Close Price]])-1</f>
        <v>2.8070738260417283E-3</v>
      </c>
      <c r="AG104" s="1">
        <f>(Table2[[#This Row],[Close Price]]/Table2[[#This Row],[Current Month Low]])-1</f>
        <v>4.9978947368420901E-2</v>
      </c>
      <c r="AH104" s="1">
        <f>(Table2[[#This Row],[Current Month High]]/Table2[[#This Row],[Close Price]])-1</f>
        <v>0.15300557404659743</v>
      </c>
      <c r="AI104">
        <v>18.618919677587499</v>
      </c>
      <c r="AJ104">
        <v>60.418140881312297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0.01</v>
      </c>
      <c r="AM104" t="s">
        <v>3182</v>
      </c>
      <c r="AN104">
        <v>-12</v>
      </c>
      <c r="AO104" t="s">
        <v>3181</v>
      </c>
      <c r="AP104">
        <v>0.20474980409046201</v>
      </c>
      <c r="AQ104">
        <f>(Table2[[#This Row],[Sharpe Ratio]]-AVERAGE(Table2[Sharpe Ratio]))/_xlfn.STDEV.P(Table2[Sharpe Ratio])</f>
        <v>1.745288727936251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261</v>
      </c>
      <c r="AT104">
        <f>_xlfn.RANK.AVG(Table2[[#This Row],[6M Return vs Nifty Z-Score]],Table2[6M Return vs Nifty Z-Score])</f>
        <v>232</v>
      </c>
      <c r="AU104">
        <f>_xlfn.RANK.AVG(Table2[[#This Row],[Sharpe Ratio Z-Score]],Table2[Sharpe Ratio Z-Score])</f>
        <v>25</v>
      </c>
      <c r="AV104">
        <f>(Table2[[#This Row],[Rank 1Y]]+Table2[[#This Row],[Rank 6M]]+Table2[[#This Row],[Rank Sharpe]])/3</f>
        <v>172.66666666666666</v>
      </c>
    </row>
    <row r="105" spans="1:48" x14ac:dyDescent="0.3">
      <c r="A105" t="s">
        <v>713</v>
      </c>
      <c r="B105" t="s">
        <v>714</v>
      </c>
      <c r="C105" t="s">
        <v>3141</v>
      </c>
      <c r="D105" t="s">
        <v>57</v>
      </c>
      <c r="E105">
        <v>25078.466965169999</v>
      </c>
      <c r="F105">
        <v>189.19</v>
      </c>
      <c r="G105">
        <v>96.367957319130198</v>
      </c>
      <c r="H105">
        <f>(Table2[[#This Row],[1Y Return vs Nifty]]-AVERAGE(Table2[1Y Return vs Nifty]))/_xlfn.STDEV.P(Table2[1Y Return vs Nifty])</f>
        <v>1.2457284070192873</v>
      </c>
      <c r="I105">
        <v>-2.4091607182083798</v>
      </c>
      <c r="J105">
        <f>(Table2[[#This Row],[1M Return vs Nifty]]-AVERAGE(Table2[1M Return vs Nifty]))/_xlfn.STDEV.P(Table2[1M Return vs Nifty])</f>
        <v>-0.23303786909078647</v>
      </c>
      <c r="K105">
        <v>16.816190188300101</v>
      </c>
      <c r="L105">
        <f>(Table2[[#This Row],[6M Return vs Nifty]]-AVERAGE(Table2[6M Return vs Nifty]))/_xlfn.STDEV.P(Table2[6M Return vs Nifty])</f>
        <v>0.4157458128451369</v>
      </c>
      <c r="M105">
        <v>-2.78890408435409</v>
      </c>
      <c r="N105">
        <f>(Table2[[#This Row],[1W Return vs Nifty]]-AVERAGE(Table2[1W Return vs Nifty]))/_xlfn.STDEV.P(Table2[1W Return vs Nifty])</f>
        <v>-0.72696584036690592</v>
      </c>
      <c r="O105">
        <v>188.13</v>
      </c>
      <c r="P105">
        <v>187.664947026627</v>
      </c>
      <c r="Q105">
        <v>160.43598496136599</v>
      </c>
      <c r="R105">
        <v>42.103344591442998</v>
      </c>
      <c r="S105" s="1">
        <f>(Table2[[#This Row],[Close Price]]-Table2[[#This Row],[20D EMA]])/Table2[[#This Row],[20D EMA]]</f>
        <v>5.634401743475269E-3</v>
      </c>
      <c r="T105" s="1">
        <f>(Table2[[#This Row],[Close Price]]-Table2[[#This Row],[50D EMA]])/Table2[[#This Row],[50D EMA]]</f>
        <v>8.1264668630770445E-3</v>
      </c>
      <c r="U105" s="1">
        <f>(Table2[[#This Row],[Close Price]]-Table2[[#This Row],[200D EMA]])/Table2[[#This Row],[200D EMA]]</f>
        <v>0.17922422482436318</v>
      </c>
      <c r="V105">
        <v>0.43199658755134501</v>
      </c>
      <c r="W105">
        <v>182.29</v>
      </c>
      <c r="X105">
        <v>191.6</v>
      </c>
      <c r="Y105">
        <v>175.14</v>
      </c>
      <c r="Z105">
        <v>191.6</v>
      </c>
      <c r="AA105">
        <v>175.14</v>
      </c>
      <c r="AB105">
        <v>204.12</v>
      </c>
      <c r="AC105" s="1">
        <f>(Table2[[#This Row],[Close Price]]/Table2[[#This Row],[Day Low]])-1</f>
        <v>3.7851774644796832E-2</v>
      </c>
      <c r="AD105" s="1">
        <f>(Table2[[#This Row],[Day High]]/Table2[[#This Row],[Close Price]])-1</f>
        <v>1.2738516834927882E-2</v>
      </c>
      <c r="AE105" s="1">
        <f>(Table2[[#This Row],[Close Price]]/Table2[[#This Row],[Current Week Low]])-1</f>
        <v>8.0221537056069492E-2</v>
      </c>
      <c r="AF105" s="1">
        <f>(Table2[[#This Row],[Current Week High]]/Table2[[#This Row],[Close Price]])-1</f>
        <v>1.2738516834927882E-2</v>
      </c>
      <c r="AG105" s="1">
        <f>(Table2[[#This Row],[Close Price]]/Table2[[#This Row],[Current Month Low]])-1</f>
        <v>8.0221537056069492E-2</v>
      </c>
      <c r="AH105" s="1">
        <f>(Table2[[#This Row],[Current Month High]]/Table2[[#This Row],[Close Price]])-1</f>
        <v>7.8915376076959642E-2</v>
      </c>
      <c r="AI105">
        <v>12.315661504307799</v>
      </c>
      <c r="AJ105">
        <v>126.303827751196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0.17</v>
      </c>
      <c r="AM105" t="s">
        <v>3182</v>
      </c>
      <c r="AN105">
        <v>-2.58</v>
      </c>
      <c r="AO105" t="s">
        <v>3181</v>
      </c>
      <c r="AP105">
        <v>8.5246172573852003E-2</v>
      </c>
      <c r="AQ105">
        <f>(Table2[[#This Row],[Sharpe Ratio]]-AVERAGE(Table2[Sharpe Ratio]))/_xlfn.STDEV.P(Table2[Sharpe Ratio])</f>
        <v>0.32565300051649554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1.0271235109232275</v>
      </c>
      <c r="AS105">
        <f>_xlfn.RANK.AVG(Table2[[#This Row],[1Y Return vs Nifty Z-Score]],Table2[1Y Return vs Nifty Z-Score])</f>
        <v>74</v>
      </c>
      <c r="AT105">
        <f>_xlfn.RANK.AVG(Table2[[#This Row],[6M Return vs Nifty Z-Score]],Table2[6M Return vs Nifty Z-Score])</f>
        <v>183</v>
      </c>
      <c r="AU105">
        <f>_xlfn.RANK.AVG(Table2[[#This Row],[Sharpe Ratio Z-Score]],Table2[Sharpe Ratio Z-Score])</f>
        <v>261</v>
      </c>
      <c r="AV105">
        <f>(Table2[[#This Row],[Rank 1Y]]+Table2[[#This Row],[Rank 6M]]+Table2[[#This Row],[Rank Sharpe]])/3</f>
        <v>172.66666666666666</v>
      </c>
    </row>
    <row r="106" spans="1:48" x14ac:dyDescent="0.3">
      <c r="A106" t="s">
        <v>799</v>
      </c>
      <c r="B106" t="s">
        <v>800</v>
      </c>
      <c r="C106" t="s">
        <v>3143</v>
      </c>
      <c r="D106" t="s">
        <v>117</v>
      </c>
      <c r="E106">
        <v>19844.20535679</v>
      </c>
      <c r="F106">
        <v>1087.6500000000001</v>
      </c>
      <c r="G106">
        <v>64.572039449794403</v>
      </c>
      <c r="H106">
        <f>(Table2[[#This Row],[1Y Return vs Nifty]]-AVERAGE(Table2[1Y Return vs Nifty]))/_xlfn.STDEV.P(Table2[1Y Return vs Nifty])</f>
        <v>0.70011248443668705</v>
      </c>
      <c r="I106">
        <v>9.5940297464973892</v>
      </c>
      <c r="J106">
        <f>(Table2[[#This Row],[1M Return vs Nifty]]-AVERAGE(Table2[1M Return vs Nifty]))/_xlfn.STDEV.P(Table2[1M Return vs Nifty])</f>
        <v>1.1511915116985703</v>
      </c>
      <c r="K106">
        <v>1.1381576384007701</v>
      </c>
      <c r="L106">
        <f>(Table2[[#This Row],[6M Return vs Nifty]]-AVERAGE(Table2[6M Return vs Nifty]))/_xlfn.STDEV.P(Table2[6M Return vs Nifty])</f>
        <v>-0.13934492285348904</v>
      </c>
      <c r="M106">
        <v>1.27534446477538</v>
      </c>
      <c r="N106">
        <f>(Table2[[#This Row],[1W Return vs Nifty]]-AVERAGE(Table2[1W Return vs Nifty]))/_xlfn.STDEV.P(Table2[1W Return vs Nifty])</f>
        <v>0.11379866581215871</v>
      </c>
      <c r="O106">
        <v>1062.44</v>
      </c>
      <c r="P106">
        <v>1046.2634566975801</v>
      </c>
      <c r="Q106">
        <v>919.59557550311297</v>
      </c>
      <c r="R106">
        <v>51.167069948198801</v>
      </c>
      <c r="S106" s="1">
        <f>(Table2[[#This Row],[Close Price]]-Table2[[#This Row],[20D EMA]])/Table2[[#This Row],[20D EMA]]</f>
        <v>2.3728398780166443E-2</v>
      </c>
      <c r="T106" s="1">
        <f>(Table2[[#This Row],[Close Price]]-Table2[[#This Row],[50D EMA]])/Table2[[#This Row],[50D EMA]]</f>
        <v>3.9556521865966983E-2</v>
      </c>
      <c r="U106" s="1">
        <f>(Table2[[#This Row],[Close Price]]-Table2[[#This Row],[200D EMA]])/Table2[[#This Row],[200D EMA]]</f>
        <v>0.18274818732674322</v>
      </c>
      <c r="V106">
        <v>1.0514397143210701</v>
      </c>
      <c r="W106">
        <v>1034.5999999999999</v>
      </c>
      <c r="X106">
        <v>1109</v>
      </c>
      <c r="Y106">
        <v>975</v>
      </c>
      <c r="Z106">
        <v>1109</v>
      </c>
      <c r="AA106">
        <v>972.25</v>
      </c>
      <c r="AB106">
        <v>1177</v>
      </c>
      <c r="AC106" s="1">
        <f>(Table2[[#This Row],[Close Price]]/Table2[[#This Row],[Day Low]])-1</f>
        <v>5.1275855403054571E-2</v>
      </c>
      <c r="AD106" s="1">
        <f>(Table2[[#This Row],[Day High]]/Table2[[#This Row],[Close Price]])-1</f>
        <v>1.9629476394060541E-2</v>
      </c>
      <c r="AE106" s="1">
        <f>(Table2[[#This Row],[Close Price]]/Table2[[#This Row],[Current Week Low]])-1</f>
        <v>0.11553846153846159</v>
      </c>
      <c r="AF106" s="1">
        <f>(Table2[[#This Row],[Current Week High]]/Table2[[#This Row],[Close Price]])-1</f>
        <v>1.9629476394060541E-2</v>
      </c>
      <c r="AG106" s="1">
        <f>(Table2[[#This Row],[Close Price]]/Table2[[#This Row],[Current Month Low]])-1</f>
        <v>0.11869375160709694</v>
      </c>
      <c r="AH106" s="1">
        <f>(Table2[[#This Row],[Current Month High]]/Table2[[#This Row],[Close Price]])-1</f>
        <v>8.2149588562496989E-2</v>
      </c>
      <c r="AI106">
        <v>20.810922631361102</v>
      </c>
      <c r="AJ106">
        <v>105.391370031158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0.16</v>
      </c>
      <c r="AM106" t="s">
        <v>3182</v>
      </c>
      <c r="AN106">
        <v>-0.16</v>
      </c>
      <c r="AO106" t="s">
        <v>3181</v>
      </c>
      <c r="AP106">
        <v>0.23846616516085301</v>
      </c>
      <c r="AQ106">
        <f>(Table2[[#This Row],[Sharpe Ratio]]-AVERAGE(Table2[Sharpe Ratio]))/_xlfn.STDEV.P(Table2[Sharpe Ratio])</f>
        <v>2.145820077207079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3.9715778163010058</v>
      </c>
      <c r="AS106">
        <f>_xlfn.RANK.AVG(Table2[[#This Row],[1Y Return vs Nifty Z-Score]],Table2[1Y Return vs Nifty Z-Score])</f>
        <v>131</v>
      </c>
      <c r="AT106">
        <f>_xlfn.RANK.AVG(Table2[[#This Row],[6M Return vs Nifty Z-Score]],Table2[6M Return vs Nifty Z-Score])</f>
        <v>375</v>
      </c>
      <c r="AU106">
        <f>_xlfn.RANK.AVG(Table2[[#This Row],[Sharpe Ratio Z-Score]],Table2[Sharpe Ratio Z-Score])</f>
        <v>12</v>
      </c>
      <c r="AV106">
        <f>(Table2[[#This Row],[Rank 1Y]]+Table2[[#This Row],[Rank 6M]]+Table2[[#This Row],[Rank Sharpe]])/3</f>
        <v>172.66666666666666</v>
      </c>
    </row>
    <row r="107" spans="1:48" x14ac:dyDescent="0.3">
      <c r="A107" t="s">
        <v>263</v>
      </c>
      <c r="B107" t="s">
        <v>264</v>
      </c>
      <c r="C107" t="s">
        <v>3147</v>
      </c>
      <c r="D107" t="s">
        <v>265</v>
      </c>
      <c r="E107">
        <v>97036.631999999998</v>
      </c>
      <c r="F107">
        <v>3500.6</v>
      </c>
      <c r="G107">
        <v>81.932747845820202</v>
      </c>
      <c r="H107">
        <f>(Table2[[#This Row],[1Y Return vs Nifty]]-AVERAGE(Table2[1Y Return vs Nifty]))/_xlfn.STDEV.P(Table2[1Y Return vs Nifty])</f>
        <v>0.99802113318559593</v>
      </c>
      <c r="I107">
        <v>-1.96890005446775</v>
      </c>
      <c r="J107">
        <f>(Table2[[#This Row],[1M Return vs Nifty]]-AVERAGE(Table2[1M Return vs Nifty]))/_xlfn.STDEV.P(Table2[1M Return vs Nifty])</f>
        <v>-0.18226622235673276</v>
      </c>
      <c r="K107">
        <v>-1.1363888297240801</v>
      </c>
      <c r="L107">
        <f>(Table2[[#This Row],[6M Return vs Nifty]]-AVERAGE(Table2[6M Return vs Nifty]))/_xlfn.STDEV.P(Table2[6M Return vs Nifty])</f>
        <v>-0.21987669036664176</v>
      </c>
      <c r="M107">
        <v>3.4737473320461998</v>
      </c>
      <c r="N107">
        <f>(Table2[[#This Row],[1W Return vs Nifty]]-AVERAGE(Table2[1W Return vs Nifty]))/_xlfn.STDEV.P(Table2[1W Return vs Nifty])</f>
        <v>0.56857870171313485</v>
      </c>
      <c r="O107">
        <v>3574.35</v>
      </c>
      <c r="P107">
        <v>3661.6699243958801</v>
      </c>
      <c r="Q107">
        <v>3316.6884575648101</v>
      </c>
      <c r="R107">
        <v>45.898091708288398</v>
      </c>
      <c r="S107" s="1">
        <f>(Table2[[#This Row],[Close Price]]-Table2[[#This Row],[20D EMA]])/Table2[[#This Row],[20D EMA]]</f>
        <v>-2.0633122106117195E-2</v>
      </c>
      <c r="T107" s="1">
        <f>(Table2[[#This Row],[Close Price]]-Table2[[#This Row],[50D EMA]])/Table2[[#This Row],[50D EMA]]</f>
        <v>-4.3988105897462701E-2</v>
      </c>
      <c r="U107" s="1">
        <f>(Table2[[#This Row],[Close Price]]-Table2[[#This Row],[200D EMA]])/Table2[[#This Row],[200D EMA]]</f>
        <v>5.5450351996648488E-2</v>
      </c>
      <c r="V107">
        <v>0.642071369623471</v>
      </c>
      <c r="W107">
        <v>3461.55</v>
      </c>
      <c r="X107">
        <v>3595</v>
      </c>
      <c r="Y107">
        <v>3328.1</v>
      </c>
      <c r="Z107">
        <v>3595</v>
      </c>
      <c r="AA107">
        <v>3311.2</v>
      </c>
      <c r="AB107">
        <v>3891.7</v>
      </c>
      <c r="AC107" s="1">
        <f>(Table2[[#This Row],[Close Price]]/Table2[[#This Row],[Day Low]])-1</f>
        <v>1.1281073507532602E-2</v>
      </c>
      <c r="AD107" s="1">
        <f>(Table2[[#This Row],[Day High]]/Table2[[#This Row],[Close Price]])-1</f>
        <v>2.6966805690453066E-2</v>
      </c>
      <c r="AE107" s="1">
        <f>(Table2[[#This Row],[Close Price]]/Table2[[#This Row],[Current Week Low]])-1</f>
        <v>5.183137525915682E-2</v>
      </c>
      <c r="AF107" s="1">
        <f>(Table2[[#This Row],[Current Week High]]/Table2[[#This Row],[Close Price]])-1</f>
        <v>2.6966805690453066E-2</v>
      </c>
      <c r="AG107" s="1">
        <f>(Table2[[#This Row],[Close Price]]/Table2[[#This Row],[Current Month Low]])-1</f>
        <v>5.7199806716598189E-2</v>
      </c>
      <c r="AH107" s="1">
        <f>(Table2[[#This Row],[Current Month High]]/Table2[[#This Row],[Close Price]])-1</f>
        <v>0.11172370450779856</v>
      </c>
      <c r="AI107">
        <v>19.1767125635605</v>
      </c>
      <c r="AJ107">
        <v>111.000271239564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0.01</v>
      </c>
      <c r="AM107" t="s">
        <v>3182</v>
      </c>
      <c r="AN107">
        <v>-4.59</v>
      </c>
      <c r="AO107" t="s">
        <v>3181</v>
      </c>
      <c r="AP107">
        <v>0.215406499829423</v>
      </c>
      <c r="AQ107">
        <f>(Table2[[#This Row],[Sharpe Ratio]]-AVERAGE(Table2[Sharpe Ratio]))/_xlfn.STDEV.P(Table2[Sharpe Ratio])</f>
        <v>1.8718842616056037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100</v>
      </c>
      <c r="AT107">
        <f>_xlfn.RANK.AVG(Table2[[#This Row],[6M Return vs Nifty Z-Score]],Table2[6M Return vs Nifty Z-Score])</f>
        <v>401</v>
      </c>
      <c r="AU107">
        <f>_xlfn.RANK.AVG(Table2[[#This Row],[Sharpe Ratio Z-Score]],Table2[Sharpe Ratio Z-Score])</f>
        <v>19</v>
      </c>
      <c r="AV107">
        <f>(Table2[[#This Row],[Rank 1Y]]+Table2[[#This Row],[Rank 6M]]+Table2[[#This Row],[Rank Sharpe]])/3</f>
        <v>173.33333333333334</v>
      </c>
    </row>
    <row r="108" spans="1:48" x14ac:dyDescent="0.3">
      <c r="A108" t="s">
        <v>1450</v>
      </c>
      <c r="B108" t="s">
        <v>1451</v>
      </c>
      <c r="C108" t="s">
        <v>3150</v>
      </c>
      <c r="D108" t="s">
        <v>158</v>
      </c>
      <c r="E108">
        <v>7245.323985</v>
      </c>
      <c r="F108">
        <v>1046.5999999999999</v>
      </c>
      <c r="G108">
        <v>93.611009133255294</v>
      </c>
      <c r="H108">
        <f>(Table2[[#This Row],[1Y Return vs Nifty]]-AVERAGE(Table2[1Y Return vs Nifty]))/_xlfn.STDEV.P(Table2[1Y Return vs Nifty])</f>
        <v>1.1984193519975024</v>
      </c>
      <c r="I108">
        <v>-5.3450749523769199</v>
      </c>
      <c r="J108">
        <f>(Table2[[#This Row],[1M Return vs Nifty]]-AVERAGE(Table2[1M Return vs Nifty]))/_xlfn.STDEV.P(Table2[1M Return vs Nifty])</f>
        <v>-0.57161274669216389</v>
      </c>
      <c r="K108">
        <v>37.858035232592101</v>
      </c>
      <c r="L108">
        <f>(Table2[[#This Row],[6M Return vs Nifty]]-AVERAGE(Table2[6M Return vs Nifty]))/_xlfn.STDEV.P(Table2[6M Return vs Nifty])</f>
        <v>1.160745748833121</v>
      </c>
      <c r="M108">
        <v>3.0785049676092799</v>
      </c>
      <c r="N108">
        <f>(Table2[[#This Row],[1W Return vs Nifty]]-AVERAGE(Table2[1W Return vs Nifty]))/_xlfn.STDEV.P(Table2[1W Return vs Nifty])</f>
        <v>0.48681555476484351</v>
      </c>
      <c r="O108">
        <v>1015.5</v>
      </c>
      <c r="P108">
        <v>1010.38139057315</v>
      </c>
      <c r="Q108">
        <v>842.72135631485901</v>
      </c>
      <c r="R108">
        <v>49.199336422101901</v>
      </c>
      <c r="S108" s="1">
        <f>(Table2[[#This Row],[Close Price]]-Table2[[#This Row],[20D EMA]])/Table2[[#This Row],[20D EMA]]</f>
        <v>3.0625307730182086E-2</v>
      </c>
      <c r="T108" s="1">
        <f>(Table2[[#This Row],[Close Price]]-Table2[[#This Row],[50D EMA]])/Table2[[#This Row],[50D EMA]]</f>
        <v>3.5846473188015128E-2</v>
      </c>
      <c r="U108" s="1">
        <f>(Table2[[#This Row],[Close Price]]-Table2[[#This Row],[200D EMA]])/Table2[[#This Row],[200D EMA]]</f>
        <v>0.24192889162876205</v>
      </c>
      <c r="V108">
        <v>0.83568295967291095</v>
      </c>
      <c r="W108">
        <v>996.6</v>
      </c>
      <c r="X108">
        <v>1054.7</v>
      </c>
      <c r="Y108">
        <v>907.4</v>
      </c>
      <c r="Z108">
        <v>1054.7</v>
      </c>
      <c r="AA108">
        <v>907.4</v>
      </c>
      <c r="AB108">
        <v>1234.45</v>
      </c>
      <c r="AC108" s="1">
        <f>(Table2[[#This Row],[Close Price]]/Table2[[#This Row],[Day Low]])-1</f>
        <v>5.0170579971904328E-2</v>
      </c>
      <c r="AD108" s="1">
        <f>(Table2[[#This Row],[Day High]]/Table2[[#This Row],[Close Price]])-1</f>
        <v>7.7393464551882563E-3</v>
      </c>
      <c r="AE108" s="1">
        <f>(Table2[[#This Row],[Close Price]]/Table2[[#This Row],[Current Week Low]])-1</f>
        <v>0.15340533392109323</v>
      </c>
      <c r="AF108" s="1">
        <f>(Table2[[#This Row],[Current Week High]]/Table2[[#This Row],[Close Price]])-1</f>
        <v>7.7393464551882563E-3</v>
      </c>
      <c r="AG108" s="1">
        <f>(Table2[[#This Row],[Close Price]]/Table2[[#This Row],[Current Month Low]])-1</f>
        <v>0.15340533392109323</v>
      </c>
      <c r="AH108" s="1">
        <f>(Table2[[#This Row],[Current Month High]]/Table2[[#This Row],[Close Price]])-1</f>
        <v>0.17948595451939631</v>
      </c>
      <c r="AI108">
        <v>17.9485954519396</v>
      </c>
      <c r="AJ108">
        <v>133.303611234953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0.11</v>
      </c>
      <c r="AM108" t="s">
        <v>3182</v>
      </c>
      <c r="AN108">
        <v>-2.74</v>
      </c>
      <c r="AO108" t="s">
        <v>3181</v>
      </c>
      <c r="AP108">
        <v>5.2238739441369003E-2</v>
      </c>
      <c r="AQ108">
        <f>(Table2[[#This Row],[Sharpe Ratio]]-AVERAGE(Table2[Sharpe Ratio]))/_xlfn.STDEV.P(Table2[Sharpe Ratio])</f>
        <v>-6.6456684776026315E-2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2.2079112241272765</v>
      </c>
      <c r="AS108">
        <f>_xlfn.RANK.AVG(Table2[[#This Row],[1Y Return vs Nifty Z-Score]],Table2[1Y Return vs Nifty Z-Score])</f>
        <v>80</v>
      </c>
      <c r="AT108">
        <f>_xlfn.RANK.AVG(Table2[[#This Row],[6M Return vs Nifty Z-Score]],Table2[6M Return vs Nifty Z-Score])</f>
        <v>84</v>
      </c>
      <c r="AU108">
        <f>_xlfn.RANK.AVG(Table2[[#This Row],[Sharpe Ratio Z-Score]],Table2[Sharpe Ratio Z-Score])</f>
        <v>356</v>
      </c>
      <c r="AV108">
        <f>(Table2[[#This Row],[Rank 1Y]]+Table2[[#This Row],[Rank 6M]]+Table2[[#This Row],[Rank Sharpe]])/3</f>
        <v>173.33333333333334</v>
      </c>
    </row>
    <row r="109" spans="1:48" x14ac:dyDescent="0.3">
      <c r="A109" t="s">
        <v>454</v>
      </c>
      <c r="B109" t="s">
        <v>455</v>
      </c>
      <c r="C109" t="s">
        <v>3150</v>
      </c>
      <c r="D109" t="s">
        <v>400</v>
      </c>
      <c r="E109">
        <v>49147.001917934998</v>
      </c>
      <c r="F109">
        <v>1668.65</v>
      </c>
      <c r="G109">
        <v>33.120537379484801</v>
      </c>
      <c r="H109">
        <f>(Table2[[#This Row],[1Y Return vs Nifty]]-AVERAGE(Table2[1Y Return vs Nifty]))/_xlfn.STDEV.P(Table2[1Y Return vs Nifty])</f>
        <v>0.16040671499732825</v>
      </c>
      <c r="I109">
        <v>3.7073904812490399</v>
      </c>
      <c r="J109">
        <f>(Table2[[#This Row],[1M Return vs Nifty]]-AVERAGE(Table2[1M Return vs Nifty]))/_xlfn.STDEV.P(Table2[1M Return vs Nifty])</f>
        <v>0.47233374892084884</v>
      </c>
      <c r="K109">
        <v>30.961520741757202</v>
      </c>
      <c r="L109">
        <f>(Table2[[#This Row],[6M Return vs Nifty]]-AVERAGE(Table2[6M Return vs Nifty]))/_xlfn.STDEV.P(Table2[6M Return vs Nifty])</f>
        <v>0.91657025740652864</v>
      </c>
      <c r="M109">
        <v>3.1648567871324098</v>
      </c>
      <c r="N109">
        <f>(Table2[[#This Row],[1W Return vs Nifty]]-AVERAGE(Table2[1W Return vs Nifty]))/_xlfn.STDEV.P(Table2[1W Return vs Nifty])</f>
        <v>0.50467901562886441</v>
      </c>
      <c r="O109">
        <v>1627.72</v>
      </c>
      <c r="P109">
        <v>1637.25018932015</v>
      </c>
      <c r="Q109">
        <v>1458.7839499993399</v>
      </c>
      <c r="R109">
        <v>58.611294691100902</v>
      </c>
      <c r="S109" s="1">
        <f>(Table2[[#This Row],[Close Price]]-Table2[[#This Row],[20D EMA]])/Table2[[#This Row],[20D EMA]]</f>
        <v>2.5145602437765747E-2</v>
      </c>
      <c r="T109" s="1">
        <f>(Table2[[#This Row],[Close Price]]-Table2[[#This Row],[50D EMA]])/Table2[[#This Row],[50D EMA]]</f>
        <v>1.9178382683765979E-2</v>
      </c>
      <c r="U109" s="1">
        <f>(Table2[[#This Row],[Close Price]]-Table2[[#This Row],[200D EMA]])/Table2[[#This Row],[200D EMA]]</f>
        <v>0.14386369551211137</v>
      </c>
      <c r="V109">
        <v>0.80105903190611505</v>
      </c>
      <c r="W109">
        <v>1636.05</v>
      </c>
      <c r="X109">
        <v>1677.2</v>
      </c>
      <c r="Y109">
        <v>1573.05</v>
      </c>
      <c r="Z109">
        <v>1677.2</v>
      </c>
      <c r="AA109">
        <v>1545.65</v>
      </c>
      <c r="AB109">
        <v>1739.4</v>
      </c>
      <c r="AC109" s="1">
        <f>(Table2[[#This Row],[Close Price]]/Table2[[#This Row],[Day Low]])-1</f>
        <v>1.9926041380153414E-2</v>
      </c>
      <c r="AD109" s="1">
        <f>(Table2[[#This Row],[Day High]]/Table2[[#This Row],[Close Price]])-1</f>
        <v>5.1239025559584039E-3</v>
      </c>
      <c r="AE109" s="1">
        <f>(Table2[[#This Row],[Close Price]]/Table2[[#This Row],[Current Week Low]])-1</f>
        <v>6.0773656272845811E-2</v>
      </c>
      <c r="AF109" s="1">
        <f>(Table2[[#This Row],[Current Week High]]/Table2[[#This Row],[Close Price]])-1</f>
        <v>5.1239025559584039E-3</v>
      </c>
      <c r="AG109" s="1">
        <f>(Table2[[#This Row],[Close Price]]/Table2[[#This Row],[Current Month Low]])-1</f>
        <v>7.9578170996021047E-2</v>
      </c>
      <c r="AH109" s="1">
        <f>(Table2[[#This Row],[Current Month High]]/Table2[[#This Row],[Close Price]])-1</f>
        <v>4.2399544541995127E-2</v>
      </c>
      <c r="AI109">
        <v>7.2124172235040298</v>
      </c>
      <c r="AJ109">
        <v>62.858676556704999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0</v>
      </c>
      <c r="AM109" t="s">
        <v>3183</v>
      </c>
      <c r="AN109">
        <v>2.2799999999999998</v>
      </c>
      <c r="AO109" t="s">
        <v>3182</v>
      </c>
      <c r="AP109">
        <v>0.116619076033214</v>
      </c>
      <c r="AQ109">
        <f>(Table2[[#This Row],[Sharpe Ratio]]-AVERAGE(Table2[Sharpe Ratio]))/_xlfn.STDEV.P(Table2[Sharpe Ratio])</f>
        <v>0.69834539537154827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247</v>
      </c>
      <c r="AT109">
        <f>_xlfn.RANK.AVG(Table2[[#This Row],[6M Return vs Nifty Z-Score]],Table2[6M Return vs Nifty Z-Score])</f>
        <v>105</v>
      </c>
      <c r="AU109">
        <f>_xlfn.RANK.AVG(Table2[[#This Row],[Sharpe Ratio Z-Score]],Table2[Sharpe Ratio Z-Score])</f>
        <v>170</v>
      </c>
      <c r="AV109">
        <f>(Table2[[#This Row],[Rank 1Y]]+Table2[[#This Row],[Rank 6M]]+Table2[[#This Row],[Rank Sharpe]])/3</f>
        <v>174</v>
      </c>
    </row>
    <row r="110" spans="1:48" x14ac:dyDescent="0.3">
      <c r="A110" t="s">
        <v>856</v>
      </c>
      <c r="B110" t="s">
        <v>857</v>
      </c>
      <c r="C110" t="s">
        <v>3145</v>
      </c>
      <c r="D110" t="s">
        <v>451</v>
      </c>
      <c r="E110">
        <v>18408.397739339998</v>
      </c>
      <c r="F110">
        <v>1289.4000000000001</v>
      </c>
      <c r="G110">
        <v>35.476750887950303</v>
      </c>
      <c r="H110">
        <f>(Table2[[#This Row],[1Y Return vs Nifty]]-AVERAGE(Table2[1Y Return vs Nifty]))/_xlfn.STDEV.P(Table2[1Y Return vs Nifty])</f>
        <v>0.20083918851503157</v>
      </c>
      <c r="I110">
        <v>12.611688511230801</v>
      </c>
      <c r="J110">
        <f>(Table2[[#This Row],[1M Return vs Nifty]]-AVERAGE(Table2[1M Return vs Nifty]))/_xlfn.STDEV.P(Table2[1M Return vs Nifty])</f>
        <v>1.4991933146877807</v>
      </c>
      <c r="K110">
        <v>14.0241975353432</v>
      </c>
      <c r="L110">
        <f>(Table2[[#This Row],[6M Return vs Nifty]]-AVERAGE(Table2[6M Return vs Nifty]))/_xlfn.STDEV.P(Table2[6M Return vs Nifty])</f>
        <v>0.31689353333478748</v>
      </c>
      <c r="M110">
        <v>7.1188297836878798</v>
      </c>
      <c r="N110">
        <f>(Table2[[#This Row],[1W Return vs Nifty]]-AVERAGE(Table2[1W Return vs Nifty]))/_xlfn.STDEV.P(Table2[1W Return vs Nifty])</f>
        <v>1.322630997085896</v>
      </c>
      <c r="O110">
        <v>1260.97</v>
      </c>
      <c r="P110">
        <v>1264.7878847914899</v>
      </c>
      <c r="Q110">
        <v>1151.1552003101001</v>
      </c>
      <c r="R110">
        <v>60.786509647719697</v>
      </c>
      <c r="S110" s="1">
        <f>(Table2[[#This Row],[Close Price]]-Table2[[#This Row],[20D EMA]])/Table2[[#This Row],[20D EMA]]</f>
        <v>2.2546135118202703E-2</v>
      </c>
      <c r="T110" s="1">
        <f>(Table2[[#This Row],[Close Price]]-Table2[[#This Row],[50D EMA]])/Table2[[#This Row],[50D EMA]]</f>
        <v>1.9459480521959383E-2</v>
      </c>
      <c r="U110" s="1">
        <f>(Table2[[#This Row],[Close Price]]-Table2[[#This Row],[200D EMA]])/Table2[[#This Row],[200D EMA]]</f>
        <v>0.12009223400342489</v>
      </c>
      <c r="V110">
        <v>0.59692839406926701</v>
      </c>
      <c r="W110">
        <v>1274.05</v>
      </c>
      <c r="X110">
        <v>1294.95</v>
      </c>
      <c r="Y110">
        <v>1205.55</v>
      </c>
      <c r="Z110">
        <v>1294.95</v>
      </c>
      <c r="AA110">
        <v>1163.55</v>
      </c>
      <c r="AB110">
        <v>1365</v>
      </c>
      <c r="AC110" s="1">
        <f>(Table2[[#This Row],[Close Price]]/Table2[[#This Row],[Day Low]])-1</f>
        <v>1.2048192771084487E-2</v>
      </c>
      <c r="AD110" s="1">
        <f>(Table2[[#This Row],[Day High]]/Table2[[#This Row],[Close Price]])-1</f>
        <v>4.3043275942298287E-3</v>
      </c>
      <c r="AE110" s="1">
        <f>(Table2[[#This Row],[Close Price]]/Table2[[#This Row],[Current Week Low]])-1</f>
        <v>6.955331591389835E-2</v>
      </c>
      <c r="AF110" s="1">
        <f>(Table2[[#This Row],[Current Week High]]/Table2[[#This Row],[Close Price]])-1</f>
        <v>4.3043275942298287E-3</v>
      </c>
      <c r="AG110" s="1">
        <f>(Table2[[#This Row],[Close Price]]/Table2[[#This Row],[Current Month Low]])-1</f>
        <v>0.10816037127755584</v>
      </c>
      <c r="AH110" s="1">
        <f>(Table2[[#This Row],[Current Month High]]/Table2[[#This Row],[Close Price]])-1</f>
        <v>5.8631921824104261E-2</v>
      </c>
      <c r="AI110">
        <v>19.722351481309101</v>
      </c>
      <c r="AJ110">
        <v>77.237113402061794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-0.03</v>
      </c>
      <c r="AM110" t="s">
        <v>3181</v>
      </c>
      <c r="AN110">
        <v>0.73</v>
      </c>
      <c r="AO110" t="s">
        <v>3182</v>
      </c>
      <c r="AP110">
        <v>0.171332515901434</v>
      </c>
      <c r="AQ110">
        <f>(Table2[[#This Row],[Sharpe Ratio]]-AVERAGE(Table2[Sharpe Ratio]))/_xlfn.STDEV.P(Table2[Sharpe Ratio])</f>
        <v>1.3483101957814976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236</v>
      </c>
      <c r="AT110">
        <f>_xlfn.RANK.AVG(Table2[[#This Row],[6M Return vs Nifty Z-Score]],Table2[6M Return vs Nifty Z-Score])</f>
        <v>218</v>
      </c>
      <c r="AU110">
        <f>_xlfn.RANK.AVG(Table2[[#This Row],[Sharpe Ratio Z-Score]],Table2[Sharpe Ratio Z-Score])</f>
        <v>68</v>
      </c>
      <c r="AV110">
        <f>(Table2[[#This Row],[Rank 1Y]]+Table2[[#This Row],[Rank 6M]]+Table2[[#This Row],[Rank Sharpe]])/3</f>
        <v>174</v>
      </c>
    </row>
    <row r="111" spans="1:48" x14ac:dyDescent="0.3">
      <c r="A111" t="s">
        <v>49</v>
      </c>
      <c r="B111" t="s">
        <v>50</v>
      </c>
      <c r="C111" t="s">
        <v>3140</v>
      </c>
      <c r="D111" t="s">
        <v>51</v>
      </c>
      <c r="E111">
        <v>443613.04260330001</v>
      </c>
      <c r="F111">
        <v>1848.9</v>
      </c>
      <c r="G111">
        <v>42.976917868714303</v>
      </c>
      <c r="H111">
        <f>(Table2[[#This Row],[1Y Return vs Nifty]]-AVERAGE(Table2[1Y Return vs Nifty]))/_xlfn.STDEV.P(Table2[1Y Return vs Nifty])</f>
        <v>0.32954157551797647</v>
      </c>
      <c r="I111">
        <v>2.3900244639948398</v>
      </c>
      <c r="J111">
        <f>(Table2[[#This Row],[1M Return vs Nifty]]-AVERAGE(Table2[1M Return vs Nifty]))/_xlfn.STDEV.P(Table2[1M Return vs Nifty])</f>
        <v>0.32041274494289335</v>
      </c>
      <c r="K111">
        <v>14.637896727560699</v>
      </c>
      <c r="L111">
        <f>(Table2[[#This Row],[6M Return vs Nifty]]-AVERAGE(Table2[6M Return vs Nifty]))/_xlfn.STDEV.P(Table2[6M Return vs Nifty])</f>
        <v>0.33862194441069454</v>
      </c>
      <c r="M111">
        <v>2.0278499635926899</v>
      </c>
      <c r="N111">
        <f>(Table2[[#This Row],[1W Return vs Nifty]]-AVERAGE(Table2[1W Return vs Nifty]))/_xlfn.STDEV.P(Table2[1W Return vs Nifty])</f>
        <v>0.26946825797961643</v>
      </c>
      <c r="O111">
        <v>1876.63</v>
      </c>
      <c r="P111">
        <v>1843.5989179549499</v>
      </c>
      <c r="Q111">
        <v>1627.5828055176701</v>
      </c>
      <c r="R111">
        <v>40.2246270383813</v>
      </c>
      <c r="S111" s="1">
        <f>(Table2[[#This Row],[Close Price]]-Table2[[#This Row],[20D EMA]])/Table2[[#This Row],[20D EMA]]</f>
        <v>-1.4776487640078235E-2</v>
      </c>
      <c r="T111" s="1">
        <f>(Table2[[#This Row],[Close Price]]-Table2[[#This Row],[50D EMA]])/Table2[[#This Row],[50D EMA]]</f>
        <v>2.8753987613154568E-3</v>
      </c>
      <c r="U111" s="1">
        <f>(Table2[[#This Row],[Close Price]]-Table2[[#This Row],[200D EMA]])/Table2[[#This Row],[200D EMA]]</f>
        <v>0.13597906891867031</v>
      </c>
      <c r="V111">
        <v>0.886800854946731</v>
      </c>
      <c r="W111">
        <v>1842.1</v>
      </c>
      <c r="X111">
        <v>1872.5</v>
      </c>
      <c r="Y111">
        <v>1820</v>
      </c>
      <c r="Z111">
        <v>1922.7</v>
      </c>
      <c r="AA111">
        <v>1820</v>
      </c>
      <c r="AB111">
        <v>1952.25</v>
      </c>
      <c r="AC111" s="1">
        <f>(Table2[[#This Row],[Close Price]]/Table2[[#This Row],[Day Low]])-1</f>
        <v>3.6914391183975326E-3</v>
      </c>
      <c r="AD111" s="1">
        <f>(Table2[[#This Row],[Day High]]/Table2[[#This Row],[Close Price]])-1</f>
        <v>1.2764346368110635E-2</v>
      </c>
      <c r="AE111" s="1">
        <f>(Table2[[#This Row],[Close Price]]/Table2[[#This Row],[Current Week Low]])-1</f>
        <v>1.5879120879120912E-2</v>
      </c>
      <c r="AF111" s="1">
        <f>(Table2[[#This Row],[Current Week High]]/Table2[[#This Row],[Close Price]])-1</f>
        <v>3.9915625507058294E-2</v>
      </c>
      <c r="AG111" s="1">
        <f>(Table2[[#This Row],[Close Price]]/Table2[[#This Row],[Current Month Low]])-1</f>
        <v>1.5879120879120912E-2</v>
      </c>
      <c r="AH111" s="1">
        <f>(Table2[[#This Row],[Current Month High]]/Table2[[#This Row],[Close Price]])-1</f>
        <v>5.5898101573908843E-2</v>
      </c>
      <c r="AI111">
        <v>6.0279084861268597</v>
      </c>
      <c r="AJ111">
        <v>73.061262694809699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0.04</v>
      </c>
      <c r="AM111" t="s">
        <v>3182</v>
      </c>
      <c r="AN111">
        <v>-2.61</v>
      </c>
      <c r="AO111" t="s">
        <v>3181</v>
      </c>
      <c r="AP111">
        <v>0.14575349921580499</v>
      </c>
      <c r="AQ111">
        <f>(Table2[[#This Row],[Sharpe Ratio]]-AVERAGE(Table2[Sharpe Ratio]))/_xlfn.STDEV.P(Table2[Sharpe Ratio])</f>
        <v>1.0444459073214618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2.3024904301726425</v>
      </c>
      <c r="AS111">
        <f>_xlfn.RANK.AVG(Table2[[#This Row],[1Y Return vs Nifty Z-Score]],Table2[1Y Return vs Nifty Z-Score])</f>
        <v>208</v>
      </c>
      <c r="AT111">
        <f>_xlfn.RANK.AVG(Table2[[#This Row],[6M Return vs Nifty Z-Score]],Table2[6M Return vs Nifty Z-Score])</f>
        <v>205</v>
      </c>
      <c r="AU111">
        <f>_xlfn.RANK.AVG(Table2[[#This Row],[Sharpe Ratio Z-Score]],Table2[Sharpe Ratio Z-Score])</f>
        <v>112</v>
      </c>
      <c r="AV111">
        <f>(Table2[[#This Row],[Rank 1Y]]+Table2[[#This Row],[Rank 6M]]+Table2[[#This Row],[Rank Sharpe]])/3</f>
        <v>175</v>
      </c>
    </row>
    <row r="112" spans="1:48" x14ac:dyDescent="0.3">
      <c r="A112" t="s">
        <v>701</v>
      </c>
      <c r="B112" t="s">
        <v>702</v>
      </c>
      <c r="C112" t="s">
        <v>3142</v>
      </c>
      <c r="D112" t="s">
        <v>533</v>
      </c>
      <c r="E112">
        <v>25451.507117839999</v>
      </c>
      <c r="F112">
        <v>1390.6</v>
      </c>
      <c r="G112">
        <v>99.912479310251697</v>
      </c>
      <c r="H112">
        <f>(Table2[[#This Row],[1Y Return vs Nifty]]-AVERAGE(Table2[1Y Return vs Nifty]))/_xlfn.STDEV.P(Table2[1Y Return vs Nifty])</f>
        <v>1.3065521783048832</v>
      </c>
      <c r="I112">
        <v>1.2482316083085601</v>
      </c>
      <c r="J112">
        <f>(Table2[[#This Row],[1M Return vs Nifty]]-AVERAGE(Table2[1M Return vs Nifty]))/_xlfn.STDEV.P(Table2[1M Return vs Nifty])</f>
        <v>0.18873915180416506</v>
      </c>
      <c r="K112">
        <v>17.558900985243099</v>
      </c>
      <c r="L112">
        <f>(Table2[[#This Row],[6M Return vs Nifty]]-AVERAGE(Table2[6M Return vs Nifty]))/_xlfn.STDEV.P(Table2[6M Return vs Nifty])</f>
        <v>0.44204196201909995</v>
      </c>
      <c r="M112">
        <v>7.0054164697623102</v>
      </c>
      <c r="N112">
        <f>(Table2[[#This Row],[1W Return vs Nifty]]-AVERAGE(Table2[1W Return vs Nifty]))/_xlfn.STDEV.P(Table2[1W Return vs Nifty])</f>
        <v>1.2991693687617163</v>
      </c>
      <c r="O112">
        <v>1344.45</v>
      </c>
      <c r="P112">
        <v>1386.51470346002</v>
      </c>
      <c r="Q112">
        <v>1239.23070821175</v>
      </c>
      <c r="R112">
        <v>57.937744311736701</v>
      </c>
      <c r="S112" s="1">
        <f>(Table2[[#This Row],[Close Price]]-Table2[[#This Row],[20D EMA]])/Table2[[#This Row],[20D EMA]]</f>
        <v>3.4326304436758423E-2</v>
      </c>
      <c r="T112" s="1">
        <f>(Table2[[#This Row],[Close Price]]-Table2[[#This Row],[50D EMA]])/Table2[[#This Row],[50D EMA]]</f>
        <v>2.9464502105784811E-3</v>
      </c>
      <c r="U112" s="1">
        <f>(Table2[[#This Row],[Close Price]]-Table2[[#This Row],[200D EMA]])/Table2[[#This Row],[200D EMA]]</f>
        <v>0.12214778958042505</v>
      </c>
      <c r="V112">
        <v>1.1236053821266501</v>
      </c>
      <c r="W112">
        <v>1340.4</v>
      </c>
      <c r="X112">
        <v>1397.85</v>
      </c>
      <c r="Y112">
        <v>1260</v>
      </c>
      <c r="Z112">
        <v>1397.85</v>
      </c>
      <c r="AA112">
        <v>1218.8499999999999</v>
      </c>
      <c r="AB112">
        <v>1444</v>
      </c>
      <c r="AC112" s="1">
        <f>(Table2[[#This Row],[Close Price]]/Table2[[#This Row],[Day Low]])-1</f>
        <v>3.7451507012831842E-2</v>
      </c>
      <c r="AD112" s="1">
        <f>(Table2[[#This Row],[Day High]]/Table2[[#This Row],[Close Price]])-1</f>
        <v>5.2135768732921584E-3</v>
      </c>
      <c r="AE112" s="1">
        <f>(Table2[[#This Row],[Close Price]]/Table2[[#This Row],[Current Week Low]])-1</f>
        <v>0.10365079365079355</v>
      </c>
      <c r="AF112" s="1">
        <f>(Table2[[#This Row],[Current Week High]]/Table2[[#This Row],[Close Price]])-1</f>
        <v>5.2135768732921584E-3</v>
      </c>
      <c r="AG112" s="1">
        <f>(Table2[[#This Row],[Close Price]]/Table2[[#This Row],[Current Month Low]])-1</f>
        <v>0.14091151495261922</v>
      </c>
      <c r="AH112" s="1">
        <f>(Table2[[#This Row],[Current Month High]]/Table2[[#This Row],[Close Price]])-1</f>
        <v>3.8400690349489564E-2</v>
      </c>
      <c r="AI112">
        <v>27.711059974111802</v>
      </c>
      <c r="AJ112">
        <v>128.34154351395699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-0.05</v>
      </c>
      <c r="AM112" t="s">
        <v>3181</v>
      </c>
      <c r="AN112">
        <v>-0.22</v>
      </c>
      <c r="AO112" t="s">
        <v>3181</v>
      </c>
      <c r="AP112">
        <v>7.8345256225372001E-2</v>
      </c>
      <c r="AQ112">
        <f>(Table2[[#This Row],[Sharpe Ratio]]-AVERAGE(Table2[Sharpe Ratio]))/_xlfn.STDEV.P(Table2[Sharpe Ratio])</f>
        <v>0.24367400727664892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71</v>
      </c>
      <c r="AT112">
        <f>_xlfn.RANK.AVG(Table2[[#This Row],[6M Return vs Nifty Z-Score]],Table2[6M Return vs Nifty Z-Score])</f>
        <v>177</v>
      </c>
      <c r="AU112">
        <f>_xlfn.RANK.AVG(Table2[[#This Row],[Sharpe Ratio Z-Score]],Table2[Sharpe Ratio Z-Score])</f>
        <v>278</v>
      </c>
      <c r="AV112">
        <f>(Table2[[#This Row],[Rank 1Y]]+Table2[[#This Row],[Rank 6M]]+Table2[[#This Row],[Rank Sharpe]])/3</f>
        <v>175.33333333333334</v>
      </c>
    </row>
    <row r="113" spans="1:48" x14ac:dyDescent="0.3">
      <c r="A113" t="s">
        <v>899</v>
      </c>
      <c r="B113" t="s">
        <v>900</v>
      </c>
      <c r="C113" t="s">
        <v>3147</v>
      </c>
      <c r="D113" t="s">
        <v>759</v>
      </c>
      <c r="E113">
        <v>16955.7663975</v>
      </c>
      <c r="F113">
        <v>4071.55</v>
      </c>
      <c r="G113">
        <v>74.621990602867498</v>
      </c>
      <c r="H113">
        <f>(Table2[[#This Row],[1Y Return vs Nifty]]-AVERAGE(Table2[1Y Return vs Nifty]))/_xlfn.STDEV.P(Table2[1Y Return vs Nifty])</f>
        <v>0.87256900520227521</v>
      </c>
      <c r="I113">
        <v>13.582795348292899</v>
      </c>
      <c r="J113">
        <f>(Table2[[#This Row],[1M Return vs Nifty]]-AVERAGE(Table2[1M Return vs Nifty]))/_xlfn.STDEV.P(Table2[1M Return vs Nifty])</f>
        <v>1.6111830910476053</v>
      </c>
      <c r="K113">
        <v>9.9333553457416404</v>
      </c>
      <c r="L113">
        <f>(Table2[[#This Row],[6M Return vs Nifty]]-AVERAGE(Table2[6M Return vs Nifty]))/_xlfn.STDEV.P(Table2[6M Return vs Nifty])</f>
        <v>0.17205465808525955</v>
      </c>
      <c r="M113">
        <v>3.3597394316524198</v>
      </c>
      <c r="N113">
        <f>(Table2[[#This Row],[1W Return vs Nifty]]-AVERAGE(Table2[1W Return vs Nifty]))/_xlfn.STDEV.P(Table2[1W Return vs Nifty])</f>
        <v>0.54499407225054464</v>
      </c>
      <c r="O113">
        <v>3850.68</v>
      </c>
      <c r="P113">
        <v>3880.9721555404199</v>
      </c>
      <c r="Q113">
        <v>3666.1391784109201</v>
      </c>
      <c r="R113">
        <v>62.307296910728098</v>
      </c>
      <c r="S113" s="1">
        <f>(Table2[[#This Row],[Close Price]]-Table2[[#This Row],[20D EMA]])/Table2[[#This Row],[20D EMA]]</f>
        <v>5.7358700281508815E-2</v>
      </c>
      <c r="T113" s="1">
        <f>(Table2[[#This Row],[Close Price]]-Table2[[#This Row],[50D EMA]])/Table2[[#This Row],[50D EMA]]</f>
        <v>4.9105697444263838E-2</v>
      </c>
      <c r="U113" s="1">
        <f>(Table2[[#This Row],[Close Price]]-Table2[[#This Row],[200D EMA]])/Table2[[#This Row],[200D EMA]]</f>
        <v>0.11058249615193402</v>
      </c>
      <c r="V113">
        <v>1.11146802699236</v>
      </c>
      <c r="W113">
        <v>3960</v>
      </c>
      <c r="X113">
        <v>4085.8</v>
      </c>
      <c r="Y113">
        <v>3682.7</v>
      </c>
      <c r="Z113">
        <v>4087</v>
      </c>
      <c r="AA113">
        <v>3424.4</v>
      </c>
      <c r="AB113">
        <v>4147.95</v>
      </c>
      <c r="AC113" s="1">
        <f>(Table2[[#This Row],[Close Price]]/Table2[[#This Row],[Day Low]])-1</f>
        <v>2.8169191919191983E-2</v>
      </c>
      <c r="AD113" s="1">
        <f>(Table2[[#This Row],[Day High]]/Table2[[#This Row],[Close Price]])-1</f>
        <v>3.4998956171483631E-3</v>
      </c>
      <c r="AE113" s="1">
        <f>(Table2[[#This Row],[Close Price]]/Table2[[#This Row],[Current Week Low]])-1</f>
        <v>0.10558829119939195</v>
      </c>
      <c r="AF113" s="1">
        <f>(Table2[[#This Row],[Current Week High]]/Table2[[#This Row],[Close Price]])-1</f>
        <v>3.7946236691186463E-3</v>
      </c>
      <c r="AG113" s="1">
        <f>(Table2[[#This Row],[Close Price]]/Table2[[#This Row],[Current Month Low]])-1</f>
        <v>0.1889820114472609</v>
      </c>
      <c r="AH113" s="1">
        <f>(Table2[[#This Row],[Current Month High]]/Table2[[#This Row],[Close Price]])-1</f>
        <v>1.8764352642114179E-2</v>
      </c>
      <c r="AI113">
        <v>34.788962434453701</v>
      </c>
      <c r="AJ113">
        <v>103.419849616547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0.09</v>
      </c>
      <c r="AM113" t="s">
        <v>3182</v>
      </c>
      <c r="AN113">
        <v>9.41</v>
      </c>
      <c r="AO113" t="s">
        <v>3182</v>
      </c>
      <c r="AP113">
        <v>0.11795972138758901</v>
      </c>
      <c r="AQ113">
        <f>(Table2[[#This Row],[Sharpe Ratio]]-AVERAGE(Table2[Sharpe Ratio]))/_xlfn.STDEV.P(Table2[Sharpe Ratio])</f>
        <v>0.71427150588983446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109</v>
      </c>
      <c r="AT113">
        <f>_xlfn.RANK.AVG(Table2[[#This Row],[6M Return vs Nifty Z-Score]],Table2[6M Return vs Nifty Z-Score])</f>
        <v>260</v>
      </c>
      <c r="AU113">
        <f>_xlfn.RANK.AVG(Table2[[#This Row],[Sharpe Ratio Z-Score]],Table2[Sharpe Ratio Z-Score])</f>
        <v>165</v>
      </c>
      <c r="AV113">
        <f>(Table2[[#This Row],[Rank 1Y]]+Table2[[#This Row],[Rank 6M]]+Table2[[#This Row],[Rank Sharpe]])/3</f>
        <v>178</v>
      </c>
    </row>
    <row r="114" spans="1:48" x14ac:dyDescent="0.3">
      <c r="A114" t="s">
        <v>1351</v>
      </c>
      <c r="B114" t="s">
        <v>1352</v>
      </c>
      <c r="C114" t="s">
        <v>3140</v>
      </c>
      <c r="D114" t="s">
        <v>51</v>
      </c>
      <c r="E114">
        <v>8255.0194988200001</v>
      </c>
      <c r="F114">
        <v>844.15</v>
      </c>
      <c r="G114">
        <v>111.56169485015999</v>
      </c>
      <c r="H114">
        <f>(Table2[[#This Row],[1Y Return vs Nifty]]-AVERAGE(Table2[1Y Return vs Nifty]))/_xlfn.STDEV.P(Table2[1Y Return vs Nifty])</f>
        <v>1.5064519739418696</v>
      </c>
      <c r="I114">
        <v>9.6996004238181204</v>
      </c>
      <c r="J114">
        <f>(Table2[[#This Row],[1M Return vs Nifty]]-AVERAGE(Table2[1M Return vs Nifty]))/_xlfn.STDEV.P(Table2[1M Return vs Nifty])</f>
        <v>1.1633661109209088</v>
      </c>
      <c r="K114">
        <v>45.197103095438202</v>
      </c>
      <c r="L114">
        <f>(Table2[[#This Row],[6M Return vs Nifty]]-AVERAGE(Table2[6M Return vs Nifty]))/_xlfn.STDEV.P(Table2[6M Return vs Nifty])</f>
        <v>1.4205901244818715</v>
      </c>
      <c r="M114">
        <v>4.1416908785211</v>
      </c>
      <c r="N114">
        <f>(Table2[[#This Row],[1W Return vs Nifty]]-AVERAGE(Table2[1W Return vs Nifty]))/_xlfn.STDEV.P(Table2[1W Return vs Nifty])</f>
        <v>0.70675509993753705</v>
      </c>
      <c r="O114">
        <v>826.9</v>
      </c>
      <c r="P114">
        <v>802.33992056726197</v>
      </c>
      <c r="Q114">
        <v>630.34459156820105</v>
      </c>
      <c r="R114">
        <v>57.628332186319597</v>
      </c>
      <c r="S114" s="1">
        <f>(Table2[[#This Row],[Close Price]]-Table2[[#This Row],[20D EMA]])/Table2[[#This Row],[20D EMA]]</f>
        <v>2.0861047285040513E-2</v>
      </c>
      <c r="T114" s="1">
        <f>(Table2[[#This Row],[Close Price]]-Table2[[#This Row],[50D EMA]])/Table2[[#This Row],[50D EMA]]</f>
        <v>5.2110182182107903E-2</v>
      </c>
      <c r="U114" s="1">
        <f>(Table2[[#This Row],[Close Price]]-Table2[[#This Row],[200D EMA]])/Table2[[#This Row],[200D EMA]]</f>
        <v>0.33918813818943655</v>
      </c>
      <c r="V114">
        <v>0.52461867246684002</v>
      </c>
      <c r="W114">
        <v>827.15</v>
      </c>
      <c r="X114">
        <v>852.1</v>
      </c>
      <c r="Y114">
        <v>765.1</v>
      </c>
      <c r="Z114">
        <v>854</v>
      </c>
      <c r="AA114">
        <v>747.1</v>
      </c>
      <c r="AB114">
        <v>919.9</v>
      </c>
      <c r="AC114" s="1">
        <f>(Table2[[#This Row],[Close Price]]/Table2[[#This Row],[Day Low]])-1</f>
        <v>2.0552499546635961E-2</v>
      </c>
      <c r="AD114" s="1">
        <f>(Table2[[#This Row],[Day High]]/Table2[[#This Row],[Close Price]])-1</f>
        <v>9.417757507552027E-3</v>
      </c>
      <c r="AE114" s="1">
        <f>(Table2[[#This Row],[Close Price]]/Table2[[#This Row],[Current Week Low]])-1</f>
        <v>0.10331982747353274</v>
      </c>
      <c r="AF114" s="1">
        <f>(Table2[[#This Row],[Current Week High]]/Table2[[#This Row],[Close Price]])-1</f>
        <v>1.1668542320677711E-2</v>
      </c>
      <c r="AG114" s="1">
        <f>(Table2[[#This Row],[Close Price]]/Table2[[#This Row],[Current Month Low]])-1</f>
        <v>0.12990228885022082</v>
      </c>
      <c r="AH114" s="1">
        <f>(Table2[[#This Row],[Current Month High]]/Table2[[#This Row],[Close Price]])-1</f>
        <v>8.973523662856131E-2</v>
      </c>
      <c r="AI114">
        <v>13.664633062844199</v>
      </c>
      <c r="AJ114">
        <v>169.567300015966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0.23</v>
      </c>
      <c r="AM114" t="s">
        <v>3182</v>
      </c>
      <c r="AN114">
        <v>-4.7</v>
      </c>
      <c r="AO114" t="s">
        <v>3181</v>
      </c>
      <c r="AP114">
        <v>3.0846711870877001E-2</v>
      </c>
      <c r="AQ114">
        <f>(Table2[[#This Row],[Sharpe Ratio]]-AVERAGE(Table2[Sharpe Ratio]))/_xlfn.STDEV.P(Table2[Sharpe Ratio])</f>
        <v>-0.32058190453386992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4.476581404748317</v>
      </c>
      <c r="AS114">
        <f>_xlfn.RANK.AVG(Table2[[#This Row],[1Y Return vs Nifty Z-Score]],Table2[1Y Return vs Nifty Z-Score])</f>
        <v>53</v>
      </c>
      <c r="AT114">
        <f>_xlfn.RANK.AVG(Table2[[#This Row],[6M Return vs Nifty Z-Score]],Table2[6M Return vs Nifty Z-Score])</f>
        <v>62</v>
      </c>
      <c r="AU114">
        <f>_xlfn.RANK.AVG(Table2[[#This Row],[Sharpe Ratio Z-Score]],Table2[Sharpe Ratio Z-Score])</f>
        <v>421</v>
      </c>
      <c r="AV114">
        <f>(Table2[[#This Row],[Rank 1Y]]+Table2[[#This Row],[Rank 6M]]+Table2[[#This Row],[Rank Sharpe]])/3</f>
        <v>178.66666666666666</v>
      </c>
    </row>
    <row r="115" spans="1:48" x14ac:dyDescent="0.3">
      <c r="A115" t="s">
        <v>1513</v>
      </c>
      <c r="B115" t="s">
        <v>1514</v>
      </c>
      <c r="C115" t="s">
        <v>3139</v>
      </c>
      <c r="D115" t="s">
        <v>46</v>
      </c>
      <c r="E115">
        <v>6725.847556103</v>
      </c>
      <c r="F115">
        <v>239.59</v>
      </c>
      <c r="G115">
        <v>52.596250252309602</v>
      </c>
      <c r="H115">
        <f>(Table2[[#This Row],[1Y Return vs Nifty]]-AVERAGE(Table2[1Y Return vs Nifty]))/_xlfn.STDEV.P(Table2[1Y Return vs Nifty])</f>
        <v>0.49460870566570164</v>
      </c>
      <c r="I115">
        <v>6.2983448687569998</v>
      </c>
      <c r="J115">
        <f>(Table2[[#This Row],[1M Return vs Nifty]]-AVERAGE(Table2[1M Return vs Nifty]))/_xlfn.STDEV.P(Table2[1M Return vs Nifty])</f>
        <v>0.77112724036958458</v>
      </c>
      <c r="K115">
        <v>30.496462654000702</v>
      </c>
      <c r="L115">
        <f>(Table2[[#This Row],[6M Return vs Nifty]]-AVERAGE(Table2[6M Return vs Nifty]))/_xlfn.STDEV.P(Table2[6M Return vs Nifty])</f>
        <v>0.90010457937877064</v>
      </c>
      <c r="M115">
        <v>0.25792426087243803</v>
      </c>
      <c r="N115">
        <f>(Table2[[#This Row],[1W Return vs Nifty]]-AVERAGE(Table2[1W Return vs Nifty]))/_xlfn.STDEV.P(Table2[1W Return vs Nifty])</f>
        <v>-9.66734017719664E-2</v>
      </c>
      <c r="O115">
        <v>236.95</v>
      </c>
      <c r="P115">
        <v>238.208129794987</v>
      </c>
      <c r="Q115">
        <v>207.32455601589399</v>
      </c>
      <c r="R115">
        <v>47.840424959888303</v>
      </c>
      <c r="S115" s="1">
        <f>(Table2[[#This Row],[Close Price]]-Table2[[#This Row],[20D EMA]])/Table2[[#This Row],[20D EMA]]</f>
        <v>1.1141591052964823E-2</v>
      </c>
      <c r="T115" s="1">
        <f>(Table2[[#This Row],[Close Price]]-Table2[[#This Row],[50D EMA]])/Table2[[#This Row],[50D EMA]]</f>
        <v>5.801104295652307E-3</v>
      </c>
      <c r="U115" s="1">
        <f>(Table2[[#This Row],[Close Price]]-Table2[[#This Row],[200D EMA]])/Table2[[#This Row],[200D EMA]]</f>
        <v>0.15562770085774338</v>
      </c>
      <c r="V115">
        <v>0.65670770502098197</v>
      </c>
      <c r="W115">
        <v>237.01</v>
      </c>
      <c r="X115">
        <v>249</v>
      </c>
      <c r="Y115">
        <v>212.41</v>
      </c>
      <c r="Z115">
        <v>249</v>
      </c>
      <c r="AA115">
        <v>211.01</v>
      </c>
      <c r="AB115">
        <v>272.25</v>
      </c>
      <c r="AC115" s="1">
        <f>(Table2[[#This Row],[Close Price]]/Table2[[#This Row],[Day Low]])-1</f>
        <v>1.0885616640648133E-2</v>
      </c>
      <c r="AD115" s="1">
        <f>(Table2[[#This Row],[Day High]]/Table2[[#This Row],[Close Price]])-1</f>
        <v>3.92754288576318E-2</v>
      </c>
      <c r="AE115" s="1">
        <f>(Table2[[#This Row],[Close Price]]/Table2[[#This Row],[Current Week Low]])-1</f>
        <v>0.12796007720917091</v>
      </c>
      <c r="AF115" s="1">
        <f>(Table2[[#This Row],[Current Week High]]/Table2[[#This Row],[Close Price]])-1</f>
        <v>3.92754288576318E-2</v>
      </c>
      <c r="AG115" s="1">
        <f>(Table2[[#This Row],[Close Price]]/Table2[[#This Row],[Current Month Low]])-1</f>
        <v>0.13544381782853909</v>
      </c>
      <c r="AH115" s="1">
        <f>(Table2[[#This Row],[Current Month High]]/Table2[[#This Row],[Close Price]])-1</f>
        <v>0.13631620685337453</v>
      </c>
      <c r="AI115">
        <v>18.844693017237699</v>
      </c>
      <c r="AJ115">
        <v>88.951104100946296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0.05</v>
      </c>
      <c r="AM115" t="s">
        <v>3182</v>
      </c>
      <c r="AN115">
        <v>-4.74</v>
      </c>
      <c r="AO115" t="s">
        <v>3181</v>
      </c>
      <c r="AP115">
        <v>8.3704707238091994E-2</v>
      </c>
      <c r="AQ115">
        <f>(Table2[[#This Row],[Sharpe Ratio]]-AVERAGE(Table2[Sharpe Ratio]))/_xlfn.STDEV.P(Table2[Sharpe Ratio])</f>
        <v>0.30734126190694677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164</v>
      </c>
      <c r="AT115">
        <f>_xlfn.RANK.AVG(Table2[[#This Row],[6M Return vs Nifty Z-Score]],Table2[6M Return vs Nifty Z-Score])</f>
        <v>108</v>
      </c>
      <c r="AU115">
        <f>_xlfn.RANK.AVG(Table2[[#This Row],[Sharpe Ratio Z-Score]],Table2[Sharpe Ratio Z-Score])</f>
        <v>264</v>
      </c>
      <c r="AV115">
        <f>(Table2[[#This Row],[Rank 1Y]]+Table2[[#This Row],[Rank 6M]]+Table2[[#This Row],[Rank Sharpe]])/3</f>
        <v>178.66666666666666</v>
      </c>
    </row>
    <row r="116" spans="1:48" x14ac:dyDescent="0.3">
      <c r="A116" t="s">
        <v>1245</v>
      </c>
      <c r="B116" t="s">
        <v>1246</v>
      </c>
      <c r="C116" t="s">
        <v>3139</v>
      </c>
      <c r="D116" t="s">
        <v>46</v>
      </c>
      <c r="E116">
        <v>9340.8753899399999</v>
      </c>
      <c r="F116">
        <v>2954.45</v>
      </c>
      <c r="G116">
        <v>36.932060996578102</v>
      </c>
      <c r="H116">
        <f>(Table2[[#This Row],[1Y Return vs Nifty]]-AVERAGE(Table2[1Y Return vs Nifty]))/_xlfn.STDEV.P(Table2[1Y Return vs Nifty])</f>
        <v>0.22581221715429975</v>
      </c>
      <c r="I116">
        <v>-9.4464275200482</v>
      </c>
      <c r="J116">
        <f>(Table2[[#This Row],[1M Return vs Nifty]]-AVERAGE(Table2[1M Return vs Nifty]))/_xlfn.STDEV.P(Table2[1M Return vs Nifty])</f>
        <v>-1.0445880562017273</v>
      </c>
      <c r="K116">
        <v>8.5989875927849795</v>
      </c>
      <c r="L116">
        <f>(Table2[[#This Row],[6M Return vs Nifty]]-AVERAGE(Table2[6M Return vs Nifty]))/_xlfn.STDEV.P(Table2[6M Return vs Nifty])</f>
        <v>0.12481051725803621</v>
      </c>
      <c r="M116">
        <v>-1.72524150324377</v>
      </c>
      <c r="N116">
        <f>(Table2[[#This Row],[1W Return vs Nifty]]-AVERAGE(Table2[1W Return vs Nifty]))/_xlfn.STDEV.P(Table2[1W Return vs Nifty])</f>
        <v>-0.50692768720328663</v>
      </c>
      <c r="O116">
        <v>3010.11</v>
      </c>
      <c r="P116">
        <v>3072.5136197534098</v>
      </c>
      <c r="Q116">
        <v>2743.6100107040502</v>
      </c>
      <c r="R116">
        <v>34.405666137594601</v>
      </c>
      <c r="S116" s="1">
        <f>(Table2[[#This Row],[Close Price]]-Table2[[#This Row],[20D EMA]])/Table2[[#This Row],[20D EMA]]</f>
        <v>-1.8491018600649247E-2</v>
      </c>
      <c r="T116" s="1">
        <f>(Table2[[#This Row],[Close Price]]-Table2[[#This Row],[50D EMA]])/Table2[[#This Row],[50D EMA]]</f>
        <v>-3.8425743337432428E-2</v>
      </c>
      <c r="U116" s="1">
        <f>(Table2[[#This Row],[Close Price]]-Table2[[#This Row],[200D EMA]])/Table2[[#This Row],[200D EMA]]</f>
        <v>7.6847652717903961E-2</v>
      </c>
      <c r="V116">
        <v>0.410013831216268</v>
      </c>
      <c r="W116">
        <v>2828.05</v>
      </c>
      <c r="X116">
        <v>2980</v>
      </c>
      <c r="Y116">
        <v>2704.1</v>
      </c>
      <c r="Z116">
        <v>2980</v>
      </c>
      <c r="AA116">
        <v>2704.1</v>
      </c>
      <c r="AB116">
        <v>3398</v>
      </c>
      <c r="AC116" s="1">
        <f>(Table2[[#This Row],[Close Price]]/Table2[[#This Row],[Day Low]])-1</f>
        <v>4.4695107936563838E-2</v>
      </c>
      <c r="AD116" s="1">
        <f>(Table2[[#This Row],[Day High]]/Table2[[#This Row],[Close Price]])-1</f>
        <v>8.6479717037013515E-3</v>
      </c>
      <c r="AE116" s="1">
        <f>(Table2[[#This Row],[Close Price]]/Table2[[#This Row],[Current Week Low]])-1</f>
        <v>9.2581635294552767E-2</v>
      </c>
      <c r="AF116" s="1">
        <f>(Table2[[#This Row],[Current Week High]]/Table2[[#This Row],[Close Price]])-1</f>
        <v>8.6479717037013515E-3</v>
      </c>
      <c r="AG116" s="1">
        <f>(Table2[[#This Row],[Close Price]]/Table2[[#This Row],[Current Month Low]])-1</f>
        <v>9.2581635294552767E-2</v>
      </c>
      <c r="AH116" s="1">
        <f>(Table2[[#This Row],[Current Month High]]/Table2[[#This Row],[Close Price]])-1</f>
        <v>0.15012946572120023</v>
      </c>
      <c r="AI116">
        <v>26.080996462962599</v>
      </c>
      <c r="AJ116">
        <v>75.601420526307905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0.12</v>
      </c>
      <c r="AM116" t="s">
        <v>3182</v>
      </c>
      <c r="AN116">
        <v>-10.43</v>
      </c>
      <c r="AO116" t="s">
        <v>3181</v>
      </c>
      <c r="AP116">
        <v>0.193527117987257</v>
      </c>
      <c r="AQ116">
        <f>(Table2[[#This Row],[Sharpe Ratio]]-AVERAGE(Table2[Sharpe Ratio]))/_xlfn.STDEV.P(Table2[Sharpe Ratio])</f>
        <v>1.6119695480290481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231</v>
      </c>
      <c r="AT116">
        <f>_xlfn.RANK.AVG(Table2[[#This Row],[6M Return vs Nifty Z-Score]],Table2[6M Return vs Nifty Z-Score])</f>
        <v>276</v>
      </c>
      <c r="AU116">
        <f>_xlfn.RANK.AVG(Table2[[#This Row],[Sharpe Ratio Z-Score]],Table2[Sharpe Ratio Z-Score])</f>
        <v>30</v>
      </c>
      <c r="AV116">
        <f>(Table2[[#This Row],[Rank 1Y]]+Table2[[#This Row],[Rank 6M]]+Table2[[#This Row],[Rank Sharpe]])/3</f>
        <v>179</v>
      </c>
    </row>
    <row r="117" spans="1:48" x14ac:dyDescent="0.3">
      <c r="A117" t="s">
        <v>1467</v>
      </c>
      <c r="B117" t="s">
        <v>1468</v>
      </c>
      <c r="C117" t="s">
        <v>3144</v>
      </c>
      <c r="D117" t="s">
        <v>75</v>
      </c>
      <c r="E117">
        <v>7124.3111289999997</v>
      </c>
      <c r="F117">
        <v>347.75</v>
      </c>
      <c r="G117">
        <v>48.899387002384401</v>
      </c>
      <c r="H117">
        <f>(Table2[[#This Row],[1Y Return vs Nifty]]-AVERAGE(Table2[1Y Return vs Nifty]))/_xlfn.STDEV.P(Table2[1Y Return vs Nifty])</f>
        <v>0.43117076809589422</v>
      </c>
      <c r="I117">
        <v>24.015693597054099</v>
      </c>
      <c r="J117">
        <f>(Table2[[#This Row],[1M Return vs Nifty]]-AVERAGE(Table2[1M Return vs Nifty]))/_xlfn.STDEV.P(Table2[1M Return vs Nifty])</f>
        <v>2.8143235665057755</v>
      </c>
      <c r="K117">
        <v>48.442916860144898</v>
      </c>
      <c r="L117">
        <f>(Table2[[#This Row],[6M Return vs Nifty]]-AVERAGE(Table2[6M Return vs Nifty]))/_xlfn.STDEV.P(Table2[6M Return vs Nifty])</f>
        <v>1.5355102297219474</v>
      </c>
      <c r="M117">
        <v>3.1105335123089799</v>
      </c>
      <c r="N117">
        <f>(Table2[[#This Row],[1W Return vs Nifty]]-AVERAGE(Table2[1W Return vs Nifty]))/_xlfn.STDEV.P(Table2[1W Return vs Nifty])</f>
        <v>0.49344124786470206</v>
      </c>
      <c r="O117">
        <v>327.48</v>
      </c>
      <c r="P117">
        <v>314.46265319698603</v>
      </c>
      <c r="Q117">
        <v>273.42039440487002</v>
      </c>
      <c r="R117">
        <v>65.815434339576996</v>
      </c>
      <c r="S117" s="1">
        <f>(Table2[[#This Row],[Close Price]]-Table2[[#This Row],[20D EMA]])/Table2[[#This Row],[20D EMA]]</f>
        <v>6.1896909734945584E-2</v>
      </c>
      <c r="T117" s="1">
        <f>(Table2[[#This Row],[Close Price]]-Table2[[#This Row],[50D EMA]])/Table2[[#This Row],[50D EMA]]</f>
        <v>0.10585469042062073</v>
      </c>
      <c r="U117" s="1">
        <f>(Table2[[#This Row],[Close Price]]-Table2[[#This Row],[200D EMA]])/Table2[[#This Row],[200D EMA]]</f>
        <v>0.2718509925234972</v>
      </c>
      <c r="V117">
        <v>1.95817750461341</v>
      </c>
      <c r="W117">
        <v>341.35</v>
      </c>
      <c r="X117">
        <v>349.9</v>
      </c>
      <c r="Y117">
        <v>332.7</v>
      </c>
      <c r="Z117">
        <v>349.9</v>
      </c>
      <c r="AA117">
        <v>282.05</v>
      </c>
      <c r="AB117">
        <v>379</v>
      </c>
      <c r="AC117" s="1">
        <f>(Table2[[#This Row],[Close Price]]/Table2[[#This Row],[Day Low]])-1</f>
        <v>1.8749084517357462E-2</v>
      </c>
      <c r="AD117" s="1">
        <f>(Table2[[#This Row],[Day High]]/Table2[[#This Row],[Close Price]])-1</f>
        <v>6.1826024442845906E-3</v>
      </c>
      <c r="AE117" s="1">
        <f>(Table2[[#This Row],[Close Price]]/Table2[[#This Row],[Current Week Low]])-1</f>
        <v>4.5235948301773465E-2</v>
      </c>
      <c r="AF117" s="1">
        <f>(Table2[[#This Row],[Current Week High]]/Table2[[#This Row],[Close Price]])-1</f>
        <v>6.1826024442845906E-3</v>
      </c>
      <c r="AG117" s="1">
        <f>(Table2[[#This Row],[Close Price]]/Table2[[#This Row],[Current Month Low]])-1</f>
        <v>0.23293742244282933</v>
      </c>
      <c r="AH117" s="1">
        <f>(Table2[[#This Row],[Current Month High]]/Table2[[#This Row],[Close Price]])-1</f>
        <v>8.9863407620417002E-2</v>
      </c>
      <c r="AI117">
        <v>8.9863407620416993</v>
      </c>
      <c r="AJ117">
        <v>91.071428571428498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0.04</v>
      </c>
      <c r="AM117" t="s">
        <v>3182</v>
      </c>
      <c r="AN117">
        <v>15.59</v>
      </c>
      <c r="AO117" t="s">
        <v>3182</v>
      </c>
      <c r="AP117">
        <v>6.8518931330401003E-2</v>
      </c>
      <c r="AQ117">
        <f>(Table2[[#This Row],[Sharpe Ratio]]-AVERAGE(Table2[Sharpe Ratio]))/_xlfn.STDEV.P(Table2[Sharpe Ratio])</f>
        <v>0.1269428108008657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5.4013886229891845</v>
      </c>
      <c r="AS117">
        <f>_xlfn.RANK.AVG(Table2[[#This Row],[1Y Return vs Nifty Z-Score]],Table2[1Y Return vs Nifty Z-Score])</f>
        <v>180</v>
      </c>
      <c r="AT117">
        <f>_xlfn.RANK.AVG(Table2[[#This Row],[6M Return vs Nifty Z-Score]],Table2[6M Return vs Nifty Z-Score])</f>
        <v>50</v>
      </c>
      <c r="AU117">
        <f>_xlfn.RANK.AVG(Table2[[#This Row],[Sharpe Ratio Z-Score]],Table2[Sharpe Ratio Z-Score])</f>
        <v>307</v>
      </c>
      <c r="AV117">
        <f>(Table2[[#This Row],[Rank 1Y]]+Table2[[#This Row],[Rank 6M]]+Table2[[#This Row],[Rank Sharpe]])/3</f>
        <v>179</v>
      </c>
    </row>
    <row r="118" spans="1:48" x14ac:dyDescent="0.3">
      <c r="A118" t="s">
        <v>341</v>
      </c>
      <c r="B118" t="s">
        <v>342</v>
      </c>
      <c r="C118" t="s">
        <v>3134</v>
      </c>
      <c r="D118" t="s">
        <v>70</v>
      </c>
      <c r="E118">
        <v>76735.222540425006</v>
      </c>
      <c r="F118">
        <v>471.75</v>
      </c>
      <c r="G118">
        <v>109.91758586079099</v>
      </c>
      <c r="H118">
        <f>(Table2[[#This Row],[1Y Return vs Nifty]]-AVERAGE(Table2[1Y Return vs Nifty]))/_xlfn.STDEV.P(Table2[1Y Return vs Nifty])</f>
        <v>1.4782391685513374</v>
      </c>
      <c r="I118">
        <v>-12.187906320311599</v>
      </c>
      <c r="J118">
        <f>(Table2[[#This Row],[1M Return vs Nifty]]-AVERAGE(Table2[1M Return vs Nifty]))/_xlfn.STDEV.P(Table2[1M Return vs Nifty])</f>
        <v>-1.3607402920005431</v>
      </c>
      <c r="K118">
        <v>5.1609172917303097</v>
      </c>
      <c r="L118">
        <f>(Table2[[#This Row],[6M Return vs Nifty]]-AVERAGE(Table2[6M Return vs Nifty]))/_xlfn.STDEV.P(Table2[6M Return vs Nifty])</f>
        <v>3.083446803122088E-3</v>
      </c>
      <c r="M118">
        <v>-7.1734435580382998</v>
      </c>
      <c r="N118">
        <f>(Table2[[#This Row],[1W Return vs Nifty]]-AVERAGE(Table2[1W Return vs Nifty]))/_xlfn.STDEV.P(Table2[1W Return vs Nifty])</f>
        <v>-1.6339884106780427</v>
      </c>
      <c r="O118">
        <v>521.04999999999995</v>
      </c>
      <c r="P118">
        <v>556.02524340048603</v>
      </c>
      <c r="Q118">
        <v>479.68267883312501</v>
      </c>
      <c r="R118">
        <v>21.957152551574602</v>
      </c>
      <c r="S118" s="1">
        <f>(Table2[[#This Row],[Close Price]]-Table2[[#This Row],[20D EMA]])/Table2[[#This Row],[20D EMA]]</f>
        <v>-9.4616639477977077E-2</v>
      </c>
      <c r="T118" s="1">
        <f>(Table2[[#This Row],[Close Price]]-Table2[[#This Row],[50D EMA]])/Table2[[#This Row],[50D EMA]]</f>
        <v>-0.15156729734981736</v>
      </c>
      <c r="U118" s="1">
        <f>(Table2[[#This Row],[Close Price]]-Table2[[#This Row],[200D EMA]])/Table2[[#This Row],[200D EMA]]</f>
        <v>-1.6537346840252865E-2</v>
      </c>
      <c r="V118">
        <v>0.37797344582551201</v>
      </c>
      <c r="W118">
        <v>462.55</v>
      </c>
      <c r="X118">
        <v>477.9</v>
      </c>
      <c r="Y118">
        <v>462.55</v>
      </c>
      <c r="Z118">
        <v>491.95</v>
      </c>
      <c r="AA118">
        <v>462.55</v>
      </c>
      <c r="AB118">
        <v>594</v>
      </c>
      <c r="AC118" s="1">
        <f>(Table2[[#This Row],[Close Price]]/Table2[[#This Row],[Day Low]])-1</f>
        <v>1.9889741649551373E-2</v>
      </c>
      <c r="AD118" s="1">
        <f>(Table2[[#This Row],[Day High]]/Table2[[#This Row],[Close Price]])-1</f>
        <v>1.3036565977742498E-2</v>
      </c>
      <c r="AE118" s="1">
        <f>(Table2[[#This Row],[Close Price]]/Table2[[#This Row],[Current Week Low]])-1</f>
        <v>1.9889741649551373E-2</v>
      </c>
      <c r="AF118" s="1">
        <f>(Table2[[#This Row],[Current Week High]]/Table2[[#This Row],[Close Price]])-1</f>
        <v>4.2819289878113453E-2</v>
      </c>
      <c r="AG118" s="1">
        <f>(Table2[[#This Row],[Close Price]]/Table2[[#This Row],[Current Month Low]])-1</f>
        <v>1.9889741649551373E-2</v>
      </c>
      <c r="AH118" s="1">
        <f>(Table2[[#This Row],[Current Month High]]/Table2[[#This Row],[Close Price]])-1</f>
        <v>0.25914149443561207</v>
      </c>
      <c r="AI118">
        <v>62.776894541600399</v>
      </c>
      <c r="AJ118">
        <v>141.34549795361499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-0.26</v>
      </c>
      <c r="AM118" t="s">
        <v>3181</v>
      </c>
      <c r="AN118">
        <v>-15.68</v>
      </c>
      <c r="AO118" t="s">
        <v>3181</v>
      </c>
      <c r="AP118">
        <v>0.118591637409232</v>
      </c>
      <c r="AQ118">
        <f>(Table2[[#This Row],[Sharpe Ratio]]-AVERAGE(Table2[Sharpe Ratio]))/_xlfn.STDEV.P(Table2[Sharpe Ratio])</f>
        <v>0.72177831174726692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54</v>
      </c>
      <c r="AT118">
        <f>_xlfn.RANK.AVG(Table2[[#This Row],[6M Return vs Nifty Z-Score]],Table2[6M Return vs Nifty Z-Score])</f>
        <v>325</v>
      </c>
      <c r="AU118">
        <f>_xlfn.RANK.AVG(Table2[[#This Row],[Sharpe Ratio Z-Score]],Table2[Sharpe Ratio Z-Score])</f>
        <v>159</v>
      </c>
      <c r="AV118">
        <f>(Table2[[#This Row],[Rank 1Y]]+Table2[[#This Row],[Rank 6M]]+Table2[[#This Row],[Rank Sharpe]])/3</f>
        <v>179.33333333333334</v>
      </c>
    </row>
    <row r="119" spans="1:48" x14ac:dyDescent="0.3">
      <c r="A119" t="s">
        <v>391</v>
      </c>
      <c r="B119" t="s">
        <v>392</v>
      </c>
      <c r="C119" t="s">
        <v>3142</v>
      </c>
      <c r="D119" t="s">
        <v>202</v>
      </c>
      <c r="E119">
        <v>56457.530878849997</v>
      </c>
      <c r="F119">
        <v>983.3</v>
      </c>
      <c r="G119">
        <v>41.883846377946497</v>
      </c>
      <c r="H119">
        <f>(Table2[[#This Row],[1Y Return vs Nifty]]-AVERAGE(Table2[1Y Return vs Nifty]))/_xlfn.STDEV.P(Table2[1Y Return vs Nifty])</f>
        <v>0.3107845384563358</v>
      </c>
      <c r="I119">
        <v>-4.9569033749908504</v>
      </c>
      <c r="J119">
        <f>(Table2[[#This Row],[1M Return vs Nifty]]-AVERAGE(Table2[1M Return vs Nifty]))/_xlfn.STDEV.P(Table2[1M Return vs Nifty])</f>
        <v>-0.52684810650878267</v>
      </c>
      <c r="K119">
        <v>27.369650791183499</v>
      </c>
      <c r="L119">
        <f>(Table2[[#This Row],[6M Return vs Nifty]]-AVERAGE(Table2[6M Return vs Nifty]))/_xlfn.STDEV.P(Table2[6M Return vs Nifty])</f>
        <v>0.78939781232759898</v>
      </c>
      <c r="M119">
        <v>3.1743664748128602</v>
      </c>
      <c r="N119">
        <f>(Table2[[#This Row],[1W Return vs Nifty]]-AVERAGE(Table2[1W Return vs Nifty]))/_xlfn.STDEV.P(Table2[1W Return vs Nifty])</f>
        <v>0.50664626929701995</v>
      </c>
      <c r="O119">
        <v>982.51</v>
      </c>
      <c r="P119">
        <v>1017.74837136723</v>
      </c>
      <c r="Q119">
        <v>910.37359578859605</v>
      </c>
      <c r="R119">
        <v>49.0698437153249</v>
      </c>
      <c r="S119" s="1">
        <f>(Table2[[#This Row],[Close Price]]-Table2[[#This Row],[20D EMA]])/Table2[[#This Row],[20D EMA]]</f>
        <v>8.0406306297133219E-4</v>
      </c>
      <c r="T119" s="1">
        <f>(Table2[[#This Row],[Close Price]]-Table2[[#This Row],[50D EMA]])/Table2[[#This Row],[50D EMA]]</f>
        <v>-3.384763104160269E-2</v>
      </c>
      <c r="U119" s="1">
        <f>(Table2[[#This Row],[Close Price]]-Table2[[#This Row],[200D EMA]])/Table2[[#This Row],[200D EMA]]</f>
        <v>8.0106018615613089E-2</v>
      </c>
      <c r="V119">
        <v>0.56920681022266895</v>
      </c>
      <c r="W119">
        <v>956.25</v>
      </c>
      <c r="X119">
        <v>989.7</v>
      </c>
      <c r="Y119">
        <v>908</v>
      </c>
      <c r="Z119">
        <v>989.7</v>
      </c>
      <c r="AA119">
        <v>903.75</v>
      </c>
      <c r="AB119">
        <v>1117.75</v>
      </c>
      <c r="AC119" s="1">
        <f>(Table2[[#This Row],[Close Price]]/Table2[[#This Row],[Day Low]])-1</f>
        <v>2.828758169934642E-2</v>
      </c>
      <c r="AD119" s="1">
        <f>(Table2[[#This Row],[Day High]]/Table2[[#This Row],[Close Price]])-1</f>
        <v>6.5086952100072981E-3</v>
      </c>
      <c r="AE119" s="1">
        <f>(Table2[[#This Row],[Close Price]]/Table2[[#This Row],[Current Week Low]])-1</f>
        <v>8.2929515418502131E-2</v>
      </c>
      <c r="AF119" s="1">
        <f>(Table2[[#This Row],[Current Week High]]/Table2[[#This Row],[Close Price]])-1</f>
        <v>6.5086952100072981E-3</v>
      </c>
      <c r="AG119" s="1">
        <f>(Table2[[#This Row],[Close Price]]/Table2[[#This Row],[Current Month Low]])-1</f>
        <v>8.8022130013831301E-2</v>
      </c>
      <c r="AH119" s="1">
        <f>(Table2[[#This Row],[Current Month High]]/Table2[[#This Row],[Close Price]])-1</f>
        <v>0.13673344859147774</v>
      </c>
      <c r="AI119">
        <v>27.631445133733301</v>
      </c>
      <c r="AJ119">
        <v>70.7118055555555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0</v>
      </c>
      <c r="AM119" t="s">
        <v>3183</v>
      </c>
      <c r="AN119">
        <v>-1.83</v>
      </c>
      <c r="AO119" t="s">
        <v>3181</v>
      </c>
      <c r="AP119">
        <v>0.103097750573672</v>
      </c>
      <c r="AQ119">
        <f>(Table2[[#This Row],[Sharpe Ratio]]-AVERAGE(Table2[Sharpe Ratio]))/_xlfn.STDEV.P(Table2[Sharpe Ratio])</f>
        <v>0.53771967663120879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211</v>
      </c>
      <c r="AT119">
        <f>_xlfn.RANK.AVG(Table2[[#This Row],[6M Return vs Nifty Z-Score]],Table2[6M Return vs Nifty Z-Score])</f>
        <v>118</v>
      </c>
      <c r="AU119">
        <f>_xlfn.RANK.AVG(Table2[[#This Row],[Sharpe Ratio Z-Score]],Table2[Sharpe Ratio Z-Score])</f>
        <v>209</v>
      </c>
      <c r="AV119">
        <f>(Table2[[#This Row],[Rank 1Y]]+Table2[[#This Row],[Rank 6M]]+Table2[[#This Row],[Rank Sharpe]])/3</f>
        <v>179.33333333333334</v>
      </c>
    </row>
    <row r="120" spans="1:48" x14ac:dyDescent="0.3">
      <c r="A120" t="s">
        <v>916</v>
      </c>
      <c r="B120" t="s">
        <v>917</v>
      </c>
      <c r="C120" t="s">
        <v>3147</v>
      </c>
      <c r="D120" t="s">
        <v>759</v>
      </c>
      <c r="E120">
        <v>16452.42086772</v>
      </c>
      <c r="F120">
        <v>1221.6500000000001</v>
      </c>
      <c r="G120">
        <v>33.5301136142564</v>
      </c>
      <c r="H120">
        <f>(Table2[[#This Row],[1Y Return vs Nifty]]-AVERAGE(Table2[1Y Return vs Nifty]))/_xlfn.STDEV.P(Table2[1Y Return vs Nifty])</f>
        <v>0.16743501706179958</v>
      </c>
      <c r="I120">
        <v>3.3671376919926801</v>
      </c>
      <c r="J120">
        <f>(Table2[[#This Row],[1M Return vs Nifty]]-AVERAGE(Table2[1M Return vs Nifty]))/_xlfn.STDEV.P(Table2[1M Return vs Nifty])</f>
        <v>0.43309518904220012</v>
      </c>
      <c r="K120">
        <v>8.2621526668306</v>
      </c>
      <c r="L120">
        <f>(Table2[[#This Row],[6M Return vs Nifty]]-AVERAGE(Table2[6M Return vs Nifty]))/_xlfn.STDEV.P(Table2[6M Return vs Nifty])</f>
        <v>0.11288466200407393</v>
      </c>
      <c r="M120">
        <v>-0.77262339421237103</v>
      </c>
      <c r="N120">
        <f>(Table2[[#This Row],[1W Return vs Nifty]]-AVERAGE(Table2[1W Return vs Nifty]))/_xlfn.STDEV.P(Table2[1W Return vs Nifty])</f>
        <v>-0.30986112389269121</v>
      </c>
      <c r="O120">
        <v>1173.3399999999999</v>
      </c>
      <c r="P120">
        <v>1246.2723756972</v>
      </c>
      <c r="Q120">
        <v>1208.7183423982401</v>
      </c>
      <c r="R120">
        <v>58.048427424439303</v>
      </c>
      <c r="S120" s="1">
        <f>(Table2[[#This Row],[Close Price]]-Table2[[#This Row],[20D EMA]])/Table2[[#This Row],[20D EMA]]</f>
        <v>4.1173061516696079E-2</v>
      </c>
      <c r="T120" s="1">
        <f>(Table2[[#This Row],[Close Price]]-Table2[[#This Row],[50D EMA]])/Table2[[#This Row],[50D EMA]]</f>
        <v>-1.9756817351765068E-2</v>
      </c>
      <c r="U120" s="1">
        <f>(Table2[[#This Row],[Close Price]]-Table2[[#This Row],[200D EMA]])/Table2[[#This Row],[200D EMA]]</f>
        <v>1.0698652571203679E-2</v>
      </c>
      <c r="V120">
        <v>2.0011666915677102</v>
      </c>
      <c r="W120">
        <v>1181</v>
      </c>
      <c r="X120">
        <v>1236.8499999999999</v>
      </c>
      <c r="Y120">
        <v>1118</v>
      </c>
      <c r="Z120">
        <v>1236.8499999999999</v>
      </c>
      <c r="AA120">
        <v>1048.7</v>
      </c>
      <c r="AB120">
        <v>1243.95</v>
      </c>
      <c r="AC120" s="1">
        <f>(Table2[[#This Row],[Close Price]]/Table2[[#This Row],[Day Low]])-1</f>
        <v>3.4419983065199E-2</v>
      </c>
      <c r="AD120" s="1">
        <f>(Table2[[#This Row],[Day High]]/Table2[[#This Row],[Close Price]])-1</f>
        <v>1.2442188842958224E-2</v>
      </c>
      <c r="AE120" s="1">
        <f>(Table2[[#This Row],[Close Price]]/Table2[[#This Row],[Current Week Low]])-1</f>
        <v>9.2710196779964393E-2</v>
      </c>
      <c r="AF120" s="1">
        <f>(Table2[[#This Row],[Current Week High]]/Table2[[#This Row],[Close Price]])-1</f>
        <v>1.2442188842958224E-2</v>
      </c>
      <c r="AG120" s="1">
        <f>(Table2[[#This Row],[Close Price]]/Table2[[#This Row],[Current Month Low]])-1</f>
        <v>0.16491847048726993</v>
      </c>
      <c r="AH120" s="1">
        <f>(Table2[[#This Row],[Current Month High]]/Table2[[#This Row],[Close Price]])-1</f>
        <v>1.8254000736708464E-2</v>
      </c>
      <c r="AI120">
        <v>55.277698195063998</v>
      </c>
      <c r="AJ120">
        <v>65.054380868742797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-7.0000000000000007E-2</v>
      </c>
      <c r="AM120" t="s">
        <v>3181</v>
      </c>
      <c r="AN120">
        <v>6.55</v>
      </c>
      <c r="AO120" t="s">
        <v>3182</v>
      </c>
      <c r="AP120">
        <v>0.23240689917190899</v>
      </c>
      <c r="AQ120">
        <f>(Table2[[#This Row],[Sharpe Ratio]]-AVERAGE(Table2[Sharpe Ratio]))/_xlfn.STDEV.P(Table2[Sharpe Ratio])</f>
        <v>2.0738394154424302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246</v>
      </c>
      <c r="AT120">
        <f>_xlfn.RANK.AVG(Table2[[#This Row],[6M Return vs Nifty Z-Score]],Table2[6M Return vs Nifty Z-Score])</f>
        <v>282</v>
      </c>
      <c r="AU120">
        <f>_xlfn.RANK.AVG(Table2[[#This Row],[Sharpe Ratio Z-Score]],Table2[Sharpe Ratio Z-Score])</f>
        <v>15</v>
      </c>
      <c r="AV120">
        <f>(Table2[[#This Row],[Rank 1Y]]+Table2[[#This Row],[Rank 6M]]+Table2[[#This Row],[Rank Sharpe]])/3</f>
        <v>181</v>
      </c>
    </row>
    <row r="121" spans="1:48" x14ac:dyDescent="0.3">
      <c r="A121" t="s">
        <v>1851</v>
      </c>
      <c r="B121" t="s">
        <v>1852</v>
      </c>
      <c r="C121" t="s">
        <v>3142</v>
      </c>
      <c r="D121" t="s">
        <v>202</v>
      </c>
      <c r="E121">
        <v>4066.7822649</v>
      </c>
      <c r="F121">
        <v>1545.15</v>
      </c>
      <c r="G121">
        <v>48.510890822815398</v>
      </c>
      <c r="H121">
        <f>(Table2[[#This Row],[1Y Return vs Nifty]]-AVERAGE(Table2[1Y Return vs Nifty]))/_xlfn.STDEV.P(Table2[1Y Return vs Nifty])</f>
        <v>0.42450419843413956</v>
      </c>
      <c r="I121">
        <v>-6.2926139194795798</v>
      </c>
      <c r="J121">
        <f>(Table2[[#This Row],[1M Return vs Nifty]]-AVERAGE(Table2[1M Return vs Nifty]))/_xlfn.STDEV.P(Table2[1M Return vs Nifty])</f>
        <v>-0.68088463415933098</v>
      </c>
      <c r="K121">
        <v>20.386250717862701</v>
      </c>
      <c r="L121">
        <f>(Table2[[#This Row],[6M Return vs Nifty]]-AVERAGE(Table2[6M Return vs Nifty]))/_xlfn.STDEV.P(Table2[6M Return vs Nifty])</f>
        <v>0.54214608147171617</v>
      </c>
      <c r="M121">
        <v>-0.71512194123719497</v>
      </c>
      <c r="N121">
        <f>(Table2[[#This Row],[1W Return vs Nifty]]-AVERAGE(Table2[1W Return vs Nifty]))/_xlfn.STDEV.P(Table2[1W Return vs Nifty])</f>
        <v>-0.29796589156847531</v>
      </c>
      <c r="O121">
        <v>1578.68</v>
      </c>
      <c r="P121">
        <v>1572.2000219444701</v>
      </c>
      <c r="Q121">
        <v>1353.5405372029199</v>
      </c>
      <c r="R121">
        <v>41.540448174819602</v>
      </c>
      <c r="S121" s="1">
        <f>(Table2[[#This Row],[Close Price]]-Table2[[#This Row],[20D EMA]])/Table2[[#This Row],[20D EMA]]</f>
        <v>-2.1239263181898782E-2</v>
      </c>
      <c r="T121" s="1">
        <f>(Table2[[#This Row],[Close Price]]-Table2[[#This Row],[50D EMA]])/Table2[[#This Row],[50D EMA]]</f>
        <v>-1.7205203897030234E-2</v>
      </c>
      <c r="U121" s="1">
        <f>(Table2[[#This Row],[Close Price]]-Table2[[#This Row],[200D EMA]])/Table2[[#This Row],[200D EMA]]</f>
        <v>0.14156167290936073</v>
      </c>
      <c r="V121">
        <v>0.48746657592204801</v>
      </c>
      <c r="W121">
        <v>1511.25</v>
      </c>
      <c r="X121">
        <v>1553.2</v>
      </c>
      <c r="Y121">
        <v>1453.35</v>
      </c>
      <c r="Z121">
        <v>1553.2</v>
      </c>
      <c r="AA121">
        <v>1453.35</v>
      </c>
      <c r="AB121">
        <v>1767</v>
      </c>
      <c r="AC121" s="1">
        <f>(Table2[[#This Row],[Close Price]]/Table2[[#This Row],[Day Low]])-1</f>
        <v>2.2431761786600557E-2</v>
      </c>
      <c r="AD121" s="1">
        <f>(Table2[[#This Row],[Day High]]/Table2[[#This Row],[Close Price]])-1</f>
        <v>5.2098501763582217E-3</v>
      </c>
      <c r="AE121" s="1">
        <f>(Table2[[#This Row],[Close Price]]/Table2[[#This Row],[Current Week Low]])-1</f>
        <v>6.3164413252141838E-2</v>
      </c>
      <c r="AF121" s="1">
        <f>(Table2[[#This Row],[Current Week High]]/Table2[[#This Row],[Close Price]])-1</f>
        <v>5.2098501763582217E-3</v>
      </c>
      <c r="AG121" s="1">
        <f>(Table2[[#This Row],[Close Price]]/Table2[[#This Row],[Current Month Low]])-1</f>
        <v>6.3164413252141838E-2</v>
      </c>
      <c r="AH121" s="1">
        <f>(Table2[[#This Row],[Current Month High]]/Table2[[#This Row],[Close Price]])-1</f>
        <v>0.14357829336957573</v>
      </c>
      <c r="AI121">
        <v>15.846357958774201</v>
      </c>
      <c r="AJ121">
        <v>80.613676212741098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0.25</v>
      </c>
      <c r="AM121" t="s">
        <v>3182</v>
      </c>
      <c r="AN121">
        <v>-8.5299999999999994</v>
      </c>
      <c r="AO121" t="s">
        <v>3181</v>
      </c>
      <c r="AP121">
        <v>0.10183558465994</v>
      </c>
      <c r="AQ121">
        <f>(Table2[[#This Row],[Sharpe Ratio]]-AVERAGE(Table2[Sharpe Ratio]))/_xlfn.STDEV.P(Table2[Sharpe Ratio])</f>
        <v>0.52272585759553947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0.51052561177358891</v>
      </c>
      <c r="AS121">
        <f>_xlfn.RANK.AVG(Table2[[#This Row],[1Y Return vs Nifty Z-Score]],Table2[1Y Return vs Nifty Z-Score])</f>
        <v>181</v>
      </c>
      <c r="AT121">
        <f>_xlfn.RANK.AVG(Table2[[#This Row],[6M Return vs Nifty Z-Score]],Table2[6M Return vs Nifty Z-Score])</f>
        <v>149</v>
      </c>
      <c r="AU121">
        <f>_xlfn.RANK.AVG(Table2[[#This Row],[Sharpe Ratio Z-Score]],Table2[Sharpe Ratio Z-Score])</f>
        <v>213</v>
      </c>
      <c r="AV121">
        <f>(Table2[[#This Row],[Rank 1Y]]+Table2[[#This Row],[Rank 6M]]+Table2[[#This Row],[Rank Sharpe]])/3</f>
        <v>181</v>
      </c>
    </row>
    <row r="122" spans="1:48" x14ac:dyDescent="0.3">
      <c r="A122" t="s">
        <v>610</v>
      </c>
      <c r="B122" t="s">
        <v>611</v>
      </c>
      <c r="C122" t="s">
        <v>3136</v>
      </c>
      <c r="D122" t="s">
        <v>397</v>
      </c>
      <c r="E122">
        <v>32210.406944170001</v>
      </c>
      <c r="F122">
        <v>1715.35</v>
      </c>
      <c r="G122">
        <v>23.842176043618299</v>
      </c>
      <c r="H122">
        <f>(Table2[[#This Row],[1Y Return vs Nifty]]-AVERAGE(Table2[1Y Return vs Nifty]))/_xlfn.STDEV.P(Table2[1Y Return vs Nifty])</f>
        <v>1.190626280299441E-3</v>
      </c>
      <c r="I122">
        <v>-12.2920360773324</v>
      </c>
      <c r="J122">
        <f>(Table2[[#This Row],[1M Return vs Nifty]]-AVERAGE(Table2[1M Return vs Nifty]))/_xlfn.STDEV.P(Table2[1M Return vs Nifty])</f>
        <v>-1.3727487217181649</v>
      </c>
      <c r="K122">
        <v>42.987462104762699</v>
      </c>
      <c r="L122">
        <f>(Table2[[#This Row],[6M Return vs Nifty]]-AVERAGE(Table2[6M Return vs Nifty]))/_xlfn.STDEV.P(Table2[6M Return vs Nifty])</f>
        <v>1.3423563767689433</v>
      </c>
      <c r="M122">
        <v>-11.586267354201601</v>
      </c>
      <c r="N122">
        <f>(Table2[[#This Row],[1W Return vs Nifty]]-AVERAGE(Table2[1W Return vs Nifty]))/_xlfn.STDEV.P(Table2[1W Return vs Nifty])</f>
        <v>-2.5468621129104387</v>
      </c>
      <c r="O122">
        <v>1852.57</v>
      </c>
      <c r="P122">
        <v>1823.09453281529</v>
      </c>
      <c r="Q122">
        <v>1470.17814223084</v>
      </c>
      <c r="R122">
        <v>14.5733358665472</v>
      </c>
      <c r="S122" s="1">
        <f>(Table2[[#This Row],[Close Price]]-Table2[[#This Row],[20D EMA]])/Table2[[#This Row],[20D EMA]]</f>
        <v>-7.4070075624672771E-2</v>
      </c>
      <c r="T122" s="1">
        <f>(Table2[[#This Row],[Close Price]]-Table2[[#This Row],[50D EMA]])/Table2[[#This Row],[50D EMA]]</f>
        <v>-5.9099805784018779E-2</v>
      </c>
      <c r="U122" s="1">
        <f>(Table2[[#This Row],[Close Price]]-Table2[[#This Row],[200D EMA]])/Table2[[#This Row],[200D EMA]]</f>
        <v>0.16676336746316847</v>
      </c>
      <c r="V122">
        <v>0.45072182256083698</v>
      </c>
      <c r="W122">
        <v>1671.85</v>
      </c>
      <c r="X122">
        <v>1725</v>
      </c>
      <c r="Y122">
        <v>1644.2</v>
      </c>
      <c r="Z122">
        <v>1814.95</v>
      </c>
      <c r="AA122">
        <v>1644.2</v>
      </c>
      <c r="AB122">
        <v>2154.9499999999998</v>
      </c>
      <c r="AC122" s="1">
        <f>(Table2[[#This Row],[Close Price]]/Table2[[#This Row],[Day Low]])-1</f>
        <v>2.601908065915004E-2</v>
      </c>
      <c r="AD122" s="1">
        <f>(Table2[[#This Row],[Day High]]/Table2[[#This Row],[Close Price]])-1</f>
        <v>5.62567406068748E-3</v>
      </c>
      <c r="AE122" s="1">
        <f>(Table2[[#This Row],[Close Price]]/Table2[[#This Row],[Current Week Low]])-1</f>
        <v>4.3273324413088288E-2</v>
      </c>
      <c r="AF122" s="1">
        <f>(Table2[[#This Row],[Current Week High]]/Table2[[#This Row],[Close Price]])-1</f>
        <v>5.8063951963156279E-2</v>
      </c>
      <c r="AG122" s="1">
        <f>(Table2[[#This Row],[Close Price]]/Table2[[#This Row],[Current Month Low]])-1</f>
        <v>4.3273324413088288E-2</v>
      </c>
      <c r="AH122" s="1">
        <f>(Table2[[#This Row],[Current Month High]]/Table2[[#This Row],[Close Price]])-1</f>
        <v>0.2562742297490308</v>
      </c>
      <c r="AI122">
        <v>25.627422974902998</v>
      </c>
      <c r="AJ122">
        <v>78.477785870356797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0.08</v>
      </c>
      <c r="AM122" t="s">
        <v>3182</v>
      </c>
      <c r="AN122">
        <v>-12.71</v>
      </c>
      <c r="AO122" t="s">
        <v>3181</v>
      </c>
      <c r="AP122">
        <v>0.108860060400752</v>
      </c>
      <c r="AQ122">
        <f>(Table2[[#This Row],[Sharpe Ratio]]-AVERAGE(Table2[Sharpe Ratio]))/_xlfn.STDEV.P(Table2[Sharpe Ratio])</f>
        <v>0.60617266671333614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-1.9698911648660249</v>
      </c>
      <c r="AS122">
        <f>_xlfn.RANK.AVG(Table2[[#This Row],[1Y Return vs Nifty Z-Score]],Table2[1Y Return vs Nifty Z-Score])</f>
        <v>297</v>
      </c>
      <c r="AT122">
        <f>_xlfn.RANK.AVG(Table2[[#This Row],[6M Return vs Nifty Z-Score]],Table2[6M Return vs Nifty Z-Score])</f>
        <v>68</v>
      </c>
      <c r="AU122">
        <f>_xlfn.RANK.AVG(Table2[[#This Row],[Sharpe Ratio Z-Score]],Table2[Sharpe Ratio Z-Score])</f>
        <v>190</v>
      </c>
      <c r="AV122">
        <f>(Table2[[#This Row],[Rank 1Y]]+Table2[[#This Row],[Rank 6M]]+Table2[[#This Row],[Rank Sharpe]])/3</f>
        <v>185</v>
      </c>
    </row>
    <row r="123" spans="1:48" x14ac:dyDescent="0.3">
      <c r="A123" t="s">
        <v>126</v>
      </c>
      <c r="B123" t="s">
        <v>127</v>
      </c>
      <c r="C123" t="s">
        <v>3148</v>
      </c>
      <c r="D123" t="s">
        <v>128</v>
      </c>
      <c r="E123">
        <v>210520.462668625</v>
      </c>
      <c r="F123">
        <v>241.75</v>
      </c>
      <c r="G123">
        <v>103.153948466765</v>
      </c>
      <c r="H123">
        <f>(Table2[[#This Row],[1Y Return vs Nifty]]-AVERAGE(Table2[1Y Return vs Nifty]))/_xlfn.STDEV.P(Table2[1Y Return vs Nifty])</f>
        <v>1.3621755822783757</v>
      </c>
      <c r="I123">
        <v>-3.3263355928210401</v>
      </c>
      <c r="J123">
        <f>(Table2[[#This Row],[1M Return vs Nifty]]-AVERAGE(Table2[1M Return vs Nifty]))/_xlfn.STDEV.P(Table2[1M Return vs Nifty])</f>
        <v>-0.33880811513442943</v>
      </c>
      <c r="K123">
        <v>16.608584044400601</v>
      </c>
      <c r="L123">
        <f>(Table2[[#This Row],[6M Return vs Nifty]]-AVERAGE(Table2[6M Return vs Nifty]))/_xlfn.STDEV.P(Table2[6M Return vs Nifty])</f>
        <v>0.40839538499100742</v>
      </c>
      <c r="M123">
        <v>-7.1994755185302903</v>
      </c>
      <c r="N123">
        <f>(Table2[[#This Row],[1W Return vs Nifty]]-AVERAGE(Table2[1W Return vs Nifty]))/_xlfn.STDEV.P(Table2[1W Return vs Nifty])</f>
        <v>-1.6393736001277897</v>
      </c>
      <c r="O123">
        <v>261.14</v>
      </c>
      <c r="P123">
        <v>260.98908799813898</v>
      </c>
      <c r="Q123">
        <v>212.53984089994501</v>
      </c>
      <c r="R123">
        <v>28.7204122967673</v>
      </c>
      <c r="S123" s="1">
        <f>(Table2[[#This Row],[Close Price]]-Table2[[#This Row],[20D EMA]])/Table2[[#This Row],[20D EMA]]</f>
        <v>-7.4251359424063676E-2</v>
      </c>
      <c r="T123" s="1">
        <f>(Table2[[#This Row],[Close Price]]-Table2[[#This Row],[50D EMA]])/Table2[[#This Row],[50D EMA]]</f>
        <v>-7.3716062789093206E-2</v>
      </c>
      <c r="U123" s="1">
        <f>(Table2[[#This Row],[Close Price]]-Table2[[#This Row],[200D EMA]])/Table2[[#This Row],[200D EMA]]</f>
        <v>0.13743380524033577</v>
      </c>
      <c r="V123">
        <v>1.00779119239721</v>
      </c>
      <c r="W123">
        <v>240.4</v>
      </c>
      <c r="X123">
        <v>248.8</v>
      </c>
      <c r="Y123">
        <v>240.4</v>
      </c>
      <c r="Z123">
        <v>259.25</v>
      </c>
      <c r="AA123">
        <v>240.4</v>
      </c>
      <c r="AB123">
        <v>290</v>
      </c>
      <c r="AC123" s="1">
        <f>(Table2[[#This Row],[Close Price]]/Table2[[#This Row],[Day Low]])-1</f>
        <v>5.6156405990015479E-3</v>
      </c>
      <c r="AD123" s="1">
        <f>(Table2[[#This Row],[Day High]]/Table2[[#This Row],[Close Price]])-1</f>
        <v>2.9162357807652528E-2</v>
      </c>
      <c r="AE123" s="1">
        <f>(Table2[[#This Row],[Close Price]]/Table2[[#This Row],[Current Week Low]])-1</f>
        <v>5.6156405990015479E-3</v>
      </c>
      <c r="AF123" s="1">
        <f>(Table2[[#This Row],[Current Week High]]/Table2[[#This Row],[Close Price]])-1</f>
        <v>7.2388831437435464E-2</v>
      </c>
      <c r="AG123" s="1">
        <f>(Table2[[#This Row],[Close Price]]/Table2[[#This Row],[Current Month Low]])-1</f>
        <v>5.6156405990015479E-3</v>
      </c>
      <c r="AH123" s="1">
        <f>(Table2[[#This Row],[Current Month High]]/Table2[[#This Row],[Close Price]])-1</f>
        <v>0.19958634953464327</v>
      </c>
      <c r="AI123">
        <v>23.3712512926577</v>
      </c>
      <c r="AJ123">
        <v>134.14043583535101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-0.09</v>
      </c>
      <c r="AM123" t="s">
        <v>3181</v>
      </c>
      <c r="AN123">
        <v>-13.52</v>
      </c>
      <c r="AO123" t="s">
        <v>3181</v>
      </c>
      <c r="AP123">
        <v>6.8253866314993E-2</v>
      </c>
      <c r="AQ123">
        <f>(Table2[[#This Row],[Sharpe Ratio]]-AVERAGE(Table2[Sharpe Ratio]))/_xlfn.STDEV.P(Table2[Sharpe Ratio])</f>
        <v>0.1237939879476458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-8.3816760045190231E-2</v>
      </c>
      <c r="AS123">
        <f>_xlfn.RANK.AVG(Table2[[#This Row],[1Y Return vs Nifty Z-Score]],Table2[1Y Return vs Nifty Z-Score])</f>
        <v>64</v>
      </c>
      <c r="AT123">
        <f>_xlfn.RANK.AVG(Table2[[#This Row],[6M Return vs Nifty Z-Score]],Table2[6M Return vs Nifty Z-Score])</f>
        <v>186</v>
      </c>
      <c r="AU123">
        <f>_xlfn.RANK.AVG(Table2[[#This Row],[Sharpe Ratio Z-Score]],Table2[Sharpe Ratio Z-Score])</f>
        <v>308</v>
      </c>
      <c r="AV123">
        <f>(Table2[[#This Row],[Rank 1Y]]+Table2[[#This Row],[Rank 6M]]+Table2[[#This Row],[Rank Sharpe]])/3</f>
        <v>186</v>
      </c>
    </row>
    <row r="124" spans="1:48" x14ac:dyDescent="0.3">
      <c r="A124" t="s">
        <v>1369</v>
      </c>
      <c r="B124" t="s">
        <v>1370</v>
      </c>
      <c r="C124" t="s">
        <v>3140</v>
      </c>
      <c r="D124" t="s">
        <v>51</v>
      </c>
      <c r="E124">
        <v>8094.7896627500004</v>
      </c>
      <c r="F124">
        <v>1977.5</v>
      </c>
      <c r="G124">
        <v>42.195361819641199</v>
      </c>
      <c r="H124">
        <f>(Table2[[#This Row],[1Y Return vs Nifty]]-AVERAGE(Table2[1Y Return vs Nifty]))/_xlfn.STDEV.P(Table2[1Y Return vs Nifty])</f>
        <v>0.31613012356626902</v>
      </c>
      <c r="I124">
        <v>15.6158216852068</v>
      </c>
      <c r="J124">
        <f>(Table2[[#This Row],[1M Return vs Nifty]]-AVERAGE(Table2[1M Return vs Nifty]))/_xlfn.STDEV.P(Table2[1M Return vs Nifty])</f>
        <v>1.8456353223730677</v>
      </c>
      <c r="K124">
        <v>55.6433804454919</v>
      </c>
      <c r="L124">
        <f>(Table2[[#This Row],[6M Return vs Nifty]]-AVERAGE(Table2[6M Return vs Nifty]))/_xlfn.STDEV.P(Table2[6M Return vs Nifty])</f>
        <v>1.7904472325786676</v>
      </c>
      <c r="M124">
        <v>25.421929818584999</v>
      </c>
      <c r="N124">
        <f>(Table2[[#This Row],[1W Return vs Nifty]]-AVERAGE(Table2[1W Return vs Nifty]))/_xlfn.STDEV.P(Table2[1W Return vs Nifty])</f>
        <v>5.1089636183234468</v>
      </c>
      <c r="O124">
        <v>1672.89</v>
      </c>
      <c r="P124">
        <v>1578.2235198793101</v>
      </c>
      <c r="Q124">
        <v>1361.98426062627</v>
      </c>
      <c r="R124">
        <v>78.878061105314103</v>
      </c>
      <c r="S124" s="1">
        <f>(Table2[[#This Row],[Close Price]]-Table2[[#This Row],[20D EMA]])/Table2[[#This Row],[20D EMA]]</f>
        <v>0.18208609053793129</v>
      </c>
      <c r="T124" s="1">
        <f>(Table2[[#This Row],[Close Price]]-Table2[[#This Row],[50D EMA]])/Table2[[#This Row],[50D EMA]]</f>
        <v>0.25299108465398074</v>
      </c>
      <c r="U124" s="1">
        <f>(Table2[[#This Row],[Close Price]]-Table2[[#This Row],[200D EMA]])/Table2[[#This Row],[200D EMA]]</f>
        <v>0.45192573597781693</v>
      </c>
      <c r="V124">
        <v>1.7814450476106101</v>
      </c>
      <c r="W124">
        <v>1870.6</v>
      </c>
      <c r="X124">
        <v>1994</v>
      </c>
      <c r="Y124">
        <v>1507.95</v>
      </c>
      <c r="Z124">
        <v>1994</v>
      </c>
      <c r="AA124">
        <v>1453.25</v>
      </c>
      <c r="AB124">
        <v>1994</v>
      </c>
      <c r="AC124" s="1">
        <f>(Table2[[#This Row],[Close Price]]/Table2[[#This Row],[Day Low]])-1</f>
        <v>5.7147439324281013E-2</v>
      </c>
      <c r="AD124" s="1">
        <f>(Table2[[#This Row],[Day High]]/Table2[[#This Row],[Close Price]])-1</f>
        <v>8.3438685208596652E-3</v>
      </c>
      <c r="AE124" s="1">
        <f>(Table2[[#This Row],[Close Price]]/Table2[[#This Row],[Current Week Low]])-1</f>
        <v>0.31138300341523251</v>
      </c>
      <c r="AF124" s="1">
        <f>(Table2[[#This Row],[Current Week High]]/Table2[[#This Row],[Close Price]])-1</f>
        <v>8.3438685208596652E-3</v>
      </c>
      <c r="AG124" s="1">
        <f>(Table2[[#This Row],[Close Price]]/Table2[[#This Row],[Current Month Low]])-1</f>
        <v>0.36074316187854816</v>
      </c>
      <c r="AH124" s="1">
        <f>(Table2[[#This Row],[Current Month High]]/Table2[[#This Row],[Close Price]])-1</f>
        <v>8.3438685208596652E-3</v>
      </c>
      <c r="AI124">
        <v>0.83438685208596597</v>
      </c>
      <c r="AJ124">
        <v>96.873911095624393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0.56999999999999995</v>
      </c>
      <c r="AM124" t="s">
        <v>3182</v>
      </c>
      <c r="AN124">
        <v>19.57</v>
      </c>
      <c r="AO124" t="s">
        <v>3182</v>
      </c>
      <c r="AP124">
        <v>6.3789463863270002E-2</v>
      </c>
      <c r="AQ124">
        <f>(Table2[[#This Row],[Sharpe Ratio]]-AVERAGE(Table2[Sharpe Ratio]))/_xlfn.STDEV.P(Table2[Sharpe Ratio])</f>
        <v>7.0759405302637107E-2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9.1319357021440872</v>
      </c>
      <c r="AS124">
        <f>_xlfn.RANK.AVG(Table2[[#This Row],[1Y Return vs Nifty Z-Score]],Table2[1Y Return vs Nifty Z-Score])</f>
        <v>210</v>
      </c>
      <c r="AT124">
        <f>_xlfn.RANK.AVG(Table2[[#This Row],[6M Return vs Nifty Z-Score]],Table2[6M Return vs Nifty Z-Score])</f>
        <v>32</v>
      </c>
      <c r="AU124">
        <f>_xlfn.RANK.AVG(Table2[[#This Row],[Sharpe Ratio Z-Score]],Table2[Sharpe Ratio Z-Score])</f>
        <v>317</v>
      </c>
      <c r="AV124">
        <f>(Table2[[#This Row],[Rank 1Y]]+Table2[[#This Row],[Rank 6M]]+Table2[[#This Row],[Rank Sharpe]])/3</f>
        <v>186.33333333333334</v>
      </c>
    </row>
    <row r="125" spans="1:48" x14ac:dyDescent="0.3">
      <c r="A125" t="s">
        <v>1232</v>
      </c>
      <c r="B125" t="s">
        <v>1233</v>
      </c>
      <c r="C125" t="s">
        <v>3142</v>
      </c>
      <c r="D125" t="s">
        <v>202</v>
      </c>
      <c r="E125">
        <v>9515.6429804799991</v>
      </c>
      <c r="F125">
        <v>2160.1999999999998</v>
      </c>
      <c r="G125">
        <v>89.154918971047493</v>
      </c>
      <c r="H125">
        <f>(Table2[[#This Row],[1Y Return vs Nifty]]-AVERAGE(Table2[1Y Return vs Nifty]))/_xlfn.STDEV.P(Table2[1Y Return vs Nifty])</f>
        <v>1.1219531290390818</v>
      </c>
      <c r="I125">
        <v>-6.3665733585586304E-2</v>
      </c>
      <c r="J125">
        <f>(Table2[[#This Row],[1M Return vs Nifty]]-AVERAGE(Table2[1M Return vs Nifty]))/_xlfn.STDEV.P(Table2[1M Return vs Nifty])</f>
        <v>3.744880524430555E-2</v>
      </c>
      <c r="K125">
        <v>1.3906628036606401</v>
      </c>
      <c r="L125">
        <f>(Table2[[#This Row],[6M Return vs Nifty]]-AVERAGE(Table2[6M Return vs Nifty]))/_xlfn.STDEV.P(Table2[6M Return vs Nifty])</f>
        <v>-0.13040481652919744</v>
      </c>
      <c r="M125">
        <v>1.7722553932873799</v>
      </c>
      <c r="N125">
        <f>(Table2[[#This Row],[1W Return vs Nifty]]-AVERAGE(Table2[1W Return vs Nifty]))/_xlfn.STDEV.P(Table2[1W Return vs Nifty])</f>
        <v>0.21659382373006172</v>
      </c>
      <c r="O125">
        <v>2094.3200000000002</v>
      </c>
      <c r="P125">
        <v>2107.0092408364599</v>
      </c>
      <c r="Q125">
        <v>1881.5074766090099</v>
      </c>
      <c r="R125">
        <v>46.2279485523188</v>
      </c>
      <c r="S125" s="1">
        <f>(Table2[[#This Row],[Close Price]]-Table2[[#This Row],[20D EMA]])/Table2[[#This Row],[20D EMA]]</f>
        <v>3.1456510943886157E-2</v>
      </c>
      <c r="T125" s="1">
        <f>(Table2[[#This Row],[Close Price]]-Table2[[#This Row],[50D EMA]])/Table2[[#This Row],[50D EMA]]</f>
        <v>2.5244672938607424E-2</v>
      </c>
      <c r="U125" s="1">
        <f>(Table2[[#This Row],[Close Price]]-Table2[[#This Row],[200D EMA]])/Table2[[#This Row],[200D EMA]]</f>
        <v>0.14812193246942068</v>
      </c>
      <c r="V125">
        <v>0.446203877686487</v>
      </c>
      <c r="W125">
        <v>2036.6</v>
      </c>
      <c r="X125">
        <v>2186.1999999999998</v>
      </c>
      <c r="Y125">
        <v>1902</v>
      </c>
      <c r="Z125">
        <v>2186.1999999999998</v>
      </c>
      <c r="AA125">
        <v>1901</v>
      </c>
      <c r="AB125">
        <v>2277</v>
      </c>
      <c r="AC125" s="1">
        <f>(Table2[[#This Row],[Close Price]]/Table2[[#This Row],[Day Low]])-1</f>
        <v>6.0689384267897495E-2</v>
      </c>
      <c r="AD125" s="1">
        <f>(Table2[[#This Row],[Day High]]/Table2[[#This Row],[Close Price]])-1</f>
        <v>1.2035922599759274E-2</v>
      </c>
      <c r="AE125" s="1">
        <f>(Table2[[#This Row],[Close Price]]/Table2[[#This Row],[Current Week Low]])-1</f>
        <v>0.13575184016824382</v>
      </c>
      <c r="AF125" s="1">
        <f>(Table2[[#This Row],[Current Week High]]/Table2[[#This Row],[Close Price]])-1</f>
        <v>1.2035922599759274E-2</v>
      </c>
      <c r="AG125" s="1">
        <f>(Table2[[#This Row],[Close Price]]/Table2[[#This Row],[Current Month Low]])-1</f>
        <v>0.13634928984744854</v>
      </c>
      <c r="AH125" s="1">
        <f>(Table2[[#This Row],[Current Month High]]/Table2[[#This Row],[Close Price]])-1</f>
        <v>5.4069067678918614E-2</v>
      </c>
      <c r="AI125">
        <v>11.054531987778899</v>
      </c>
      <c r="AJ125">
        <v>120.428571428571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0.17</v>
      </c>
      <c r="AM125" t="s">
        <v>3182</v>
      </c>
      <c r="AN125">
        <v>-3.04</v>
      </c>
      <c r="AO125" t="s">
        <v>3181</v>
      </c>
      <c r="AP125">
        <v>0.147836917651126</v>
      </c>
      <c r="AQ125">
        <f>(Table2[[#This Row],[Sharpe Ratio]]-AVERAGE(Table2[Sharpe Ratio]))/_xlfn.STDEV.P(Table2[Sharpe Ratio])</f>
        <v>1.069195743024451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85</v>
      </c>
      <c r="AT125">
        <f>_xlfn.RANK.AVG(Table2[[#This Row],[6M Return vs Nifty Z-Score]],Table2[6M Return vs Nifty Z-Score])</f>
        <v>369</v>
      </c>
      <c r="AU125">
        <f>_xlfn.RANK.AVG(Table2[[#This Row],[Sharpe Ratio Z-Score]],Table2[Sharpe Ratio Z-Score])</f>
        <v>106</v>
      </c>
      <c r="AV125">
        <f>(Table2[[#This Row],[Rank 1Y]]+Table2[[#This Row],[Rank 6M]]+Table2[[#This Row],[Rank Sharpe]])/3</f>
        <v>186.66666666666666</v>
      </c>
    </row>
    <row r="126" spans="1:48" x14ac:dyDescent="0.3">
      <c r="A126" t="s">
        <v>1116</v>
      </c>
      <c r="B126" t="s">
        <v>1117</v>
      </c>
      <c r="C126" t="s">
        <v>3144</v>
      </c>
      <c r="D126" t="s">
        <v>75</v>
      </c>
      <c r="E126">
        <v>11277.15914439</v>
      </c>
      <c r="F126">
        <v>363.9</v>
      </c>
      <c r="G126">
        <v>47.041729006889803</v>
      </c>
      <c r="H126">
        <f>(Table2[[#This Row],[1Y Return vs Nifty]]-AVERAGE(Table2[1Y Return vs Nifty]))/_xlfn.STDEV.P(Table2[1Y Return vs Nifty])</f>
        <v>0.39929347538115167</v>
      </c>
      <c r="I126">
        <v>4.2894307590747003</v>
      </c>
      <c r="J126">
        <f>(Table2[[#This Row],[1M Return vs Nifty]]-AVERAGE(Table2[1M Return vs Nifty]))/_xlfn.STDEV.P(Table2[1M Return vs Nifty])</f>
        <v>0.53945567419047569</v>
      </c>
      <c r="K126">
        <v>55.266303919267401</v>
      </c>
      <c r="L126">
        <f>(Table2[[#This Row],[6M Return vs Nifty]]-AVERAGE(Table2[6M Return vs Nifty]))/_xlfn.STDEV.P(Table2[6M Return vs Nifty])</f>
        <v>1.7770965978169109</v>
      </c>
      <c r="M126">
        <v>1.01796160477829</v>
      </c>
      <c r="N126">
        <f>(Table2[[#This Row],[1W Return vs Nifty]]-AVERAGE(Table2[1W Return vs Nifty]))/_xlfn.STDEV.P(Table2[1W Return vs Nifty])</f>
        <v>6.0554290974217391E-2</v>
      </c>
      <c r="O126">
        <v>360.96</v>
      </c>
      <c r="P126">
        <v>356.81531495133299</v>
      </c>
      <c r="Q126">
        <v>301.417402395409</v>
      </c>
      <c r="R126">
        <v>50.6018295082064</v>
      </c>
      <c r="S126" s="1">
        <f>(Table2[[#This Row],[Close Price]]-Table2[[#This Row],[20D EMA]])/Table2[[#This Row],[20D EMA]]</f>
        <v>8.1449468085106318E-3</v>
      </c>
      <c r="T126" s="1">
        <f>(Table2[[#This Row],[Close Price]]-Table2[[#This Row],[50D EMA]])/Table2[[#This Row],[50D EMA]]</f>
        <v>1.985532781751053E-2</v>
      </c>
      <c r="U126" s="1">
        <f>(Table2[[#This Row],[Close Price]]-Table2[[#This Row],[200D EMA]])/Table2[[#This Row],[200D EMA]]</f>
        <v>0.20729591957210322</v>
      </c>
      <c r="V126">
        <v>0.51020977314790295</v>
      </c>
      <c r="W126">
        <v>357.1</v>
      </c>
      <c r="X126">
        <v>364.5</v>
      </c>
      <c r="Y126">
        <v>351.9</v>
      </c>
      <c r="Z126">
        <v>364.5</v>
      </c>
      <c r="AA126">
        <v>348.5</v>
      </c>
      <c r="AB126">
        <v>367.9</v>
      </c>
      <c r="AC126" s="1">
        <f>(Table2[[#This Row],[Close Price]]/Table2[[#This Row],[Day Low]])-1</f>
        <v>1.9042285074208687E-2</v>
      </c>
      <c r="AD126" s="1">
        <f>(Table2[[#This Row],[Day High]]/Table2[[#This Row],[Close Price]])-1</f>
        <v>1.6488046166529546E-3</v>
      </c>
      <c r="AE126" s="1">
        <f>(Table2[[#This Row],[Close Price]]/Table2[[#This Row],[Current Week Low]])-1</f>
        <v>3.4100596760443302E-2</v>
      </c>
      <c r="AF126" s="1">
        <f>(Table2[[#This Row],[Current Week High]]/Table2[[#This Row],[Close Price]])-1</f>
        <v>1.6488046166529546E-3</v>
      </c>
      <c r="AG126" s="1">
        <f>(Table2[[#This Row],[Close Price]]/Table2[[#This Row],[Current Month Low]])-1</f>
        <v>4.4189383070301291E-2</v>
      </c>
      <c r="AH126" s="1">
        <f>(Table2[[#This Row],[Current Month High]]/Table2[[#This Row],[Close Price]])-1</f>
        <v>1.0992030777686068E-2</v>
      </c>
      <c r="AI126">
        <v>5.7982962352294702</v>
      </c>
      <c r="AJ126">
        <v>110.89539263981401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0.02</v>
      </c>
      <c r="AM126" t="s">
        <v>3182</v>
      </c>
      <c r="AN126">
        <v>0.39</v>
      </c>
      <c r="AO126" t="s">
        <v>3182</v>
      </c>
      <c r="AP126">
        <v>5.7513305288540997E-2</v>
      </c>
      <c r="AQ126">
        <f>(Table2[[#This Row],[Sharpe Ratio]]-AVERAGE(Table2[Sharpe Ratio]))/_xlfn.STDEV.P(Table2[Sharpe Ratio])</f>
        <v>-3.7978180265865803E-3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2.7726022203361693</v>
      </c>
      <c r="AS126">
        <f>_xlfn.RANK.AVG(Table2[[#This Row],[1Y Return vs Nifty Z-Score]],Table2[1Y Return vs Nifty Z-Score])</f>
        <v>192</v>
      </c>
      <c r="AT126">
        <f>_xlfn.RANK.AVG(Table2[[#This Row],[6M Return vs Nifty Z-Score]],Table2[6M Return vs Nifty Z-Score])</f>
        <v>33</v>
      </c>
      <c r="AU126">
        <f>_xlfn.RANK.AVG(Table2[[#This Row],[Sharpe Ratio Z-Score]],Table2[Sharpe Ratio Z-Score])</f>
        <v>336</v>
      </c>
      <c r="AV126">
        <f>(Table2[[#This Row],[Rank 1Y]]+Table2[[#This Row],[Rank 6M]]+Table2[[#This Row],[Rank Sharpe]])/3</f>
        <v>187</v>
      </c>
    </row>
    <row r="127" spans="1:48" x14ac:dyDescent="0.3">
      <c r="A127" t="s">
        <v>536</v>
      </c>
      <c r="B127" t="s">
        <v>537</v>
      </c>
      <c r="C127" t="s">
        <v>3140</v>
      </c>
      <c r="D127" t="s">
        <v>51</v>
      </c>
      <c r="E127">
        <v>38281.810980529997</v>
      </c>
      <c r="F127">
        <v>3064.7</v>
      </c>
      <c r="G127">
        <v>46.949574143461298</v>
      </c>
      <c r="H127">
        <f>(Table2[[#This Row],[1Y Return vs Nifty]]-AVERAGE(Table2[1Y Return vs Nifty]))/_xlfn.STDEV.P(Table2[1Y Return vs Nifty])</f>
        <v>0.39771210380267907</v>
      </c>
      <c r="I127">
        <v>0.62957001190144801</v>
      </c>
      <c r="J127">
        <f>(Table2[[#This Row],[1M Return vs Nifty]]-AVERAGE(Table2[1M Return vs Nifty]))/_xlfn.STDEV.P(Table2[1M Return vs Nifty])</f>
        <v>0.11739399061299309</v>
      </c>
      <c r="K127">
        <v>30.104083606621099</v>
      </c>
      <c r="L127">
        <f>(Table2[[#This Row],[6M Return vs Nifty]]-AVERAGE(Table2[6M Return vs Nifty]))/_xlfn.STDEV.P(Table2[6M Return vs Nifty])</f>
        <v>0.88621214910160118</v>
      </c>
      <c r="M127">
        <v>0.68363977529503495</v>
      </c>
      <c r="N127">
        <f>(Table2[[#This Row],[1W Return vs Nifty]]-AVERAGE(Table2[1W Return vs Nifty]))/_xlfn.STDEV.P(Table2[1W Return vs Nifty])</f>
        <v>-8.6063237058510295E-3</v>
      </c>
      <c r="O127">
        <v>3103.35</v>
      </c>
      <c r="P127">
        <v>3090.48271327773</v>
      </c>
      <c r="Q127">
        <v>2612.4828306627501</v>
      </c>
      <c r="R127">
        <v>38.273128818738101</v>
      </c>
      <c r="S127" s="1">
        <f>(Table2[[#This Row],[Close Price]]-Table2[[#This Row],[20D EMA]])/Table2[[#This Row],[20D EMA]]</f>
        <v>-1.2454283274525945E-2</v>
      </c>
      <c r="T127" s="1">
        <f>(Table2[[#This Row],[Close Price]]-Table2[[#This Row],[50D EMA]])/Table2[[#This Row],[50D EMA]]</f>
        <v>-8.3426168886042186E-3</v>
      </c>
      <c r="U127" s="1">
        <f>(Table2[[#This Row],[Close Price]]-Table2[[#This Row],[200D EMA]])/Table2[[#This Row],[200D EMA]]</f>
        <v>0.17309861868930584</v>
      </c>
      <c r="V127">
        <v>0.50699093692845199</v>
      </c>
      <c r="W127">
        <v>2991.05</v>
      </c>
      <c r="X127">
        <v>3180.95</v>
      </c>
      <c r="Y127">
        <v>2880</v>
      </c>
      <c r="Z127">
        <v>3180.95</v>
      </c>
      <c r="AA127">
        <v>2880</v>
      </c>
      <c r="AB127">
        <v>3428</v>
      </c>
      <c r="AC127" s="1">
        <f>(Table2[[#This Row],[Close Price]]/Table2[[#This Row],[Day Low]])-1</f>
        <v>2.4623459988966978E-2</v>
      </c>
      <c r="AD127" s="1">
        <f>(Table2[[#This Row],[Day High]]/Table2[[#This Row],[Close Price]])-1</f>
        <v>3.7931934610239137E-2</v>
      </c>
      <c r="AE127" s="1">
        <f>(Table2[[#This Row],[Close Price]]/Table2[[#This Row],[Current Week Low]])-1</f>
        <v>6.4131944444444366E-2</v>
      </c>
      <c r="AF127" s="1">
        <f>(Table2[[#This Row],[Current Week High]]/Table2[[#This Row],[Close Price]])-1</f>
        <v>3.7931934610239137E-2</v>
      </c>
      <c r="AG127" s="1">
        <f>(Table2[[#This Row],[Close Price]]/Table2[[#This Row],[Current Month Low]])-1</f>
        <v>6.4131944444444366E-2</v>
      </c>
      <c r="AH127" s="1">
        <f>(Table2[[#This Row],[Current Month High]]/Table2[[#This Row],[Close Price]])-1</f>
        <v>0.11854341371096688</v>
      </c>
      <c r="AI127">
        <v>13.7142297777922</v>
      </c>
      <c r="AJ127">
        <v>76.5176822946664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-0.06</v>
      </c>
      <c r="AM127" t="s">
        <v>3181</v>
      </c>
      <c r="AN127">
        <v>-7.13</v>
      </c>
      <c r="AO127" t="s">
        <v>3181</v>
      </c>
      <c r="AP127">
        <v>8.3751223101809005E-2</v>
      </c>
      <c r="AQ127">
        <f>(Table2[[#This Row],[Sharpe Ratio]]-AVERAGE(Table2[Sharpe Ratio]))/_xlfn.STDEV.P(Table2[Sharpe Ratio])</f>
        <v>0.30789384412713877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1.700605763938561</v>
      </c>
      <c r="AS127">
        <f>_xlfn.RANK.AVG(Table2[[#This Row],[1Y Return vs Nifty Z-Score]],Table2[1Y Return vs Nifty Z-Score])</f>
        <v>194</v>
      </c>
      <c r="AT127">
        <f>_xlfn.RANK.AVG(Table2[[#This Row],[6M Return vs Nifty Z-Score]],Table2[6M Return vs Nifty Z-Score])</f>
        <v>110</v>
      </c>
      <c r="AU127">
        <f>_xlfn.RANK.AVG(Table2[[#This Row],[Sharpe Ratio Z-Score]],Table2[Sharpe Ratio Z-Score])</f>
        <v>263</v>
      </c>
      <c r="AV127">
        <f>(Table2[[#This Row],[Rank 1Y]]+Table2[[#This Row],[Rank 6M]]+Table2[[#This Row],[Rank Sharpe]])/3</f>
        <v>189</v>
      </c>
    </row>
    <row r="128" spans="1:48" x14ac:dyDescent="0.3">
      <c r="A128" t="s">
        <v>948</v>
      </c>
      <c r="B128" t="s">
        <v>949</v>
      </c>
      <c r="C128" t="s">
        <v>3142</v>
      </c>
      <c r="D128" t="s">
        <v>533</v>
      </c>
      <c r="E128">
        <v>15572.812066279999</v>
      </c>
      <c r="F128">
        <v>561.79999999999995</v>
      </c>
      <c r="G128">
        <v>63.414343187813003</v>
      </c>
      <c r="H128">
        <f>(Table2[[#This Row],[1Y Return vs Nifty]]-AVERAGE(Table2[1Y Return vs Nifty]))/_xlfn.STDEV.P(Table2[1Y Return vs Nifty])</f>
        <v>0.68024649042301577</v>
      </c>
      <c r="I128">
        <v>-2.5652012586674902</v>
      </c>
      <c r="J128">
        <f>(Table2[[#This Row],[1M Return vs Nifty]]-AVERAGE(Table2[1M Return vs Nifty]))/_xlfn.STDEV.P(Table2[1M Return vs Nifty])</f>
        <v>-0.25103274314805202</v>
      </c>
      <c r="K128">
        <v>-3.1779901467066898</v>
      </c>
      <c r="L128">
        <f>(Table2[[#This Row],[6M Return vs Nifty]]-AVERAGE(Table2[6M Return vs Nifty]))/_xlfn.STDEV.P(Table2[6M Return vs Nifty])</f>
        <v>-0.2921608863230048</v>
      </c>
      <c r="M128">
        <v>-1.4487080469507501</v>
      </c>
      <c r="N128">
        <f>(Table2[[#This Row],[1W Return vs Nifty]]-AVERAGE(Table2[1W Return vs Nifty]))/_xlfn.STDEV.P(Table2[1W Return vs Nifty])</f>
        <v>-0.44972165956701171</v>
      </c>
      <c r="O128">
        <v>574.32000000000005</v>
      </c>
      <c r="P128">
        <v>591.16402424655496</v>
      </c>
      <c r="Q128">
        <v>527.61215256551395</v>
      </c>
      <c r="R128">
        <v>40.331434078089003</v>
      </c>
      <c r="S128" s="1">
        <f>(Table2[[#This Row],[Close Price]]-Table2[[#This Row],[20D EMA]])/Table2[[#This Row],[20D EMA]]</f>
        <v>-2.1799693550633957E-2</v>
      </c>
      <c r="T128" s="1">
        <f>(Table2[[#This Row],[Close Price]]-Table2[[#This Row],[50D EMA]])/Table2[[#This Row],[50D EMA]]</f>
        <v>-4.967153453557966E-2</v>
      </c>
      <c r="U128" s="1">
        <f>(Table2[[#This Row],[Close Price]]-Table2[[#This Row],[200D EMA]])/Table2[[#This Row],[200D EMA]]</f>
        <v>6.4797308530987405E-2</v>
      </c>
      <c r="V128">
        <v>0.50056585755170602</v>
      </c>
      <c r="W128">
        <v>548.04999999999995</v>
      </c>
      <c r="X128">
        <v>564.9</v>
      </c>
      <c r="Y128">
        <v>517.5</v>
      </c>
      <c r="Z128">
        <v>564.9</v>
      </c>
      <c r="AA128">
        <v>515</v>
      </c>
      <c r="AB128">
        <v>650</v>
      </c>
      <c r="AC128" s="1">
        <f>(Table2[[#This Row],[Close Price]]/Table2[[#This Row],[Day Low]])-1</f>
        <v>2.5088951737980203E-2</v>
      </c>
      <c r="AD128" s="1">
        <f>(Table2[[#This Row],[Day High]]/Table2[[#This Row],[Close Price]])-1</f>
        <v>5.5179779280882801E-3</v>
      </c>
      <c r="AE128" s="1">
        <f>(Table2[[#This Row],[Close Price]]/Table2[[#This Row],[Current Week Low]])-1</f>
        <v>8.5603864734299373E-2</v>
      </c>
      <c r="AF128" s="1">
        <f>(Table2[[#This Row],[Current Week High]]/Table2[[#This Row],[Close Price]])-1</f>
        <v>5.5179779280882801E-3</v>
      </c>
      <c r="AG128" s="1">
        <f>(Table2[[#This Row],[Close Price]]/Table2[[#This Row],[Current Month Low]])-1</f>
        <v>9.0873786407766888E-2</v>
      </c>
      <c r="AH128" s="1">
        <f>(Table2[[#This Row],[Current Month High]]/Table2[[#This Row],[Close Price]])-1</f>
        <v>0.15699537201851199</v>
      </c>
      <c r="AI128">
        <v>28.871484514061901</v>
      </c>
      <c r="AJ128">
        <v>97.816901408450605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-0.03</v>
      </c>
      <c r="AM128" t="s">
        <v>3181</v>
      </c>
      <c r="AN128">
        <v>-7.18</v>
      </c>
      <c r="AO128" t="s">
        <v>3181</v>
      </c>
      <c r="AP128">
        <v>0.224935146868882</v>
      </c>
      <c r="AQ128">
        <f>(Table2[[#This Row],[Sharpe Ratio]]-AVERAGE(Table2[Sharpe Ratio]))/_xlfn.STDEV.P(Table2[Sharpe Ratio])</f>
        <v>1.9850792130854531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133</v>
      </c>
      <c r="AT128">
        <f>_xlfn.RANK.AVG(Table2[[#This Row],[6M Return vs Nifty Z-Score]],Table2[6M Return vs Nifty Z-Score])</f>
        <v>420</v>
      </c>
      <c r="AU128">
        <f>_xlfn.RANK.AVG(Table2[[#This Row],[Sharpe Ratio Z-Score]],Table2[Sharpe Ratio Z-Score])</f>
        <v>16</v>
      </c>
      <c r="AV128">
        <f>(Table2[[#This Row],[Rank 1Y]]+Table2[[#This Row],[Rank 6M]]+Table2[[#This Row],[Rank Sharpe]])/3</f>
        <v>189.66666666666666</v>
      </c>
    </row>
    <row r="129" spans="1:48" x14ac:dyDescent="0.3">
      <c r="A129" t="s">
        <v>1698</v>
      </c>
      <c r="B129" t="s">
        <v>1699</v>
      </c>
      <c r="C129" t="s">
        <v>3140</v>
      </c>
      <c r="D129" t="s">
        <v>51</v>
      </c>
      <c r="E129">
        <v>5018.1025799999998</v>
      </c>
      <c r="F129">
        <v>623.5</v>
      </c>
      <c r="G129">
        <v>122.53491897104701</v>
      </c>
      <c r="H129">
        <f>(Table2[[#This Row],[1Y Return vs Nifty]]-AVERAGE(Table2[1Y Return vs Nifty]))/_xlfn.STDEV.P(Table2[1Y Return vs Nifty])</f>
        <v>1.6947517999455552</v>
      </c>
      <c r="I129">
        <v>16.470271737848002</v>
      </c>
      <c r="J129">
        <f>(Table2[[#This Row],[1M Return vs Nifty]]-AVERAGE(Table2[1M Return vs Nifty]))/_xlfn.STDEV.P(Table2[1M Return vs Nifty])</f>
        <v>1.9441720298227028</v>
      </c>
      <c r="K129">
        <v>41.868538255938098</v>
      </c>
      <c r="L129">
        <f>(Table2[[#This Row],[6M Return vs Nifty]]-AVERAGE(Table2[6M Return vs Nifty]))/_xlfn.STDEV.P(Table2[6M Return vs Nifty])</f>
        <v>1.302740164692717</v>
      </c>
      <c r="M129">
        <v>14.011564249511199</v>
      </c>
      <c r="N129">
        <f>(Table2[[#This Row],[1W Return vs Nifty]]-AVERAGE(Table2[1W Return vs Nifty]))/_xlfn.STDEV.P(Table2[1W Return vs Nifty])</f>
        <v>2.7485197977653333</v>
      </c>
      <c r="O129">
        <v>573.38</v>
      </c>
      <c r="P129">
        <v>555.92914648278804</v>
      </c>
      <c r="Q129">
        <v>447.86135982628599</v>
      </c>
      <c r="R129">
        <v>75.234764882531493</v>
      </c>
      <c r="S129" s="1">
        <f>(Table2[[#This Row],[Close Price]]-Table2[[#This Row],[20D EMA]])/Table2[[#This Row],[20D EMA]]</f>
        <v>8.74114897624612E-2</v>
      </c>
      <c r="T129" s="1">
        <f>(Table2[[#This Row],[Close Price]]-Table2[[#This Row],[50D EMA]])/Table2[[#This Row],[50D EMA]]</f>
        <v>0.12154580119555577</v>
      </c>
      <c r="U129" s="1">
        <f>(Table2[[#This Row],[Close Price]]-Table2[[#This Row],[200D EMA]])/Table2[[#This Row],[200D EMA]]</f>
        <v>0.39217189945084741</v>
      </c>
      <c r="V129">
        <v>0.87499728281019895</v>
      </c>
      <c r="W129">
        <v>619.70000000000005</v>
      </c>
      <c r="X129">
        <v>636.54999999999995</v>
      </c>
      <c r="Y129">
        <v>530.04999999999995</v>
      </c>
      <c r="Z129">
        <v>646.5</v>
      </c>
      <c r="AA129">
        <v>511.4</v>
      </c>
      <c r="AB129">
        <v>646.5</v>
      </c>
      <c r="AC129" s="1">
        <f>(Table2[[#This Row],[Close Price]]/Table2[[#This Row],[Day Low]])-1</f>
        <v>6.1319993545263518E-3</v>
      </c>
      <c r="AD129" s="1">
        <f>(Table2[[#This Row],[Day High]]/Table2[[#This Row],[Close Price]])-1</f>
        <v>2.0930232558139528E-2</v>
      </c>
      <c r="AE129" s="1">
        <f>(Table2[[#This Row],[Close Price]]/Table2[[#This Row],[Current Week Low]])-1</f>
        <v>0.17630412225261782</v>
      </c>
      <c r="AF129" s="1">
        <f>(Table2[[#This Row],[Current Week High]]/Table2[[#This Row],[Close Price]])-1</f>
        <v>3.68885324779471E-2</v>
      </c>
      <c r="AG129" s="1">
        <f>(Table2[[#This Row],[Close Price]]/Table2[[#This Row],[Current Month Low]])-1</f>
        <v>0.21920219006648423</v>
      </c>
      <c r="AH129" s="1">
        <f>(Table2[[#This Row],[Current Month High]]/Table2[[#This Row],[Close Price]])-1</f>
        <v>3.68885324779471E-2</v>
      </c>
      <c r="AI129">
        <v>8.2598235765837895</v>
      </c>
      <c r="AJ129">
        <v>160.008340283569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0.17</v>
      </c>
      <c r="AM129" t="s">
        <v>3182</v>
      </c>
      <c r="AN129">
        <v>10.62</v>
      </c>
      <c r="AO129" t="s">
        <v>3182</v>
      </c>
      <c r="AP129">
        <v>1.8920642827149E-2</v>
      </c>
      <c r="AQ129">
        <f>(Table2[[#This Row],[Sharpe Ratio]]-AVERAGE(Table2[Sharpe Ratio]))/_xlfn.STDEV.P(Table2[Sharpe Ratio])</f>
        <v>-0.46225687697851747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7.2279269152477905</v>
      </c>
      <c r="AS129">
        <f>_xlfn.RANK.AVG(Table2[[#This Row],[1Y Return vs Nifty Z-Score]],Table2[1Y Return vs Nifty Z-Score])</f>
        <v>43</v>
      </c>
      <c r="AT129">
        <f>_xlfn.RANK.AVG(Table2[[#This Row],[6M Return vs Nifty Z-Score]],Table2[6M Return vs Nifty Z-Score])</f>
        <v>71</v>
      </c>
      <c r="AU129">
        <f>_xlfn.RANK.AVG(Table2[[#This Row],[Sharpe Ratio Z-Score]],Table2[Sharpe Ratio Z-Score])</f>
        <v>455</v>
      </c>
      <c r="AV129">
        <f>(Table2[[#This Row],[Rank 1Y]]+Table2[[#This Row],[Rank 6M]]+Table2[[#This Row],[Rank Sharpe]])/3</f>
        <v>189.66666666666666</v>
      </c>
    </row>
    <row r="130" spans="1:48" x14ac:dyDescent="0.3">
      <c r="A130" t="s">
        <v>55</v>
      </c>
      <c r="B130" t="s">
        <v>56</v>
      </c>
      <c r="C130" t="s">
        <v>3141</v>
      </c>
      <c r="D130" t="s">
        <v>57</v>
      </c>
      <c r="E130">
        <v>395769.42825921002</v>
      </c>
      <c r="F130">
        <v>408.15</v>
      </c>
      <c r="G130">
        <v>46.226522024482698</v>
      </c>
      <c r="H130">
        <f>(Table2[[#This Row],[1Y Return vs Nifty]]-AVERAGE(Table2[1Y Return vs Nifty]))/_xlfn.STDEV.P(Table2[1Y Return vs Nifty])</f>
        <v>0.38530457555980741</v>
      </c>
      <c r="I130">
        <v>-2.40252828849091</v>
      </c>
      <c r="J130">
        <f>(Table2[[#This Row],[1M Return vs Nifty]]-AVERAGE(Table2[1M Return vs Nifty]))/_xlfn.STDEV.P(Table2[1M Return vs Nifty])</f>
        <v>-0.23227300543991486</v>
      </c>
      <c r="K130">
        <v>3.5144314025116801</v>
      </c>
      <c r="L130">
        <f>(Table2[[#This Row],[6M Return vs Nifty]]-AVERAGE(Table2[6M Return vs Nifty]))/_xlfn.STDEV.P(Table2[6M Return vs Nifty])</f>
        <v>-5.521143558437773E-2</v>
      </c>
      <c r="M130">
        <v>0.75860021413838397</v>
      </c>
      <c r="N130">
        <f>(Table2[[#This Row],[1W Return vs Nifty]]-AVERAGE(Table2[1W Return vs Nifty]))/_xlfn.STDEV.P(Table2[1W Return vs Nifty])</f>
        <v>6.900620710871116E-3</v>
      </c>
      <c r="O130">
        <v>414.94</v>
      </c>
      <c r="P130">
        <v>412.94454709129099</v>
      </c>
      <c r="Q130">
        <v>368.43360756654801</v>
      </c>
      <c r="R130">
        <v>42.722014284695398</v>
      </c>
      <c r="S130" s="1">
        <f>(Table2[[#This Row],[Close Price]]-Table2[[#This Row],[20D EMA]])/Table2[[#This Row],[20D EMA]]</f>
        <v>-1.6363811635417218E-2</v>
      </c>
      <c r="T130" s="1">
        <f>(Table2[[#This Row],[Close Price]]-Table2[[#This Row],[50D EMA]])/Table2[[#This Row],[50D EMA]]</f>
        <v>-1.1610631802896921E-2</v>
      </c>
      <c r="U130" s="1">
        <f>(Table2[[#This Row],[Close Price]]-Table2[[#This Row],[200D EMA]])/Table2[[#This Row],[200D EMA]]</f>
        <v>0.10779796310052479</v>
      </c>
      <c r="V130">
        <v>0.82160772548761196</v>
      </c>
      <c r="W130">
        <v>403.5</v>
      </c>
      <c r="X130">
        <v>410.65</v>
      </c>
      <c r="Y130">
        <v>397.8</v>
      </c>
      <c r="Z130">
        <v>414.8</v>
      </c>
      <c r="AA130">
        <v>391.6</v>
      </c>
      <c r="AB130">
        <v>447.75</v>
      </c>
      <c r="AC130" s="1">
        <f>(Table2[[#This Row],[Close Price]]/Table2[[#This Row],[Day Low]])-1</f>
        <v>1.1524163568773282E-2</v>
      </c>
      <c r="AD130" s="1">
        <f>(Table2[[#This Row],[Day High]]/Table2[[#This Row],[Close Price]])-1</f>
        <v>6.1251990689696889E-3</v>
      </c>
      <c r="AE130" s="1">
        <f>(Table2[[#This Row],[Close Price]]/Table2[[#This Row],[Current Week Low]])-1</f>
        <v>2.601809954751122E-2</v>
      </c>
      <c r="AF130" s="1">
        <f>(Table2[[#This Row],[Current Week High]]/Table2[[#This Row],[Close Price]])-1</f>
        <v>1.6293029523459568E-2</v>
      </c>
      <c r="AG130" s="1">
        <f>(Table2[[#This Row],[Close Price]]/Table2[[#This Row],[Current Month Low]])-1</f>
        <v>4.2262512768130645E-2</v>
      </c>
      <c r="AH130" s="1">
        <f>(Table2[[#This Row],[Current Month High]]/Table2[[#This Row],[Close Price]])-1</f>
        <v>9.7023153252480787E-2</v>
      </c>
      <c r="AI130">
        <v>9.8738208991792291</v>
      </c>
      <c r="AJ130">
        <v>75.850926324859898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0.12</v>
      </c>
      <c r="AM130" t="s">
        <v>3182</v>
      </c>
      <c r="AN130">
        <v>-4.32</v>
      </c>
      <c r="AO130" t="s">
        <v>3181</v>
      </c>
      <c r="AP130">
        <v>0.186751723497844</v>
      </c>
      <c r="AQ130">
        <f>(Table2[[#This Row],[Sharpe Ratio]]-AVERAGE(Table2[Sharpe Ratio]))/_xlfn.STDEV.P(Table2[Sharpe Ratio])</f>
        <v>1.5314816836648866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1.6362024389112724</v>
      </c>
      <c r="AS130">
        <f>_xlfn.RANK.AVG(Table2[[#This Row],[1Y Return vs Nifty Z-Score]],Table2[1Y Return vs Nifty Z-Score])</f>
        <v>197</v>
      </c>
      <c r="AT130">
        <f>_xlfn.RANK.AVG(Table2[[#This Row],[6M Return vs Nifty Z-Score]],Table2[6M Return vs Nifty Z-Score])</f>
        <v>341</v>
      </c>
      <c r="AU130">
        <f>_xlfn.RANK.AVG(Table2[[#This Row],[Sharpe Ratio Z-Score]],Table2[Sharpe Ratio Z-Score])</f>
        <v>42</v>
      </c>
      <c r="AV130">
        <f>(Table2[[#This Row],[Rank 1Y]]+Table2[[#This Row],[Rank 6M]]+Table2[[#This Row],[Rank Sharpe]])/3</f>
        <v>193.33333333333334</v>
      </c>
    </row>
    <row r="131" spans="1:48" x14ac:dyDescent="0.3">
      <c r="A131" t="s">
        <v>1131</v>
      </c>
      <c r="B131" t="s">
        <v>1132</v>
      </c>
      <c r="C131" t="s">
        <v>3149</v>
      </c>
      <c r="D131" t="s">
        <v>463</v>
      </c>
      <c r="E131">
        <v>10886.815840134999</v>
      </c>
      <c r="F131">
        <v>1635.85</v>
      </c>
      <c r="G131">
        <v>27.0026828861035</v>
      </c>
      <c r="H131">
        <f>(Table2[[#This Row],[1Y Return vs Nifty]]-AVERAGE(Table2[1Y Return vs Nifty]))/_xlfn.STDEV.P(Table2[1Y Return vs Nifty])</f>
        <v>5.542472210913002E-2</v>
      </c>
      <c r="I131">
        <v>-2.19223499312699</v>
      </c>
      <c r="J131">
        <f>(Table2[[#This Row],[1M Return vs Nifty]]-AVERAGE(Table2[1M Return vs Nifty]))/_xlfn.STDEV.P(Table2[1M Return vs Nifty])</f>
        <v>-0.20802160670707906</v>
      </c>
      <c r="K131">
        <v>10.9717867284647</v>
      </c>
      <c r="L131">
        <f>(Table2[[#This Row],[6M Return vs Nifty]]-AVERAGE(Table2[6M Return vs Nifty]))/_xlfn.STDEV.P(Table2[6M Return vs Nifty])</f>
        <v>0.20882098309279282</v>
      </c>
      <c r="M131">
        <v>0.984988956965272</v>
      </c>
      <c r="N131">
        <f>(Table2[[#This Row],[1W Return vs Nifty]]-AVERAGE(Table2[1W Return vs Nifty]))/_xlfn.STDEV.P(Table2[1W Return vs Nifty])</f>
        <v>5.3733292794402282E-2</v>
      </c>
      <c r="O131">
        <v>1655.27</v>
      </c>
      <c r="P131">
        <v>1734.4704776424601</v>
      </c>
      <c r="Q131">
        <v>1561.28584936272</v>
      </c>
      <c r="R131">
        <v>44.556644575967397</v>
      </c>
      <c r="S131" s="1">
        <f>(Table2[[#This Row],[Close Price]]-Table2[[#This Row],[20D EMA]])/Table2[[#This Row],[20D EMA]]</f>
        <v>-1.1732224954237118E-2</v>
      </c>
      <c r="T131" s="1">
        <f>(Table2[[#This Row],[Close Price]]-Table2[[#This Row],[50D EMA]])/Table2[[#This Row],[50D EMA]]</f>
        <v>-5.685912727468722E-2</v>
      </c>
      <c r="U131" s="1">
        <f>(Table2[[#This Row],[Close Price]]-Table2[[#This Row],[200D EMA]])/Table2[[#This Row],[200D EMA]]</f>
        <v>4.7758167197707729E-2</v>
      </c>
      <c r="V131">
        <v>0.48641084442987098</v>
      </c>
      <c r="W131">
        <v>1600.1</v>
      </c>
      <c r="X131">
        <v>1648</v>
      </c>
      <c r="Y131">
        <v>1535</v>
      </c>
      <c r="Z131">
        <v>1648</v>
      </c>
      <c r="AA131">
        <v>1535</v>
      </c>
      <c r="AB131">
        <v>1829</v>
      </c>
      <c r="AC131" s="1">
        <f>(Table2[[#This Row],[Close Price]]/Table2[[#This Row],[Day Low]])-1</f>
        <v>2.2342353602899712E-2</v>
      </c>
      <c r="AD131" s="1">
        <f>(Table2[[#This Row],[Day High]]/Table2[[#This Row],[Close Price]])-1</f>
        <v>7.4273313567869703E-3</v>
      </c>
      <c r="AE131" s="1">
        <f>(Table2[[#This Row],[Close Price]]/Table2[[#This Row],[Current Week Low]])-1</f>
        <v>6.5700325732898968E-2</v>
      </c>
      <c r="AF131" s="1">
        <f>(Table2[[#This Row],[Current Week High]]/Table2[[#This Row],[Close Price]])-1</f>
        <v>7.4273313567869703E-3</v>
      </c>
      <c r="AG131" s="1">
        <f>(Table2[[#This Row],[Close Price]]/Table2[[#This Row],[Current Month Low]])-1</f>
        <v>6.5700325732898968E-2</v>
      </c>
      <c r="AH131" s="1">
        <f>(Table2[[#This Row],[Current Month High]]/Table2[[#This Row],[Close Price]])-1</f>
        <v>0.11807317296818165</v>
      </c>
      <c r="AI131">
        <v>45.490112174099103</v>
      </c>
      <c r="AJ131">
        <v>82.089610771887706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-0.11</v>
      </c>
      <c r="AM131" t="s">
        <v>3181</v>
      </c>
      <c r="AN131">
        <v>-7.85</v>
      </c>
      <c r="AO131" t="s">
        <v>3181</v>
      </c>
      <c r="AP131">
        <v>0.17978742590857899</v>
      </c>
      <c r="AQ131">
        <f>(Table2[[#This Row],[Sharpe Ratio]]-AVERAGE(Table2[Sharpe Ratio]))/_xlfn.STDEV.P(Table2[Sharpe Ratio])</f>
        <v>1.4487497570394627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275</v>
      </c>
      <c r="AT131">
        <f>_xlfn.RANK.AVG(Table2[[#This Row],[6M Return vs Nifty Z-Score]],Table2[6M Return vs Nifty Z-Score])</f>
        <v>248</v>
      </c>
      <c r="AU131">
        <f>_xlfn.RANK.AVG(Table2[[#This Row],[Sharpe Ratio Z-Score]],Table2[Sharpe Ratio Z-Score])</f>
        <v>57</v>
      </c>
      <c r="AV131">
        <f>(Table2[[#This Row],[Rank 1Y]]+Table2[[#This Row],[Rank 6M]]+Table2[[#This Row],[Rank Sharpe]])/3</f>
        <v>193.33333333333334</v>
      </c>
    </row>
    <row r="132" spans="1:48" x14ac:dyDescent="0.3">
      <c r="A132" t="s">
        <v>159</v>
      </c>
      <c r="B132" t="s">
        <v>160</v>
      </c>
      <c r="C132" t="s">
        <v>3147</v>
      </c>
      <c r="D132" t="s">
        <v>161</v>
      </c>
      <c r="E132">
        <v>157436.26766437499</v>
      </c>
      <c r="F132">
        <v>7429.45</v>
      </c>
      <c r="G132">
        <v>53.930918289666302</v>
      </c>
      <c r="H132">
        <f>(Table2[[#This Row],[1Y Return vs Nifty]]-AVERAGE(Table2[1Y Return vs Nifty]))/_xlfn.STDEV.P(Table2[1Y Return vs Nifty])</f>
        <v>0.51751152405693235</v>
      </c>
      <c r="I132">
        <v>-2.4899117310822199</v>
      </c>
      <c r="J132">
        <f>(Table2[[#This Row],[1M Return vs Nifty]]-AVERAGE(Table2[1M Return vs Nifty]))/_xlfn.STDEV.P(Table2[1M Return vs Nifty])</f>
        <v>-0.24235022024251912</v>
      </c>
      <c r="K132">
        <v>4.0973640016721404</v>
      </c>
      <c r="L132">
        <f>(Table2[[#This Row],[6M Return vs Nifty]]-AVERAGE(Table2[6M Return vs Nifty]))/_xlfn.STDEV.P(Table2[6M Return vs Nifty])</f>
        <v>-3.4572335346461085E-2</v>
      </c>
      <c r="M132">
        <v>-3.51509947445855</v>
      </c>
      <c r="N132">
        <f>(Table2[[#This Row],[1W Return vs Nifty]]-AVERAGE(Table2[1W Return vs Nifty]))/_xlfn.STDEV.P(Table2[1W Return vs Nifty])</f>
        <v>-0.87719270301325325</v>
      </c>
      <c r="O132">
        <v>7898.17</v>
      </c>
      <c r="P132">
        <v>7952.4130969302096</v>
      </c>
      <c r="Q132">
        <v>7132.80298285769</v>
      </c>
      <c r="R132">
        <v>28.307733444745701</v>
      </c>
      <c r="S132" s="1">
        <f>(Table2[[#This Row],[Close Price]]-Table2[[#This Row],[20D EMA]])/Table2[[#This Row],[20D EMA]]</f>
        <v>-5.9345392666908948E-2</v>
      </c>
      <c r="T132" s="1">
        <f>(Table2[[#This Row],[Close Price]]-Table2[[#This Row],[50D EMA]])/Table2[[#This Row],[50D EMA]]</f>
        <v>-6.5761560743377884E-2</v>
      </c>
      <c r="U132" s="1">
        <f>(Table2[[#This Row],[Close Price]]-Table2[[#This Row],[200D EMA]])/Table2[[#This Row],[200D EMA]]</f>
        <v>4.1589122516806284E-2</v>
      </c>
      <c r="V132">
        <v>1.18420171089201</v>
      </c>
      <c r="W132">
        <v>7318.05</v>
      </c>
      <c r="X132">
        <v>7479.85</v>
      </c>
      <c r="Y132">
        <v>7200.05</v>
      </c>
      <c r="Z132">
        <v>7587.7</v>
      </c>
      <c r="AA132">
        <v>7200.05</v>
      </c>
      <c r="AB132">
        <v>8940.6</v>
      </c>
      <c r="AC132" s="1">
        <f>(Table2[[#This Row],[Close Price]]/Table2[[#This Row],[Day Low]])-1</f>
        <v>1.5222634444968186E-2</v>
      </c>
      <c r="AD132" s="1">
        <f>(Table2[[#This Row],[Day High]]/Table2[[#This Row],[Close Price]])-1</f>
        <v>6.7838130682622566E-3</v>
      </c>
      <c r="AE132" s="1">
        <f>(Table2[[#This Row],[Close Price]]/Table2[[#This Row],[Current Week Low]])-1</f>
        <v>3.1860889854931518E-2</v>
      </c>
      <c r="AF132" s="1">
        <f>(Table2[[#This Row],[Current Week High]]/Table2[[#This Row],[Close Price]])-1</f>
        <v>2.1300365437549207E-2</v>
      </c>
      <c r="AG132" s="1">
        <f>(Table2[[#This Row],[Close Price]]/Table2[[#This Row],[Current Month Low]])-1</f>
        <v>3.1860889854931518E-2</v>
      </c>
      <c r="AH132" s="1">
        <f>(Table2[[#This Row],[Current Month High]]/Table2[[#This Row],[Close Price]])-1</f>
        <v>0.20339998250206959</v>
      </c>
      <c r="AI132">
        <v>23.157838063382801</v>
      </c>
      <c r="AJ132">
        <v>84.406220137259993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0.01</v>
      </c>
      <c r="AM132" t="s">
        <v>3182</v>
      </c>
      <c r="AN132">
        <v>-14.09</v>
      </c>
      <c r="AO132" t="s">
        <v>3181</v>
      </c>
      <c r="AP132">
        <v>0.158272594258347</v>
      </c>
      <c r="AQ132">
        <f>(Table2[[#This Row],[Sharpe Ratio]]-AVERAGE(Table2[Sharpe Ratio]))/_xlfn.STDEV.P(Table2[Sharpe Ratio])</f>
        <v>1.1931656940911712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159</v>
      </c>
      <c r="AT132">
        <f>_xlfn.RANK.AVG(Table2[[#This Row],[6M Return vs Nifty Z-Score]],Table2[6M Return vs Nifty Z-Score])</f>
        <v>334</v>
      </c>
      <c r="AU132">
        <f>_xlfn.RANK.AVG(Table2[[#This Row],[Sharpe Ratio Z-Score]],Table2[Sharpe Ratio Z-Score])</f>
        <v>88</v>
      </c>
      <c r="AV132">
        <f>(Table2[[#This Row],[Rank 1Y]]+Table2[[#This Row],[Rank 6M]]+Table2[[#This Row],[Rank Sharpe]])/3</f>
        <v>193.66666666666666</v>
      </c>
    </row>
    <row r="133" spans="1:48" x14ac:dyDescent="0.3">
      <c r="A133" t="s">
        <v>1030</v>
      </c>
      <c r="B133" t="s">
        <v>1031</v>
      </c>
      <c r="C133" t="s">
        <v>3136</v>
      </c>
      <c r="D133" t="s">
        <v>502</v>
      </c>
      <c r="E133">
        <v>13408.9182</v>
      </c>
      <c r="F133">
        <v>140.29</v>
      </c>
      <c r="G133">
        <v>44.743481662179001</v>
      </c>
      <c r="H133">
        <f>(Table2[[#This Row],[1Y Return vs Nifty]]-AVERAGE(Table2[1Y Return vs Nifty]))/_xlfn.STDEV.P(Table2[1Y Return vs Nifty])</f>
        <v>0.35985569753619367</v>
      </c>
      <c r="I133">
        <v>-1.63818830646258</v>
      </c>
      <c r="J133">
        <f>(Table2[[#This Row],[1M Return vs Nifty]]-AVERAGE(Table2[1M Return vs Nifty]))/_xlfn.STDEV.P(Table2[1M Return vs Nifty])</f>
        <v>-0.14412795241033616</v>
      </c>
      <c r="K133">
        <v>59.041626706345298</v>
      </c>
      <c r="L133">
        <f>(Table2[[#This Row],[6M Return vs Nifty]]-AVERAGE(Table2[6M Return vs Nifty]))/_xlfn.STDEV.P(Table2[6M Return vs Nifty])</f>
        <v>1.91076430750618</v>
      </c>
      <c r="M133">
        <v>-0.74337327157441802</v>
      </c>
      <c r="N133">
        <f>(Table2[[#This Row],[1W Return vs Nifty]]-AVERAGE(Table2[1W Return vs Nifty]))/_xlfn.STDEV.P(Table2[1W Return vs Nifty])</f>
        <v>-0.30381019845885104</v>
      </c>
      <c r="O133">
        <v>141.61000000000001</v>
      </c>
      <c r="P133">
        <v>132.58353747275501</v>
      </c>
      <c r="Q133">
        <v>106.377043114711</v>
      </c>
      <c r="R133">
        <v>43.870999411039499</v>
      </c>
      <c r="S133" s="1">
        <f>(Table2[[#This Row],[Close Price]]-Table2[[#This Row],[20D EMA]])/Table2[[#This Row],[20D EMA]]</f>
        <v>-9.3213756090673085E-3</v>
      </c>
      <c r="T133" s="1">
        <f>(Table2[[#This Row],[Close Price]]-Table2[[#This Row],[50D EMA]])/Table2[[#This Row],[50D EMA]]</f>
        <v>5.8125334971007275E-2</v>
      </c>
      <c r="U133" s="1">
        <f>(Table2[[#This Row],[Close Price]]-Table2[[#This Row],[200D EMA]])/Table2[[#This Row],[200D EMA]]</f>
        <v>0.31879958205568071</v>
      </c>
      <c r="V133">
        <v>0.97167583336111796</v>
      </c>
      <c r="W133">
        <v>137.15</v>
      </c>
      <c r="X133">
        <v>141.38999999999999</v>
      </c>
      <c r="Y133">
        <v>129.80000000000001</v>
      </c>
      <c r="Z133">
        <v>142.49</v>
      </c>
      <c r="AA133">
        <v>129.80000000000001</v>
      </c>
      <c r="AB133">
        <v>168.75</v>
      </c>
      <c r="AC133" s="1">
        <f>(Table2[[#This Row],[Close Price]]/Table2[[#This Row],[Day Low]])-1</f>
        <v>2.2894640904119523E-2</v>
      </c>
      <c r="AD133" s="1">
        <f>(Table2[[#This Row],[Day High]]/Table2[[#This Row],[Close Price]])-1</f>
        <v>7.8409009908047E-3</v>
      </c>
      <c r="AE133" s="1">
        <f>(Table2[[#This Row],[Close Price]]/Table2[[#This Row],[Current Week Low]])-1</f>
        <v>8.0816640986132393E-2</v>
      </c>
      <c r="AF133" s="1">
        <f>(Table2[[#This Row],[Current Week High]]/Table2[[#This Row],[Close Price]])-1</f>
        <v>1.5681801981609622E-2</v>
      </c>
      <c r="AG133" s="1">
        <f>(Table2[[#This Row],[Close Price]]/Table2[[#This Row],[Current Month Low]])-1</f>
        <v>8.0816640986132393E-2</v>
      </c>
      <c r="AH133" s="1">
        <f>(Table2[[#This Row],[Current Month High]]/Table2[[#This Row],[Close Price]])-1</f>
        <v>0.20286549290754863</v>
      </c>
      <c r="AI133">
        <v>20.286549290754799</v>
      </c>
      <c r="AJ133">
        <v>103.31884057971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0.41</v>
      </c>
      <c r="AM133" t="s">
        <v>3182</v>
      </c>
      <c r="AN133">
        <v>-11.36</v>
      </c>
      <c r="AO133" t="s">
        <v>3181</v>
      </c>
      <c r="AP133">
        <v>5.1591778337523E-2</v>
      </c>
      <c r="AQ133">
        <f>(Table2[[#This Row],[Sharpe Ratio]]-AVERAGE(Table2[Sharpe Ratio]))/_xlfn.STDEV.P(Table2[Sharpe Ratio])</f>
        <v>-7.4142217722722184E-2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1.7485396364504644</v>
      </c>
      <c r="AS133">
        <f>_xlfn.RANK.AVG(Table2[[#This Row],[1Y Return vs Nifty Z-Score]],Table2[1Y Return vs Nifty Z-Score])</f>
        <v>199</v>
      </c>
      <c r="AT133">
        <f>_xlfn.RANK.AVG(Table2[[#This Row],[6M Return vs Nifty Z-Score]],Table2[6M Return vs Nifty Z-Score])</f>
        <v>29</v>
      </c>
      <c r="AU133">
        <f>_xlfn.RANK.AVG(Table2[[#This Row],[Sharpe Ratio Z-Score]],Table2[Sharpe Ratio Z-Score])</f>
        <v>357</v>
      </c>
      <c r="AV133">
        <f>(Table2[[#This Row],[Rank 1Y]]+Table2[[#This Row],[Rank 6M]]+Table2[[#This Row],[Rank Sharpe]])/3</f>
        <v>195</v>
      </c>
    </row>
    <row r="134" spans="1:48" x14ac:dyDescent="0.3">
      <c r="A134" t="s">
        <v>1078</v>
      </c>
      <c r="B134" t="s">
        <v>1079</v>
      </c>
      <c r="C134" t="s">
        <v>3142</v>
      </c>
      <c r="D134" t="s">
        <v>202</v>
      </c>
      <c r="E134">
        <v>12092.262420845</v>
      </c>
      <c r="F134">
        <v>513.95000000000005</v>
      </c>
      <c r="G134">
        <v>30.885072439433099</v>
      </c>
      <c r="H134">
        <f>(Table2[[#This Row],[1Y Return vs Nifty]]-AVERAGE(Table2[1Y Return vs Nifty]))/_xlfn.STDEV.P(Table2[1Y Return vs Nifty])</f>
        <v>0.12204627921183833</v>
      </c>
      <c r="I134">
        <v>-9.9640366494974195</v>
      </c>
      <c r="J134">
        <f>(Table2[[#This Row],[1M Return vs Nifty]]-AVERAGE(Table2[1M Return vs Nifty]))/_xlfn.STDEV.P(Table2[1M Return vs Nifty])</f>
        <v>-1.1042796662661667</v>
      </c>
      <c r="K134">
        <v>17.8012064234238</v>
      </c>
      <c r="L134">
        <f>(Table2[[#This Row],[6M Return vs Nifty]]-AVERAGE(Table2[6M Return vs Nifty]))/_xlfn.STDEV.P(Table2[6M Return vs Nifty])</f>
        <v>0.45062094050478796</v>
      </c>
      <c r="M134">
        <v>-1.21844125868696</v>
      </c>
      <c r="N134">
        <f>(Table2[[#This Row],[1W Return vs Nifty]]-AVERAGE(Table2[1W Return vs Nifty]))/_xlfn.STDEV.P(Table2[1W Return vs Nifty])</f>
        <v>-0.40208674251315379</v>
      </c>
      <c r="O134">
        <v>528.79999999999995</v>
      </c>
      <c r="P134">
        <v>538.931865834326</v>
      </c>
      <c r="Q134">
        <v>476.11037439214903</v>
      </c>
      <c r="R134">
        <v>39.715949484524501</v>
      </c>
      <c r="S134" s="1">
        <f>(Table2[[#This Row],[Close Price]]-Table2[[#This Row],[20D EMA]])/Table2[[#This Row],[20D EMA]]</f>
        <v>-2.8082450832072448E-2</v>
      </c>
      <c r="T134" s="1">
        <f>(Table2[[#This Row],[Close Price]]-Table2[[#This Row],[50D EMA]])/Table2[[#This Row],[50D EMA]]</f>
        <v>-4.6354404736582561E-2</v>
      </c>
      <c r="U134" s="1">
        <f>(Table2[[#This Row],[Close Price]]-Table2[[#This Row],[200D EMA]])/Table2[[#This Row],[200D EMA]]</f>
        <v>7.9476582832627707E-2</v>
      </c>
      <c r="V134">
        <v>0.35948898724454698</v>
      </c>
      <c r="W134">
        <v>499.95</v>
      </c>
      <c r="X134">
        <v>516.6</v>
      </c>
      <c r="Y134">
        <v>478</v>
      </c>
      <c r="Z134">
        <v>516.6</v>
      </c>
      <c r="AA134">
        <v>469.05</v>
      </c>
      <c r="AB134">
        <v>614.9</v>
      </c>
      <c r="AC134" s="1">
        <f>(Table2[[#This Row],[Close Price]]/Table2[[#This Row],[Day Low]])-1</f>
        <v>2.8002800280028106E-2</v>
      </c>
      <c r="AD134" s="1">
        <f>(Table2[[#This Row],[Day High]]/Table2[[#This Row],[Close Price]])-1</f>
        <v>5.156143593734841E-3</v>
      </c>
      <c r="AE134" s="1">
        <f>(Table2[[#This Row],[Close Price]]/Table2[[#This Row],[Current Week Low]])-1</f>
        <v>7.5209205020920544E-2</v>
      </c>
      <c r="AF134" s="1">
        <f>(Table2[[#This Row],[Current Week High]]/Table2[[#This Row],[Close Price]])-1</f>
        <v>5.156143593734841E-3</v>
      </c>
      <c r="AG134" s="1">
        <f>(Table2[[#This Row],[Close Price]]/Table2[[#This Row],[Current Month Low]])-1</f>
        <v>9.5725402409124971E-2</v>
      </c>
      <c r="AH134" s="1">
        <f>(Table2[[#This Row],[Current Month High]]/Table2[[#This Row],[Close Price]])-1</f>
        <v>0.19641988520284048</v>
      </c>
      <c r="AI134">
        <v>26.8605895515127</v>
      </c>
      <c r="AJ134">
        <v>59.6365895325361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7.0000000000000007E-2</v>
      </c>
      <c r="AM134" t="s">
        <v>3182</v>
      </c>
      <c r="AN134">
        <v>-8.76</v>
      </c>
      <c r="AO134" t="s">
        <v>3181</v>
      </c>
      <c r="AP134">
        <v>0.11954452321603699</v>
      </c>
      <c r="AQ134">
        <f>(Table2[[#This Row],[Sharpe Ratio]]-AVERAGE(Table2[Sharpe Ratio]))/_xlfn.STDEV.P(Table2[Sharpe Ratio])</f>
        <v>0.73309805758531332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257</v>
      </c>
      <c r="AT134">
        <f>_xlfn.RANK.AVG(Table2[[#This Row],[6M Return vs Nifty Z-Score]],Table2[6M Return vs Nifty Z-Score])</f>
        <v>171</v>
      </c>
      <c r="AU134">
        <f>_xlfn.RANK.AVG(Table2[[#This Row],[Sharpe Ratio Z-Score]],Table2[Sharpe Ratio Z-Score])</f>
        <v>157</v>
      </c>
      <c r="AV134">
        <f>(Table2[[#This Row],[Rank 1Y]]+Table2[[#This Row],[Rank 6M]]+Table2[[#This Row],[Rank Sharpe]])/3</f>
        <v>195</v>
      </c>
    </row>
    <row r="135" spans="1:48" x14ac:dyDescent="0.3">
      <c r="A135" t="s">
        <v>1146</v>
      </c>
      <c r="B135" t="s">
        <v>1147</v>
      </c>
      <c r="C135" t="s">
        <v>3147</v>
      </c>
      <c r="D135" t="s">
        <v>265</v>
      </c>
      <c r="E135">
        <v>10699.585974</v>
      </c>
      <c r="F135">
        <v>5271.75</v>
      </c>
      <c r="G135">
        <v>21.107635909281701</v>
      </c>
      <c r="H135">
        <f>(Table2[[#This Row],[1Y Return vs Nifty]]-AVERAGE(Table2[1Y Return vs Nifty]))/_xlfn.STDEV.P(Table2[1Y Return vs Nifty])</f>
        <v>-4.5733908006352304E-2</v>
      </c>
      <c r="I135">
        <v>0.82989456292347896</v>
      </c>
      <c r="J135">
        <f>(Table2[[#This Row],[1M Return vs Nifty]]-AVERAGE(Table2[1M Return vs Nifty]))/_xlfn.STDEV.P(Table2[1M Return vs Nifty])</f>
        <v>0.14049577592861326</v>
      </c>
      <c r="K135">
        <v>12.964065008391101</v>
      </c>
      <c r="L135">
        <f>(Table2[[#This Row],[6M Return vs Nifty]]-AVERAGE(Table2[6M Return vs Nifty]))/_xlfn.STDEV.P(Table2[6M Return vs Nifty])</f>
        <v>0.27935886548338906</v>
      </c>
      <c r="M135">
        <v>-8.0775167210001992</v>
      </c>
      <c r="N135">
        <f>(Table2[[#This Row],[1W Return vs Nifty]]-AVERAGE(Table2[1W Return vs Nifty]))/_xlfn.STDEV.P(Table2[1W Return vs Nifty])</f>
        <v>-1.8210125597228193</v>
      </c>
      <c r="O135">
        <v>5419.35</v>
      </c>
      <c r="P135">
        <v>5382.63723212483</v>
      </c>
      <c r="Q135">
        <v>4713.2623869798999</v>
      </c>
      <c r="R135">
        <v>33.2968918999387</v>
      </c>
      <c r="S135" s="1">
        <f>(Table2[[#This Row],[Close Price]]-Table2[[#This Row],[20D EMA]])/Table2[[#This Row],[20D EMA]]</f>
        <v>-2.7235738603338104E-2</v>
      </c>
      <c r="T135" s="1">
        <f>(Table2[[#This Row],[Close Price]]-Table2[[#This Row],[50D EMA]])/Table2[[#This Row],[50D EMA]]</f>
        <v>-2.0600911289921087E-2</v>
      </c>
      <c r="U135" s="1">
        <f>(Table2[[#This Row],[Close Price]]-Table2[[#This Row],[200D EMA]])/Table2[[#This Row],[200D EMA]]</f>
        <v>0.11849279059084172</v>
      </c>
      <c r="V135">
        <v>0.862257988957565</v>
      </c>
      <c r="W135">
        <v>5155</v>
      </c>
      <c r="X135">
        <v>5325.9</v>
      </c>
      <c r="Y135">
        <v>5052</v>
      </c>
      <c r="Z135">
        <v>5473.65</v>
      </c>
      <c r="AA135">
        <v>4971.1000000000004</v>
      </c>
      <c r="AB135">
        <v>5950</v>
      </c>
      <c r="AC135" s="1">
        <f>(Table2[[#This Row],[Close Price]]/Table2[[#This Row],[Day Low]])-1</f>
        <v>2.264791464597482E-2</v>
      </c>
      <c r="AD135" s="1">
        <f>(Table2[[#This Row],[Day High]]/Table2[[#This Row],[Close Price]])-1</f>
        <v>1.0271731398491912E-2</v>
      </c>
      <c r="AE135" s="1">
        <f>(Table2[[#This Row],[Close Price]]/Table2[[#This Row],[Current Week Low]])-1</f>
        <v>4.3497624703087823E-2</v>
      </c>
      <c r="AF135" s="1">
        <f>(Table2[[#This Row],[Current Week High]]/Table2[[#This Row],[Close Price]])-1</f>
        <v>3.8298477735097425E-2</v>
      </c>
      <c r="AG135" s="1">
        <f>(Table2[[#This Row],[Close Price]]/Table2[[#This Row],[Current Month Low]])-1</f>
        <v>6.0479571925730724E-2</v>
      </c>
      <c r="AH135" s="1">
        <f>(Table2[[#This Row],[Current Month High]]/Table2[[#This Row],[Close Price]])-1</f>
        <v>0.12865746668563571</v>
      </c>
      <c r="AI135">
        <v>13.795229288187</v>
      </c>
      <c r="AJ135">
        <v>75.024900398406302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0.09</v>
      </c>
      <c r="AM135" t="s">
        <v>3182</v>
      </c>
      <c r="AN135">
        <v>-8.8000000000000007</v>
      </c>
      <c r="AO135" t="s">
        <v>3181</v>
      </c>
      <c r="AP135">
        <v>0.18396695585939199</v>
      </c>
      <c r="AQ135">
        <f>(Table2[[#This Row],[Sharpe Ratio]]-AVERAGE(Table2[Sharpe Ratio]))/_xlfn.STDEV.P(Table2[Sharpe Ratio])</f>
        <v>1.4984002150773874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5.1508388760217905E-2</v>
      </c>
      <c r="AS135">
        <f>_xlfn.RANK.AVG(Table2[[#This Row],[1Y Return vs Nifty Z-Score]],Table2[1Y Return vs Nifty Z-Score])</f>
        <v>308</v>
      </c>
      <c r="AT135">
        <f>_xlfn.RANK.AVG(Table2[[#This Row],[6M Return vs Nifty Z-Score]],Table2[6M Return vs Nifty Z-Score])</f>
        <v>234</v>
      </c>
      <c r="AU135">
        <f>_xlfn.RANK.AVG(Table2[[#This Row],[Sharpe Ratio Z-Score]],Table2[Sharpe Ratio Z-Score])</f>
        <v>44</v>
      </c>
      <c r="AV135">
        <f>(Table2[[#This Row],[Rank 1Y]]+Table2[[#This Row],[Rank 6M]]+Table2[[#This Row],[Rank Sharpe]])/3</f>
        <v>195.33333333333334</v>
      </c>
    </row>
    <row r="136" spans="1:48" x14ac:dyDescent="0.3">
      <c r="A136" t="s">
        <v>1202</v>
      </c>
      <c r="B136" t="s">
        <v>1203</v>
      </c>
      <c r="C136" t="s">
        <v>3149</v>
      </c>
      <c r="D136" t="s">
        <v>139</v>
      </c>
      <c r="E136">
        <v>9934.2003465399994</v>
      </c>
      <c r="F136">
        <v>418.9</v>
      </c>
      <c r="G136">
        <v>171.28438516321799</v>
      </c>
      <c r="H136">
        <f>(Table2[[#This Row],[1Y Return vs Nifty]]-AVERAGE(Table2[1Y Return vs Nifty]))/_xlfn.STDEV.P(Table2[1Y Return vs Nifty])</f>
        <v>2.5312895303912115</v>
      </c>
      <c r="I136">
        <v>10.641135669781701</v>
      </c>
      <c r="J136">
        <f>(Table2[[#This Row],[1M Return vs Nifty]]-AVERAGE(Table2[1M Return vs Nifty]))/_xlfn.STDEV.P(Table2[1M Return vs Nifty])</f>
        <v>1.2719456385343173</v>
      </c>
      <c r="K136">
        <v>3.0405863879369401</v>
      </c>
      <c r="L136">
        <f>(Table2[[#This Row],[6M Return vs Nifty]]-AVERAGE(Table2[6M Return vs Nifty]))/_xlfn.STDEV.P(Table2[6M Return vs Nifty])</f>
        <v>-7.1988220356973914E-2</v>
      </c>
      <c r="M136">
        <v>0.32728772121287197</v>
      </c>
      <c r="N136">
        <f>(Table2[[#This Row],[1W Return vs Nifty]]-AVERAGE(Table2[1W Return vs Nifty]))/_xlfn.STDEV.P(Table2[1W Return vs Nifty])</f>
        <v>-8.2324295221264082E-2</v>
      </c>
      <c r="O136">
        <v>407.56</v>
      </c>
      <c r="P136">
        <v>418.79270307749999</v>
      </c>
      <c r="Q136">
        <v>367.72452056128202</v>
      </c>
      <c r="R136">
        <v>56.764826146798001</v>
      </c>
      <c r="S136" s="1">
        <f>(Table2[[#This Row],[Close Price]]-Table2[[#This Row],[20D EMA]])/Table2[[#This Row],[20D EMA]]</f>
        <v>2.7824124055353752E-2</v>
      </c>
      <c r="T136" s="1">
        <f>(Table2[[#This Row],[Close Price]]-Table2[[#This Row],[50D EMA]])/Table2[[#This Row],[50D EMA]]</f>
        <v>2.5620532953776867E-4</v>
      </c>
      <c r="U136" s="1">
        <f>(Table2[[#This Row],[Close Price]]-Table2[[#This Row],[200D EMA]])/Table2[[#This Row],[200D EMA]]</f>
        <v>0.13916798194639149</v>
      </c>
      <c r="V136">
        <v>2.0189891306990502</v>
      </c>
      <c r="W136">
        <v>407.05</v>
      </c>
      <c r="X136">
        <v>423.5</v>
      </c>
      <c r="Y136">
        <v>371.25</v>
      </c>
      <c r="Z136">
        <v>423.5</v>
      </c>
      <c r="AA136">
        <v>348.55</v>
      </c>
      <c r="AB136">
        <v>446</v>
      </c>
      <c r="AC136" s="1">
        <f>(Table2[[#This Row],[Close Price]]/Table2[[#This Row],[Day Low]])-1</f>
        <v>2.9111902714654025E-2</v>
      </c>
      <c r="AD136" s="1">
        <f>(Table2[[#This Row],[Day High]]/Table2[[#This Row],[Close Price]])-1</f>
        <v>1.0981141083791002E-2</v>
      </c>
      <c r="AE136" s="1">
        <f>(Table2[[#This Row],[Close Price]]/Table2[[#This Row],[Current Week Low]])-1</f>
        <v>0.12835016835016821</v>
      </c>
      <c r="AF136" s="1">
        <f>(Table2[[#This Row],[Current Week High]]/Table2[[#This Row],[Close Price]])-1</f>
        <v>1.0981141083791002E-2</v>
      </c>
      <c r="AG136" s="1">
        <f>(Table2[[#This Row],[Close Price]]/Table2[[#This Row],[Current Month Low]])-1</f>
        <v>0.20183617845359336</v>
      </c>
      <c r="AH136" s="1">
        <f>(Table2[[#This Row],[Current Month High]]/Table2[[#This Row],[Close Price]])-1</f>
        <v>6.4693244211028844E-2</v>
      </c>
      <c r="AI136">
        <v>35.975173072332304</v>
      </c>
      <c r="AJ136">
        <v>200.50215208034399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-0.08</v>
      </c>
      <c r="AM136" t="s">
        <v>3181</v>
      </c>
      <c r="AN136">
        <v>6.47</v>
      </c>
      <c r="AO136" t="s">
        <v>3182</v>
      </c>
      <c r="AP136">
        <v>0.100687750060853</v>
      </c>
      <c r="AQ136">
        <f>(Table2[[#This Row],[Sharpe Ratio]]-AVERAGE(Table2[Sharpe Ratio]))/_xlfn.STDEV.P(Table2[Sharpe Ratio])</f>
        <v>0.50909023008068899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22</v>
      </c>
      <c r="AT136">
        <f>_xlfn.RANK.AVG(Table2[[#This Row],[6M Return vs Nifty Z-Score]],Table2[6M Return vs Nifty Z-Score])</f>
        <v>346</v>
      </c>
      <c r="AU136">
        <f>_xlfn.RANK.AVG(Table2[[#This Row],[Sharpe Ratio Z-Score]],Table2[Sharpe Ratio Z-Score])</f>
        <v>218</v>
      </c>
      <c r="AV136">
        <f>(Table2[[#This Row],[Rank 1Y]]+Table2[[#This Row],[Rank 6M]]+Table2[[#This Row],[Rank Sharpe]])/3</f>
        <v>195.33333333333334</v>
      </c>
    </row>
    <row r="137" spans="1:48" x14ac:dyDescent="0.3">
      <c r="A137" t="s">
        <v>650</v>
      </c>
      <c r="B137" t="s">
        <v>651</v>
      </c>
      <c r="C137" t="s">
        <v>3149</v>
      </c>
      <c r="D137" t="s">
        <v>139</v>
      </c>
      <c r="E137">
        <v>28789.173450800001</v>
      </c>
      <c r="F137">
        <v>1178.8</v>
      </c>
      <c r="G137">
        <v>67.643002487173902</v>
      </c>
      <c r="H137">
        <f>(Table2[[#This Row],[1Y Return vs Nifty]]-AVERAGE(Table2[1Y Return vs Nifty]))/_xlfn.STDEV.P(Table2[1Y Return vs Nifty])</f>
        <v>0.75281001428132188</v>
      </c>
      <c r="I137">
        <v>-9.1789027764129205</v>
      </c>
      <c r="J137">
        <f>(Table2[[#This Row],[1M Return vs Nifty]]-AVERAGE(Table2[1M Return vs Nifty]))/_xlfn.STDEV.P(Table2[1M Return vs Nifty])</f>
        <v>-1.0137366245497037</v>
      </c>
      <c r="K137">
        <v>7.1112720119959203</v>
      </c>
      <c r="L137">
        <f>(Table2[[#This Row],[6M Return vs Nifty]]-AVERAGE(Table2[6M Return vs Nifty]))/_xlfn.STDEV.P(Table2[6M Return vs Nifty])</f>
        <v>7.2136998841606473E-2</v>
      </c>
      <c r="M137">
        <v>-4.3620892170941304E-3</v>
      </c>
      <c r="N137">
        <f>(Table2[[#This Row],[1W Return vs Nifty]]-AVERAGE(Table2[1W Return vs Nifty]))/_xlfn.STDEV.P(Table2[1W Return vs Nifty])</f>
        <v>-0.15093215365311516</v>
      </c>
      <c r="O137">
        <v>1244.98</v>
      </c>
      <c r="P137">
        <v>1267.21003075813</v>
      </c>
      <c r="Q137">
        <v>1140.06161196581</v>
      </c>
      <c r="R137">
        <v>33.987417426108301</v>
      </c>
      <c r="S137" s="1">
        <f>(Table2[[#This Row],[Close Price]]-Table2[[#This Row],[20D EMA]])/Table2[[#This Row],[20D EMA]]</f>
        <v>-5.3157480441452923E-2</v>
      </c>
      <c r="T137" s="1">
        <f>(Table2[[#This Row],[Close Price]]-Table2[[#This Row],[50D EMA]])/Table2[[#This Row],[50D EMA]]</f>
        <v>-6.9767464439369375E-2</v>
      </c>
      <c r="U137" s="1">
        <f>(Table2[[#This Row],[Close Price]]-Table2[[#This Row],[200D EMA]])/Table2[[#This Row],[200D EMA]]</f>
        <v>3.3979205709236432E-2</v>
      </c>
      <c r="V137">
        <v>0.56209628403434297</v>
      </c>
      <c r="W137">
        <v>1163.05</v>
      </c>
      <c r="X137">
        <v>1218.95</v>
      </c>
      <c r="Y137">
        <v>1134</v>
      </c>
      <c r="Z137">
        <v>1218.95</v>
      </c>
      <c r="AA137">
        <v>1134</v>
      </c>
      <c r="AB137">
        <v>1437</v>
      </c>
      <c r="AC137" s="1">
        <f>(Table2[[#This Row],[Close Price]]/Table2[[#This Row],[Day Low]])-1</f>
        <v>1.3541980138429111E-2</v>
      </c>
      <c r="AD137" s="1">
        <f>(Table2[[#This Row],[Day High]]/Table2[[#This Row],[Close Price]])-1</f>
        <v>3.4060061079063564E-2</v>
      </c>
      <c r="AE137" s="1">
        <f>(Table2[[#This Row],[Close Price]]/Table2[[#This Row],[Current Week Low]])-1</f>
        <v>3.9506172839506082E-2</v>
      </c>
      <c r="AF137" s="1">
        <f>(Table2[[#This Row],[Current Week High]]/Table2[[#This Row],[Close Price]])-1</f>
        <v>3.4060061079063564E-2</v>
      </c>
      <c r="AG137" s="1">
        <f>(Table2[[#This Row],[Close Price]]/Table2[[#This Row],[Current Month Low]])-1</f>
        <v>3.9506172839506082E-2</v>
      </c>
      <c r="AH137" s="1">
        <f>(Table2[[#This Row],[Current Month High]]/Table2[[#This Row],[Close Price]])-1</f>
        <v>0.21903630810994246</v>
      </c>
      <c r="AI137">
        <v>23.269426535459701</v>
      </c>
      <c r="AJ137">
        <v>95.294897282968805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0.08</v>
      </c>
      <c r="AM137" t="s">
        <v>3182</v>
      </c>
      <c r="AN137">
        <v>-10.92</v>
      </c>
      <c r="AO137" t="s">
        <v>3181</v>
      </c>
      <c r="AP137">
        <v>0.115150593393007</v>
      </c>
      <c r="AQ137">
        <f>(Table2[[#This Row],[Sharpe Ratio]]-AVERAGE(Table2[Sharpe Ratio]))/_xlfn.STDEV.P(Table2[Sharpe Ratio])</f>
        <v>0.68090065001379907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122</v>
      </c>
      <c r="AT137">
        <f>_xlfn.RANK.AVG(Table2[[#This Row],[6M Return vs Nifty Z-Score]],Table2[6M Return vs Nifty Z-Score])</f>
        <v>296</v>
      </c>
      <c r="AU137">
        <f>_xlfn.RANK.AVG(Table2[[#This Row],[Sharpe Ratio Z-Score]],Table2[Sharpe Ratio Z-Score])</f>
        <v>174</v>
      </c>
      <c r="AV137">
        <f>(Table2[[#This Row],[Rank 1Y]]+Table2[[#This Row],[Rank 6M]]+Table2[[#This Row],[Rank Sharpe]])/3</f>
        <v>197.33333333333334</v>
      </c>
    </row>
    <row r="138" spans="1:48" x14ac:dyDescent="0.3">
      <c r="A138" t="s">
        <v>963</v>
      </c>
      <c r="B138" t="s">
        <v>964</v>
      </c>
      <c r="C138" t="s">
        <v>3135</v>
      </c>
      <c r="D138" t="s">
        <v>21</v>
      </c>
      <c r="E138">
        <v>15206.63638312</v>
      </c>
      <c r="F138">
        <v>2697.8</v>
      </c>
      <c r="G138">
        <v>233.24971574071901</v>
      </c>
      <c r="H138">
        <f>(Table2[[#This Row],[1Y Return vs Nifty]]-AVERAGE(Table2[1Y Return vs Nifty]))/_xlfn.STDEV.P(Table2[1Y Return vs Nifty])</f>
        <v>3.5946106507349311</v>
      </c>
      <c r="I138">
        <v>10.3636138540635</v>
      </c>
      <c r="J138">
        <f>(Table2[[#This Row],[1M Return vs Nifty]]-AVERAGE(Table2[1M Return vs Nifty]))/_xlfn.STDEV.P(Table2[1M Return vs Nifty])</f>
        <v>1.2399413266593446</v>
      </c>
      <c r="K138">
        <v>45.817164517528099</v>
      </c>
      <c r="L138">
        <f>(Table2[[#This Row],[6M Return vs Nifty]]-AVERAGE(Table2[6M Return vs Nifty]))/_xlfn.STDEV.P(Table2[6M Return vs Nifty])</f>
        <v>1.4425437943617336</v>
      </c>
      <c r="M138">
        <v>1.1299759322052201</v>
      </c>
      <c r="N138">
        <f>(Table2[[#This Row],[1W Return vs Nifty]]-AVERAGE(Table2[1W Return vs Nifty]))/_xlfn.STDEV.P(Table2[1W Return vs Nifty])</f>
        <v>8.3726513230224592E-2</v>
      </c>
      <c r="O138">
        <v>2598.81</v>
      </c>
      <c r="P138">
        <v>2568.90678906208</v>
      </c>
      <c r="Q138">
        <v>2111.1652985952901</v>
      </c>
      <c r="R138">
        <v>58.132670125225701</v>
      </c>
      <c r="S138" s="1">
        <f>(Table2[[#This Row],[Close Price]]-Table2[[#This Row],[20D EMA]])/Table2[[#This Row],[20D EMA]]</f>
        <v>3.8090510656800705E-2</v>
      </c>
      <c r="T138" s="1">
        <f>(Table2[[#This Row],[Close Price]]-Table2[[#This Row],[50D EMA]])/Table2[[#This Row],[50D EMA]]</f>
        <v>5.0174343221296776E-2</v>
      </c>
      <c r="U138" s="1">
        <f>(Table2[[#This Row],[Close Price]]-Table2[[#This Row],[200D EMA]])/Table2[[#This Row],[200D EMA]]</f>
        <v>0.27787246303974411</v>
      </c>
      <c r="V138">
        <v>1.2592774991739699</v>
      </c>
      <c r="W138">
        <v>2648.05</v>
      </c>
      <c r="X138">
        <v>2720.95</v>
      </c>
      <c r="Y138">
        <v>2499.0500000000002</v>
      </c>
      <c r="Z138">
        <v>2720.95</v>
      </c>
      <c r="AA138">
        <v>2356</v>
      </c>
      <c r="AB138">
        <v>2949.8</v>
      </c>
      <c r="AC138" s="1">
        <f>(Table2[[#This Row],[Close Price]]/Table2[[#This Row],[Day Low]])-1</f>
        <v>1.8787409603292948E-2</v>
      </c>
      <c r="AD138" s="1">
        <f>(Table2[[#This Row],[Day High]]/Table2[[#This Row],[Close Price]])-1</f>
        <v>8.5810660538214734E-3</v>
      </c>
      <c r="AE138" s="1">
        <f>(Table2[[#This Row],[Close Price]]/Table2[[#This Row],[Current Week Low]])-1</f>
        <v>7.9530221484163999E-2</v>
      </c>
      <c r="AF138" s="1">
        <f>(Table2[[#This Row],[Current Week High]]/Table2[[#This Row],[Close Price]])-1</f>
        <v>8.5810660538214734E-3</v>
      </c>
      <c r="AG138" s="1">
        <f>(Table2[[#This Row],[Close Price]]/Table2[[#This Row],[Current Month Low]])-1</f>
        <v>0.1450764006791172</v>
      </c>
      <c r="AH138" s="1">
        <f>(Table2[[#This Row],[Current Month High]]/Table2[[#This Row],[Close Price]])-1</f>
        <v>9.340944473274515E-2</v>
      </c>
      <c r="AI138">
        <v>9.3409444732745097</v>
      </c>
      <c r="AJ138">
        <v>263.24222431668198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0.19</v>
      </c>
      <c r="AM138" t="s">
        <v>3182</v>
      </c>
      <c r="AN138">
        <v>0.88</v>
      </c>
      <c r="AO138" t="s">
        <v>3182</v>
      </c>
      <c r="AQ138">
        <f>(Table2[[#This Row],[Sharpe Ratio]]-AVERAGE(Table2[Sharpe Ratio]))/_xlfn.STDEV.P(Table2[Sharpe Ratio])</f>
        <v>-0.68702344015560113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5.6737988448306327</v>
      </c>
      <c r="AS138">
        <f>_xlfn.RANK.AVG(Table2[[#This Row],[1Y Return vs Nifty Z-Score]],Table2[1Y Return vs Nifty Z-Score])</f>
        <v>8</v>
      </c>
      <c r="AT138">
        <f>_xlfn.RANK.AVG(Table2[[#This Row],[6M Return vs Nifty Z-Score]],Table2[6M Return vs Nifty Z-Score])</f>
        <v>58</v>
      </c>
      <c r="AU138">
        <f>_xlfn.RANK.AVG(Table2[[#This Row],[Sharpe Ratio Z-Score]],Table2[Sharpe Ratio Z-Score])</f>
        <v>529.5</v>
      </c>
      <c r="AV138">
        <f>(Table2[[#This Row],[Rank 1Y]]+Table2[[#This Row],[Rank 6M]]+Table2[[#This Row],[Rank Sharpe]])/3</f>
        <v>198.5</v>
      </c>
    </row>
    <row r="139" spans="1:48" x14ac:dyDescent="0.3">
      <c r="A139" t="s">
        <v>1204</v>
      </c>
      <c r="B139" t="s">
        <v>1205</v>
      </c>
      <c r="C139" t="s">
        <v>3139</v>
      </c>
      <c r="D139" t="s">
        <v>928</v>
      </c>
      <c r="E139">
        <v>9904.7926445499997</v>
      </c>
      <c r="F139">
        <v>1347.05</v>
      </c>
      <c r="G139">
        <v>73.186897882460698</v>
      </c>
      <c r="H139">
        <f>(Table2[[#This Row],[1Y Return vs Nifty]]-AVERAGE(Table2[1Y Return vs Nifty]))/_xlfn.STDEV.P(Table2[1Y Return vs Nifty])</f>
        <v>0.84794290565534347</v>
      </c>
      <c r="I139">
        <v>1.7140227087281501</v>
      </c>
      <c r="J139">
        <f>(Table2[[#This Row],[1M Return vs Nifty]]-AVERAGE(Table2[1M Return vs Nifty]))/_xlfn.STDEV.P(Table2[1M Return vs Nifty])</f>
        <v>0.24245501413317355</v>
      </c>
      <c r="K139">
        <v>16.746475404788601</v>
      </c>
      <c r="L139">
        <f>(Table2[[#This Row],[6M Return vs Nifty]]-AVERAGE(Table2[6M Return vs Nifty]))/_xlfn.STDEV.P(Table2[6M Return vs Nifty])</f>
        <v>0.41327751649830236</v>
      </c>
      <c r="M139">
        <v>-0.21101580561602201</v>
      </c>
      <c r="N139">
        <f>(Table2[[#This Row],[1W Return vs Nifty]]-AVERAGE(Table2[1W Return vs Nifty]))/_xlfn.STDEV.P(Table2[1W Return vs Nifty])</f>
        <v>-0.19368227282469694</v>
      </c>
      <c r="O139">
        <v>1340.15</v>
      </c>
      <c r="P139">
        <v>1353.8480866704101</v>
      </c>
      <c r="Q139">
        <v>1197.2723445460799</v>
      </c>
      <c r="R139">
        <v>48.134313479265899</v>
      </c>
      <c r="S139" s="1">
        <f>(Table2[[#This Row],[Close Price]]-Table2[[#This Row],[20D EMA]])/Table2[[#This Row],[20D EMA]]</f>
        <v>5.1486773868595782E-3</v>
      </c>
      <c r="T139" s="1">
        <f>(Table2[[#This Row],[Close Price]]-Table2[[#This Row],[50D EMA]])/Table2[[#This Row],[50D EMA]]</f>
        <v>-5.0213068492263781E-3</v>
      </c>
      <c r="U139" s="1">
        <f>(Table2[[#This Row],[Close Price]]-Table2[[#This Row],[200D EMA]])/Table2[[#This Row],[200D EMA]]</f>
        <v>0.12509906884277447</v>
      </c>
      <c r="V139">
        <v>0.44275469605475798</v>
      </c>
      <c r="W139">
        <v>1311.6</v>
      </c>
      <c r="X139">
        <v>1366.9</v>
      </c>
      <c r="Y139">
        <v>1232.05</v>
      </c>
      <c r="Z139">
        <v>1366.9</v>
      </c>
      <c r="AA139">
        <v>1216.95</v>
      </c>
      <c r="AB139">
        <v>1460</v>
      </c>
      <c r="AC139" s="1">
        <f>(Table2[[#This Row],[Close Price]]/Table2[[#This Row],[Day Low]])-1</f>
        <v>2.7028057334553157E-2</v>
      </c>
      <c r="AD139" s="1">
        <f>(Table2[[#This Row],[Day High]]/Table2[[#This Row],[Close Price]])-1</f>
        <v>1.4735904383653242E-2</v>
      </c>
      <c r="AE139" s="1">
        <f>(Table2[[#This Row],[Close Price]]/Table2[[#This Row],[Current Week Low]])-1</f>
        <v>9.3340367679883185E-2</v>
      </c>
      <c r="AF139" s="1">
        <f>(Table2[[#This Row],[Current Week High]]/Table2[[#This Row],[Close Price]])-1</f>
        <v>1.4735904383653242E-2</v>
      </c>
      <c r="AG139" s="1">
        <f>(Table2[[#This Row],[Close Price]]/Table2[[#This Row],[Current Month Low]])-1</f>
        <v>0.10690661078926822</v>
      </c>
      <c r="AH139" s="1">
        <f>(Table2[[#This Row],[Current Month High]]/Table2[[#This Row],[Close Price]])-1</f>
        <v>8.3849894213280818E-2</v>
      </c>
      <c r="AI139">
        <v>18.1285030251289</v>
      </c>
      <c r="AJ139">
        <v>101.95652173913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-0.01</v>
      </c>
      <c r="AM139" t="s">
        <v>3181</v>
      </c>
      <c r="AN139">
        <v>-6.93</v>
      </c>
      <c r="AO139" t="s">
        <v>3181</v>
      </c>
      <c r="AP139">
        <v>7.0724466635666006E-2</v>
      </c>
      <c r="AQ139">
        <f>(Table2[[#This Row],[Sharpe Ratio]]-AVERAGE(Table2[Sharpe Ratio]))/_xlfn.STDEV.P(Table2[Sharpe Ratio])</f>
        <v>0.15314332602959865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110</v>
      </c>
      <c r="AT139">
        <f>_xlfn.RANK.AVG(Table2[[#This Row],[6M Return vs Nifty Z-Score]],Table2[6M Return vs Nifty Z-Score])</f>
        <v>184</v>
      </c>
      <c r="AU139">
        <f>_xlfn.RANK.AVG(Table2[[#This Row],[Sharpe Ratio Z-Score]],Table2[Sharpe Ratio Z-Score])</f>
        <v>302</v>
      </c>
      <c r="AV139">
        <f>(Table2[[#This Row],[Rank 1Y]]+Table2[[#This Row],[Rank 6M]]+Table2[[#This Row],[Rank Sharpe]])/3</f>
        <v>198.66666666666666</v>
      </c>
    </row>
    <row r="140" spans="1:48" x14ac:dyDescent="0.3">
      <c r="A140" t="s">
        <v>1312</v>
      </c>
      <c r="B140" t="s">
        <v>1313</v>
      </c>
      <c r="C140" t="s">
        <v>3147</v>
      </c>
      <c r="D140" t="s">
        <v>265</v>
      </c>
      <c r="E140">
        <v>8634.0807311799999</v>
      </c>
      <c r="F140">
        <v>74.3</v>
      </c>
      <c r="G140">
        <v>48.088615844511899</v>
      </c>
      <c r="H140">
        <f>(Table2[[#This Row],[1Y Return vs Nifty]]-AVERAGE(Table2[1Y Return vs Nifty]))/_xlfn.STDEV.P(Table2[1Y Return vs Nifty])</f>
        <v>0.41725798674063125</v>
      </c>
      <c r="I140">
        <v>-3.5785033019372499</v>
      </c>
      <c r="J140">
        <f>(Table2[[#This Row],[1M Return vs Nifty]]-AVERAGE(Table2[1M Return vs Nifty]))/_xlfn.STDEV.P(Table2[1M Return vs Nifty])</f>
        <v>-0.3678885461141238</v>
      </c>
      <c r="K140">
        <v>1.07104387006331</v>
      </c>
      <c r="L140">
        <f>(Table2[[#This Row],[6M Return vs Nifty]]-AVERAGE(Table2[6M Return vs Nifty]))/_xlfn.STDEV.P(Table2[6M Return vs Nifty])</f>
        <v>-0.1417211286001844</v>
      </c>
      <c r="M140">
        <v>-1.63759055658383</v>
      </c>
      <c r="N140">
        <f>(Table2[[#This Row],[1W Return vs Nifty]]-AVERAGE(Table2[1W Return vs Nifty]))/_xlfn.STDEV.P(Table2[1W Return vs Nifty])</f>
        <v>-0.4887954780153283</v>
      </c>
      <c r="O140">
        <v>75.97</v>
      </c>
      <c r="P140">
        <v>77.129851797445895</v>
      </c>
      <c r="Q140">
        <v>67.488492243797296</v>
      </c>
      <c r="R140">
        <v>41.819996851544701</v>
      </c>
      <c r="S140" s="1">
        <f>(Table2[[#This Row],[Close Price]]-Table2[[#This Row],[20D EMA]])/Table2[[#This Row],[20D EMA]]</f>
        <v>-2.1982361458470472E-2</v>
      </c>
      <c r="T140" s="1">
        <f>(Table2[[#This Row],[Close Price]]-Table2[[#This Row],[50D EMA]])/Table2[[#This Row],[50D EMA]]</f>
        <v>-3.6689449434928204E-2</v>
      </c>
      <c r="U140" s="1">
        <f>(Table2[[#This Row],[Close Price]]-Table2[[#This Row],[200D EMA]])/Table2[[#This Row],[200D EMA]]</f>
        <v>0.10092843282965372</v>
      </c>
      <c r="V140">
        <v>0.79013187339563895</v>
      </c>
      <c r="W140">
        <v>72.92</v>
      </c>
      <c r="X140">
        <v>74.89</v>
      </c>
      <c r="Y140">
        <v>70</v>
      </c>
      <c r="Z140">
        <v>74.89</v>
      </c>
      <c r="AA140">
        <v>70</v>
      </c>
      <c r="AB140">
        <v>83.6</v>
      </c>
      <c r="AC140" s="1">
        <f>(Table2[[#This Row],[Close Price]]/Table2[[#This Row],[Day Low]])-1</f>
        <v>1.892484914975312E-2</v>
      </c>
      <c r="AD140" s="1">
        <f>(Table2[[#This Row],[Day High]]/Table2[[#This Row],[Close Price]])-1</f>
        <v>7.9407806191118535E-3</v>
      </c>
      <c r="AE140" s="1">
        <f>(Table2[[#This Row],[Close Price]]/Table2[[#This Row],[Current Week Low]])-1</f>
        <v>6.1428571428571388E-2</v>
      </c>
      <c r="AF140" s="1">
        <f>(Table2[[#This Row],[Current Week High]]/Table2[[#This Row],[Close Price]])-1</f>
        <v>7.9407806191118535E-3</v>
      </c>
      <c r="AG140" s="1">
        <f>(Table2[[#This Row],[Close Price]]/Table2[[#This Row],[Current Month Low]])-1</f>
        <v>6.1428571428571388E-2</v>
      </c>
      <c r="AH140" s="1">
        <f>(Table2[[#This Row],[Current Month High]]/Table2[[#This Row],[Close Price]])-1</f>
        <v>0.12516823687752354</v>
      </c>
      <c r="AI140">
        <v>25.7065948855989</v>
      </c>
      <c r="AJ140">
        <v>87.626262626262601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-0.03</v>
      </c>
      <c r="AM140" t="s">
        <v>3181</v>
      </c>
      <c r="AN140">
        <v>-8.67</v>
      </c>
      <c r="AO140" t="s">
        <v>3181</v>
      </c>
      <c r="AP140">
        <v>0.18788008101703099</v>
      </c>
      <c r="AQ140">
        <f>(Table2[[#This Row],[Sharpe Ratio]]-AVERAGE(Table2[Sharpe Ratio]))/_xlfn.STDEV.P(Table2[Sharpe Ratio])</f>
        <v>1.5448859344580346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185</v>
      </c>
      <c r="AT140">
        <f>_xlfn.RANK.AVG(Table2[[#This Row],[6M Return vs Nifty Z-Score]],Table2[6M Return vs Nifty Z-Score])</f>
        <v>377</v>
      </c>
      <c r="AU140">
        <f>_xlfn.RANK.AVG(Table2[[#This Row],[Sharpe Ratio Z-Score]],Table2[Sharpe Ratio Z-Score])</f>
        <v>39</v>
      </c>
      <c r="AV140">
        <f>(Table2[[#This Row],[Rank 1Y]]+Table2[[#This Row],[Rank 6M]]+Table2[[#This Row],[Rank Sharpe]])/3</f>
        <v>200.33333333333334</v>
      </c>
    </row>
    <row r="141" spans="1:48" x14ac:dyDescent="0.3">
      <c r="A141" t="s">
        <v>908</v>
      </c>
      <c r="B141" t="s">
        <v>909</v>
      </c>
      <c r="C141" t="s">
        <v>3142</v>
      </c>
      <c r="D141" t="s">
        <v>759</v>
      </c>
      <c r="E141">
        <v>16644.781723814998</v>
      </c>
      <c r="F141">
        <v>920.85</v>
      </c>
      <c r="G141">
        <v>16.984016838734799</v>
      </c>
      <c r="H141">
        <f>(Table2[[#This Row],[1Y Return vs Nifty]]-AVERAGE(Table2[1Y Return vs Nifty]))/_xlfn.STDEV.P(Table2[1Y Return vs Nifty])</f>
        <v>-0.11649494823804454</v>
      </c>
      <c r="I141">
        <v>-2.8827233148661202</v>
      </c>
      <c r="J141">
        <f>(Table2[[#This Row],[1M Return vs Nifty]]-AVERAGE(Table2[1M Return vs Nifty]))/_xlfn.STDEV.P(Table2[1M Return vs Nifty])</f>
        <v>-0.2876499542579789</v>
      </c>
      <c r="K141">
        <v>14.4920420614399</v>
      </c>
      <c r="L141">
        <f>(Table2[[#This Row],[6M Return vs Nifty]]-AVERAGE(Table2[6M Return vs Nifty]))/_xlfn.STDEV.P(Table2[6M Return vs Nifty])</f>
        <v>0.33345786698807228</v>
      </c>
      <c r="M141">
        <v>-3.1503939594750201</v>
      </c>
      <c r="N141">
        <f>(Table2[[#This Row],[1W Return vs Nifty]]-AVERAGE(Table2[1W Return vs Nifty]))/_xlfn.STDEV.P(Table2[1W Return vs Nifty])</f>
        <v>-0.8017466645883673</v>
      </c>
      <c r="O141">
        <v>951.36</v>
      </c>
      <c r="P141">
        <v>954.66737837014898</v>
      </c>
      <c r="Q141">
        <v>840.311961401963</v>
      </c>
      <c r="R141">
        <v>36.309399009533998</v>
      </c>
      <c r="S141" s="1">
        <f>(Table2[[#This Row],[Close Price]]-Table2[[#This Row],[20D EMA]])/Table2[[#This Row],[20D EMA]]</f>
        <v>-3.2069878910191717E-2</v>
      </c>
      <c r="T141" s="1">
        <f>(Table2[[#This Row],[Close Price]]-Table2[[#This Row],[50D EMA]])/Table2[[#This Row],[50D EMA]]</f>
        <v>-3.5423205124997047E-2</v>
      </c>
      <c r="U141" s="1">
        <f>(Table2[[#This Row],[Close Price]]-Table2[[#This Row],[200D EMA]])/Table2[[#This Row],[200D EMA]]</f>
        <v>9.5843022945512571E-2</v>
      </c>
      <c r="V141">
        <v>0.52184791920776896</v>
      </c>
      <c r="W141">
        <v>904.1</v>
      </c>
      <c r="X141">
        <v>933.45</v>
      </c>
      <c r="Y141">
        <v>860.05</v>
      </c>
      <c r="Z141">
        <v>933.45</v>
      </c>
      <c r="AA141">
        <v>860.05</v>
      </c>
      <c r="AB141">
        <v>1064.05</v>
      </c>
      <c r="AC141" s="1">
        <f>(Table2[[#This Row],[Close Price]]/Table2[[#This Row],[Day Low]])-1</f>
        <v>1.852671164694164E-2</v>
      </c>
      <c r="AD141" s="1">
        <f>(Table2[[#This Row],[Day High]]/Table2[[#This Row],[Close Price]])-1</f>
        <v>1.3683010262257822E-2</v>
      </c>
      <c r="AE141" s="1">
        <f>(Table2[[#This Row],[Close Price]]/Table2[[#This Row],[Current Week Low]])-1</f>
        <v>7.0693564327655389E-2</v>
      </c>
      <c r="AF141" s="1">
        <f>(Table2[[#This Row],[Current Week High]]/Table2[[#This Row],[Close Price]])-1</f>
        <v>1.3683010262257822E-2</v>
      </c>
      <c r="AG141" s="1">
        <f>(Table2[[#This Row],[Close Price]]/Table2[[#This Row],[Current Month Low]])-1</f>
        <v>7.0693564327655389E-2</v>
      </c>
      <c r="AH141" s="1">
        <f>(Table2[[#This Row],[Current Month High]]/Table2[[#This Row],[Close Price]])-1</f>
        <v>0.15550849758375396</v>
      </c>
      <c r="AI141">
        <v>15.5508497583753</v>
      </c>
      <c r="AJ141">
        <v>52.952412590316399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0.06</v>
      </c>
      <c r="AM141" t="s">
        <v>3182</v>
      </c>
      <c r="AN141">
        <v>-12.12</v>
      </c>
      <c r="AO141" t="s">
        <v>3181</v>
      </c>
      <c r="AP141">
        <v>0.175542488819526</v>
      </c>
      <c r="AQ141">
        <f>(Table2[[#This Row],[Sharpe Ratio]]-AVERAGE(Table2[Sharpe Ratio]))/_xlfn.STDEV.P(Table2[Sharpe Ratio])</f>
        <v>1.398322299097055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332</v>
      </c>
      <c r="AT141">
        <f>_xlfn.RANK.AVG(Table2[[#This Row],[6M Return vs Nifty Z-Score]],Table2[6M Return vs Nifty Z-Score])</f>
        <v>207</v>
      </c>
      <c r="AU141">
        <f>_xlfn.RANK.AVG(Table2[[#This Row],[Sharpe Ratio Z-Score]],Table2[Sharpe Ratio Z-Score])</f>
        <v>63</v>
      </c>
      <c r="AV141">
        <f>(Table2[[#This Row],[Rank 1Y]]+Table2[[#This Row],[Rank 6M]]+Table2[[#This Row],[Rank Sharpe]])/3</f>
        <v>200.66666666666666</v>
      </c>
    </row>
    <row r="142" spans="1:48" x14ac:dyDescent="0.3">
      <c r="A142" t="s">
        <v>567</v>
      </c>
      <c r="B142" t="s">
        <v>568</v>
      </c>
      <c r="C142" t="s">
        <v>3147</v>
      </c>
      <c r="D142" t="s">
        <v>244</v>
      </c>
      <c r="E142">
        <v>34822.178933850002</v>
      </c>
      <c r="F142">
        <v>5440.05</v>
      </c>
      <c r="G142">
        <v>101.382380580513</v>
      </c>
      <c r="H142">
        <f>(Table2[[#This Row],[1Y Return vs Nifty]]-AVERAGE(Table2[1Y Return vs Nifty]))/_xlfn.STDEV.P(Table2[1Y Return vs Nifty])</f>
        <v>1.3317755903471069</v>
      </c>
      <c r="I142">
        <v>2.5791957181892999</v>
      </c>
      <c r="J142">
        <f>(Table2[[#This Row],[1M Return vs Nifty]]-AVERAGE(Table2[1M Return vs Nifty]))/_xlfn.STDEV.P(Table2[1M Return vs Nifty])</f>
        <v>0.34222831213119276</v>
      </c>
      <c r="K142">
        <v>102.003582102362</v>
      </c>
      <c r="L142">
        <f>(Table2[[#This Row],[6M Return vs Nifty]]-AVERAGE(Table2[6M Return vs Nifty]))/_xlfn.STDEV.P(Table2[6M Return vs Nifty])</f>
        <v>3.4318597225032352</v>
      </c>
      <c r="M142">
        <v>-3.65074976837374</v>
      </c>
      <c r="N142">
        <f>(Table2[[#This Row],[1W Return vs Nifty]]-AVERAGE(Table2[1W Return vs Nifty]))/_xlfn.STDEV.P(Table2[1W Return vs Nifty])</f>
        <v>-0.9052544593251497</v>
      </c>
      <c r="O142">
        <v>5408.69</v>
      </c>
      <c r="P142">
        <v>5197.3706246566999</v>
      </c>
      <c r="Q142">
        <v>4010.0594464150399</v>
      </c>
      <c r="R142">
        <v>38.692294273467397</v>
      </c>
      <c r="S142" s="1">
        <f>(Table2[[#This Row],[Close Price]]-Table2[[#This Row],[20D EMA]])/Table2[[#This Row],[20D EMA]]</f>
        <v>5.7980767986334182E-3</v>
      </c>
      <c r="T142" s="1">
        <f>(Table2[[#This Row],[Close Price]]-Table2[[#This Row],[50D EMA]])/Table2[[#This Row],[50D EMA]]</f>
        <v>4.6692720775388212E-2</v>
      </c>
      <c r="U142" s="1">
        <f>(Table2[[#This Row],[Close Price]]-Table2[[#This Row],[200D EMA]])/Table2[[#This Row],[200D EMA]]</f>
        <v>0.35660083664429465</v>
      </c>
      <c r="V142">
        <v>0.72823591496736495</v>
      </c>
      <c r="W142">
        <v>5222</v>
      </c>
      <c r="X142">
        <v>5619</v>
      </c>
      <c r="Y142">
        <v>5160</v>
      </c>
      <c r="Z142">
        <v>5619</v>
      </c>
      <c r="AA142">
        <v>4778.3999999999996</v>
      </c>
      <c r="AB142">
        <v>5909.95</v>
      </c>
      <c r="AC142" s="1">
        <f>(Table2[[#This Row],[Close Price]]/Table2[[#This Row],[Day Low]])-1</f>
        <v>4.1756032171581747E-2</v>
      </c>
      <c r="AD142" s="1">
        <f>(Table2[[#This Row],[Day High]]/Table2[[#This Row],[Close Price]])-1</f>
        <v>3.2894918245236715E-2</v>
      </c>
      <c r="AE142" s="1">
        <f>(Table2[[#This Row],[Close Price]]/Table2[[#This Row],[Current Week Low]])-1</f>
        <v>5.4273255813953591E-2</v>
      </c>
      <c r="AF142" s="1">
        <f>(Table2[[#This Row],[Current Week High]]/Table2[[#This Row],[Close Price]])-1</f>
        <v>3.2894918245236715E-2</v>
      </c>
      <c r="AG142" s="1">
        <f>(Table2[[#This Row],[Close Price]]/Table2[[#This Row],[Current Month Low]])-1</f>
        <v>0.13846685082872945</v>
      </c>
      <c r="AH142" s="1">
        <f>(Table2[[#This Row],[Current Month High]]/Table2[[#This Row],[Close Price]])-1</f>
        <v>8.6377882556226471E-2</v>
      </c>
      <c r="AI142">
        <v>8.63778825562264</v>
      </c>
      <c r="AJ142">
        <v>152.087581093605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0.17</v>
      </c>
      <c r="AM142" t="s">
        <v>3182</v>
      </c>
      <c r="AN142">
        <v>-4.8</v>
      </c>
      <c r="AO142" t="s">
        <v>3181</v>
      </c>
      <c r="AQ142">
        <f>(Table2[[#This Row],[Sharpe Ratio]]-AVERAGE(Table2[Sharpe Ratio]))/_xlfn.STDEV.P(Table2[Sharpe Ratio])</f>
        <v>-0.68702344015560113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3.5135857255007839</v>
      </c>
      <c r="AS142">
        <f>_xlfn.RANK.AVG(Table2[[#This Row],[1Y Return vs Nifty Z-Score]],Table2[1Y Return vs Nifty Z-Score])</f>
        <v>67</v>
      </c>
      <c r="AT142">
        <f>_xlfn.RANK.AVG(Table2[[#This Row],[6M Return vs Nifty Z-Score]],Table2[6M Return vs Nifty Z-Score])</f>
        <v>8</v>
      </c>
      <c r="AU142">
        <f>_xlfn.RANK.AVG(Table2[[#This Row],[Sharpe Ratio Z-Score]],Table2[Sharpe Ratio Z-Score])</f>
        <v>529.5</v>
      </c>
      <c r="AV142">
        <f>(Table2[[#This Row],[Rank 1Y]]+Table2[[#This Row],[Rank 6M]]+Table2[[#This Row],[Rank Sharpe]])/3</f>
        <v>201.5</v>
      </c>
    </row>
    <row r="143" spans="1:48" x14ac:dyDescent="0.3">
      <c r="A143" t="s">
        <v>496</v>
      </c>
      <c r="B143" t="s">
        <v>497</v>
      </c>
      <c r="C143" t="s">
        <v>3136</v>
      </c>
      <c r="D143" t="s">
        <v>136</v>
      </c>
      <c r="E143">
        <v>43487.273699999998</v>
      </c>
      <c r="F143">
        <v>217.23</v>
      </c>
      <c r="G143">
        <v>161.81265983483399</v>
      </c>
      <c r="H143">
        <f>(Table2[[#This Row],[1Y Return vs Nifty]]-AVERAGE(Table2[1Y Return vs Nifty]))/_xlfn.STDEV.P(Table2[1Y Return vs Nifty])</f>
        <v>2.3687553278960163</v>
      </c>
      <c r="I143">
        <v>-3.5733447763322501</v>
      </c>
      <c r="J143">
        <f>(Table2[[#This Row],[1M Return vs Nifty]]-AVERAGE(Table2[1M Return vs Nifty]))/_xlfn.STDEV.P(Table2[1M Return vs Nifty])</f>
        <v>-0.3672936557201914</v>
      </c>
      <c r="K143">
        <v>-9.2289876024572397</v>
      </c>
      <c r="L143">
        <f>(Table2[[#This Row],[6M Return vs Nifty]]-AVERAGE(Table2[6M Return vs Nifty]))/_xlfn.STDEV.P(Table2[6M Return vs Nifty])</f>
        <v>-0.5064003081849433</v>
      </c>
      <c r="M143">
        <v>7.7533311333197199</v>
      </c>
      <c r="N143">
        <f>(Table2[[#This Row],[1W Return vs Nifty]]-AVERAGE(Table2[1W Return vs Nifty]))/_xlfn.STDEV.P(Table2[1W Return vs Nifty])</f>
        <v>1.4538892622841277</v>
      </c>
      <c r="O143">
        <v>217.02</v>
      </c>
      <c r="P143">
        <v>235.91043477928201</v>
      </c>
      <c r="Q143">
        <v>224.49676385132301</v>
      </c>
      <c r="R143">
        <v>54.844230410558502</v>
      </c>
      <c r="S143" s="1">
        <f>(Table2[[#This Row],[Close Price]]-Table2[[#This Row],[20D EMA]])/Table2[[#This Row],[20D EMA]]</f>
        <v>9.6765275089844038E-4</v>
      </c>
      <c r="T143" s="1">
        <f>(Table2[[#This Row],[Close Price]]-Table2[[#This Row],[50D EMA]])/Table2[[#This Row],[50D EMA]]</f>
        <v>-7.9184436232163508E-2</v>
      </c>
      <c r="U143" s="1">
        <f>(Table2[[#This Row],[Close Price]]-Table2[[#This Row],[200D EMA]])/Table2[[#This Row],[200D EMA]]</f>
        <v>-3.2369125178728919E-2</v>
      </c>
      <c r="V143">
        <v>0.65756532647538102</v>
      </c>
      <c r="W143">
        <v>214.49</v>
      </c>
      <c r="X143">
        <v>219.33</v>
      </c>
      <c r="Y143">
        <v>192.11</v>
      </c>
      <c r="Z143">
        <v>223.9</v>
      </c>
      <c r="AA143">
        <v>192.11</v>
      </c>
      <c r="AB143">
        <v>241.38</v>
      </c>
      <c r="AC143" s="1">
        <f>(Table2[[#This Row],[Close Price]]/Table2[[#This Row],[Day Low]])-1</f>
        <v>1.2774488321133814E-2</v>
      </c>
      <c r="AD143" s="1">
        <f>(Table2[[#This Row],[Day High]]/Table2[[#This Row],[Close Price]])-1</f>
        <v>9.6671730423976143E-3</v>
      </c>
      <c r="AE143" s="1">
        <f>(Table2[[#This Row],[Close Price]]/Table2[[#This Row],[Current Week Low]])-1</f>
        <v>0.13075841965540569</v>
      </c>
      <c r="AF143" s="1">
        <f>(Table2[[#This Row],[Current Week High]]/Table2[[#This Row],[Close Price]])-1</f>
        <v>3.0704782948948184E-2</v>
      </c>
      <c r="AG143" s="1">
        <f>(Table2[[#This Row],[Close Price]]/Table2[[#This Row],[Current Month Low]])-1</f>
        <v>0.13075841965540569</v>
      </c>
      <c r="AH143" s="1">
        <f>(Table2[[#This Row],[Current Month High]]/Table2[[#This Row],[Close Price]])-1</f>
        <v>0.11117248998757079</v>
      </c>
      <c r="AI143">
        <v>62.82281452838</v>
      </c>
      <c r="AJ143">
        <v>193.35584064821001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-0.28999999999999998</v>
      </c>
      <c r="AM143" t="s">
        <v>3181</v>
      </c>
      <c r="AN143">
        <v>-3.29</v>
      </c>
      <c r="AO143" t="s">
        <v>3181</v>
      </c>
      <c r="AP143">
        <v>0.15954181283173199</v>
      </c>
      <c r="AQ143">
        <f>(Table2[[#This Row],[Sharpe Ratio]]-AVERAGE(Table2[Sharpe Ratio]))/_xlfn.STDEV.P(Table2[Sharpe Ratio])</f>
        <v>1.2082432947449357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24</v>
      </c>
      <c r="AT143">
        <f>_xlfn.RANK.AVG(Table2[[#This Row],[6M Return vs Nifty Z-Score]],Table2[6M Return vs Nifty Z-Score])</f>
        <v>496</v>
      </c>
      <c r="AU143">
        <f>_xlfn.RANK.AVG(Table2[[#This Row],[Sharpe Ratio Z-Score]],Table2[Sharpe Ratio Z-Score])</f>
        <v>87</v>
      </c>
      <c r="AV143">
        <f>(Table2[[#This Row],[Rank 1Y]]+Table2[[#This Row],[Rank 6M]]+Table2[[#This Row],[Rank Sharpe]])/3</f>
        <v>202.33333333333334</v>
      </c>
    </row>
    <row r="144" spans="1:48" x14ac:dyDescent="0.3">
      <c r="A144" t="s">
        <v>1811</v>
      </c>
      <c r="B144" t="s">
        <v>1812</v>
      </c>
      <c r="C144" t="s">
        <v>3146</v>
      </c>
      <c r="D144" t="s">
        <v>835</v>
      </c>
      <c r="E144">
        <v>4302.83600415</v>
      </c>
      <c r="F144">
        <v>347.7</v>
      </c>
      <c r="G144">
        <v>88.295810060156498</v>
      </c>
      <c r="H144">
        <f>(Table2[[#This Row],[1Y Return vs Nifty]]-AVERAGE(Table2[1Y Return vs Nifty]))/_xlfn.STDEV.P(Table2[1Y Return vs Nifty])</f>
        <v>1.107210874925173</v>
      </c>
      <c r="I144">
        <v>-0.38079232358854598</v>
      </c>
      <c r="J144">
        <f>(Table2[[#This Row],[1M Return vs Nifty]]-AVERAGE(Table2[1M Return vs Nifty]))/_xlfn.STDEV.P(Table2[1M Return vs Nifty])</f>
        <v>8.7720000298210682E-4</v>
      </c>
      <c r="K144">
        <v>28.9525248959566</v>
      </c>
      <c r="L144">
        <f>(Table2[[#This Row],[6M Return vs Nifty]]-AVERAGE(Table2[6M Return vs Nifty]))/_xlfn.STDEV.P(Table2[6M Return vs Nifty])</f>
        <v>0.84544047894028229</v>
      </c>
      <c r="M144">
        <v>-2.5061354122358401</v>
      </c>
      <c r="N144">
        <f>(Table2[[#This Row],[1W Return vs Nifty]]-AVERAGE(Table2[1W Return vs Nifty]))/_xlfn.STDEV.P(Table2[1W Return vs Nifty])</f>
        <v>-0.66846994374480273</v>
      </c>
      <c r="O144">
        <v>372.15</v>
      </c>
      <c r="P144">
        <v>371.20640345447401</v>
      </c>
      <c r="Q144">
        <v>312.862978856464</v>
      </c>
      <c r="R144">
        <v>37.535237882069801</v>
      </c>
      <c r="S144" s="1">
        <f>(Table2[[#This Row],[Close Price]]-Table2[[#This Row],[20D EMA]])/Table2[[#This Row],[20D EMA]]</f>
        <v>-6.5699314792422386E-2</v>
      </c>
      <c r="T144" s="1">
        <f>(Table2[[#This Row],[Close Price]]-Table2[[#This Row],[50D EMA]])/Table2[[#This Row],[50D EMA]]</f>
        <v>-6.3324347952302851E-2</v>
      </c>
      <c r="U144" s="1">
        <f>(Table2[[#This Row],[Close Price]]-Table2[[#This Row],[200D EMA]])/Table2[[#This Row],[200D EMA]]</f>
        <v>0.11134913204134197</v>
      </c>
      <c r="V144">
        <v>0.63580713273870104</v>
      </c>
      <c r="W144">
        <v>346.1</v>
      </c>
      <c r="X144">
        <v>364.55</v>
      </c>
      <c r="Y144">
        <v>345.3</v>
      </c>
      <c r="Z144">
        <v>391.95</v>
      </c>
      <c r="AA144">
        <v>342.6</v>
      </c>
      <c r="AB144">
        <v>401.4</v>
      </c>
      <c r="AC144" s="1">
        <f>(Table2[[#This Row],[Close Price]]/Table2[[#This Row],[Day Low]])-1</f>
        <v>4.6229413464315972E-3</v>
      </c>
      <c r="AD144" s="1">
        <f>(Table2[[#This Row],[Day High]]/Table2[[#This Row],[Close Price]])-1</f>
        <v>4.8461317227495027E-2</v>
      </c>
      <c r="AE144" s="1">
        <f>(Table2[[#This Row],[Close Price]]/Table2[[#This Row],[Current Week Low]])-1</f>
        <v>6.9504778453517435E-3</v>
      </c>
      <c r="AF144" s="1">
        <f>(Table2[[#This Row],[Current Week High]]/Table2[[#This Row],[Close Price]])-1</f>
        <v>0.1272648835202761</v>
      </c>
      <c r="AG144" s="1">
        <f>(Table2[[#This Row],[Close Price]]/Table2[[#This Row],[Current Month Low]])-1</f>
        <v>1.4886164623467479E-2</v>
      </c>
      <c r="AH144" s="1">
        <f>(Table2[[#This Row],[Current Month High]]/Table2[[#This Row],[Close Price]])-1</f>
        <v>0.15444348576358924</v>
      </c>
      <c r="AI144">
        <v>18.478573482887501</v>
      </c>
      <c r="AJ144">
        <v>121.46496815286601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-0.03</v>
      </c>
      <c r="AM144" t="s">
        <v>3181</v>
      </c>
      <c r="AN144">
        <v>-7.92</v>
      </c>
      <c r="AO144" t="s">
        <v>3181</v>
      </c>
      <c r="AP144">
        <v>3.6411727036309002E-2</v>
      </c>
      <c r="AQ144">
        <f>(Table2[[#This Row],[Sharpe Ratio]]-AVERAGE(Table2[Sharpe Ratio]))/_xlfn.STDEV.P(Table2[Sharpe Ratio])</f>
        <v>-0.25447266373325078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1.0305859463903837</v>
      </c>
      <c r="AS144">
        <f>_xlfn.RANK.AVG(Table2[[#This Row],[1Y Return vs Nifty Z-Score]],Table2[1Y Return vs Nifty Z-Score])</f>
        <v>86</v>
      </c>
      <c r="AT144">
        <f>_xlfn.RANK.AVG(Table2[[#This Row],[6M Return vs Nifty Z-Score]],Table2[6M Return vs Nifty Z-Score])</f>
        <v>114</v>
      </c>
      <c r="AU144">
        <f>_xlfn.RANK.AVG(Table2[[#This Row],[Sharpe Ratio Z-Score]],Table2[Sharpe Ratio Z-Score])</f>
        <v>407</v>
      </c>
      <c r="AV144">
        <f>(Table2[[#This Row],[Rank 1Y]]+Table2[[#This Row],[Rank 6M]]+Table2[[#This Row],[Rank Sharpe]])/3</f>
        <v>202.33333333333334</v>
      </c>
    </row>
    <row r="145" spans="1:48" x14ac:dyDescent="0.3">
      <c r="A145" t="s">
        <v>339</v>
      </c>
      <c r="B145" t="s">
        <v>340</v>
      </c>
      <c r="C145" t="s">
        <v>3136</v>
      </c>
      <c r="D145" t="s">
        <v>128</v>
      </c>
      <c r="E145">
        <v>77172.638108610001</v>
      </c>
      <c r="F145">
        <v>1701.15</v>
      </c>
      <c r="G145">
        <v>115.913568892554</v>
      </c>
      <c r="H145">
        <f>(Table2[[#This Row],[1Y Return vs Nifty]]-AVERAGE(Table2[1Y Return vs Nifty]))/_xlfn.STDEV.P(Table2[1Y Return vs Nifty])</f>
        <v>1.5811298549315551</v>
      </c>
      <c r="I145">
        <v>11.2495804652521</v>
      </c>
      <c r="J145">
        <f>(Table2[[#This Row],[1M Return vs Nifty]]-AVERAGE(Table2[1M Return vs Nifty]))/_xlfn.STDEV.P(Table2[1M Return vs Nifty])</f>
        <v>1.3421125799783431</v>
      </c>
      <c r="K145">
        <v>24.577427472938499</v>
      </c>
      <c r="L145">
        <f>(Table2[[#This Row],[6M Return vs Nifty]]-AVERAGE(Table2[6M Return vs Nifty]))/_xlfn.STDEV.P(Table2[6M Return vs Nifty])</f>
        <v>0.69053736596569704</v>
      </c>
      <c r="M145">
        <v>4.7213611687851698</v>
      </c>
      <c r="N145">
        <f>(Table2[[#This Row],[1W Return vs Nifty]]-AVERAGE(Table2[1W Return vs Nifty]))/_xlfn.STDEV.P(Table2[1W Return vs Nifty])</f>
        <v>0.82667055280641633</v>
      </c>
      <c r="O145">
        <v>1681.97</v>
      </c>
      <c r="P145">
        <v>1669.5490958476801</v>
      </c>
      <c r="Q145">
        <v>1391.7351920215399</v>
      </c>
      <c r="R145">
        <v>60.7128102343002</v>
      </c>
      <c r="S145" s="1">
        <f>(Table2[[#This Row],[Close Price]]-Table2[[#This Row],[20D EMA]])/Table2[[#This Row],[20D EMA]]</f>
        <v>1.1403294945807633E-2</v>
      </c>
      <c r="T145" s="1">
        <f>(Table2[[#This Row],[Close Price]]-Table2[[#This Row],[50D EMA]])/Table2[[#This Row],[50D EMA]]</f>
        <v>1.8927807652326212E-2</v>
      </c>
      <c r="U145" s="1">
        <f>(Table2[[#This Row],[Close Price]]-Table2[[#This Row],[200D EMA]])/Table2[[#This Row],[200D EMA]]</f>
        <v>0.22232304661997179</v>
      </c>
      <c r="V145">
        <v>0.43112661286450898</v>
      </c>
      <c r="W145">
        <v>1661</v>
      </c>
      <c r="X145">
        <v>1714</v>
      </c>
      <c r="Y145">
        <v>1626.95</v>
      </c>
      <c r="Z145">
        <v>1720</v>
      </c>
      <c r="AA145">
        <v>1595.4</v>
      </c>
      <c r="AB145">
        <v>1779</v>
      </c>
      <c r="AC145" s="1">
        <f>(Table2[[#This Row],[Close Price]]/Table2[[#This Row],[Day Low]])-1</f>
        <v>2.4172185430463733E-2</v>
      </c>
      <c r="AD145" s="1">
        <f>(Table2[[#This Row],[Day High]]/Table2[[#This Row],[Close Price]])-1</f>
        <v>7.5537136642858105E-3</v>
      </c>
      <c r="AE145" s="1">
        <f>(Table2[[#This Row],[Close Price]]/Table2[[#This Row],[Current Week Low]])-1</f>
        <v>4.5606810289191557E-2</v>
      </c>
      <c r="AF145" s="1">
        <f>(Table2[[#This Row],[Current Week High]]/Table2[[#This Row],[Close Price]])-1</f>
        <v>1.1080739499750081E-2</v>
      </c>
      <c r="AG145" s="1">
        <f>(Table2[[#This Row],[Close Price]]/Table2[[#This Row],[Current Month Low]])-1</f>
        <v>6.6284317412561133E-2</v>
      </c>
      <c r="AH145" s="1">
        <f>(Table2[[#This Row],[Current Month High]]/Table2[[#This Row],[Close Price]])-1</f>
        <v>4.576316021514848E-2</v>
      </c>
      <c r="AI145">
        <v>15.5982717573406</v>
      </c>
      <c r="AJ145">
        <v>146.32927888792301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0.11</v>
      </c>
      <c r="AM145" t="s">
        <v>3182</v>
      </c>
      <c r="AN145">
        <v>1.49</v>
      </c>
      <c r="AO145" t="s">
        <v>3182</v>
      </c>
      <c r="AP145">
        <v>2.6366156072999001E-2</v>
      </c>
      <c r="AQ145">
        <f>(Table2[[#This Row],[Sharpe Ratio]]-AVERAGE(Table2[Sharpe Ratio]))/_xlfn.STDEV.P(Table2[Sharpe Ratio])</f>
        <v>-0.37380837981869203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4.0666419738633195</v>
      </c>
      <c r="AS145">
        <f>_xlfn.RANK.AVG(Table2[[#This Row],[1Y Return vs Nifty Z-Score]],Table2[1Y Return vs Nifty Z-Score])</f>
        <v>47</v>
      </c>
      <c r="AT145">
        <f>_xlfn.RANK.AVG(Table2[[#This Row],[6M Return vs Nifty Z-Score]],Table2[6M Return vs Nifty Z-Score])</f>
        <v>129</v>
      </c>
      <c r="AU145">
        <f>_xlfn.RANK.AVG(Table2[[#This Row],[Sharpe Ratio Z-Score]],Table2[Sharpe Ratio Z-Score])</f>
        <v>434</v>
      </c>
      <c r="AV145">
        <f>(Table2[[#This Row],[Rank 1Y]]+Table2[[#This Row],[Rank 6M]]+Table2[[#This Row],[Rank Sharpe]])/3</f>
        <v>203.33333333333334</v>
      </c>
    </row>
    <row r="146" spans="1:48" x14ac:dyDescent="0.3">
      <c r="A146" t="s">
        <v>565</v>
      </c>
      <c r="B146" t="s">
        <v>566</v>
      </c>
      <c r="C146" t="s">
        <v>3136</v>
      </c>
      <c r="D146" t="s">
        <v>218</v>
      </c>
      <c r="E146">
        <v>34845.23333168</v>
      </c>
      <c r="F146">
        <v>6887.05</v>
      </c>
      <c r="G146">
        <v>94.8865087641732</v>
      </c>
      <c r="H146">
        <f>(Table2[[#This Row],[1Y Return vs Nifty]]-AVERAGE(Table2[1Y Return vs Nifty]))/_xlfn.STDEV.P(Table2[1Y Return vs Nifty])</f>
        <v>1.2203068443082119</v>
      </c>
      <c r="I146">
        <v>5.6305472409869601</v>
      </c>
      <c r="J146">
        <f>(Table2[[#This Row],[1M Return vs Nifty]]-AVERAGE(Table2[1M Return vs Nifty]))/_xlfn.STDEV.P(Table2[1M Return vs Nifty])</f>
        <v>0.69411562420813244</v>
      </c>
      <c r="K146">
        <v>-2.0884187147696198</v>
      </c>
      <c r="L146">
        <f>(Table2[[#This Row],[6M Return vs Nifty]]-AVERAGE(Table2[6M Return vs Nifty]))/_xlfn.STDEV.P(Table2[6M Return vs Nifty])</f>
        <v>-0.25358391527608365</v>
      </c>
      <c r="M146">
        <v>0.122108237156917</v>
      </c>
      <c r="N146">
        <f>(Table2[[#This Row],[1W Return vs Nifty]]-AVERAGE(Table2[1W Return vs Nifty]))/_xlfn.STDEV.P(Table2[1W Return vs Nifty])</f>
        <v>-0.12476944233888562</v>
      </c>
      <c r="O146">
        <v>6776.45</v>
      </c>
      <c r="P146">
        <v>6751.62570633423</v>
      </c>
      <c r="Q146">
        <v>6154.6587764187097</v>
      </c>
      <c r="R146">
        <v>51.766523342700403</v>
      </c>
      <c r="S146" s="1">
        <f>(Table2[[#This Row],[Close Price]]-Table2[[#This Row],[20D EMA]])/Table2[[#This Row],[20D EMA]]</f>
        <v>1.6321230142626354E-2</v>
      </c>
      <c r="T146" s="1">
        <f>(Table2[[#This Row],[Close Price]]-Table2[[#This Row],[50D EMA]])/Table2[[#This Row],[50D EMA]]</f>
        <v>2.0058027437557448E-2</v>
      </c>
      <c r="U146" s="1">
        <f>(Table2[[#This Row],[Close Price]]-Table2[[#This Row],[200D EMA]])/Table2[[#This Row],[200D EMA]]</f>
        <v>0.11899786002554902</v>
      </c>
      <c r="V146">
        <v>0.76147003266455404</v>
      </c>
      <c r="W146">
        <v>6760</v>
      </c>
      <c r="X146">
        <v>6938.55</v>
      </c>
      <c r="Y146">
        <v>6468</v>
      </c>
      <c r="Z146">
        <v>6938.55</v>
      </c>
      <c r="AA146">
        <v>6351.5</v>
      </c>
      <c r="AB146">
        <v>7545</v>
      </c>
      <c r="AC146" s="1">
        <f>(Table2[[#This Row],[Close Price]]/Table2[[#This Row],[Day Low]])-1</f>
        <v>1.8794378698224978E-2</v>
      </c>
      <c r="AD146" s="1">
        <f>(Table2[[#This Row],[Day High]]/Table2[[#This Row],[Close Price]])-1</f>
        <v>7.4778025424528938E-3</v>
      </c>
      <c r="AE146" s="1">
        <f>(Table2[[#This Row],[Close Price]]/Table2[[#This Row],[Current Week Low]])-1</f>
        <v>6.4788188002473657E-2</v>
      </c>
      <c r="AF146" s="1">
        <f>(Table2[[#This Row],[Current Week High]]/Table2[[#This Row],[Close Price]])-1</f>
        <v>7.4778025424528938E-3</v>
      </c>
      <c r="AG146" s="1">
        <f>(Table2[[#This Row],[Close Price]]/Table2[[#This Row],[Current Month Low]])-1</f>
        <v>8.4318664882311323E-2</v>
      </c>
      <c r="AH146" s="1">
        <f>(Table2[[#This Row],[Current Month High]]/Table2[[#This Row],[Close Price]])-1</f>
        <v>9.5534372481686614E-2</v>
      </c>
      <c r="AI146">
        <v>41.669510167633398</v>
      </c>
      <c r="AJ146">
        <v>123.228639958511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0.09</v>
      </c>
      <c r="AM146" t="s">
        <v>3182</v>
      </c>
      <c r="AN146">
        <v>-2.5</v>
      </c>
      <c r="AO146" t="s">
        <v>3181</v>
      </c>
      <c r="AP146">
        <v>0.136053195932718</v>
      </c>
      <c r="AQ146">
        <f>(Table2[[#This Row],[Sharpe Ratio]]-AVERAGE(Table2[Sharpe Ratio]))/_xlfn.STDEV.P(Table2[Sharpe Ratio])</f>
        <v>0.92921177650290665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2.4652808874042815</v>
      </c>
      <c r="AS146">
        <f>_xlfn.RANK.AVG(Table2[[#This Row],[1Y Return vs Nifty Z-Score]],Table2[1Y Return vs Nifty Z-Score])</f>
        <v>78</v>
      </c>
      <c r="AT146">
        <f>_xlfn.RANK.AVG(Table2[[#This Row],[6M Return vs Nifty Z-Score]],Table2[6M Return vs Nifty Z-Score])</f>
        <v>408</v>
      </c>
      <c r="AU146">
        <f>_xlfn.RANK.AVG(Table2[[#This Row],[Sharpe Ratio Z-Score]],Table2[Sharpe Ratio Z-Score])</f>
        <v>124</v>
      </c>
      <c r="AV146">
        <f>(Table2[[#This Row],[Rank 1Y]]+Table2[[#This Row],[Rank 6M]]+Table2[[#This Row],[Rank Sharpe]])/3</f>
        <v>203.33333333333334</v>
      </c>
    </row>
    <row r="147" spans="1:48" x14ac:dyDescent="0.3">
      <c r="A147" t="s">
        <v>1505</v>
      </c>
      <c r="B147" t="s">
        <v>1506</v>
      </c>
      <c r="C147" t="s">
        <v>3147</v>
      </c>
      <c r="D147" t="s">
        <v>265</v>
      </c>
      <c r="E147">
        <v>6774.5186784099997</v>
      </c>
      <c r="F147">
        <v>2987.95</v>
      </c>
      <c r="G147">
        <v>16.675945104790799</v>
      </c>
      <c r="H147">
        <f>(Table2[[#This Row],[1Y Return vs Nifty]]-AVERAGE(Table2[1Y Return vs Nifty]))/_xlfn.STDEV.P(Table2[1Y Return vs Nifty])</f>
        <v>-0.12178143954262749</v>
      </c>
      <c r="I147">
        <v>-5.2341151113988804</v>
      </c>
      <c r="J147">
        <f>(Table2[[#This Row],[1M Return vs Nifty]]-AVERAGE(Table2[1M Return vs Nifty]))/_xlfn.STDEV.P(Table2[1M Return vs Nifty])</f>
        <v>-0.55881665948342174</v>
      </c>
      <c r="K147">
        <v>24.561912395458901</v>
      </c>
      <c r="L147">
        <f>(Table2[[#This Row],[6M Return vs Nifty]]-AVERAGE(Table2[6M Return vs Nifty]))/_xlfn.STDEV.P(Table2[6M Return vs Nifty])</f>
        <v>0.68998804475813091</v>
      </c>
      <c r="M147">
        <v>-4.1825618162693298E-2</v>
      </c>
      <c r="N147">
        <f>(Table2[[#This Row],[1W Return vs Nifty]]-AVERAGE(Table2[1W Return vs Nifty]))/_xlfn.STDEV.P(Table2[1W Return vs Nifty])</f>
        <v>-0.15868217312975824</v>
      </c>
      <c r="O147">
        <v>3036.3</v>
      </c>
      <c r="P147">
        <v>3130.5047660967798</v>
      </c>
      <c r="Q147">
        <v>2779.8463227381499</v>
      </c>
      <c r="R147">
        <v>36.369543738976901</v>
      </c>
      <c r="S147" s="1">
        <f>(Table2[[#This Row],[Close Price]]-Table2[[#This Row],[20D EMA]])/Table2[[#This Row],[20D EMA]]</f>
        <v>-1.5923986430853462E-2</v>
      </c>
      <c r="T147" s="1">
        <f>(Table2[[#This Row],[Close Price]]-Table2[[#This Row],[50D EMA]])/Table2[[#This Row],[50D EMA]]</f>
        <v>-4.5537310034037139E-2</v>
      </c>
      <c r="U147" s="1">
        <f>(Table2[[#This Row],[Close Price]]-Table2[[#This Row],[200D EMA]])/Table2[[#This Row],[200D EMA]]</f>
        <v>7.4861576181257286E-2</v>
      </c>
      <c r="V147">
        <v>0.33021692789968599</v>
      </c>
      <c r="W147">
        <v>2871.75</v>
      </c>
      <c r="X147">
        <v>3050</v>
      </c>
      <c r="Y147">
        <v>2823.35</v>
      </c>
      <c r="Z147">
        <v>3050</v>
      </c>
      <c r="AA147">
        <v>2823.35</v>
      </c>
      <c r="AB147">
        <v>3418.4</v>
      </c>
      <c r="AC147" s="1">
        <f>(Table2[[#This Row],[Close Price]]/Table2[[#This Row],[Day Low]])-1</f>
        <v>4.0463132236441046E-2</v>
      </c>
      <c r="AD147" s="1">
        <f>(Table2[[#This Row],[Day High]]/Table2[[#This Row],[Close Price]])-1</f>
        <v>2.0766746431500005E-2</v>
      </c>
      <c r="AE147" s="1">
        <f>(Table2[[#This Row],[Close Price]]/Table2[[#This Row],[Current Week Low]])-1</f>
        <v>5.8299537783129907E-2</v>
      </c>
      <c r="AF147" s="1">
        <f>(Table2[[#This Row],[Current Week High]]/Table2[[#This Row],[Close Price]])-1</f>
        <v>2.0766746431500005E-2</v>
      </c>
      <c r="AG147" s="1">
        <f>(Table2[[#This Row],[Close Price]]/Table2[[#This Row],[Current Month Low]])-1</f>
        <v>5.8299537783129907E-2</v>
      </c>
      <c r="AH147" s="1">
        <f>(Table2[[#This Row],[Current Month High]]/Table2[[#This Row],[Close Price]])-1</f>
        <v>0.144061982295554</v>
      </c>
      <c r="AI147">
        <v>31.628708646396301</v>
      </c>
      <c r="AJ147">
        <v>94.972267536704706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-0.12</v>
      </c>
      <c r="AM147" t="s">
        <v>3181</v>
      </c>
      <c r="AN147">
        <v>-5.53</v>
      </c>
      <c r="AO147" t="s">
        <v>3181</v>
      </c>
      <c r="AP147">
        <v>0.124790914530891</v>
      </c>
      <c r="AQ147">
        <f>(Table2[[#This Row],[Sharpe Ratio]]-AVERAGE(Table2[Sharpe Ratio]))/_xlfn.STDEV.P(Table2[Sharpe Ratio])</f>
        <v>0.79542222678477603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335</v>
      </c>
      <c r="AT147">
        <f>_xlfn.RANK.AVG(Table2[[#This Row],[6M Return vs Nifty Z-Score]],Table2[6M Return vs Nifty Z-Score])</f>
        <v>130</v>
      </c>
      <c r="AU147">
        <f>_xlfn.RANK.AVG(Table2[[#This Row],[Sharpe Ratio Z-Score]],Table2[Sharpe Ratio Z-Score])</f>
        <v>146</v>
      </c>
      <c r="AV147">
        <f>(Table2[[#This Row],[Rank 1Y]]+Table2[[#This Row],[Rank 6M]]+Table2[[#This Row],[Rank Sharpe]])/3</f>
        <v>203.66666666666666</v>
      </c>
    </row>
    <row r="148" spans="1:48" x14ac:dyDescent="0.3">
      <c r="A148" t="s">
        <v>1208</v>
      </c>
      <c r="B148" t="s">
        <v>1209</v>
      </c>
      <c r="C148" t="s">
        <v>580</v>
      </c>
      <c r="D148" t="s">
        <v>463</v>
      </c>
      <c r="E148">
        <v>9728.5217185799993</v>
      </c>
      <c r="F148">
        <v>371.7</v>
      </c>
      <c r="G148">
        <v>62.971486897503098</v>
      </c>
      <c r="H148">
        <f>(Table2[[#This Row],[1Y Return vs Nifty]]-AVERAGE(Table2[1Y Return vs Nifty]))/_xlfn.STDEV.P(Table2[1Y Return vs Nifty])</f>
        <v>0.67264710472822586</v>
      </c>
      <c r="I148">
        <v>3.6036966881797001</v>
      </c>
      <c r="J148">
        <f>(Table2[[#This Row],[1M Return vs Nifty]]-AVERAGE(Table2[1M Return vs Nifty]))/_xlfn.STDEV.P(Table2[1M Return vs Nifty])</f>
        <v>0.46037559534542022</v>
      </c>
      <c r="K148">
        <v>6.78089553845669</v>
      </c>
      <c r="L148">
        <f>(Table2[[#This Row],[6M Return vs Nifty]]-AVERAGE(Table2[6M Return vs Nifty]))/_xlfn.STDEV.P(Table2[6M Return vs Nifty])</f>
        <v>6.0439809212057806E-2</v>
      </c>
      <c r="M148">
        <v>5.4468083375580898</v>
      </c>
      <c r="N148">
        <f>(Table2[[#This Row],[1W Return vs Nifty]]-AVERAGE(Table2[1W Return vs Nifty]))/_xlfn.STDEV.P(Table2[1W Return vs Nifty])</f>
        <v>0.97674263211933299</v>
      </c>
      <c r="O148">
        <v>358.56</v>
      </c>
      <c r="P148">
        <v>369.023599843657</v>
      </c>
      <c r="Q148">
        <v>336.96012939390101</v>
      </c>
      <c r="R148">
        <v>53.001047919759202</v>
      </c>
      <c r="S148" s="1">
        <f>(Table2[[#This Row],[Close Price]]-Table2[[#This Row],[20D EMA]])/Table2[[#This Row],[20D EMA]]</f>
        <v>3.6646586345381489E-2</v>
      </c>
      <c r="T148" s="1">
        <f>(Table2[[#This Row],[Close Price]]-Table2[[#This Row],[50D EMA]])/Table2[[#This Row],[50D EMA]]</f>
        <v>7.2526531026115794E-3</v>
      </c>
      <c r="U148" s="1">
        <f>(Table2[[#This Row],[Close Price]]-Table2[[#This Row],[200D EMA]])/Table2[[#This Row],[200D EMA]]</f>
        <v>0.10309786700458148</v>
      </c>
      <c r="V148">
        <v>1.06154014787495</v>
      </c>
      <c r="W148">
        <v>355.1</v>
      </c>
      <c r="X148">
        <v>374.25</v>
      </c>
      <c r="Y148">
        <v>310.25</v>
      </c>
      <c r="Z148">
        <v>374.75</v>
      </c>
      <c r="AA148">
        <v>308.35000000000002</v>
      </c>
      <c r="AB148">
        <v>376.9</v>
      </c>
      <c r="AC148" s="1">
        <f>(Table2[[#This Row],[Close Price]]/Table2[[#This Row],[Day Low]])-1</f>
        <v>4.6747395099971722E-2</v>
      </c>
      <c r="AD148" s="1">
        <f>(Table2[[#This Row],[Day High]]/Table2[[#This Row],[Close Price]])-1</f>
        <v>6.8603712671508887E-3</v>
      </c>
      <c r="AE148" s="1">
        <f>(Table2[[#This Row],[Close Price]]/Table2[[#This Row],[Current Week Low]])-1</f>
        <v>0.1980660757453665</v>
      </c>
      <c r="AF148" s="1">
        <f>(Table2[[#This Row],[Current Week High]]/Table2[[#This Row],[Close Price]])-1</f>
        <v>8.2055421038471632E-3</v>
      </c>
      <c r="AG148" s="1">
        <f>(Table2[[#This Row],[Close Price]]/Table2[[#This Row],[Current Month Low]])-1</f>
        <v>0.20544835414301921</v>
      </c>
      <c r="AH148" s="1">
        <f>(Table2[[#This Row],[Current Month High]]/Table2[[#This Row],[Close Price]])-1</f>
        <v>1.3989776701641032E-2</v>
      </c>
      <c r="AI148">
        <v>13.344094700026901</v>
      </c>
      <c r="AJ148">
        <v>107.248396989127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-0.06</v>
      </c>
      <c r="AM148" t="s">
        <v>3181</v>
      </c>
      <c r="AN148">
        <v>1.34</v>
      </c>
      <c r="AO148" t="s">
        <v>3182</v>
      </c>
      <c r="AP148">
        <v>0.11431993839002801</v>
      </c>
      <c r="AQ148">
        <f>(Table2[[#This Row],[Sharpe Ratio]]-AVERAGE(Table2[Sharpe Ratio]))/_xlfn.STDEV.P(Table2[Sharpe Ratio])</f>
        <v>0.67103293717174173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134</v>
      </c>
      <c r="AT148">
        <f>_xlfn.RANK.AVG(Table2[[#This Row],[6M Return vs Nifty Z-Score]],Table2[6M Return vs Nifty Z-Score])</f>
        <v>301</v>
      </c>
      <c r="AU148">
        <f>_xlfn.RANK.AVG(Table2[[#This Row],[Sharpe Ratio Z-Score]],Table2[Sharpe Ratio Z-Score])</f>
        <v>178</v>
      </c>
      <c r="AV148">
        <f>(Table2[[#This Row],[Rank 1Y]]+Table2[[#This Row],[Rank 6M]]+Table2[[#This Row],[Rank Sharpe]])/3</f>
        <v>204.33333333333334</v>
      </c>
    </row>
    <row r="149" spans="1:48" x14ac:dyDescent="0.3">
      <c r="A149" t="s">
        <v>238</v>
      </c>
      <c r="B149" t="s">
        <v>239</v>
      </c>
      <c r="C149" t="s">
        <v>3142</v>
      </c>
      <c r="D149" t="s">
        <v>202</v>
      </c>
      <c r="E149">
        <v>103586.38266240001</v>
      </c>
      <c r="F149">
        <v>35121.599999999999</v>
      </c>
      <c r="G149">
        <v>53.699878523151703</v>
      </c>
      <c r="H149">
        <f>(Table2[[#This Row],[1Y Return vs Nifty]]-AVERAGE(Table2[1Y Return vs Nifty]))/_xlfn.STDEV.P(Table2[1Y Return vs Nifty])</f>
        <v>0.51354689640006879</v>
      </c>
      <c r="I149">
        <v>1.7654525253959801</v>
      </c>
      <c r="J149">
        <f>(Table2[[#This Row],[1M Return vs Nifty]]-AVERAGE(Table2[1M Return vs Nifty]))/_xlfn.STDEV.P(Table2[1M Return vs Nifty])</f>
        <v>0.24838599252508942</v>
      </c>
      <c r="K149">
        <v>7.4324901699897197</v>
      </c>
      <c r="L149">
        <f>(Table2[[#This Row],[6M Return vs Nifty]]-AVERAGE(Table2[6M Return vs Nifty]))/_xlfn.STDEV.P(Table2[6M Return vs Nifty])</f>
        <v>8.3509932471705392E-2</v>
      </c>
      <c r="M149">
        <v>0.293187116075109</v>
      </c>
      <c r="N149">
        <f>(Table2[[#This Row],[1W Return vs Nifty]]-AVERAGE(Table2[1W Return vs Nifty]))/_xlfn.STDEV.P(Table2[1W Return vs Nifty])</f>
        <v>-8.9378632103588748E-2</v>
      </c>
      <c r="O149">
        <v>36462.379999999997</v>
      </c>
      <c r="P149">
        <v>35716.133398850601</v>
      </c>
      <c r="Q149">
        <v>31464.056990703899</v>
      </c>
      <c r="R149">
        <v>40.492117480807202</v>
      </c>
      <c r="S149" s="1">
        <f>(Table2[[#This Row],[Close Price]]-Table2[[#This Row],[20D EMA]])/Table2[[#This Row],[20D EMA]]</f>
        <v>-3.6771598562682931E-2</v>
      </c>
      <c r="T149" s="1">
        <f>(Table2[[#This Row],[Close Price]]-Table2[[#This Row],[50D EMA]])/Table2[[#This Row],[50D EMA]]</f>
        <v>-1.6646073980386009E-2</v>
      </c>
      <c r="U149" s="1">
        <f>(Table2[[#This Row],[Close Price]]-Table2[[#This Row],[200D EMA]])/Table2[[#This Row],[200D EMA]]</f>
        <v>0.11624511773471317</v>
      </c>
      <c r="V149">
        <v>0.65602797624959197</v>
      </c>
      <c r="W149">
        <v>34822.35</v>
      </c>
      <c r="X149">
        <v>36535.050000000003</v>
      </c>
      <c r="Y149">
        <v>34822.35</v>
      </c>
      <c r="Z149">
        <v>36691</v>
      </c>
      <c r="AA149">
        <v>34822.35</v>
      </c>
      <c r="AB149">
        <v>39088.800000000003</v>
      </c>
      <c r="AC149" s="1">
        <f>(Table2[[#This Row],[Close Price]]/Table2[[#This Row],[Day Low]])-1</f>
        <v>8.5936187534729758E-3</v>
      </c>
      <c r="AD149" s="1">
        <f>(Table2[[#This Row],[Day High]]/Table2[[#This Row],[Close Price]])-1</f>
        <v>4.0244464944649616E-2</v>
      </c>
      <c r="AE149" s="1">
        <f>(Table2[[#This Row],[Close Price]]/Table2[[#This Row],[Current Week Low]])-1</f>
        <v>8.5936187534729758E-3</v>
      </c>
      <c r="AF149" s="1">
        <f>(Table2[[#This Row],[Current Week High]]/Table2[[#This Row],[Close Price]])-1</f>
        <v>4.4684752403079564E-2</v>
      </c>
      <c r="AG149" s="1">
        <f>(Table2[[#This Row],[Close Price]]/Table2[[#This Row],[Current Month Low]])-1</f>
        <v>8.5936187534729758E-3</v>
      </c>
      <c r="AH149" s="1">
        <f>(Table2[[#This Row],[Current Month High]]/Table2[[#This Row],[Close Price]])-1</f>
        <v>0.11295612956129575</v>
      </c>
      <c r="AI149">
        <v>11.295612956129499</v>
      </c>
      <c r="AJ149">
        <v>81.977202072538802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0.19</v>
      </c>
      <c r="AM149" t="s">
        <v>3182</v>
      </c>
      <c r="AN149">
        <v>-9.25</v>
      </c>
      <c r="AO149" t="s">
        <v>3181</v>
      </c>
      <c r="AP149">
        <v>0.11809714299214601</v>
      </c>
      <c r="AQ149">
        <f>(Table2[[#This Row],[Sharpe Ratio]]-AVERAGE(Table2[Sharpe Ratio]))/_xlfn.STDEV.P(Table2[Sharpe Ratio])</f>
        <v>0.71590399702899576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1.4719681863222707</v>
      </c>
      <c r="AS149">
        <f>_xlfn.RANK.AVG(Table2[[#This Row],[1Y Return vs Nifty Z-Score]],Table2[1Y Return vs Nifty Z-Score])</f>
        <v>161</v>
      </c>
      <c r="AT149">
        <f>_xlfn.RANK.AVG(Table2[[#This Row],[6M Return vs Nifty Z-Score]],Table2[6M Return vs Nifty Z-Score])</f>
        <v>291</v>
      </c>
      <c r="AU149">
        <f>_xlfn.RANK.AVG(Table2[[#This Row],[Sharpe Ratio Z-Score]],Table2[Sharpe Ratio Z-Score])</f>
        <v>163</v>
      </c>
      <c r="AV149">
        <f>(Table2[[#This Row],[Rank 1Y]]+Table2[[#This Row],[Rank 6M]]+Table2[[#This Row],[Rank Sharpe]])/3</f>
        <v>205</v>
      </c>
    </row>
    <row r="150" spans="1:48" x14ac:dyDescent="0.3">
      <c r="A150" t="s">
        <v>920</v>
      </c>
      <c r="B150" t="s">
        <v>921</v>
      </c>
      <c r="C150" t="s">
        <v>3148</v>
      </c>
      <c r="D150" t="s">
        <v>733</v>
      </c>
      <c r="E150">
        <v>16368.9836471</v>
      </c>
      <c r="F150">
        <v>397.85</v>
      </c>
      <c r="G150">
        <v>25.131098531696999</v>
      </c>
      <c r="H150">
        <f>(Table2[[#This Row],[1Y Return vs Nifty]]-AVERAGE(Table2[1Y Return vs Nifty]))/_xlfn.STDEV.P(Table2[1Y Return vs Nifty])</f>
        <v>2.3308453963731292E-2</v>
      </c>
      <c r="I150">
        <v>8.2601320853950693</v>
      </c>
      <c r="J150">
        <f>(Table2[[#This Row],[1M Return vs Nifty]]-AVERAGE(Table2[1M Return vs Nifty]))/_xlfn.STDEV.P(Table2[1M Return vs Nifty])</f>
        <v>0.99736404900077691</v>
      </c>
      <c r="K150">
        <v>6.6560818580839198</v>
      </c>
      <c r="L150">
        <f>(Table2[[#This Row],[6M Return vs Nifty]]-AVERAGE(Table2[6M Return vs Nifty]))/_xlfn.STDEV.P(Table2[6M Return vs Nifty])</f>
        <v>5.6020701301491629E-2</v>
      </c>
      <c r="M150">
        <v>1.0981372517049399</v>
      </c>
      <c r="N150">
        <f>(Table2[[#This Row],[1W Return vs Nifty]]-AVERAGE(Table2[1W Return vs Nifty]))/_xlfn.STDEV.P(Table2[1W Return vs Nifty])</f>
        <v>7.7140097029388469E-2</v>
      </c>
      <c r="O150">
        <v>378.32</v>
      </c>
      <c r="P150">
        <v>382.12294946799801</v>
      </c>
      <c r="Q150">
        <v>354.773701506637</v>
      </c>
      <c r="R150">
        <v>54.489499524101902</v>
      </c>
      <c r="S150" s="1">
        <f>(Table2[[#This Row],[Close Price]]-Table2[[#This Row],[20D EMA]])/Table2[[#This Row],[20D EMA]]</f>
        <v>5.1622964685980204E-2</v>
      </c>
      <c r="T150" s="1">
        <f>(Table2[[#This Row],[Close Price]]-Table2[[#This Row],[50D EMA]])/Table2[[#This Row],[50D EMA]]</f>
        <v>4.1157042658384269E-2</v>
      </c>
      <c r="U150" s="1">
        <f>(Table2[[#This Row],[Close Price]]-Table2[[#This Row],[200D EMA]])/Table2[[#This Row],[200D EMA]]</f>
        <v>0.12141908577334944</v>
      </c>
      <c r="V150">
        <v>0.68799779439483999</v>
      </c>
      <c r="W150">
        <v>377.05</v>
      </c>
      <c r="X150">
        <v>401</v>
      </c>
      <c r="Y150">
        <v>369.2</v>
      </c>
      <c r="Z150">
        <v>401</v>
      </c>
      <c r="AA150">
        <v>338.7</v>
      </c>
      <c r="AB150">
        <v>401</v>
      </c>
      <c r="AC150" s="1">
        <f>(Table2[[#This Row],[Close Price]]/Table2[[#This Row],[Day Low]])-1</f>
        <v>5.5165097467179347E-2</v>
      </c>
      <c r="AD150" s="1">
        <f>(Table2[[#This Row],[Day High]]/Table2[[#This Row],[Close Price]])-1</f>
        <v>7.9175568681664199E-3</v>
      </c>
      <c r="AE150" s="1">
        <f>(Table2[[#This Row],[Close Price]]/Table2[[#This Row],[Current Week Low]])-1</f>
        <v>7.7600216684723833E-2</v>
      </c>
      <c r="AF150" s="1">
        <f>(Table2[[#This Row],[Current Week High]]/Table2[[#This Row],[Close Price]])-1</f>
        <v>7.9175568681664199E-3</v>
      </c>
      <c r="AG150" s="1">
        <f>(Table2[[#This Row],[Close Price]]/Table2[[#This Row],[Current Month Low]])-1</f>
        <v>0.17463832299970483</v>
      </c>
      <c r="AH150" s="1">
        <f>(Table2[[#This Row],[Current Month High]]/Table2[[#This Row],[Close Price]])-1</f>
        <v>7.9175568681664199E-3</v>
      </c>
      <c r="AI150">
        <v>19.2409199447027</v>
      </c>
      <c r="AJ150">
        <v>56.203376521397701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0.04</v>
      </c>
      <c r="AM150" t="s">
        <v>3182</v>
      </c>
      <c r="AN150">
        <v>5.52</v>
      </c>
      <c r="AO150" t="s">
        <v>3182</v>
      </c>
      <c r="AP150">
        <v>0.19775811603502799</v>
      </c>
      <c r="AQ150">
        <f>(Table2[[#This Row],[Sharpe Ratio]]-AVERAGE(Table2[Sharpe Ratio]))/_xlfn.STDEV.P(Table2[Sharpe Ratio])</f>
        <v>1.6622314180243887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289</v>
      </c>
      <c r="AT150">
        <f>_xlfn.RANK.AVG(Table2[[#This Row],[6M Return vs Nifty Z-Score]],Table2[6M Return vs Nifty Z-Score])</f>
        <v>303</v>
      </c>
      <c r="AU150">
        <f>_xlfn.RANK.AVG(Table2[[#This Row],[Sharpe Ratio Z-Score]],Table2[Sharpe Ratio Z-Score])</f>
        <v>28</v>
      </c>
      <c r="AV150">
        <f>(Table2[[#This Row],[Rank 1Y]]+Table2[[#This Row],[Rank 6M]]+Table2[[#This Row],[Rank Sharpe]])/3</f>
        <v>206.66666666666666</v>
      </c>
    </row>
    <row r="151" spans="1:48" x14ac:dyDescent="0.3">
      <c r="A151" t="s">
        <v>1326</v>
      </c>
      <c r="B151" t="s">
        <v>1327</v>
      </c>
      <c r="C151" t="s">
        <v>3148</v>
      </c>
      <c r="D151" t="s">
        <v>105</v>
      </c>
      <c r="E151">
        <v>8431.4569436399997</v>
      </c>
      <c r="F151">
        <v>4258.95</v>
      </c>
      <c r="G151">
        <v>132.70037484623001</v>
      </c>
      <c r="H151">
        <f>(Table2[[#This Row],[1Y Return vs Nifty]]-AVERAGE(Table2[1Y Return vs Nifty]))/_xlfn.STDEV.P(Table2[1Y Return vs Nifty])</f>
        <v>1.8691903743752529</v>
      </c>
      <c r="I151">
        <v>14.5897647418281</v>
      </c>
      <c r="J151">
        <f>(Table2[[#This Row],[1M Return vs Nifty]]-AVERAGE(Table2[1M Return vs Nifty]))/_xlfn.STDEV.P(Table2[1M Return vs Nifty])</f>
        <v>1.7273086015263088</v>
      </c>
      <c r="K151">
        <v>88.020327575429306</v>
      </c>
      <c r="L151">
        <f>(Table2[[#This Row],[6M Return vs Nifty]]-AVERAGE(Table2[6M Return vs Nifty]))/_xlfn.STDEV.P(Table2[6M Return vs Nifty])</f>
        <v>2.9367736829691453</v>
      </c>
      <c r="M151">
        <v>3.6787187859968702</v>
      </c>
      <c r="N151">
        <f>(Table2[[#This Row],[1W Return vs Nifty]]-AVERAGE(Table2[1W Return vs Nifty]))/_xlfn.STDEV.P(Table2[1W Return vs Nifty])</f>
        <v>0.61098081398024817</v>
      </c>
      <c r="O151">
        <v>4302.28</v>
      </c>
      <c r="P151">
        <v>4038.3584000404799</v>
      </c>
      <c r="Q151">
        <v>3144.2155458227599</v>
      </c>
      <c r="R151">
        <v>66.667660997175901</v>
      </c>
      <c r="S151" s="1">
        <f>(Table2[[#This Row],[Close Price]]-Table2[[#This Row],[20D EMA]])/Table2[[#This Row],[20D EMA]]</f>
        <v>-1.0071403999739657E-2</v>
      </c>
      <c r="T151" s="1">
        <f>(Table2[[#This Row],[Close Price]]-Table2[[#This Row],[50D EMA]])/Table2[[#This Row],[50D EMA]]</f>
        <v>5.4624076941092892E-2</v>
      </c>
      <c r="U151" s="1">
        <f>(Table2[[#This Row],[Close Price]]-Table2[[#This Row],[200D EMA]])/Table2[[#This Row],[200D EMA]]</f>
        <v>0.35453499861299831</v>
      </c>
      <c r="V151">
        <v>1.07921450945595</v>
      </c>
      <c r="W151">
        <v>4145.6000000000004</v>
      </c>
      <c r="X151">
        <v>4520</v>
      </c>
      <c r="Y151">
        <v>4145.6000000000004</v>
      </c>
      <c r="Z151">
        <v>4520</v>
      </c>
      <c r="AA151">
        <v>4060.5</v>
      </c>
      <c r="AB151">
        <v>4520</v>
      </c>
      <c r="AC151" s="1">
        <f>(Table2[[#This Row],[Close Price]]/Table2[[#This Row],[Day Low]])-1</f>
        <v>2.7342242377460302E-2</v>
      </c>
      <c r="AD151" s="1">
        <f>(Table2[[#This Row],[Day High]]/Table2[[#This Row],[Close Price]])-1</f>
        <v>6.1294450510102294E-2</v>
      </c>
      <c r="AE151" s="1">
        <f>(Table2[[#This Row],[Close Price]]/Table2[[#This Row],[Current Week Low]])-1</f>
        <v>2.7342242377460302E-2</v>
      </c>
      <c r="AF151" s="1">
        <f>(Table2[[#This Row],[Current Week High]]/Table2[[#This Row],[Close Price]])-1</f>
        <v>6.1294450510102294E-2</v>
      </c>
      <c r="AG151" s="1">
        <f>(Table2[[#This Row],[Close Price]]/Table2[[#This Row],[Current Month Low]])-1</f>
        <v>4.8873291466568158E-2</v>
      </c>
      <c r="AH151" s="1">
        <f>(Table2[[#This Row],[Current Month High]]/Table2[[#This Row],[Close Price]])-1</f>
        <v>6.1294450510102294E-2</v>
      </c>
      <c r="AI151">
        <v>6.1294450510102196</v>
      </c>
      <c r="AJ151">
        <v>165.18991282689899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</v>
      </c>
      <c r="AM151" t="s">
        <v>3182</v>
      </c>
      <c r="AN151">
        <v>-2.08</v>
      </c>
      <c r="AO151" t="s">
        <v>3181</v>
      </c>
      <c r="AP151">
        <v>-6.4525786124819996E-3</v>
      </c>
      <c r="AQ151">
        <f>(Table2[[#This Row],[Sharpe Ratio]]-AVERAGE(Table2[Sharpe Ratio]))/_xlfn.STDEV.P(Table2[Sharpe Ratio])</f>
        <v>-0.76367643401035967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6.3805770388405953</v>
      </c>
      <c r="AS151">
        <f>_xlfn.RANK.AVG(Table2[[#This Row],[1Y Return vs Nifty Z-Score]],Table2[1Y Return vs Nifty Z-Score])</f>
        <v>38</v>
      </c>
      <c r="AT151">
        <f>_xlfn.RANK.AVG(Table2[[#This Row],[6M Return vs Nifty Z-Score]],Table2[6M Return vs Nifty Z-Score])</f>
        <v>13</v>
      </c>
      <c r="AU151">
        <f>_xlfn.RANK.AVG(Table2[[#This Row],[Sharpe Ratio Z-Score]],Table2[Sharpe Ratio Z-Score])</f>
        <v>570</v>
      </c>
      <c r="AV151">
        <f>(Table2[[#This Row],[Rank 1Y]]+Table2[[#This Row],[Rank 6M]]+Table2[[#This Row],[Rank Sharpe]])/3</f>
        <v>207</v>
      </c>
    </row>
    <row r="152" spans="1:48" x14ac:dyDescent="0.3">
      <c r="A152" t="s">
        <v>1064</v>
      </c>
      <c r="B152" t="s">
        <v>1065</v>
      </c>
      <c r="C152" t="s">
        <v>3138</v>
      </c>
      <c r="D152" t="s">
        <v>989</v>
      </c>
      <c r="E152">
        <v>12665.8176011</v>
      </c>
      <c r="F152">
        <v>627.79999999999995</v>
      </c>
      <c r="G152">
        <v>25.089414916829998</v>
      </c>
      <c r="H152">
        <f>(Table2[[#This Row],[1Y Return vs Nifty]]-AVERAGE(Table2[1Y Return vs Nifty]))/_xlfn.STDEV.P(Table2[1Y Return vs Nifty])</f>
        <v>2.2593165791340769E-2</v>
      </c>
      <c r="I152">
        <v>8.6159516800708609</v>
      </c>
      <c r="J152">
        <f>(Table2[[#This Row],[1M Return vs Nifty]]-AVERAGE(Table2[1M Return vs Nifty]))/_xlfn.STDEV.P(Table2[1M Return vs Nifty])</f>
        <v>1.0383978007069625</v>
      </c>
      <c r="K152">
        <v>51.555163257183096</v>
      </c>
      <c r="L152">
        <f>(Table2[[#This Row],[6M Return vs Nifty]]-AVERAGE(Table2[6M Return vs Nifty]))/_xlfn.STDEV.P(Table2[6M Return vs Nifty])</f>
        <v>1.6457012971731009</v>
      </c>
      <c r="M152">
        <v>8.4945226405247194</v>
      </c>
      <c r="N152">
        <f>(Table2[[#This Row],[1W Return vs Nifty]]-AVERAGE(Table2[1W Return vs Nifty]))/_xlfn.STDEV.P(Table2[1W Return vs Nifty])</f>
        <v>1.6072183473551689</v>
      </c>
      <c r="O152">
        <v>630.88</v>
      </c>
      <c r="P152">
        <v>601.62890509398198</v>
      </c>
      <c r="Q152">
        <v>495.27457926855499</v>
      </c>
      <c r="R152">
        <v>65.858580919589102</v>
      </c>
      <c r="S152" s="1">
        <f>(Table2[[#This Row],[Close Price]]-Table2[[#This Row],[20D EMA]])/Table2[[#This Row],[20D EMA]]</f>
        <v>-4.8820694902359258E-3</v>
      </c>
      <c r="T152" s="1">
        <f>(Table2[[#This Row],[Close Price]]-Table2[[#This Row],[50D EMA]])/Table2[[#This Row],[50D EMA]]</f>
        <v>4.3500394818845545E-2</v>
      </c>
      <c r="U152" s="1">
        <f>(Table2[[#This Row],[Close Price]]-Table2[[#This Row],[200D EMA]])/Table2[[#This Row],[200D EMA]]</f>
        <v>0.26757969473653342</v>
      </c>
      <c r="V152">
        <v>0.53047830509220795</v>
      </c>
      <c r="W152">
        <v>611.6</v>
      </c>
      <c r="X152">
        <v>664.95</v>
      </c>
      <c r="Y152">
        <v>605.75</v>
      </c>
      <c r="Z152">
        <v>666</v>
      </c>
      <c r="AA152">
        <v>593.1</v>
      </c>
      <c r="AB152">
        <v>691.8</v>
      </c>
      <c r="AC152" s="1">
        <f>(Table2[[#This Row],[Close Price]]/Table2[[#This Row],[Day Low]])-1</f>
        <v>2.6487900588619828E-2</v>
      </c>
      <c r="AD152" s="1">
        <f>(Table2[[#This Row],[Day High]]/Table2[[#This Row],[Close Price]])-1</f>
        <v>5.9174896463842108E-2</v>
      </c>
      <c r="AE152" s="1">
        <f>(Table2[[#This Row],[Close Price]]/Table2[[#This Row],[Current Week Low]])-1</f>
        <v>3.6401155592240997E-2</v>
      </c>
      <c r="AF152" s="1">
        <f>(Table2[[#This Row],[Current Week High]]/Table2[[#This Row],[Close Price]])-1</f>
        <v>6.0847403631729913E-2</v>
      </c>
      <c r="AG152" s="1">
        <f>(Table2[[#This Row],[Close Price]]/Table2[[#This Row],[Current Month Low]])-1</f>
        <v>5.8506154105546937E-2</v>
      </c>
      <c r="AH152" s="1">
        <f>(Table2[[#This Row],[Current Month High]]/Table2[[#This Row],[Close Price]])-1</f>
        <v>0.10194329404268876</v>
      </c>
      <c r="AI152">
        <v>10.1943294042688</v>
      </c>
      <c r="AJ152">
        <v>82.765647743813602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0.28000000000000003</v>
      </c>
      <c r="AM152" t="s">
        <v>3182</v>
      </c>
      <c r="AN152">
        <v>-5.8</v>
      </c>
      <c r="AO152" t="s">
        <v>3181</v>
      </c>
      <c r="AP152">
        <v>7.5465038095437004E-2</v>
      </c>
      <c r="AQ152">
        <f>(Table2[[#This Row],[Sharpe Ratio]]-AVERAGE(Table2[Sharpe Ratio]))/_xlfn.STDEV.P(Table2[Sharpe Ratio])</f>
        <v>0.20945864069634948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4.5233692517229223</v>
      </c>
      <c r="AS152">
        <f>_xlfn.RANK.AVG(Table2[[#This Row],[1Y Return vs Nifty Z-Score]],Table2[1Y Return vs Nifty Z-Score])</f>
        <v>290</v>
      </c>
      <c r="AT152">
        <f>_xlfn.RANK.AVG(Table2[[#This Row],[6M Return vs Nifty Z-Score]],Table2[6M Return vs Nifty Z-Score])</f>
        <v>43</v>
      </c>
      <c r="AU152">
        <f>_xlfn.RANK.AVG(Table2[[#This Row],[Sharpe Ratio Z-Score]],Table2[Sharpe Ratio Z-Score])</f>
        <v>290</v>
      </c>
      <c r="AV152">
        <f>(Table2[[#This Row],[Rank 1Y]]+Table2[[#This Row],[Rank 6M]]+Table2[[#This Row],[Rank Sharpe]])/3</f>
        <v>207.66666666666666</v>
      </c>
    </row>
    <row r="153" spans="1:48" x14ac:dyDescent="0.3">
      <c r="A153" t="s">
        <v>760</v>
      </c>
      <c r="B153" t="s">
        <v>761</v>
      </c>
      <c r="C153" t="s">
        <v>3140</v>
      </c>
      <c r="D153" t="s">
        <v>247</v>
      </c>
      <c r="E153">
        <v>21803.57056815</v>
      </c>
      <c r="F153">
        <v>544.9</v>
      </c>
      <c r="G153">
        <v>17.5060606397013</v>
      </c>
      <c r="H153">
        <f>(Table2[[#This Row],[1Y Return vs Nifty]]-AVERAGE(Table2[1Y Return vs Nifty]))/_xlfn.STDEV.P(Table2[1Y Return vs Nifty])</f>
        <v>-0.10753670991124469</v>
      </c>
      <c r="I153">
        <v>1.8387609235967799</v>
      </c>
      <c r="J153">
        <f>(Table2[[#This Row],[1M Return vs Nifty]]-AVERAGE(Table2[1M Return vs Nifty]))/_xlfn.STDEV.P(Table2[1M Return vs Nifty])</f>
        <v>0.25684004804862143</v>
      </c>
      <c r="K153">
        <v>30.243249755868799</v>
      </c>
      <c r="L153">
        <f>(Table2[[#This Row],[6M Return vs Nifty]]-AVERAGE(Table2[6M Return vs Nifty]))/_xlfn.STDEV.P(Table2[6M Return vs Nifty])</f>
        <v>0.89113941532103169</v>
      </c>
      <c r="M153">
        <v>1.7639888457988</v>
      </c>
      <c r="N153">
        <f>(Table2[[#This Row],[1W Return vs Nifty]]-AVERAGE(Table2[1W Return vs Nifty]))/_xlfn.STDEV.P(Table2[1W Return vs Nifty])</f>
        <v>0.2148837364573406</v>
      </c>
      <c r="O153">
        <v>535.79</v>
      </c>
      <c r="P153">
        <v>522.72073901788701</v>
      </c>
      <c r="Q153">
        <v>456.05545256266902</v>
      </c>
      <c r="R153">
        <v>53.1380023896061</v>
      </c>
      <c r="S153" s="1">
        <f>(Table2[[#This Row],[Close Price]]-Table2[[#This Row],[20D EMA]])/Table2[[#This Row],[20D EMA]]</f>
        <v>1.7002930252524338E-2</v>
      </c>
      <c r="T153" s="1">
        <f>(Table2[[#This Row],[Close Price]]-Table2[[#This Row],[50D EMA]])/Table2[[#This Row],[50D EMA]]</f>
        <v>4.24304209237698E-2</v>
      </c>
      <c r="U153" s="1">
        <f>(Table2[[#This Row],[Close Price]]-Table2[[#This Row],[200D EMA]])/Table2[[#This Row],[200D EMA]]</f>
        <v>0.19481084358951362</v>
      </c>
      <c r="V153">
        <v>0.39241646666097002</v>
      </c>
      <c r="W153">
        <v>532.79999999999995</v>
      </c>
      <c r="X153">
        <v>551.04999999999995</v>
      </c>
      <c r="Y153">
        <v>507.8</v>
      </c>
      <c r="Z153">
        <v>551.04999999999995</v>
      </c>
      <c r="AA153">
        <v>507.8</v>
      </c>
      <c r="AB153">
        <v>566.79999999999995</v>
      </c>
      <c r="AC153" s="1">
        <f>(Table2[[#This Row],[Close Price]]/Table2[[#This Row],[Day Low]])-1</f>
        <v>2.2710210210210358E-2</v>
      </c>
      <c r="AD153" s="1">
        <f>(Table2[[#This Row],[Day High]]/Table2[[#This Row],[Close Price]])-1</f>
        <v>1.1286474582492101E-2</v>
      </c>
      <c r="AE153" s="1">
        <f>(Table2[[#This Row],[Close Price]]/Table2[[#This Row],[Current Week Low]])-1</f>
        <v>7.3060259944860206E-2</v>
      </c>
      <c r="AF153" s="1">
        <f>(Table2[[#This Row],[Current Week High]]/Table2[[#This Row],[Close Price]])-1</f>
        <v>1.1286474582492101E-2</v>
      </c>
      <c r="AG153" s="1">
        <f>(Table2[[#This Row],[Close Price]]/Table2[[#This Row],[Current Month Low]])-1</f>
        <v>7.3060259944860206E-2</v>
      </c>
      <c r="AH153" s="1">
        <f>(Table2[[#This Row],[Current Month High]]/Table2[[#This Row],[Close Price]])-1</f>
        <v>4.0190860708386733E-2</v>
      </c>
      <c r="AI153">
        <v>6.4415489080565198</v>
      </c>
      <c r="AJ153">
        <v>55.685714285714198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</v>
      </c>
      <c r="AM153" t="s">
        <v>3182</v>
      </c>
      <c r="AN153">
        <v>-2.6</v>
      </c>
      <c r="AO153" t="s">
        <v>3181</v>
      </c>
      <c r="AP153">
        <v>0.109134190165965</v>
      </c>
      <c r="AQ153">
        <f>(Table2[[#This Row],[Sharpe Ratio]]-AVERAGE(Table2[Sharpe Ratio]))/_xlfn.STDEV.P(Table2[Sharpe Ratio])</f>
        <v>0.60942917368058658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1.8647556635963356</v>
      </c>
      <c r="AS153">
        <f>_xlfn.RANK.AVG(Table2[[#This Row],[1Y Return vs Nifty Z-Score]],Table2[1Y Return vs Nifty Z-Score])</f>
        <v>327</v>
      </c>
      <c r="AT153">
        <f>_xlfn.RANK.AVG(Table2[[#This Row],[6M Return vs Nifty Z-Score]],Table2[6M Return vs Nifty Z-Score])</f>
        <v>109</v>
      </c>
      <c r="AU153">
        <f>_xlfn.RANK.AVG(Table2[[#This Row],[Sharpe Ratio Z-Score]],Table2[Sharpe Ratio Z-Score])</f>
        <v>188</v>
      </c>
      <c r="AV153">
        <f>(Table2[[#This Row],[Rank 1Y]]+Table2[[#This Row],[Rank 6M]]+Table2[[#This Row],[Rank Sharpe]])/3</f>
        <v>208</v>
      </c>
    </row>
    <row r="154" spans="1:48" x14ac:dyDescent="0.3">
      <c r="A154" t="s">
        <v>343</v>
      </c>
      <c r="B154" t="s">
        <v>344</v>
      </c>
      <c r="C154" t="s">
        <v>3149</v>
      </c>
      <c r="D154" t="s">
        <v>139</v>
      </c>
      <c r="E154">
        <v>71513.287973159997</v>
      </c>
      <c r="F154">
        <v>1966.8</v>
      </c>
      <c r="G154">
        <v>45.987228150640703</v>
      </c>
      <c r="H154">
        <f>(Table2[[#This Row],[1Y Return vs Nifty]]-AVERAGE(Table2[1Y Return vs Nifty]))/_xlfn.STDEV.P(Table2[1Y Return vs Nifty])</f>
        <v>0.38119830794768161</v>
      </c>
      <c r="I154">
        <v>7.3159797529990502</v>
      </c>
      <c r="J154">
        <f>(Table2[[#This Row],[1M Return vs Nifty]]-AVERAGE(Table2[1M Return vs Nifty]))/_xlfn.STDEV.P(Table2[1M Return vs Nifty])</f>
        <v>0.8884827143017856</v>
      </c>
      <c r="K154">
        <v>21.523316193803101</v>
      </c>
      <c r="L154">
        <f>(Table2[[#This Row],[6M Return vs Nifty]]-AVERAGE(Table2[6M Return vs Nifty]))/_xlfn.STDEV.P(Table2[6M Return vs Nifty])</f>
        <v>0.58240460941955596</v>
      </c>
      <c r="M154">
        <v>-1.9393740494734999</v>
      </c>
      <c r="N154">
        <f>(Table2[[#This Row],[1W Return vs Nifty]]-AVERAGE(Table2[1W Return vs Nifty]))/_xlfn.STDEV.P(Table2[1W Return vs Nifty])</f>
        <v>-0.55122493977320319</v>
      </c>
      <c r="O154">
        <v>1934.7</v>
      </c>
      <c r="P154">
        <v>1876.77295704433</v>
      </c>
      <c r="Q154">
        <v>1671.8472366476999</v>
      </c>
      <c r="R154">
        <v>46.450054360804998</v>
      </c>
      <c r="S154" s="1">
        <f>(Table2[[#This Row],[Close Price]]-Table2[[#This Row],[20D EMA]])/Table2[[#This Row],[20D EMA]]</f>
        <v>1.6591719646456768E-2</v>
      </c>
      <c r="T154" s="1">
        <f>(Table2[[#This Row],[Close Price]]-Table2[[#This Row],[50D EMA]])/Table2[[#This Row],[50D EMA]]</f>
        <v>4.7969064461292447E-2</v>
      </c>
      <c r="U154" s="1">
        <f>(Table2[[#This Row],[Close Price]]-Table2[[#This Row],[200D EMA]])/Table2[[#This Row],[200D EMA]]</f>
        <v>0.176423274140599</v>
      </c>
      <c r="V154">
        <v>1.48584301272773</v>
      </c>
      <c r="W154">
        <v>1907.05</v>
      </c>
      <c r="X154">
        <v>1987.6</v>
      </c>
      <c r="Y154">
        <v>1907.05</v>
      </c>
      <c r="Z154">
        <v>2005</v>
      </c>
      <c r="AA154">
        <v>1714.05</v>
      </c>
      <c r="AB154">
        <v>2065.1999999999998</v>
      </c>
      <c r="AC154" s="1">
        <f>(Table2[[#This Row],[Close Price]]/Table2[[#This Row],[Day Low]])-1</f>
        <v>3.1331113499908136E-2</v>
      </c>
      <c r="AD154" s="1">
        <f>(Table2[[#This Row],[Day High]]/Table2[[#This Row],[Close Price]])-1</f>
        <v>1.0575554199715231E-2</v>
      </c>
      <c r="AE154" s="1">
        <f>(Table2[[#This Row],[Close Price]]/Table2[[#This Row],[Current Week Low]])-1</f>
        <v>3.1331113499908136E-2</v>
      </c>
      <c r="AF154" s="1">
        <f>(Table2[[#This Row],[Current Week High]]/Table2[[#This Row],[Close Price]])-1</f>
        <v>1.9422412039861836E-2</v>
      </c>
      <c r="AG154" s="1">
        <f>(Table2[[#This Row],[Close Price]]/Table2[[#This Row],[Current Month Low]])-1</f>
        <v>0.14745777544412353</v>
      </c>
      <c r="AH154" s="1">
        <f>(Table2[[#This Row],[Current Month High]]/Table2[[#This Row],[Close Price]])-1</f>
        <v>5.0030506406345321E-2</v>
      </c>
      <c r="AI154">
        <v>5.0030506406345303</v>
      </c>
      <c r="AJ154">
        <v>76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0.16</v>
      </c>
      <c r="AM154" t="s">
        <v>3182</v>
      </c>
      <c r="AN154">
        <v>-3.06</v>
      </c>
      <c r="AO154" t="s">
        <v>3181</v>
      </c>
      <c r="AP154">
        <v>7.7212373950273E-2</v>
      </c>
      <c r="AQ154">
        <f>(Table2[[#This Row],[Sharpe Ratio]]-AVERAGE(Table2[Sharpe Ratio]))/_xlfn.STDEV.P(Table2[Sharpe Ratio])</f>
        <v>0.23021600493579472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1.5310766968316147</v>
      </c>
      <c r="AS154">
        <f>_xlfn.RANK.AVG(Table2[[#This Row],[1Y Return vs Nifty Z-Score]],Table2[1Y Return vs Nifty Z-Score])</f>
        <v>198</v>
      </c>
      <c r="AT154">
        <f>_xlfn.RANK.AVG(Table2[[#This Row],[6M Return vs Nifty Z-Score]],Table2[6M Return vs Nifty Z-Score])</f>
        <v>143</v>
      </c>
      <c r="AU154">
        <f>_xlfn.RANK.AVG(Table2[[#This Row],[Sharpe Ratio Z-Score]],Table2[Sharpe Ratio Z-Score])</f>
        <v>285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476</v>
      </c>
      <c r="B155" t="s">
        <v>477</v>
      </c>
      <c r="C155" t="s">
        <v>3140</v>
      </c>
      <c r="D155" t="s">
        <v>51</v>
      </c>
      <c r="E155">
        <v>45947.15157165</v>
      </c>
      <c r="F155">
        <v>2712.25</v>
      </c>
      <c r="G155">
        <v>63.688893748860501</v>
      </c>
      <c r="H155">
        <f>(Table2[[#This Row],[1Y Return vs Nifty]]-AVERAGE(Table2[1Y Return vs Nifty]))/_xlfn.STDEV.P(Table2[1Y Return vs Nifty])</f>
        <v>0.68495776053879287</v>
      </c>
      <c r="I155">
        <v>3.3867129368825601</v>
      </c>
      <c r="J155">
        <f>(Table2[[#This Row],[1M Return vs Nifty]]-AVERAGE(Table2[1M Return vs Nifty]))/_xlfn.STDEV.P(Table2[1M Return vs Nifty])</f>
        <v>0.43535264127478723</v>
      </c>
      <c r="K155">
        <v>21.966883598826101</v>
      </c>
      <c r="L155">
        <f>(Table2[[#This Row],[6M Return vs Nifty]]-AVERAGE(Table2[6M Return vs Nifty]))/_xlfn.STDEV.P(Table2[6M Return vs Nifty])</f>
        <v>0.59810939612684777</v>
      </c>
      <c r="M155">
        <v>0.992009326937345</v>
      </c>
      <c r="N155">
        <f>(Table2[[#This Row],[1W Return vs Nifty]]-AVERAGE(Table2[1W Return vs Nifty]))/_xlfn.STDEV.P(Table2[1W Return vs Nifty])</f>
        <v>5.5185585345267206E-2</v>
      </c>
      <c r="O155">
        <v>2676.01</v>
      </c>
      <c r="P155">
        <v>2706.69881517572</v>
      </c>
      <c r="Q155">
        <v>2435.4299757998601</v>
      </c>
      <c r="R155">
        <v>53.716547530772303</v>
      </c>
      <c r="S155" s="1">
        <f>(Table2[[#This Row],[Close Price]]-Table2[[#This Row],[20D EMA]])/Table2[[#This Row],[20D EMA]]</f>
        <v>1.354255028942335E-2</v>
      </c>
      <c r="T155" s="1">
        <f>(Table2[[#This Row],[Close Price]]-Table2[[#This Row],[50D EMA]])/Table2[[#This Row],[50D EMA]]</f>
        <v>2.0509059941046992E-3</v>
      </c>
      <c r="U155" s="1">
        <f>(Table2[[#This Row],[Close Price]]-Table2[[#This Row],[200D EMA]])/Table2[[#This Row],[200D EMA]]</f>
        <v>0.11366371726997603</v>
      </c>
      <c r="V155">
        <v>1.02287208020269</v>
      </c>
      <c r="W155">
        <v>2670</v>
      </c>
      <c r="X155">
        <v>2763</v>
      </c>
      <c r="Y155">
        <v>2536.6999999999998</v>
      </c>
      <c r="Z155">
        <v>2763</v>
      </c>
      <c r="AA155">
        <v>2500</v>
      </c>
      <c r="AB155">
        <v>2889.9</v>
      </c>
      <c r="AC155" s="1">
        <f>(Table2[[#This Row],[Close Price]]/Table2[[#This Row],[Day Low]])-1</f>
        <v>1.5823970037453172E-2</v>
      </c>
      <c r="AD155" s="1">
        <f>(Table2[[#This Row],[Day High]]/Table2[[#This Row],[Close Price]])-1</f>
        <v>1.8711401972532071E-2</v>
      </c>
      <c r="AE155" s="1">
        <f>(Table2[[#This Row],[Close Price]]/Table2[[#This Row],[Current Week Low]])-1</f>
        <v>6.9204084046201819E-2</v>
      </c>
      <c r="AF155" s="1">
        <f>(Table2[[#This Row],[Current Week High]]/Table2[[#This Row],[Close Price]])-1</f>
        <v>1.8711401972532071E-2</v>
      </c>
      <c r="AG155" s="1">
        <f>(Table2[[#This Row],[Close Price]]/Table2[[#This Row],[Current Month Low]])-1</f>
        <v>8.4899999999999975E-2</v>
      </c>
      <c r="AH155" s="1">
        <f>(Table2[[#This Row],[Current Month High]]/Table2[[#This Row],[Close Price]])-1</f>
        <v>6.5499124343257442E-2</v>
      </c>
      <c r="AI155">
        <v>13.8538114111899</v>
      </c>
      <c r="AJ155">
        <v>95.823255478141505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-0.06</v>
      </c>
      <c r="AM155" t="s">
        <v>3181</v>
      </c>
      <c r="AN155">
        <v>0.34</v>
      </c>
      <c r="AO155" t="s">
        <v>3182</v>
      </c>
      <c r="AP155">
        <v>5.2855860669094E-2</v>
      </c>
      <c r="AQ155">
        <f>(Table2[[#This Row],[Sharpe Ratio]]-AVERAGE(Table2[Sharpe Ratio]))/_xlfn.STDEV.P(Table2[Sharpe Ratio])</f>
        <v>-5.9125632724225032E-2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132</v>
      </c>
      <c r="AT155">
        <f>_xlfn.RANK.AVG(Table2[[#This Row],[6M Return vs Nifty Z-Score]],Table2[6M Return vs Nifty Z-Score])</f>
        <v>141</v>
      </c>
      <c r="AU155">
        <f>_xlfn.RANK.AVG(Table2[[#This Row],[Sharpe Ratio Z-Score]],Table2[Sharpe Ratio Z-Score])</f>
        <v>353</v>
      </c>
      <c r="AV155">
        <f>(Table2[[#This Row],[Rank 1Y]]+Table2[[#This Row],[Rank 6M]]+Table2[[#This Row],[Rank Sharpe]])/3</f>
        <v>208.66666666666666</v>
      </c>
    </row>
    <row r="156" spans="1:48" x14ac:dyDescent="0.3">
      <c r="A156" t="s">
        <v>846</v>
      </c>
      <c r="B156" t="s">
        <v>847</v>
      </c>
      <c r="C156" t="s">
        <v>3147</v>
      </c>
      <c r="D156" t="s">
        <v>161</v>
      </c>
      <c r="E156">
        <v>18641.746088774998</v>
      </c>
      <c r="F156">
        <v>779.65</v>
      </c>
      <c r="G156">
        <v>116.47137340300699</v>
      </c>
      <c r="H156">
        <f>(Table2[[#This Row],[1Y Return vs Nifty]]-AVERAGE(Table2[1Y Return vs Nifty]))/_xlfn.STDEV.P(Table2[1Y Return vs Nifty])</f>
        <v>1.5907017447521998</v>
      </c>
      <c r="I156">
        <v>-0.30065202656429701</v>
      </c>
      <c r="J156">
        <f>(Table2[[#This Row],[1M Return vs Nifty]]-AVERAGE(Table2[1M Return vs Nifty]))/_xlfn.STDEV.P(Table2[1M Return vs Nifty])</f>
        <v>1.011912231124988E-2</v>
      </c>
      <c r="K156">
        <v>-13.0049241725114</v>
      </c>
      <c r="L156">
        <f>(Table2[[#This Row],[6M Return vs Nifty]]-AVERAGE(Table2[6M Return vs Nifty]))/_xlfn.STDEV.P(Table2[6M Return vs Nifty])</f>
        <v>-0.6400897492517158</v>
      </c>
      <c r="M156">
        <v>-0.132782862295826</v>
      </c>
      <c r="N156">
        <f>(Table2[[#This Row],[1W Return vs Nifty]]-AVERAGE(Table2[1W Return vs Nifty]))/_xlfn.STDEV.P(Table2[1W Return vs Nifty])</f>
        <v>-0.1774983507140209</v>
      </c>
      <c r="O156">
        <v>786.23</v>
      </c>
      <c r="P156">
        <v>799.23400808222505</v>
      </c>
      <c r="Q156">
        <v>718.383389526212</v>
      </c>
      <c r="R156">
        <v>42.486186788462</v>
      </c>
      <c r="S156" s="1">
        <f>(Table2[[#This Row],[Close Price]]-Table2[[#This Row],[20D EMA]])/Table2[[#This Row],[20D EMA]]</f>
        <v>-8.3690523129364702E-3</v>
      </c>
      <c r="T156" s="1">
        <f>(Table2[[#This Row],[Close Price]]-Table2[[#This Row],[50D EMA]])/Table2[[#This Row],[50D EMA]]</f>
        <v>-2.4503471929600711E-2</v>
      </c>
      <c r="U156" s="1">
        <f>(Table2[[#This Row],[Close Price]]-Table2[[#This Row],[200D EMA]])/Table2[[#This Row],[200D EMA]]</f>
        <v>8.5284002062178121E-2</v>
      </c>
      <c r="V156">
        <v>0.44173007681197002</v>
      </c>
      <c r="W156">
        <v>756.85</v>
      </c>
      <c r="X156">
        <v>783.1</v>
      </c>
      <c r="Y156">
        <v>715.25</v>
      </c>
      <c r="Z156">
        <v>783.1</v>
      </c>
      <c r="AA156">
        <v>714.2</v>
      </c>
      <c r="AB156">
        <v>880</v>
      </c>
      <c r="AC156" s="1">
        <f>(Table2[[#This Row],[Close Price]]/Table2[[#This Row],[Day Low]])-1</f>
        <v>3.0124859615511701E-2</v>
      </c>
      <c r="AD156" s="1">
        <f>(Table2[[#This Row],[Day High]]/Table2[[#This Row],[Close Price]])-1</f>
        <v>4.4250625280575218E-3</v>
      </c>
      <c r="AE156" s="1">
        <f>(Table2[[#This Row],[Close Price]]/Table2[[#This Row],[Current Week Low]])-1</f>
        <v>9.0038448095071555E-2</v>
      </c>
      <c r="AF156" s="1">
        <f>(Table2[[#This Row],[Current Week High]]/Table2[[#This Row],[Close Price]])-1</f>
        <v>4.4250625280575218E-3</v>
      </c>
      <c r="AG156" s="1">
        <f>(Table2[[#This Row],[Close Price]]/Table2[[#This Row],[Current Month Low]])-1</f>
        <v>9.1640996919630346E-2</v>
      </c>
      <c r="AH156" s="1">
        <f>(Table2[[#This Row],[Current Month High]]/Table2[[#This Row],[Close Price]])-1</f>
        <v>0.12871160135958437</v>
      </c>
      <c r="AI156">
        <v>25.697428333226402</v>
      </c>
      <c r="AJ156">
        <v>145.71383548692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</v>
      </c>
      <c r="AM156" t="s">
        <v>3183</v>
      </c>
      <c r="AN156">
        <v>-10.39</v>
      </c>
      <c r="AO156" t="s">
        <v>3181</v>
      </c>
      <c r="AP156">
        <v>0.18308362646495699</v>
      </c>
      <c r="AQ156">
        <f>(Table2[[#This Row],[Sharpe Ratio]]-AVERAGE(Table2[Sharpe Ratio]))/_xlfn.STDEV.P(Table2[Sharpe Ratio])</f>
        <v>1.4879067601797789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46</v>
      </c>
      <c r="AT156">
        <f>_xlfn.RANK.AVG(Table2[[#This Row],[6M Return vs Nifty Z-Score]],Table2[6M Return vs Nifty Z-Score])</f>
        <v>532</v>
      </c>
      <c r="AU156">
        <f>_xlfn.RANK.AVG(Table2[[#This Row],[Sharpe Ratio Z-Score]],Table2[Sharpe Ratio Z-Score])</f>
        <v>48</v>
      </c>
      <c r="AV156">
        <f>(Table2[[#This Row],[Rank 1Y]]+Table2[[#This Row],[Rank 6M]]+Table2[[#This Row],[Rank Sharpe]])/3</f>
        <v>208.66666666666666</v>
      </c>
    </row>
    <row r="157" spans="1:48" x14ac:dyDescent="0.3">
      <c r="A157" t="s">
        <v>864</v>
      </c>
      <c r="B157" t="s">
        <v>865</v>
      </c>
      <c r="C157" t="s">
        <v>3136</v>
      </c>
      <c r="D157" t="s">
        <v>24</v>
      </c>
      <c r="E157">
        <v>18187.30066592</v>
      </c>
      <c r="F157">
        <v>225.98</v>
      </c>
      <c r="G157">
        <v>31.052459152738699</v>
      </c>
      <c r="H157">
        <f>(Table2[[#This Row],[1Y Return vs Nifty]]-AVERAGE(Table2[1Y Return vs Nifty]))/_xlfn.STDEV.P(Table2[1Y Return vs Nifty])</f>
        <v>0.12491862453565056</v>
      </c>
      <c r="I157">
        <v>11.757378531059199</v>
      </c>
      <c r="J157">
        <f>(Table2[[#This Row],[1M Return vs Nifty]]-AVERAGE(Table2[1M Return vs Nifty]))/_xlfn.STDEV.P(Table2[1M Return vs Nifty])</f>
        <v>1.4006727606457274</v>
      </c>
      <c r="K157">
        <v>4.3221752192256702</v>
      </c>
      <c r="L157">
        <f>(Table2[[#This Row],[6M Return vs Nifty]]-AVERAGE(Table2[6M Return vs Nifty]))/_xlfn.STDEV.P(Table2[6M Return vs Nifty])</f>
        <v>-2.6612750892996362E-2</v>
      </c>
      <c r="M157">
        <v>5.9480842197394699</v>
      </c>
      <c r="N157">
        <f>(Table2[[#This Row],[1W Return vs Nifty]]-AVERAGE(Table2[1W Return vs Nifty]))/_xlfn.STDEV.P(Table2[1W Return vs Nifty])</f>
        <v>1.0804407609239741</v>
      </c>
      <c r="O157">
        <v>216.3</v>
      </c>
      <c r="P157">
        <v>214.54031837337601</v>
      </c>
      <c r="Q157">
        <v>197.32163802116099</v>
      </c>
      <c r="R157">
        <v>69.932714651889796</v>
      </c>
      <c r="S157" s="1">
        <f>(Table2[[#This Row],[Close Price]]-Table2[[#This Row],[20D EMA]])/Table2[[#This Row],[20D EMA]]</f>
        <v>4.4752658344891255E-2</v>
      </c>
      <c r="T157" s="1">
        <f>(Table2[[#This Row],[Close Price]]-Table2[[#This Row],[50D EMA]])/Table2[[#This Row],[50D EMA]]</f>
        <v>5.3321826467670703E-2</v>
      </c>
      <c r="U157" s="1">
        <f>(Table2[[#This Row],[Close Price]]-Table2[[#This Row],[200D EMA]])/Table2[[#This Row],[200D EMA]]</f>
        <v>0.145236793421336</v>
      </c>
      <c r="V157">
        <v>2.2127477069418702</v>
      </c>
      <c r="W157">
        <v>223.01</v>
      </c>
      <c r="X157">
        <v>228.3</v>
      </c>
      <c r="Y157">
        <v>214.2</v>
      </c>
      <c r="Z157">
        <v>229.53</v>
      </c>
      <c r="AA157">
        <v>193.2</v>
      </c>
      <c r="AB157">
        <v>229.53</v>
      </c>
      <c r="AC157" s="1">
        <f>(Table2[[#This Row],[Close Price]]/Table2[[#This Row],[Day Low]])-1</f>
        <v>1.3317788439980216E-2</v>
      </c>
      <c r="AD157" s="1">
        <f>(Table2[[#This Row],[Day High]]/Table2[[#This Row],[Close Price]])-1</f>
        <v>1.026639525621742E-2</v>
      </c>
      <c r="AE157" s="1">
        <f>(Table2[[#This Row],[Close Price]]/Table2[[#This Row],[Current Week Low]])-1</f>
        <v>5.4995331465919728E-2</v>
      </c>
      <c r="AF157" s="1">
        <f>(Table2[[#This Row],[Current Week High]]/Table2[[#This Row],[Close Price]])-1</f>
        <v>1.5709354810160336E-2</v>
      </c>
      <c r="AG157" s="1">
        <f>(Table2[[#This Row],[Close Price]]/Table2[[#This Row],[Current Month Low]])-1</f>
        <v>0.16966873706004137</v>
      </c>
      <c r="AH157" s="1">
        <f>(Table2[[#This Row],[Current Month High]]/Table2[[#This Row],[Close Price]])-1</f>
        <v>1.5709354810160336E-2</v>
      </c>
      <c r="AI157">
        <v>2.99584033985309</v>
      </c>
      <c r="AJ157">
        <v>59.028852920478499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0.02</v>
      </c>
      <c r="AM157" t="s">
        <v>3182</v>
      </c>
      <c r="AN157">
        <v>11.16</v>
      </c>
      <c r="AO157" t="s">
        <v>3182</v>
      </c>
      <c r="AP157">
        <v>0.18738757976870901</v>
      </c>
      <c r="AQ157">
        <f>(Table2[[#This Row],[Sharpe Ratio]]-AVERAGE(Table2[Sharpe Ratio]))/_xlfn.STDEV.P(Table2[Sharpe Ratio])</f>
        <v>1.5390352974602834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4.1184546926726391</v>
      </c>
      <c r="AS157">
        <f>_xlfn.RANK.AVG(Table2[[#This Row],[1Y Return vs Nifty Z-Score]],Table2[1Y Return vs Nifty Z-Score])</f>
        <v>256</v>
      </c>
      <c r="AT157">
        <f>_xlfn.RANK.AVG(Table2[[#This Row],[6M Return vs Nifty Z-Score]],Table2[6M Return vs Nifty Z-Score])</f>
        <v>331</v>
      </c>
      <c r="AU157">
        <f>_xlfn.RANK.AVG(Table2[[#This Row],[Sharpe Ratio Z-Score]],Table2[Sharpe Ratio Z-Score])</f>
        <v>40</v>
      </c>
      <c r="AV157">
        <f>(Table2[[#This Row],[Rank 1Y]]+Table2[[#This Row],[Rank 6M]]+Table2[[#This Row],[Rank Sharpe]])/3</f>
        <v>209</v>
      </c>
    </row>
    <row r="158" spans="1:48" x14ac:dyDescent="0.3">
      <c r="A158" t="s">
        <v>555</v>
      </c>
      <c r="B158" t="s">
        <v>556</v>
      </c>
      <c r="C158" t="s">
        <v>3141</v>
      </c>
      <c r="D158" t="s">
        <v>149</v>
      </c>
      <c r="E158">
        <v>35705.892681750003</v>
      </c>
      <c r="F158">
        <v>257.5</v>
      </c>
      <c r="G158">
        <v>65.299098075525194</v>
      </c>
      <c r="H158">
        <f>(Table2[[#This Row],[1Y Return vs Nifty]]-AVERAGE(Table2[1Y Return vs Nifty]))/_xlfn.STDEV.P(Table2[1Y Return vs Nifty])</f>
        <v>0.71258876407987737</v>
      </c>
      <c r="I158">
        <v>-5.1315885988881202</v>
      </c>
      <c r="J158">
        <f>(Table2[[#This Row],[1M Return vs Nifty]]-AVERAGE(Table2[1M Return vs Nifty]))/_xlfn.STDEV.P(Table2[1M Return vs Nifty])</f>
        <v>-0.54699311878859025</v>
      </c>
      <c r="K158">
        <v>-0.71933110581188797</v>
      </c>
      <c r="L158">
        <f>(Table2[[#This Row],[6M Return vs Nifty]]-AVERAGE(Table2[6M Return vs Nifty]))/_xlfn.STDEV.P(Table2[6M Return vs Nifty])</f>
        <v>-0.20511049581650354</v>
      </c>
      <c r="M158">
        <v>0.53757448319882095</v>
      </c>
      <c r="N158">
        <f>(Table2[[#This Row],[1W Return vs Nifty]]-AVERAGE(Table2[1W Return vs Nifty]))/_xlfn.STDEV.P(Table2[1W Return vs Nifty])</f>
        <v>-3.8822613800972891E-2</v>
      </c>
      <c r="O158">
        <v>257.70999999999998</v>
      </c>
      <c r="P158">
        <v>263.6424340534</v>
      </c>
      <c r="Q158">
        <v>241.24576951628299</v>
      </c>
      <c r="R158">
        <v>45.388611099978398</v>
      </c>
      <c r="S158" s="1">
        <f>(Table2[[#This Row],[Close Price]]-Table2[[#This Row],[20D EMA]])/Table2[[#This Row],[20D EMA]]</f>
        <v>-8.1486942687509047E-4</v>
      </c>
      <c r="T158" s="1">
        <f>(Table2[[#This Row],[Close Price]]-Table2[[#This Row],[50D EMA]])/Table2[[#This Row],[50D EMA]]</f>
        <v>-2.3298351327449295E-2</v>
      </c>
      <c r="U158" s="1">
        <f>(Table2[[#This Row],[Close Price]]-Table2[[#This Row],[200D EMA]])/Table2[[#This Row],[200D EMA]]</f>
        <v>6.7376230125436143E-2</v>
      </c>
      <c r="V158">
        <v>0.50880917803159198</v>
      </c>
      <c r="W158">
        <v>249.45</v>
      </c>
      <c r="X158">
        <v>258.7</v>
      </c>
      <c r="Y158">
        <v>231.65</v>
      </c>
      <c r="Z158">
        <v>258.7</v>
      </c>
      <c r="AA158">
        <v>231.65</v>
      </c>
      <c r="AB158">
        <v>296.8</v>
      </c>
      <c r="AC158" s="1">
        <f>(Table2[[#This Row],[Close Price]]/Table2[[#This Row],[Day Low]])-1</f>
        <v>3.2270996191621659E-2</v>
      </c>
      <c r="AD158" s="1">
        <f>(Table2[[#This Row],[Day High]]/Table2[[#This Row],[Close Price]])-1</f>
        <v>4.6601941747572706E-3</v>
      </c>
      <c r="AE158" s="1">
        <f>(Table2[[#This Row],[Close Price]]/Table2[[#This Row],[Current Week Low]])-1</f>
        <v>0.11159076192531825</v>
      </c>
      <c r="AF158" s="1">
        <f>(Table2[[#This Row],[Current Week High]]/Table2[[#This Row],[Close Price]])-1</f>
        <v>4.6601941747572706E-3</v>
      </c>
      <c r="AG158" s="1">
        <f>(Table2[[#This Row],[Close Price]]/Table2[[#This Row],[Current Month Low]])-1</f>
        <v>0.11159076192531825</v>
      </c>
      <c r="AH158" s="1">
        <f>(Table2[[#This Row],[Current Month High]]/Table2[[#This Row],[Close Price]])-1</f>
        <v>0.152621359223301</v>
      </c>
      <c r="AI158">
        <v>21.087378640776699</v>
      </c>
      <c r="AJ158">
        <v>95.891974134651903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0.08</v>
      </c>
      <c r="AM158" t="s">
        <v>3182</v>
      </c>
      <c r="AN158">
        <v>-4.42</v>
      </c>
      <c r="AO158" t="s">
        <v>3181</v>
      </c>
      <c r="AP158">
        <v>0.14820456814500599</v>
      </c>
      <c r="AQ158">
        <f>(Table2[[#This Row],[Sharpe Ratio]]-AVERAGE(Table2[Sharpe Ratio]))/_xlfn.STDEV.P(Table2[Sharpe Ratio])</f>
        <v>1.0735632234908752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129</v>
      </c>
      <c r="AT158">
        <f>_xlfn.RANK.AVG(Table2[[#This Row],[6M Return vs Nifty Z-Score]],Table2[6M Return vs Nifty Z-Score])</f>
        <v>395</v>
      </c>
      <c r="AU158">
        <f>_xlfn.RANK.AVG(Table2[[#This Row],[Sharpe Ratio Z-Score]],Table2[Sharpe Ratio Z-Score])</f>
        <v>104</v>
      </c>
      <c r="AV158">
        <f>(Table2[[#This Row],[Rank 1Y]]+Table2[[#This Row],[Rank 6M]]+Table2[[#This Row],[Rank Sharpe]])/3</f>
        <v>209.33333333333334</v>
      </c>
    </row>
    <row r="159" spans="1:48" x14ac:dyDescent="0.3">
      <c r="A159" t="s">
        <v>200</v>
      </c>
      <c r="B159" t="s">
        <v>201</v>
      </c>
      <c r="C159" t="s">
        <v>3142</v>
      </c>
      <c r="D159" t="s">
        <v>202</v>
      </c>
      <c r="E159">
        <v>127321.759237365</v>
      </c>
      <c r="F159">
        <v>180.95</v>
      </c>
      <c r="G159">
        <v>69.926653609438006</v>
      </c>
      <c r="H159">
        <f>(Table2[[#This Row],[1Y Return vs Nifty]]-AVERAGE(Table2[1Y Return vs Nifty]))/_xlfn.STDEV.P(Table2[1Y Return vs Nifty])</f>
        <v>0.79199732188009286</v>
      </c>
      <c r="I159">
        <v>-6.5380074189109996</v>
      </c>
      <c r="J159">
        <f>(Table2[[#This Row],[1M Return vs Nifty]]-AVERAGE(Table2[1M Return vs Nifty]))/_xlfn.STDEV.P(Table2[1M Return vs Nifty])</f>
        <v>-0.70918385116888238</v>
      </c>
      <c r="K159">
        <v>31.898155669847299</v>
      </c>
      <c r="L159">
        <f>(Table2[[#This Row],[6M Return vs Nifty]]-AVERAGE(Table2[6M Return vs Nifty]))/_xlfn.STDEV.P(Table2[6M Return vs Nifty])</f>
        <v>0.9497324140521276</v>
      </c>
      <c r="M159">
        <v>-5.86732532280352</v>
      </c>
      <c r="N159">
        <f>(Table2[[#This Row],[1W Return vs Nifty]]-AVERAGE(Table2[1W Return vs Nifty]))/_xlfn.STDEV.P(Table2[1W Return vs Nifty])</f>
        <v>-1.3637938495472148</v>
      </c>
      <c r="O159">
        <v>196.16</v>
      </c>
      <c r="P159">
        <v>196.53456825212601</v>
      </c>
      <c r="Q159">
        <v>165.242338406404</v>
      </c>
      <c r="R159">
        <v>24.549663179113299</v>
      </c>
      <c r="S159" s="1">
        <f>(Table2[[#This Row],[Close Price]]-Table2[[#This Row],[20D EMA]])/Table2[[#This Row],[20D EMA]]</f>
        <v>-7.7538743882544905E-2</v>
      </c>
      <c r="T159" s="1">
        <f>(Table2[[#This Row],[Close Price]]-Table2[[#This Row],[50D EMA]])/Table2[[#This Row],[50D EMA]]</f>
        <v>-7.9296830021949247E-2</v>
      </c>
      <c r="U159" s="1">
        <f>(Table2[[#This Row],[Close Price]]-Table2[[#This Row],[200D EMA]])/Table2[[#This Row],[200D EMA]]</f>
        <v>9.5058335200775834E-2</v>
      </c>
      <c r="V159">
        <v>0.63816021977259996</v>
      </c>
      <c r="W159">
        <v>179.66</v>
      </c>
      <c r="X159">
        <v>186.4</v>
      </c>
      <c r="Y159">
        <v>179.66</v>
      </c>
      <c r="Z159">
        <v>192.46</v>
      </c>
      <c r="AA159">
        <v>179.66</v>
      </c>
      <c r="AB159">
        <v>215.87</v>
      </c>
      <c r="AC159" s="1">
        <f>(Table2[[#This Row],[Close Price]]/Table2[[#This Row],[Day Low]])-1</f>
        <v>7.1802293220526447E-3</v>
      </c>
      <c r="AD159" s="1">
        <f>(Table2[[#This Row],[Day High]]/Table2[[#This Row],[Close Price]])-1</f>
        <v>3.0118817352859928E-2</v>
      </c>
      <c r="AE159" s="1">
        <f>(Table2[[#This Row],[Close Price]]/Table2[[#This Row],[Current Week Low]])-1</f>
        <v>7.1802293220526447E-3</v>
      </c>
      <c r="AF159" s="1">
        <f>(Table2[[#This Row],[Current Week High]]/Table2[[#This Row],[Close Price]])-1</f>
        <v>6.3608731693838294E-2</v>
      </c>
      <c r="AG159" s="1">
        <f>(Table2[[#This Row],[Close Price]]/Table2[[#This Row],[Current Month Low]])-1</f>
        <v>7.1802293220526447E-3</v>
      </c>
      <c r="AH159" s="1">
        <f>(Table2[[#This Row],[Current Month High]]/Table2[[#This Row],[Close Price]])-1</f>
        <v>0.192981486598508</v>
      </c>
      <c r="AI159">
        <v>19.917104172423301</v>
      </c>
      <c r="AJ159">
        <v>108.46774193548301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7.0000000000000007E-2</v>
      </c>
      <c r="AM159" t="s">
        <v>3182</v>
      </c>
      <c r="AN159">
        <v>-14.3</v>
      </c>
      <c r="AO159" t="s">
        <v>3181</v>
      </c>
      <c r="AP159">
        <v>3.6142565432650001E-2</v>
      </c>
      <c r="AQ159">
        <f>(Table2[[#This Row],[Sharpe Ratio]]-AVERAGE(Table2[Sharpe Ratio]))/_xlfn.STDEV.P(Table2[Sharpe Ratio])</f>
        <v>-0.25767015174390429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119</v>
      </c>
      <c r="AT159">
        <f>_xlfn.RANK.AVG(Table2[[#This Row],[6M Return vs Nifty Z-Score]],Table2[6M Return vs Nifty Z-Score])</f>
        <v>101</v>
      </c>
      <c r="AU159">
        <f>_xlfn.RANK.AVG(Table2[[#This Row],[Sharpe Ratio Z-Score]],Table2[Sharpe Ratio Z-Score])</f>
        <v>409</v>
      </c>
      <c r="AV159">
        <f>(Table2[[#This Row],[Rank 1Y]]+Table2[[#This Row],[Rank 6M]]+Table2[[#This Row],[Rank Sharpe]])/3</f>
        <v>209.66666666666666</v>
      </c>
    </row>
    <row r="160" spans="1:48" x14ac:dyDescent="0.3">
      <c r="A160" t="s">
        <v>118</v>
      </c>
      <c r="B160" t="s">
        <v>119</v>
      </c>
      <c r="C160" t="s">
        <v>3143</v>
      </c>
      <c r="D160" t="s">
        <v>120</v>
      </c>
      <c r="E160">
        <v>233744.64708</v>
      </c>
      <c r="F160">
        <v>553.20000000000005</v>
      </c>
      <c r="G160">
        <v>60.3113696562108</v>
      </c>
      <c r="H160">
        <f>(Table2[[#This Row],[1Y Return vs Nifty]]-AVERAGE(Table2[1Y Return vs Nifty]))/_xlfn.STDEV.P(Table2[1Y Return vs Nifty])</f>
        <v>0.62699966253926098</v>
      </c>
      <c r="I160">
        <v>13.5670100460325</v>
      </c>
      <c r="J160">
        <f>(Table2[[#This Row],[1M Return vs Nifty]]-AVERAGE(Table2[1M Return vs Nifty]))/_xlfn.STDEV.P(Table2[1M Return vs Nifty])</f>
        <v>1.6093627017737924</v>
      </c>
      <c r="K160">
        <v>20.945580972134401</v>
      </c>
      <c r="L160">
        <f>(Table2[[#This Row],[6M Return vs Nifty]]-AVERAGE(Table2[6M Return vs Nifty]))/_xlfn.STDEV.P(Table2[6M Return vs Nifty])</f>
        <v>0.5619495256445739</v>
      </c>
      <c r="M160">
        <v>6.1534564701624799</v>
      </c>
      <c r="N160">
        <f>(Table2[[#This Row],[1W Return vs Nifty]]-AVERAGE(Table2[1W Return vs Nifty]))/_xlfn.STDEV.P(Table2[1W Return vs Nifty])</f>
        <v>1.12292578530733</v>
      </c>
      <c r="O160">
        <v>524.98</v>
      </c>
      <c r="P160">
        <v>527.33216058186997</v>
      </c>
      <c r="Q160">
        <v>496.54945470765603</v>
      </c>
      <c r="R160">
        <v>70.514184556524199</v>
      </c>
      <c r="S160" s="1">
        <f>(Table2[[#This Row],[Close Price]]-Table2[[#This Row],[20D EMA]])/Table2[[#This Row],[20D EMA]]</f>
        <v>5.3754428740142531E-2</v>
      </c>
      <c r="T160" s="1">
        <f>(Table2[[#This Row],[Close Price]]-Table2[[#This Row],[50D EMA]])/Table2[[#This Row],[50D EMA]]</f>
        <v>4.9054166143758286E-2</v>
      </c>
      <c r="U160" s="1">
        <f>(Table2[[#This Row],[Close Price]]-Table2[[#This Row],[200D EMA]])/Table2[[#This Row],[200D EMA]]</f>
        <v>0.11408842514125221</v>
      </c>
      <c r="V160">
        <v>0.99595474558421704</v>
      </c>
      <c r="W160">
        <v>540</v>
      </c>
      <c r="X160">
        <v>564</v>
      </c>
      <c r="Y160">
        <v>512</v>
      </c>
      <c r="Z160">
        <v>575.4</v>
      </c>
      <c r="AA160">
        <v>490.5</v>
      </c>
      <c r="AB160">
        <v>575.4</v>
      </c>
      <c r="AC160" s="1">
        <f>(Table2[[#This Row],[Close Price]]/Table2[[#This Row],[Day Low]])-1</f>
        <v>2.4444444444444491E-2</v>
      </c>
      <c r="AD160" s="1">
        <f>(Table2[[#This Row],[Day High]]/Table2[[#This Row],[Close Price]])-1</f>
        <v>1.9522776572667988E-2</v>
      </c>
      <c r="AE160" s="1">
        <f>(Table2[[#This Row],[Close Price]]/Table2[[#This Row],[Current Week Low]])-1</f>
        <v>8.0468750000000089E-2</v>
      </c>
      <c r="AF160" s="1">
        <f>(Table2[[#This Row],[Current Week High]]/Table2[[#This Row],[Close Price]])-1</f>
        <v>4.0130151843817741E-2</v>
      </c>
      <c r="AG160" s="1">
        <f>(Table2[[#This Row],[Close Price]]/Table2[[#This Row],[Current Month Low]])-1</f>
        <v>0.12782874617737017</v>
      </c>
      <c r="AH160" s="1">
        <f>(Table2[[#This Row],[Current Month High]]/Table2[[#This Row],[Close Price]])-1</f>
        <v>4.0130151843817741E-2</v>
      </c>
      <c r="AI160">
        <v>46.005061460592898</v>
      </c>
      <c r="AJ160">
        <v>94.378074490513001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-0.08</v>
      </c>
      <c r="AM160" t="s">
        <v>3181</v>
      </c>
      <c r="AN160">
        <v>7.54</v>
      </c>
      <c r="AO160" t="s">
        <v>3182</v>
      </c>
      <c r="AP160">
        <v>5.6678765450780003E-2</v>
      </c>
      <c r="AQ160">
        <f>(Table2[[#This Row],[Sharpe Ratio]]-AVERAGE(Table2[Sharpe Ratio]))/_xlfn.STDEV.P(Table2[Sharpe Ratio])</f>
        <v>-1.3711680514321317E-2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143</v>
      </c>
      <c r="AT160">
        <f>_xlfn.RANK.AVG(Table2[[#This Row],[6M Return vs Nifty Z-Score]],Table2[6M Return vs Nifty Z-Score])</f>
        <v>147</v>
      </c>
      <c r="AU160">
        <f>_xlfn.RANK.AVG(Table2[[#This Row],[Sharpe Ratio Z-Score]],Table2[Sharpe Ratio Z-Score])</f>
        <v>340</v>
      </c>
      <c r="AV160">
        <f>(Table2[[#This Row],[Rank 1Y]]+Table2[[#This Row],[Rank 6M]]+Table2[[#This Row],[Rank Sharpe]])/3</f>
        <v>210</v>
      </c>
    </row>
    <row r="161" spans="1:48" x14ac:dyDescent="0.3">
      <c r="A161" t="s">
        <v>1150</v>
      </c>
      <c r="B161" t="s">
        <v>1151</v>
      </c>
      <c r="C161" t="s">
        <v>3146</v>
      </c>
      <c r="D161" t="s">
        <v>307</v>
      </c>
      <c r="E161">
        <v>10674.969129999999</v>
      </c>
      <c r="F161">
        <v>1554.5</v>
      </c>
      <c r="G161">
        <v>57.415637363555398</v>
      </c>
      <c r="H161">
        <f>(Table2[[#This Row],[1Y Return vs Nifty]]-AVERAGE(Table2[1Y Return vs Nifty]))/_xlfn.STDEV.P(Table2[1Y Return vs Nifty])</f>
        <v>0.57730908109726009</v>
      </c>
      <c r="I161">
        <v>-1.79156438962666</v>
      </c>
      <c r="J161">
        <f>(Table2[[#This Row],[1M Return vs Nifty]]-AVERAGE(Table2[1M Return vs Nifty]))/_xlfn.STDEV.P(Table2[1M Return vs Nifty])</f>
        <v>-0.16181555648946677</v>
      </c>
      <c r="K161">
        <v>52.593021428298101</v>
      </c>
      <c r="L161">
        <f>(Table2[[#This Row],[6M Return vs Nifty]]-AVERAGE(Table2[6M Return vs Nifty]))/_xlfn.STDEV.P(Table2[6M Return vs Nifty])</f>
        <v>1.6824473272582825</v>
      </c>
      <c r="M161">
        <v>-12.2602820373556</v>
      </c>
      <c r="N161">
        <f>(Table2[[#This Row],[1W Return vs Nifty]]-AVERAGE(Table2[1W Return vs Nifty]))/_xlfn.STDEV.P(Table2[1W Return vs Nifty])</f>
        <v>-2.6862944373338036</v>
      </c>
      <c r="O161">
        <v>1634.9</v>
      </c>
      <c r="P161">
        <v>1589.6935198675801</v>
      </c>
      <c r="Q161">
        <v>1289.4958011890701</v>
      </c>
      <c r="R161">
        <v>25.540984769298198</v>
      </c>
      <c r="S161" s="1">
        <f>(Table2[[#This Row],[Close Price]]-Table2[[#This Row],[20D EMA]])/Table2[[#This Row],[20D EMA]]</f>
        <v>-4.9177319713744012E-2</v>
      </c>
      <c r="T161" s="1">
        <f>(Table2[[#This Row],[Close Price]]-Table2[[#This Row],[50D EMA]])/Table2[[#This Row],[50D EMA]]</f>
        <v>-2.2138556537936754E-2</v>
      </c>
      <c r="U161" s="1">
        <f>(Table2[[#This Row],[Close Price]]-Table2[[#This Row],[200D EMA]])/Table2[[#This Row],[200D EMA]]</f>
        <v>0.20550993540774942</v>
      </c>
      <c r="V161">
        <v>0.57134808363677603</v>
      </c>
      <c r="W161">
        <v>1468</v>
      </c>
      <c r="X161">
        <v>1575.8</v>
      </c>
      <c r="Y161">
        <v>1448.05</v>
      </c>
      <c r="Z161">
        <v>1672</v>
      </c>
      <c r="AA161">
        <v>1448.05</v>
      </c>
      <c r="AB161">
        <v>1880.95</v>
      </c>
      <c r="AC161" s="1">
        <f>(Table2[[#This Row],[Close Price]]/Table2[[#This Row],[Day Low]])-1</f>
        <v>5.892370572207084E-2</v>
      </c>
      <c r="AD161" s="1">
        <f>(Table2[[#This Row],[Day High]]/Table2[[#This Row],[Close Price]])-1</f>
        <v>1.3702155033772812E-2</v>
      </c>
      <c r="AE161" s="1">
        <f>(Table2[[#This Row],[Close Price]]/Table2[[#This Row],[Current Week Low]])-1</f>
        <v>7.3512654949760003E-2</v>
      </c>
      <c r="AF161" s="1">
        <f>(Table2[[#This Row],[Current Week High]]/Table2[[#This Row],[Close Price]])-1</f>
        <v>7.5587005467996127E-2</v>
      </c>
      <c r="AG161" s="1">
        <f>(Table2[[#This Row],[Close Price]]/Table2[[#This Row],[Current Month Low]])-1</f>
        <v>7.3512654949760003E-2</v>
      </c>
      <c r="AH161" s="1">
        <f>(Table2[[#This Row],[Current Month High]]/Table2[[#This Row],[Close Price]])-1</f>
        <v>0.21000321646831788</v>
      </c>
      <c r="AI161">
        <v>21.000321646831701</v>
      </c>
      <c r="AJ161">
        <v>89.573170731707293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-0.06</v>
      </c>
      <c r="AM161" t="s">
        <v>3181</v>
      </c>
      <c r="AN161">
        <v>-11.46</v>
      </c>
      <c r="AO161" t="s">
        <v>3181</v>
      </c>
      <c r="AP161">
        <v>2.3637361810226999E-2</v>
      </c>
      <c r="AQ161">
        <f>(Table2[[#This Row],[Sharpe Ratio]]-AVERAGE(Table2[Sharpe Ratio]))/_xlfn.STDEV.P(Table2[Sharpe Ratio])</f>
        <v>-0.40622491627909868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-0.99457850174682649</v>
      </c>
      <c r="AS161">
        <f>_xlfn.RANK.AVG(Table2[[#This Row],[1Y Return vs Nifty Z-Score]],Table2[1Y Return vs Nifty Z-Score])</f>
        <v>152</v>
      </c>
      <c r="AT161">
        <f>_xlfn.RANK.AVG(Table2[[#This Row],[6M Return vs Nifty Z-Score]],Table2[6M Return vs Nifty Z-Score])</f>
        <v>40</v>
      </c>
      <c r="AU161">
        <f>_xlfn.RANK.AVG(Table2[[#This Row],[Sharpe Ratio Z-Score]],Table2[Sharpe Ratio Z-Score])</f>
        <v>440</v>
      </c>
      <c r="AV161">
        <f>(Table2[[#This Row],[Rank 1Y]]+Table2[[#This Row],[Rank 6M]]+Table2[[#This Row],[Rank Sharpe]])/3</f>
        <v>210.66666666666666</v>
      </c>
    </row>
    <row r="162" spans="1:48" x14ac:dyDescent="0.3">
      <c r="A162" t="s">
        <v>1681</v>
      </c>
      <c r="B162" t="s">
        <v>1682</v>
      </c>
      <c r="C162" t="s">
        <v>3142</v>
      </c>
      <c r="D162" t="s">
        <v>202</v>
      </c>
      <c r="E162">
        <v>5200.4786347500003</v>
      </c>
      <c r="F162">
        <v>727.15</v>
      </c>
      <c r="G162">
        <v>35.517679131833603</v>
      </c>
      <c r="H162">
        <f>(Table2[[#This Row],[1Y Return vs Nifty]]-AVERAGE(Table2[1Y Return vs Nifty]))/_xlfn.STDEV.P(Table2[1Y Return vs Nifty])</f>
        <v>0.20154151456952202</v>
      </c>
      <c r="I162">
        <v>11.4307558075709</v>
      </c>
      <c r="J162">
        <f>(Table2[[#This Row],[1M Return vs Nifty]]-AVERAGE(Table2[1M Return vs Nifty]))/_xlfn.STDEV.P(Table2[1M Return vs Nifty])</f>
        <v>1.3630060443159848</v>
      </c>
      <c r="K162">
        <v>8.3128214048361802</v>
      </c>
      <c r="L162">
        <f>(Table2[[#This Row],[6M Return vs Nifty]]-AVERAGE(Table2[6M Return vs Nifty]))/_xlfn.STDEV.P(Table2[6M Return vs Nifty])</f>
        <v>0.11467862096971079</v>
      </c>
      <c r="M162">
        <v>7.9784156162046802</v>
      </c>
      <c r="N162">
        <f>(Table2[[#This Row],[1W Return vs Nifty]]-AVERAGE(Table2[1W Return vs Nifty]))/_xlfn.STDEV.P(Table2[1W Return vs Nifty])</f>
        <v>1.5004521242286508</v>
      </c>
      <c r="O162">
        <v>693.51</v>
      </c>
      <c r="P162">
        <v>689.781124922142</v>
      </c>
      <c r="Q162">
        <v>639.35266296707903</v>
      </c>
      <c r="R162">
        <v>62.052663427756499</v>
      </c>
      <c r="S162" s="1">
        <f>(Table2[[#This Row],[Close Price]]-Table2[[#This Row],[20D EMA]])/Table2[[#This Row],[20D EMA]]</f>
        <v>4.8506870845409562E-2</v>
      </c>
      <c r="T162" s="1">
        <f>(Table2[[#This Row],[Close Price]]-Table2[[#This Row],[50D EMA]])/Table2[[#This Row],[50D EMA]]</f>
        <v>5.4174974825638982E-2</v>
      </c>
      <c r="U162" s="1">
        <f>(Table2[[#This Row],[Close Price]]-Table2[[#This Row],[200D EMA]])/Table2[[#This Row],[200D EMA]]</f>
        <v>0.1373222356273219</v>
      </c>
      <c r="V162">
        <v>0.77778723492308799</v>
      </c>
      <c r="W162">
        <v>708.5</v>
      </c>
      <c r="X162">
        <v>730</v>
      </c>
      <c r="Y162">
        <v>635</v>
      </c>
      <c r="Z162">
        <v>760</v>
      </c>
      <c r="AA162">
        <v>635</v>
      </c>
      <c r="AB162">
        <v>783.9</v>
      </c>
      <c r="AC162" s="1">
        <f>(Table2[[#This Row],[Close Price]]/Table2[[#This Row],[Day Low]])-1</f>
        <v>2.6323218066337306E-2</v>
      </c>
      <c r="AD162" s="1">
        <f>(Table2[[#This Row],[Day High]]/Table2[[#This Row],[Close Price]])-1</f>
        <v>3.9194114006739778E-3</v>
      </c>
      <c r="AE162" s="1">
        <f>(Table2[[#This Row],[Close Price]]/Table2[[#This Row],[Current Week Low]])-1</f>
        <v>0.14511811023622045</v>
      </c>
      <c r="AF162" s="1">
        <f>(Table2[[#This Row],[Current Week High]]/Table2[[#This Row],[Close Price]])-1</f>
        <v>4.5176373513030388E-2</v>
      </c>
      <c r="AG162" s="1">
        <f>(Table2[[#This Row],[Close Price]]/Table2[[#This Row],[Current Month Low]])-1</f>
        <v>0.14511811023622045</v>
      </c>
      <c r="AH162" s="1">
        <f>(Table2[[#This Row],[Current Month High]]/Table2[[#This Row],[Close Price]])-1</f>
        <v>7.8044419995874303E-2</v>
      </c>
      <c r="AI162">
        <v>9.9016709069655402</v>
      </c>
      <c r="AJ162">
        <v>63.7725225225225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0.17</v>
      </c>
      <c r="AM162" t="s">
        <v>3182</v>
      </c>
      <c r="AN162">
        <v>-1.22</v>
      </c>
      <c r="AO162" t="s">
        <v>3181</v>
      </c>
      <c r="AP162">
        <v>0.143016403960532</v>
      </c>
      <c r="AQ162">
        <f>(Table2[[#This Row],[Sharpe Ratio]]-AVERAGE(Table2[Sharpe Ratio]))/_xlfn.STDEV.P(Table2[Sharpe Ratio])</f>
        <v>1.0119307597529417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4.1916090638368102</v>
      </c>
      <c r="AS162">
        <f>_xlfn.RANK.AVG(Table2[[#This Row],[1Y Return vs Nifty Z-Score]],Table2[1Y Return vs Nifty Z-Score])</f>
        <v>235</v>
      </c>
      <c r="AT162">
        <f>_xlfn.RANK.AVG(Table2[[#This Row],[6M Return vs Nifty Z-Score]],Table2[6M Return vs Nifty Z-Score])</f>
        <v>281</v>
      </c>
      <c r="AU162">
        <f>_xlfn.RANK.AVG(Table2[[#This Row],[Sharpe Ratio Z-Score]],Table2[Sharpe Ratio Z-Score])</f>
        <v>117</v>
      </c>
      <c r="AV162">
        <f>(Table2[[#This Row],[Rank 1Y]]+Table2[[#This Row],[Rank 6M]]+Table2[[#This Row],[Rank Sharpe]])/3</f>
        <v>211</v>
      </c>
    </row>
    <row r="163" spans="1:48" x14ac:dyDescent="0.3">
      <c r="A163" t="s">
        <v>1004</v>
      </c>
      <c r="B163" t="s">
        <v>1005</v>
      </c>
      <c r="C163" t="s">
        <v>3140</v>
      </c>
      <c r="D163" t="s">
        <v>51</v>
      </c>
      <c r="E163">
        <v>13805.322063359999</v>
      </c>
      <c r="F163">
        <v>569.6</v>
      </c>
      <c r="G163">
        <v>47.912458093477802</v>
      </c>
      <c r="H163">
        <f>(Table2[[#This Row],[1Y Return vs Nifty]]-AVERAGE(Table2[1Y Return vs Nifty]))/_xlfn.STDEV.P(Table2[1Y Return vs Nifty])</f>
        <v>0.41423513096884557</v>
      </c>
      <c r="I163">
        <v>5.6941607931462297</v>
      </c>
      <c r="J163">
        <f>(Table2[[#This Row],[1M Return vs Nifty]]-AVERAGE(Table2[1M Return vs Nifty]))/_xlfn.STDEV.P(Table2[1M Return vs Nifty])</f>
        <v>0.70145165275605537</v>
      </c>
      <c r="K163">
        <v>27.053653746061901</v>
      </c>
      <c r="L163">
        <f>(Table2[[#This Row],[6M Return vs Nifty]]-AVERAGE(Table2[6M Return vs Nifty]))/_xlfn.STDEV.P(Table2[6M Return vs Nifty])</f>
        <v>0.77820973552670814</v>
      </c>
      <c r="M163">
        <v>-1.2267686132259401</v>
      </c>
      <c r="N163">
        <f>(Table2[[#This Row],[1W Return vs Nifty]]-AVERAGE(Table2[1W Return vs Nifty]))/_xlfn.STDEV.P(Table2[1W Return vs Nifty])</f>
        <v>-0.40380940884177768</v>
      </c>
      <c r="O163">
        <v>571.44000000000005</v>
      </c>
      <c r="P163">
        <v>582.356856125832</v>
      </c>
      <c r="Q163">
        <v>515.78974160781399</v>
      </c>
      <c r="R163">
        <v>41.322983721161698</v>
      </c>
      <c r="S163" s="1">
        <f>(Table2[[#This Row],[Close Price]]-Table2[[#This Row],[20D EMA]])/Table2[[#This Row],[20D EMA]]</f>
        <v>-3.2199356012880295E-3</v>
      </c>
      <c r="T163" s="1">
        <f>(Table2[[#This Row],[Close Price]]-Table2[[#This Row],[50D EMA]])/Table2[[#This Row],[50D EMA]]</f>
        <v>-2.1905565276071126E-2</v>
      </c>
      <c r="U163" s="1">
        <f>(Table2[[#This Row],[Close Price]]-Table2[[#This Row],[200D EMA]])/Table2[[#This Row],[200D EMA]]</f>
        <v>0.10432595697706064</v>
      </c>
      <c r="V163">
        <v>0.44455724262465701</v>
      </c>
      <c r="W163">
        <v>552</v>
      </c>
      <c r="X163">
        <v>572</v>
      </c>
      <c r="Y163">
        <v>535.1</v>
      </c>
      <c r="Z163">
        <v>572</v>
      </c>
      <c r="AA163">
        <v>531.25</v>
      </c>
      <c r="AB163">
        <v>613.9</v>
      </c>
      <c r="AC163" s="1">
        <f>(Table2[[#This Row],[Close Price]]/Table2[[#This Row],[Day Low]])-1</f>
        <v>3.1884057971014457E-2</v>
      </c>
      <c r="AD163" s="1">
        <f>(Table2[[#This Row],[Day High]]/Table2[[#This Row],[Close Price]])-1</f>
        <v>4.2134831460673983E-3</v>
      </c>
      <c r="AE163" s="1">
        <f>(Table2[[#This Row],[Close Price]]/Table2[[#This Row],[Current Week Low]])-1</f>
        <v>6.4473930106522248E-2</v>
      </c>
      <c r="AF163" s="1">
        <f>(Table2[[#This Row],[Current Week High]]/Table2[[#This Row],[Close Price]])-1</f>
        <v>4.2134831460673983E-3</v>
      </c>
      <c r="AG163" s="1">
        <f>(Table2[[#This Row],[Close Price]]/Table2[[#This Row],[Current Month Low]])-1</f>
        <v>7.2188235294117664E-2</v>
      </c>
      <c r="AH163" s="1">
        <f>(Table2[[#This Row],[Current Month High]]/Table2[[#This Row],[Close Price]])-1</f>
        <v>7.7773876404494402E-2</v>
      </c>
      <c r="AI163">
        <v>26.580056179775202</v>
      </c>
      <c r="AJ163">
        <v>77.390221114917395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-0.18</v>
      </c>
      <c r="AM163" t="s">
        <v>3181</v>
      </c>
      <c r="AN163">
        <v>-5.01</v>
      </c>
      <c r="AO163" t="s">
        <v>3181</v>
      </c>
      <c r="AP163">
        <v>5.921964499119E-2</v>
      </c>
      <c r="AQ163">
        <f>(Table2[[#This Row],[Sharpe Ratio]]-AVERAGE(Table2[Sharpe Ratio]))/_xlfn.STDEV.P(Table2[Sharpe Ratio])</f>
        <v>1.6472535051835439E-2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187</v>
      </c>
      <c r="AT163">
        <f>_xlfn.RANK.AVG(Table2[[#This Row],[6M Return vs Nifty Z-Score]],Table2[6M Return vs Nifty Z-Score])</f>
        <v>120</v>
      </c>
      <c r="AU163">
        <f>_xlfn.RANK.AVG(Table2[[#This Row],[Sharpe Ratio Z-Score]],Table2[Sharpe Ratio Z-Score])</f>
        <v>329</v>
      </c>
      <c r="AV163">
        <f>(Table2[[#This Row],[Rank 1Y]]+Table2[[#This Row],[Rank 6M]]+Table2[[#This Row],[Rank Sharpe]])/3</f>
        <v>212</v>
      </c>
    </row>
    <row r="164" spans="1:48" x14ac:dyDescent="0.3">
      <c r="A164" t="s">
        <v>1137</v>
      </c>
      <c r="B164" t="s">
        <v>1138</v>
      </c>
      <c r="C164" t="s">
        <v>3147</v>
      </c>
      <c r="D164" t="s">
        <v>265</v>
      </c>
      <c r="E164">
        <v>10776.94660445</v>
      </c>
      <c r="F164">
        <v>1662.05</v>
      </c>
      <c r="G164">
        <v>171.58167781464601</v>
      </c>
      <c r="H164">
        <f>(Table2[[#This Row],[1Y Return vs Nifty]]-AVERAGE(Table2[1Y Return vs Nifty]))/_xlfn.STDEV.P(Table2[1Y Return vs Nifty])</f>
        <v>2.5363910533273479</v>
      </c>
      <c r="I164">
        <v>23.106578888733502</v>
      </c>
      <c r="J164">
        <f>(Table2[[#This Row],[1M Return vs Nifty]]-AVERAGE(Table2[1M Return vs Nifty]))/_xlfn.STDEV.P(Table2[1M Return vs Nifty])</f>
        <v>2.7094828332469483</v>
      </c>
      <c r="K164">
        <v>37.389216437560002</v>
      </c>
      <c r="L164">
        <f>(Table2[[#This Row],[6M Return vs Nifty]]-AVERAGE(Table2[6M Return vs Nifty]))/_xlfn.STDEV.P(Table2[6M Return vs Nifty])</f>
        <v>1.1441469205671735</v>
      </c>
      <c r="M164">
        <v>14.570140879047701</v>
      </c>
      <c r="N164">
        <f>(Table2[[#This Row],[1W Return vs Nifty]]-AVERAGE(Table2[1W Return vs Nifty]))/_xlfn.STDEV.P(Table2[1W Return vs Nifty])</f>
        <v>2.864071639248063</v>
      </c>
      <c r="O164">
        <v>1447.87</v>
      </c>
      <c r="P164">
        <v>1374.04837830984</v>
      </c>
      <c r="Q164">
        <v>1134.0879824840799</v>
      </c>
      <c r="R164">
        <v>67.447566634218902</v>
      </c>
      <c r="S164" s="1">
        <f>(Table2[[#This Row],[Close Price]]-Table2[[#This Row],[20D EMA]])/Table2[[#This Row],[20D EMA]]</f>
        <v>0.14792764543778106</v>
      </c>
      <c r="T164" s="1">
        <f>(Table2[[#This Row],[Close Price]]-Table2[[#This Row],[50D EMA]])/Table2[[#This Row],[50D EMA]]</f>
        <v>0.20960078716036099</v>
      </c>
      <c r="U164" s="1">
        <f>(Table2[[#This Row],[Close Price]]-Table2[[#This Row],[200D EMA]])/Table2[[#This Row],[200D EMA]]</f>
        <v>0.46553885207343815</v>
      </c>
      <c r="V164">
        <v>2.4757470233023899</v>
      </c>
      <c r="W164">
        <v>1558.95</v>
      </c>
      <c r="X164">
        <v>1690</v>
      </c>
      <c r="Y164">
        <v>1504.1</v>
      </c>
      <c r="Z164">
        <v>1690</v>
      </c>
      <c r="AA164">
        <v>1211.75</v>
      </c>
      <c r="AB164">
        <v>1690</v>
      </c>
      <c r="AC164" s="1">
        <f>(Table2[[#This Row],[Close Price]]/Table2[[#This Row],[Day Low]])-1</f>
        <v>6.6134257031976507E-2</v>
      </c>
      <c r="AD164" s="1">
        <f>(Table2[[#This Row],[Day High]]/Table2[[#This Row],[Close Price]])-1</f>
        <v>1.6816581931951458E-2</v>
      </c>
      <c r="AE164" s="1">
        <f>(Table2[[#This Row],[Close Price]]/Table2[[#This Row],[Current Week Low]])-1</f>
        <v>0.10501296456352649</v>
      </c>
      <c r="AF164" s="1">
        <f>(Table2[[#This Row],[Current Week High]]/Table2[[#This Row],[Close Price]])-1</f>
        <v>1.6816581931951458E-2</v>
      </c>
      <c r="AG164" s="1">
        <f>(Table2[[#This Row],[Close Price]]/Table2[[#This Row],[Current Month Low]])-1</f>
        <v>0.37161130596245107</v>
      </c>
      <c r="AH164" s="1">
        <f>(Table2[[#This Row],[Current Month High]]/Table2[[#This Row],[Close Price]])-1</f>
        <v>1.6816581931951458E-2</v>
      </c>
      <c r="AI164">
        <v>1.68165819319514</v>
      </c>
      <c r="AJ164">
        <v>207.189723685426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0.36</v>
      </c>
      <c r="AM164" t="s">
        <v>3182</v>
      </c>
      <c r="AN164">
        <v>9.7899999999999991</v>
      </c>
      <c r="AO164" t="s">
        <v>3182</v>
      </c>
      <c r="AQ164">
        <f>(Table2[[#This Row],[Sharpe Ratio]]-AVERAGE(Table2[Sharpe Ratio]))/_xlfn.STDEV.P(Table2[Sharpe Ratio])</f>
        <v>-0.68702344015560113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8.5670690062339325</v>
      </c>
      <c r="AS164">
        <f>_xlfn.RANK.AVG(Table2[[#This Row],[1Y Return vs Nifty Z-Score]],Table2[1Y Return vs Nifty Z-Score])</f>
        <v>21</v>
      </c>
      <c r="AT164">
        <f>_xlfn.RANK.AVG(Table2[[#This Row],[6M Return vs Nifty Z-Score]],Table2[6M Return vs Nifty Z-Score])</f>
        <v>86</v>
      </c>
      <c r="AU164">
        <f>_xlfn.RANK.AVG(Table2[[#This Row],[Sharpe Ratio Z-Score]],Table2[Sharpe Ratio Z-Score])</f>
        <v>529.5</v>
      </c>
      <c r="AV164">
        <f>(Table2[[#This Row],[Rank 1Y]]+Table2[[#This Row],[Rank 6M]]+Table2[[#This Row],[Rank Sharpe]])/3</f>
        <v>212.16666666666666</v>
      </c>
    </row>
    <row r="165" spans="1:48" x14ac:dyDescent="0.3">
      <c r="A165" t="s">
        <v>777</v>
      </c>
      <c r="B165" t="s">
        <v>778</v>
      </c>
      <c r="C165" t="s">
        <v>3139</v>
      </c>
      <c r="D165" t="s">
        <v>215</v>
      </c>
      <c r="E165">
        <v>20698.076457079998</v>
      </c>
      <c r="F165">
        <v>1274.1500000000001</v>
      </c>
      <c r="G165">
        <v>65.285424173882703</v>
      </c>
      <c r="H165">
        <f>(Table2[[#This Row],[1Y Return vs Nifty]]-AVERAGE(Table2[1Y Return vs Nifty]))/_xlfn.STDEV.P(Table2[1Y Return vs Nifty])</f>
        <v>0.7123541207998616</v>
      </c>
      <c r="I165">
        <v>-3.2992326826962399</v>
      </c>
      <c r="J165">
        <f>(Table2[[#This Row],[1M Return vs Nifty]]-AVERAGE(Table2[1M Return vs Nifty]))/_xlfn.STDEV.P(Table2[1M Return vs Nifty])</f>
        <v>-0.3356825590908129</v>
      </c>
      <c r="K165">
        <v>-2.6032777427061098</v>
      </c>
      <c r="L165">
        <f>(Table2[[#This Row],[6M Return vs Nifty]]-AVERAGE(Table2[6M Return vs Nifty]))/_xlfn.STDEV.P(Table2[6M Return vs Nifty])</f>
        <v>-0.27181282733432405</v>
      </c>
      <c r="M165">
        <v>2.7435683659713899</v>
      </c>
      <c r="N165">
        <f>(Table2[[#This Row],[1W Return vs Nifty]]-AVERAGE(Table2[1W Return vs Nifty]))/_xlfn.STDEV.P(Table2[1W Return vs Nifty])</f>
        <v>0.41752776316615009</v>
      </c>
      <c r="O165">
        <v>1270.46</v>
      </c>
      <c r="P165">
        <v>1293.81435912185</v>
      </c>
      <c r="Q165">
        <v>1155.8212532052601</v>
      </c>
      <c r="R165">
        <v>51.828147322658303</v>
      </c>
      <c r="S165" s="1">
        <f>(Table2[[#This Row],[Close Price]]-Table2[[#This Row],[20D EMA]])/Table2[[#This Row],[20D EMA]]</f>
        <v>2.904459801961537E-3</v>
      </c>
      <c r="T165" s="1">
        <f>(Table2[[#This Row],[Close Price]]-Table2[[#This Row],[50D EMA]])/Table2[[#This Row],[50D EMA]]</f>
        <v>-1.519874855554754E-2</v>
      </c>
      <c r="U165" s="1">
        <f>(Table2[[#This Row],[Close Price]]-Table2[[#This Row],[200D EMA]])/Table2[[#This Row],[200D EMA]]</f>
        <v>0.10237633757520659</v>
      </c>
      <c r="V165">
        <v>1.1533460692388799</v>
      </c>
      <c r="W165">
        <v>1250</v>
      </c>
      <c r="X165">
        <v>1283</v>
      </c>
      <c r="Y165">
        <v>1156.5</v>
      </c>
      <c r="Z165">
        <v>1283</v>
      </c>
      <c r="AA165">
        <v>1156.5</v>
      </c>
      <c r="AB165">
        <v>1426.95</v>
      </c>
      <c r="AC165" s="1">
        <f>(Table2[[#This Row],[Close Price]]/Table2[[#This Row],[Day Low]])-1</f>
        <v>1.9320000000000004E-2</v>
      </c>
      <c r="AD165" s="1">
        <f>(Table2[[#This Row],[Day High]]/Table2[[#This Row],[Close Price]])-1</f>
        <v>6.9458070085939294E-3</v>
      </c>
      <c r="AE165" s="1">
        <f>(Table2[[#This Row],[Close Price]]/Table2[[#This Row],[Current Week Low]])-1</f>
        <v>0.10172935581495901</v>
      </c>
      <c r="AF165" s="1">
        <f>(Table2[[#This Row],[Current Week High]]/Table2[[#This Row],[Close Price]])-1</f>
        <v>6.9458070085939294E-3</v>
      </c>
      <c r="AG165" s="1">
        <f>(Table2[[#This Row],[Close Price]]/Table2[[#This Row],[Current Month Low]])-1</f>
        <v>0.10172935581495901</v>
      </c>
      <c r="AH165" s="1">
        <f>(Table2[[#This Row],[Current Month High]]/Table2[[#This Row],[Close Price]])-1</f>
        <v>0.11992308597888779</v>
      </c>
      <c r="AI165">
        <v>13.722874072911299</v>
      </c>
      <c r="AJ165">
        <v>111.916839916839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0.04</v>
      </c>
      <c r="AM165" t="s">
        <v>3182</v>
      </c>
      <c r="AN165">
        <v>-2.06</v>
      </c>
      <c r="AO165" t="s">
        <v>3181</v>
      </c>
      <c r="AP165">
        <v>0.154193178309109</v>
      </c>
      <c r="AQ165">
        <f>(Table2[[#This Row],[Sharpe Ratio]]-AVERAGE(Table2[Sharpe Ratio]))/_xlfn.STDEV.P(Table2[Sharpe Ratio])</f>
        <v>1.1447045339151369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130</v>
      </c>
      <c r="AT165">
        <f>_xlfn.RANK.AVG(Table2[[#This Row],[6M Return vs Nifty Z-Score]],Table2[6M Return vs Nifty Z-Score])</f>
        <v>412</v>
      </c>
      <c r="AU165">
        <f>_xlfn.RANK.AVG(Table2[[#This Row],[Sharpe Ratio Z-Score]],Table2[Sharpe Ratio Z-Score])</f>
        <v>95</v>
      </c>
      <c r="AV165">
        <f>(Table2[[#This Row],[Rank 1Y]]+Table2[[#This Row],[Rank 6M]]+Table2[[#This Row],[Rank Sharpe]])/3</f>
        <v>212.33333333333334</v>
      </c>
    </row>
    <row r="166" spans="1:48" x14ac:dyDescent="0.3">
      <c r="A166" t="s">
        <v>872</v>
      </c>
      <c r="B166" t="s">
        <v>873</v>
      </c>
      <c r="C166" t="s">
        <v>3147</v>
      </c>
      <c r="D166" t="s">
        <v>117</v>
      </c>
      <c r="E166">
        <v>17868.26258988</v>
      </c>
      <c r="F166">
        <v>11999.05</v>
      </c>
      <c r="G166">
        <v>107.83516346982501</v>
      </c>
      <c r="H166">
        <f>(Table2[[#This Row],[1Y Return vs Nifty]]-AVERAGE(Table2[1Y Return vs Nifty]))/_xlfn.STDEV.P(Table2[1Y Return vs Nifty])</f>
        <v>1.4425049331465678</v>
      </c>
      <c r="I166">
        <v>-11.2366839548604</v>
      </c>
      <c r="J166">
        <f>(Table2[[#This Row],[1M Return vs Nifty]]-AVERAGE(Table2[1M Return vs Nifty]))/_xlfn.STDEV.P(Table2[1M Return vs Nifty])</f>
        <v>-1.2510436284515341</v>
      </c>
      <c r="K166">
        <v>47.444042416802397</v>
      </c>
      <c r="L166">
        <f>(Table2[[#This Row],[6M Return vs Nifty]]-AVERAGE(Table2[6M Return vs Nifty]))/_xlfn.STDEV.P(Table2[6M Return vs Nifty])</f>
        <v>1.5001444433670068</v>
      </c>
      <c r="M166">
        <v>-1.43848321292804</v>
      </c>
      <c r="N166">
        <f>(Table2[[#This Row],[1W Return vs Nifty]]-AVERAGE(Table2[1W Return vs Nifty]))/_xlfn.STDEV.P(Table2[1W Return vs Nifty])</f>
        <v>-0.44760646473481874</v>
      </c>
      <c r="O166">
        <v>12662.49</v>
      </c>
      <c r="P166">
        <v>13158.691637596099</v>
      </c>
      <c r="Q166">
        <v>11112.455402289001</v>
      </c>
      <c r="R166">
        <v>26.693656069651801</v>
      </c>
      <c r="S166" s="1">
        <f>(Table2[[#This Row],[Close Price]]-Table2[[#This Row],[20D EMA]])/Table2[[#This Row],[20D EMA]]</f>
        <v>-5.2394118376401524E-2</v>
      </c>
      <c r="T166" s="1">
        <f>(Table2[[#This Row],[Close Price]]-Table2[[#This Row],[50D EMA]])/Table2[[#This Row],[50D EMA]]</f>
        <v>-8.8127427067509687E-2</v>
      </c>
      <c r="U166" s="1">
        <f>(Table2[[#This Row],[Close Price]]-Table2[[#This Row],[200D EMA]])/Table2[[#This Row],[200D EMA]]</f>
        <v>7.978386104734092E-2</v>
      </c>
      <c r="V166">
        <v>1.25705871391144</v>
      </c>
      <c r="W166">
        <v>11863.45</v>
      </c>
      <c r="X166">
        <v>12288</v>
      </c>
      <c r="Y166">
        <v>11600.1</v>
      </c>
      <c r="Z166">
        <v>12499</v>
      </c>
      <c r="AA166">
        <v>11224.05</v>
      </c>
      <c r="AB166">
        <v>14440</v>
      </c>
      <c r="AC166" s="1">
        <f>(Table2[[#This Row],[Close Price]]/Table2[[#This Row],[Day Low]])-1</f>
        <v>1.1430064610210122E-2</v>
      </c>
      <c r="AD166" s="1">
        <f>(Table2[[#This Row],[Day High]]/Table2[[#This Row],[Close Price]])-1</f>
        <v>2.4081073084952553E-2</v>
      </c>
      <c r="AE166" s="1">
        <f>(Table2[[#This Row],[Close Price]]/Table2[[#This Row],[Current Week Low]])-1</f>
        <v>3.4391944897026683E-2</v>
      </c>
      <c r="AF166" s="1">
        <f>(Table2[[#This Row],[Current Week High]]/Table2[[#This Row],[Close Price]])-1</f>
        <v>4.1665798542384724E-2</v>
      </c>
      <c r="AG166" s="1">
        <f>(Table2[[#This Row],[Close Price]]/Table2[[#This Row],[Current Month Low]])-1</f>
        <v>6.90481599779047E-2</v>
      </c>
      <c r="AH166" s="1">
        <f>(Table2[[#This Row],[Current Month High]]/Table2[[#This Row],[Close Price]])-1</f>
        <v>0.20342860476454394</v>
      </c>
      <c r="AI166">
        <v>30.861193177793201</v>
      </c>
      <c r="AJ166">
        <v>168.47416290959501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-0.08</v>
      </c>
      <c r="AM166" t="s">
        <v>3181</v>
      </c>
      <c r="AN166">
        <v>-10.44</v>
      </c>
      <c r="AO166" t="s">
        <v>3181</v>
      </c>
      <c r="AQ166">
        <f>(Table2[[#This Row],[Sharpe Ratio]]-AVERAGE(Table2[Sharpe Ratio]))/_xlfn.STDEV.P(Table2[Sharpe Ratio])</f>
        <v>-0.68702344015560113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58</v>
      </c>
      <c r="AT166">
        <f>_xlfn.RANK.AVG(Table2[[#This Row],[6M Return vs Nifty Z-Score]],Table2[6M Return vs Nifty Z-Score])</f>
        <v>51</v>
      </c>
      <c r="AU166">
        <f>_xlfn.RANK.AVG(Table2[[#This Row],[Sharpe Ratio Z-Score]],Table2[Sharpe Ratio Z-Score])</f>
        <v>529.5</v>
      </c>
      <c r="AV166">
        <f>(Table2[[#This Row],[Rank 1Y]]+Table2[[#This Row],[Rank 6M]]+Table2[[#This Row],[Rank Sharpe]])/3</f>
        <v>212.83333333333334</v>
      </c>
    </row>
    <row r="167" spans="1:48" x14ac:dyDescent="0.3">
      <c r="A167" t="s">
        <v>100</v>
      </c>
      <c r="B167" t="s">
        <v>101</v>
      </c>
      <c r="C167" t="s">
        <v>3142</v>
      </c>
      <c r="D167" t="s">
        <v>102</v>
      </c>
      <c r="E167">
        <v>274686.16095703997</v>
      </c>
      <c r="F167">
        <v>9836.2999999999993</v>
      </c>
      <c r="G167">
        <v>58.2347957128923</v>
      </c>
      <c r="H167">
        <f>(Table2[[#This Row],[1Y Return vs Nifty]]-AVERAGE(Table2[1Y Return vs Nifty]))/_xlfn.STDEV.P(Table2[1Y Return vs Nifty])</f>
        <v>0.59136578612308777</v>
      </c>
      <c r="I167">
        <v>-13.755949102634901</v>
      </c>
      <c r="J167">
        <f>(Table2[[#This Row],[1M Return vs Nifty]]-AVERAGE(Table2[1M Return vs Nifty]))/_xlfn.STDEV.P(Table2[1M Return vs Nifty])</f>
        <v>-1.5415697886255313</v>
      </c>
      <c r="K167">
        <v>0.88451536503803496</v>
      </c>
      <c r="L167">
        <f>(Table2[[#This Row],[6M Return vs Nifty]]-AVERAGE(Table2[6M Return vs Nifty]))/_xlfn.STDEV.P(Table2[6M Return vs Nifty])</f>
        <v>-0.14832528921496191</v>
      </c>
      <c r="M167">
        <v>-5.2388177663755702</v>
      </c>
      <c r="N167">
        <f>(Table2[[#This Row],[1W Return vs Nifty]]-AVERAGE(Table2[1W Return vs Nifty]))/_xlfn.STDEV.P(Table2[1W Return vs Nifty])</f>
        <v>-1.2337755106286612</v>
      </c>
      <c r="O167">
        <v>10666.97</v>
      </c>
      <c r="P167">
        <v>10853.549014791201</v>
      </c>
      <c r="Q167">
        <v>9423.4514848535491</v>
      </c>
      <c r="R167">
        <v>28.489432416918699</v>
      </c>
      <c r="S167" s="1">
        <f>(Table2[[#This Row],[Close Price]]-Table2[[#This Row],[20D EMA]])/Table2[[#This Row],[20D EMA]]</f>
        <v>-7.7873097983776104E-2</v>
      </c>
      <c r="T167" s="1">
        <f>(Table2[[#This Row],[Close Price]]-Table2[[#This Row],[50D EMA]])/Table2[[#This Row],[50D EMA]]</f>
        <v>-9.3725012289058246E-2</v>
      </c>
      <c r="U167" s="1">
        <f>(Table2[[#This Row],[Close Price]]-Table2[[#This Row],[200D EMA]])/Table2[[#This Row],[200D EMA]]</f>
        <v>4.3810754033172195E-2</v>
      </c>
      <c r="V167">
        <v>2.1966664882667701</v>
      </c>
      <c r="W167">
        <v>9805</v>
      </c>
      <c r="X167">
        <v>10030.9</v>
      </c>
      <c r="Y167">
        <v>9640</v>
      </c>
      <c r="Z167">
        <v>10292.75</v>
      </c>
      <c r="AA167">
        <v>9640</v>
      </c>
      <c r="AB167">
        <v>12500</v>
      </c>
      <c r="AC167" s="1">
        <f>(Table2[[#This Row],[Close Price]]/Table2[[#This Row],[Day Low]])-1</f>
        <v>3.192248852626145E-3</v>
      </c>
      <c r="AD167" s="1">
        <f>(Table2[[#This Row],[Day High]]/Table2[[#This Row],[Close Price]])-1</f>
        <v>1.9783861817959991E-2</v>
      </c>
      <c r="AE167" s="1">
        <f>(Table2[[#This Row],[Close Price]]/Table2[[#This Row],[Current Week Low]])-1</f>
        <v>2.0363070539419104E-2</v>
      </c>
      <c r="AF167" s="1">
        <f>(Table2[[#This Row],[Current Week High]]/Table2[[#This Row],[Close Price]])-1</f>
        <v>4.6404644022650876E-2</v>
      </c>
      <c r="AG167" s="1">
        <f>(Table2[[#This Row],[Close Price]]/Table2[[#This Row],[Current Month Low]])-1</f>
        <v>2.0363070539419104E-2</v>
      </c>
      <c r="AH167" s="1">
        <f>(Table2[[#This Row],[Current Month High]]/Table2[[#This Row],[Close Price]])-1</f>
        <v>0.27080304586074044</v>
      </c>
      <c r="AI167">
        <v>29.865904862600701</v>
      </c>
      <c r="AJ167">
        <v>86.117313150425701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0.08</v>
      </c>
      <c r="AM167" t="s">
        <v>3182</v>
      </c>
      <c r="AN167">
        <v>-14.63</v>
      </c>
      <c r="AO167" t="s">
        <v>3181</v>
      </c>
      <c r="AP167">
        <v>0.14601908054788201</v>
      </c>
      <c r="AQ167">
        <f>(Table2[[#This Row],[Sharpe Ratio]]-AVERAGE(Table2[Sharpe Ratio]))/_xlfn.STDEV.P(Table2[Sharpe Ratio])</f>
        <v>1.0476008637254424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149</v>
      </c>
      <c r="AT167">
        <f>_xlfn.RANK.AVG(Table2[[#This Row],[6M Return vs Nifty Z-Score]],Table2[6M Return vs Nifty Z-Score])</f>
        <v>379</v>
      </c>
      <c r="AU167">
        <f>_xlfn.RANK.AVG(Table2[[#This Row],[Sharpe Ratio Z-Score]],Table2[Sharpe Ratio Z-Score])</f>
        <v>111</v>
      </c>
      <c r="AV167">
        <f>(Table2[[#This Row],[Rank 1Y]]+Table2[[#This Row],[Rank 6M]]+Table2[[#This Row],[Rank Sharpe]])/3</f>
        <v>213</v>
      </c>
    </row>
    <row r="168" spans="1:48" x14ac:dyDescent="0.3">
      <c r="A168" t="s">
        <v>223</v>
      </c>
      <c r="B168" t="s">
        <v>224</v>
      </c>
      <c r="C168" t="s">
        <v>3140</v>
      </c>
      <c r="D168" t="s">
        <v>51</v>
      </c>
      <c r="E168">
        <v>108392.22884159999</v>
      </c>
      <c r="F168">
        <v>3202.65</v>
      </c>
      <c r="G168">
        <v>39.571192843985102</v>
      </c>
      <c r="H168">
        <f>(Table2[[#This Row],[1Y Return vs Nifty]]-AVERAGE(Table2[1Y Return vs Nifty]))/_xlfn.STDEV.P(Table2[1Y Return vs Nifty])</f>
        <v>0.2710995513227149</v>
      </c>
      <c r="I168">
        <v>-0.82140477505821596</v>
      </c>
      <c r="J168">
        <f>(Table2[[#This Row],[1M Return vs Nifty]]-AVERAGE(Table2[1M Return vs Nifty]))/_xlfn.STDEV.P(Table2[1M Return vs Nifty])</f>
        <v>-4.9935015520825486E-2</v>
      </c>
      <c r="K168">
        <v>12.8690992484386</v>
      </c>
      <c r="L168">
        <f>(Table2[[#This Row],[6M Return vs Nifty]]-AVERAGE(Table2[6M Return vs Nifty]))/_xlfn.STDEV.P(Table2[6M Return vs Nifty])</f>
        <v>0.27599654222054121</v>
      </c>
      <c r="M168">
        <v>-4.9000020664384998</v>
      </c>
      <c r="N168">
        <f>(Table2[[#This Row],[1W Return vs Nifty]]-AVERAGE(Table2[1W Return vs Nifty]))/_xlfn.STDEV.P(Table2[1W Return vs Nifty])</f>
        <v>-1.1636852562557289</v>
      </c>
      <c r="O168">
        <v>3350.26</v>
      </c>
      <c r="P168">
        <v>3349.3042411525798</v>
      </c>
      <c r="Q168">
        <v>2943.9855113219301</v>
      </c>
      <c r="R168">
        <v>26.6868363981933</v>
      </c>
      <c r="S168" s="1">
        <f>(Table2[[#This Row],[Close Price]]-Table2[[#This Row],[20D EMA]])/Table2[[#This Row],[20D EMA]]</f>
        <v>-4.4059267041960955E-2</v>
      </c>
      <c r="T168" s="1">
        <f>(Table2[[#This Row],[Close Price]]-Table2[[#This Row],[50D EMA]])/Table2[[#This Row],[50D EMA]]</f>
        <v>-4.3786479397915891E-2</v>
      </c>
      <c r="U168" s="1">
        <f>(Table2[[#This Row],[Close Price]]-Table2[[#This Row],[200D EMA]])/Table2[[#This Row],[200D EMA]]</f>
        <v>8.7862011441055834E-2</v>
      </c>
      <c r="V168">
        <v>1.9358552779752001</v>
      </c>
      <c r="W168">
        <v>3148</v>
      </c>
      <c r="X168">
        <v>3229</v>
      </c>
      <c r="Y168">
        <v>3084.8</v>
      </c>
      <c r="Z168">
        <v>3511.8</v>
      </c>
      <c r="AA168">
        <v>3084.8</v>
      </c>
      <c r="AB168">
        <v>3590.7</v>
      </c>
      <c r="AC168" s="1">
        <f>(Table2[[#This Row],[Close Price]]/Table2[[#This Row],[Day Low]])-1</f>
        <v>1.7360228716645443E-2</v>
      </c>
      <c r="AD168" s="1">
        <f>(Table2[[#This Row],[Day High]]/Table2[[#This Row],[Close Price]])-1</f>
        <v>8.2275615505909006E-3</v>
      </c>
      <c r="AE168" s="1">
        <f>(Table2[[#This Row],[Close Price]]/Table2[[#This Row],[Current Week Low]])-1</f>
        <v>3.8203449170124415E-2</v>
      </c>
      <c r="AF168" s="1">
        <f>(Table2[[#This Row],[Current Week High]]/Table2[[#This Row],[Close Price]])-1</f>
        <v>9.6529436560348403E-2</v>
      </c>
      <c r="AG168" s="1">
        <f>(Table2[[#This Row],[Close Price]]/Table2[[#This Row],[Current Month Low]])-1</f>
        <v>3.8203449170124415E-2</v>
      </c>
      <c r="AH168" s="1">
        <f>(Table2[[#This Row],[Current Month High]]/Table2[[#This Row],[Close Price]])-1</f>
        <v>0.12116528499836066</v>
      </c>
      <c r="AI168">
        <v>12.116528499836001</v>
      </c>
      <c r="AJ168">
        <v>67.384430449212104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-7.0000000000000007E-2</v>
      </c>
      <c r="AM168" t="s">
        <v>3181</v>
      </c>
      <c r="AN168">
        <v>-8.43</v>
      </c>
      <c r="AO168" t="s">
        <v>3181</v>
      </c>
      <c r="AP168">
        <v>0.11036504469620501</v>
      </c>
      <c r="AQ168">
        <f>(Table2[[#This Row],[Sharpe Ratio]]-AVERAGE(Table2[Sharpe Ratio]))/_xlfn.STDEV.P(Table2[Sharpe Ratio])</f>
        <v>0.62405103114390814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-4.2473147089390206E-2</v>
      </c>
      <c r="AS168">
        <f>_xlfn.RANK.AVG(Table2[[#This Row],[1Y Return vs Nifty Z-Score]],Table2[1Y Return vs Nifty Z-Score])</f>
        <v>220</v>
      </c>
      <c r="AT168">
        <f>_xlfn.RANK.AVG(Table2[[#This Row],[6M Return vs Nifty Z-Score]],Table2[6M Return vs Nifty Z-Score])</f>
        <v>235</v>
      </c>
      <c r="AU168">
        <f>_xlfn.RANK.AVG(Table2[[#This Row],[Sharpe Ratio Z-Score]],Table2[Sharpe Ratio Z-Score])</f>
        <v>186</v>
      </c>
      <c r="AV168">
        <f>(Table2[[#This Row],[Rank 1Y]]+Table2[[#This Row],[Rank 6M]]+Table2[[#This Row],[Rank Sharpe]])/3</f>
        <v>213.66666666666666</v>
      </c>
    </row>
    <row r="169" spans="1:48" x14ac:dyDescent="0.3">
      <c r="A169" t="s">
        <v>1181</v>
      </c>
      <c r="B169" t="s">
        <v>1182</v>
      </c>
      <c r="C169" t="s">
        <v>3140</v>
      </c>
      <c r="D169" t="s">
        <v>247</v>
      </c>
      <c r="E169">
        <v>10248.37299355</v>
      </c>
      <c r="F169">
        <v>998.65</v>
      </c>
      <c r="G169">
        <v>43.3351746165525</v>
      </c>
      <c r="H169">
        <f>(Table2[[#This Row],[1Y Return vs Nifty]]-AVERAGE(Table2[1Y Return vs Nifty]))/_xlfn.STDEV.P(Table2[1Y Return vs Nifty])</f>
        <v>0.33568923846000753</v>
      </c>
      <c r="I169">
        <v>7.8328515424036498</v>
      </c>
      <c r="J169">
        <f>(Table2[[#This Row],[1M Return vs Nifty]]-AVERAGE(Table2[1M Return vs Nifty]))/_xlfn.STDEV.P(Table2[1M Return vs Nifty])</f>
        <v>0.94808929299424116</v>
      </c>
      <c r="K169">
        <v>40.398063172751201</v>
      </c>
      <c r="L169">
        <f>(Table2[[#This Row],[6M Return vs Nifty]]-AVERAGE(Table2[6M Return vs Nifty]))/_xlfn.STDEV.P(Table2[6M Return vs Nifty])</f>
        <v>1.2506770570830856</v>
      </c>
      <c r="M169">
        <v>1.8643464124709299</v>
      </c>
      <c r="N169">
        <f>(Table2[[#This Row],[1W Return vs Nifty]]-AVERAGE(Table2[1W Return vs Nifty]))/_xlfn.STDEV.P(Table2[1W Return vs Nifty])</f>
        <v>0.23564454352030892</v>
      </c>
      <c r="O169">
        <v>959.33</v>
      </c>
      <c r="P169">
        <v>931.19953314173995</v>
      </c>
      <c r="Q169">
        <v>793.88174186516505</v>
      </c>
      <c r="R169">
        <v>51.751658799176603</v>
      </c>
      <c r="S169" s="1">
        <f>(Table2[[#This Row],[Close Price]]-Table2[[#This Row],[20D EMA]])/Table2[[#This Row],[20D EMA]]</f>
        <v>4.0986938801038153E-2</v>
      </c>
      <c r="T169" s="1">
        <f>(Table2[[#This Row],[Close Price]]-Table2[[#This Row],[50D EMA]])/Table2[[#This Row],[50D EMA]]</f>
        <v>7.2433956910063491E-2</v>
      </c>
      <c r="U169" s="1">
        <f>(Table2[[#This Row],[Close Price]]-Table2[[#This Row],[200D EMA]])/Table2[[#This Row],[200D EMA]]</f>
        <v>0.25793294811611034</v>
      </c>
      <c r="V169">
        <v>0.48741656167075598</v>
      </c>
      <c r="W169">
        <v>959.8</v>
      </c>
      <c r="X169">
        <v>1011.2</v>
      </c>
      <c r="Y169">
        <v>885.25</v>
      </c>
      <c r="Z169">
        <v>1011.2</v>
      </c>
      <c r="AA169">
        <v>885.25</v>
      </c>
      <c r="AB169">
        <v>1107.6500000000001</v>
      </c>
      <c r="AC169" s="1">
        <f>(Table2[[#This Row],[Close Price]]/Table2[[#This Row],[Day Low]])-1</f>
        <v>4.0477182746405438E-2</v>
      </c>
      <c r="AD169" s="1">
        <f>(Table2[[#This Row],[Day High]]/Table2[[#This Row],[Close Price]])-1</f>
        <v>1.2566965403294494E-2</v>
      </c>
      <c r="AE169" s="1">
        <f>(Table2[[#This Row],[Close Price]]/Table2[[#This Row],[Current Week Low]])-1</f>
        <v>0.12809940694719013</v>
      </c>
      <c r="AF169" s="1">
        <f>(Table2[[#This Row],[Current Week High]]/Table2[[#This Row],[Close Price]])-1</f>
        <v>1.2566965403294494E-2</v>
      </c>
      <c r="AG169" s="1">
        <f>(Table2[[#This Row],[Close Price]]/Table2[[#This Row],[Current Month Low]])-1</f>
        <v>0.12809940694719013</v>
      </c>
      <c r="AH169" s="1">
        <f>(Table2[[#This Row],[Current Month High]]/Table2[[#This Row],[Close Price]])-1</f>
        <v>0.1091473489210435</v>
      </c>
      <c r="AI169">
        <v>10.914734892104301</v>
      </c>
      <c r="AJ169">
        <v>77.364354853032594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0.17</v>
      </c>
      <c r="AM169" t="s">
        <v>3182</v>
      </c>
      <c r="AN169">
        <v>-7.11</v>
      </c>
      <c r="AO169" t="s">
        <v>3181</v>
      </c>
      <c r="AP169">
        <v>5.1457220649651997E-2</v>
      </c>
      <c r="AQ169">
        <f>(Table2[[#This Row],[Sharpe Ratio]]-AVERAGE(Table2[Sharpe Ratio]))/_xlfn.STDEV.P(Table2[Sharpe Ratio])</f>
        <v>-7.5740687147261149E-2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2.6943594449103823</v>
      </c>
      <c r="AS169">
        <f>_xlfn.RANK.AVG(Table2[[#This Row],[1Y Return vs Nifty Z-Score]],Table2[1Y Return vs Nifty Z-Score])</f>
        <v>205</v>
      </c>
      <c r="AT169">
        <f>_xlfn.RANK.AVG(Table2[[#This Row],[6M Return vs Nifty Z-Score]],Table2[6M Return vs Nifty Z-Score])</f>
        <v>80</v>
      </c>
      <c r="AU169">
        <f>_xlfn.RANK.AVG(Table2[[#This Row],[Sharpe Ratio Z-Score]],Table2[Sharpe Ratio Z-Score])</f>
        <v>358</v>
      </c>
      <c r="AV169">
        <f>(Table2[[#This Row],[Rank 1Y]]+Table2[[#This Row],[Rank 6M]]+Table2[[#This Row],[Rank Sharpe]])/3</f>
        <v>214.33333333333334</v>
      </c>
    </row>
    <row r="170" spans="1:48" x14ac:dyDescent="0.3">
      <c r="A170" t="s">
        <v>685</v>
      </c>
      <c r="B170" t="s">
        <v>686</v>
      </c>
      <c r="C170" t="s">
        <v>3139</v>
      </c>
      <c r="D170" t="s">
        <v>46</v>
      </c>
      <c r="E170">
        <v>26241.3</v>
      </c>
      <c r="F170">
        <v>97.19</v>
      </c>
      <c r="G170">
        <v>95.3681506783647</v>
      </c>
      <c r="H170">
        <f>(Table2[[#This Row],[1Y Return vs Nifty]]-AVERAGE(Table2[1Y Return vs Nifty]))/_xlfn.STDEV.P(Table2[1Y Return vs Nifty])</f>
        <v>1.2285717888349268</v>
      </c>
      <c r="I170">
        <v>-12.6866166226587</v>
      </c>
      <c r="J170">
        <f>(Table2[[#This Row],[1M Return vs Nifty]]-AVERAGE(Table2[1M Return vs Nifty]))/_xlfn.STDEV.P(Table2[1M Return vs Nifty])</f>
        <v>-1.4182524555408158</v>
      </c>
      <c r="K170">
        <v>-2.0100686835383099</v>
      </c>
      <c r="L170">
        <f>(Table2[[#This Row],[6M Return vs Nifty]]-AVERAGE(Table2[6M Return vs Nifty]))/_xlfn.STDEV.P(Table2[6M Return vs Nifty])</f>
        <v>-0.25080988247957198</v>
      </c>
      <c r="M170">
        <v>3.5237328379007802</v>
      </c>
      <c r="N170">
        <f>(Table2[[#This Row],[1W Return vs Nifty]]-AVERAGE(Table2[1W Return vs Nifty]))/_xlfn.STDEV.P(Table2[1W Return vs Nifty])</f>
        <v>0.57891912224547126</v>
      </c>
      <c r="O170">
        <v>102.86</v>
      </c>
      <c r="P170">
        <v>109.53321007346</v>
      </c>
      <c r="Q170">
        <v>97.877546638351902</v>
      </c>
      <c r="R170">
        <v>40.996430096682602</v>
      </c>
      <c r="S170" s="1">
        <f>(Table2[[#This Row],[Close Price]]-Table2[[#This Row],[20D EMA]])/Table2[[#This Row],[20D EMA]]</f>
        <v>-5.5123468792533555E-2</v>
      </c>
      <c r="T170" s="1">
        <f>(Table2[[#This Row],[Close Price]]-Table2[[#This Row],[50D EMA]])/Table2[[#This Row],[50D EMA]]</f>
        <v>-0.11268920234494954</v>
      </c>
      <c r="U170" s="1">
        <f>(Table2[[#This Row],[Close Price]]-Table2[[#This Row],[200D EMA]])/Table2[[#This Row],[200D EMA]]</f>
        <v>-7.024559380225605E-3</v>
      </c>
      <c r="V170">
        <v>0.335138757133285</v>
      </c>
      <c r="W170">
        <v>95.53</v>
      </c>
      <c r="X170">
        <v>98</v>
      </c>
      <c r="Y170">
        <v>85.21</v>
      </c>
      <c r="Z170">
        <v>98.86</v>
      </c>
      <c r="AA170">
        <v>85.21</v>
      </c>
      <c r="AB170">
        <v>121.13</v>
      </c>
      <c r="AC170" s="1">
        <f>(Table2[[#This Row],[Close Price]]/Table2[[#This Row],[Day Low]])-1</f>
        <v>1.7376740291008108E-2</v>
      </c>
      <c r="AD170" s="1">
        <f>(Table2[[#This Row],[Day High]]/Table2[[#This Row],[Close Price]])-1</f>
        <v>8.3341907603662335E-3</v>
      </c>
      <c r="AE170" s="1">
        <f>(Table2[[#This Row],[Close Price]]/Table2[[#This Row],[Current Week Low]])-1</f>
        <v>0.14059382701560863</v>
      </c>
      <c r="AF170" s="1">
        <f>(Table2[[#This Row],[Current Week High]]/Table2[[#This Row],[Close Price]])-1</f>
        <v>1.7182837740508328E-2</v>
      </c>
      <c r="AG170" s="1">
        <f>(Table2[[#This Row],[Close Price]]/Table2[[#This Row],[Current Month Low]])-1</f>
        <v>0.14059382701560863</v>
      </c>
      <c r="AH170" s="1">
        <f>(Table2[[#This Row],[Current Month High]]/Table2[[#This Row],[Close Price]])-1</f>
        <v>0.24632163802860374</v>
      </c>
      <c r="AI170">
        <v>43.876256130603203</v>
      </c>
      <c r="AJ170">
        <v>128.50313479623799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-0.13</v>
      </c>
      <c r="AM170" t="s">
        <v>3181</v>
      </c>
      <c r="AN170">
        <v>-13.73</v>
      </c>
      <c r="AO170" t="s">
        <v>3181</v>
      </c>
      <c r="AP170">
        <v>0.118173929292764</v>
      </c>
      <c r="AQ170">
        <f>(Table2[[#This Row],[Sharpe Ratio]]-AVERAGE(Table2[Sharpe Ratio]))/_xlfn.STDEV.P(Table2[Sharpe Ratio])</f>
        <v>0.71681617496325833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77</v>
      </c>
      <c r="AT170">
        <f>_xlfn.RANK.AVG(Table2[[#This Row],[6M Return vs Nifty Z-Score]],Table2[6M Return vs Nifty Z-Score])</f>
        <v>407</v>
      </c>
      <c r="AU170">
        <f>_xlfn.RANK.AVG(Table2[[#This Row],[Sharpe Ratio Z-Score]],Table2[Sharpe Ratio Z-Score])</f>
        <v>162</v>
      </c>
      <c r="AV170">
        <f>(Table2[[#This Row],[Rank 1Y]]+Table2[[#This Row],[Rank 6M]]+Table2[[#This Row],[Rank Sharpe]])/3</f>
        <v>215.33333333333334</v>
      </c>
    </row>
    <row r="171" spans="1:48" x14ac:dyDescent="0.3">
      <c r="A171" t="s">
        <v>1426</v>
      </c>
      <c r="B171" t="s">
        <v>1427</v>
      </c>
      <c r="C171" t="s">
        <v>3147</v>
      </c>
      <c r="D171" t="s">
        <v>1027</v>
      </c>
      <c r="E171">
        <v>7515.3721082399998</v>
      </c>
      <c r="F171">
        <v>791.55</v>
      </c>
      <c r="G171">
        <v>43.177883525290298</v>
      </c>
      <c r="H171">
        <f>(Table2[[#This Row],[1Y Return vs Nifty]]-AVERAGE(Table2[1Y Return vs Nifty]))/_xlfn.STDEV.P(Table2[1Y Return vs Nifty])</f>
        <v>0.33299013336652583</v>
      </c>
      <c r="I171">
        <v>-1.4532453602900799</v>
      </c>
      <c r="J171">
        <f>(Table2[[#This Row],[1M Return vs Nifty]]-AVERAGE(Table2[1M Return vs Nifty]))/_xlfn.STDEV.P(Table2[1M Return vs Nifty])</f>
        <v>-0.12280000126147515</v>
      </c>
      <c r="K171">
        <v>7.8702855016081896</v>
      </c>
      <c r="L171">
        <f>(Table2[[#This Row],[6M Return vs Nifty]]-AVERAGE(Table2[6M Return vs Nifty]))/_xlfn.STDEV.P(Table2[6M Return vs Nifty])</f>
        <v>9.9010355240956555E-2</v>
      </c>
      <c r="M171">
        <v>5.0497689302183</v>
      </c>
      <c r="N171">
        <f>(Table2[[#This Row],[1W Return vs Nifty]]-AVERAGE(Table2[1W Return vs Nifty]))/_xlfn.STDEV.P(Table2[1W Return vs Nifty])</f>
        <v>0.8946077338200723</v>
      </c>
      <c r="O171">
        <v>793.87</v>
      </c>
      <c r="P171">
        <v>829.93296146905595</v>
      </c>
      <c r="Q171">
        <v>765.10889997646598</v>
      </c>
      <c r="R171">
        <v>48.474722360921596</v>
      </c>
      <c r="S171" s="1">
        <f>(Table2[[#This Row],[Close Price]]-Table2[[#This Row],[20D EMA]])/Table2[[#This Row],[20D EMA]]</f>
        <v>-2.9223928350990088E-3</v>
      </c>
      <c r="T171" s="1">
        <f>(Table2[[#This Row],[Close Price]]-Table2[[#This Row],[50D EMA]])/Table2[[#This Row],[50D EMA]]</f>
        <v>-4.6248267331273005E-2</v>
      </c>
      <c r="U171" s="1">
        <f>(Table2[[#This Row],[Close Price]]-Table2[[#This Row],[200D EMA]])/Table2[[#This Row],[200D EMA]]</f>
        <v>3.4558609923825589E-2</v>
      </c>
      <c r="V171">
        <v>0.75500528862570204</v>
      </c>
      <c r="W171">
        <v>773.1</v>
      </c>
      <c r="X171">
        <v>795</v>
      </c>
      <c r="Y171">
        <v>718.4</v>
      </c>
      <c r="Z171">
        <v>795</v>
      </c>
      <c r="AA171">
        <v>718.1</v>
      </c>
      <c r="AB171">
        <v>884.9</v>
      </c>
      <c r="AC171" s="1">
        <f>(Table2[[#This Row],[Close Price]]/Table2[[#This Row],[Day Low]])-1</f>
        <v>2.3864959254947582E-2</v>
      </c>
      <c r="AD171" s="1">
        <f>(Table2[[#This Row],[Day High]]/Table2[[#This Row],[Close Price]])-1</f>
        <v>4.3585370475649476E-3</v>
      </c>
      <c r="AE171" s="1">
        <f>(Table2[[#This Row],[Close Price]]/Table2[[#This Row],[Current Week Low]])-1</f>
        <v>0.10182349665924284</v>
      </c>
      <c r="AF171" s="1">
        <f>(Table2[[#This Row],[Current Week High]]/Table2[[#This Row],[Close Price]])-1</f>
        <v>4.3585370475649476E-3</v>
      </c>
      <c r="AG171" s="1">
        <f>(Table2[[#This Row],[Close Price]]/Table2[[#This Row],[Current Month Low]])-1</f>
        <v>0.10228380448405505</v>
      </c>
      <c r="AH171" s="1">
        <f>(Table2[[#This Row],[Current Month High]]/Table2[[#This Row],[Close Price]])-1</f>
        <v>0.11793316909860407</v>
      </c>
      <c r="AI171">
        <v>33.788137199166201</v>
      </c>
      <c r="AJ171">
        <v>73.205689277899296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0</v>
      </c>
      <c r="AM171">
        <v>0</v>
      </c>
      <c r="AN171">
        <v>-6.39</v>
      </c>
      <c r="AO171" t="s">
        <v>3181</v>
      </c>
      <c r="AP171">
        <v>0.120575852286625</v>
      </c>
      <c r="AQ171">
        <f>(Table2[[#This Row],[Sharpe Ratio]]-AVERAGE(Table2[Sharpe Ratio]))/_xlfn.STDEV.P(Table2[Sharpe Ratio])</f>
        <v>0.74534966514528822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206</v>
      </c>
      <c r="AT171">
        <f>_xlfn.RANK.AVG(Table2[[#This Row],[6M Return vs Nifty Z-Score]],Table2[6M Return vs Nifty Z-Score])</f>
        <v>288</v>
      </c>
      <c r="AU171">
        <f>_xlfn.RANK.AVG(Table2[[#This Row],[Sharpe Ratio Z-Score]],Table2[Sharpe Ratio Z-Score])</f>
        <v>156</v>
      </c>
      <c r="AV171">
        <f>(Table2[[#This Row],[Rank 1Y]]+Table2[[#This Row],[Rank 6M]]+Table2[[#This Row],[Rank Sharpe]])/3</f>
        <v>216.66666666666666</v>
      </c>
    </row>
    <row r="172" spans="1:48" x14ac:dyDescent="0.3">
      <c r="A172" t="s">
        <v>1720</v>
      </c>
      <c r="B172" t="s">
        <v>1721</v>
      </c>
      <c r="C172" t="s">
        <v>580</v>
      </c>
      <c r="D172" t="s">
        <v>580</v>
      </c>
      <c r="E172">
        <v>4848.4067775000003</v>
      </c>
      <c r="F172">
        <v>234.75</v>
      </c>
      <c r="G172">
        <v>20.037296943513098</v>
      </c>
      <c r="H172">
        <f>(Table2[[#This Row],[1Y Return vs Nifty]]-AVERAGE(Table2[1Y Return vs Nifty]))/_xlfn.STDEV.P(Table2[1Y Return vs Nifty])</f>
        <v>-6.4100856388966856E-2</v>
      </c>
      <c r="I172">
        <v>6.9150467400283304</v>
      </c>
      <c r="J172">
        <f>(Table2[[#This Row],[1M Return vs Nifty]]-AVERAGE(Table2[1M Return vs Nifty]))/_xlfn.STDEV.P(Table2[1M Return vs Nifty])</f>
        <v>0.84224640255497585</v>
      </c>
      <c r="K172">
        <v>29.243702858038102</v>
      </c>
      <c r="L172">
        <f>(Table2[[#This Row],[6M Return vs Nifty]]-AVERAGE(Table2[6M Return vs Nifty]))/_xlfn.STDEV.P(Table2[6M Return vs Nifty])</f>
        <v>0.85574982028631008</v>
      </c>
      <c r="M172">
        <v>0.68091513570097895</v>
      </c>
      <c r="N172">
        <f>(Table2[[#This Row],[1W Return vs Nifty]]-AVERAGE(Table2[1W Return vs Nifty]))/_xlfn.STDEV.P(Table2[1W Return vs Nifty])</f>
        <v>-9.169965479999681E-3</v>
      </c>
      <c r="O172">
        <v>226.75</v>
      </c>
      <c r="P172">
        <v>221.61580757964401</v>
      </c>
      <c r="Q172">
        <v>194.55229239120999</v>
      </c>
      <c r="R172">
        <v>50.684205356767997</v>
      </c>
      <c r="S172" s="1">
        <f>(Table2[[#This Row],[Close Price]]-Table2[[#This Row],[20D EMA]])/Table2[[#This Row],[20D EMA]]</f>
        <v>3.5281146637265712E-2</v>
      </c>
      <c r="T172" s="1">
        <f>(Table2[[#This Row],[Close Price]]-Table2[[#This Row],[50D EMA]])/Table2[[#This Row],[50D EMA]]</f>
        <v>5.9265593748928931E-2</v>
      </c>
      <c r="U172" s="1">
        <f>(Table2[[#This Row],[Close Price]]-Table2[[#This Row],[200D EMA]])/Table2[[#This Row],[200D EMA]]</f>
        <v>0.20661646858398144</v>
      </c>
      <c r="V172">
        <v>1.6924669200339499</v>
      </c>
      <c r="W172">
        <v>225.06</v>
      </c>
      <c r="X172">
        <v>236.29</v>
      </c>
      <c r="Y172">
        <v>214.3</v>
      </c>
      <c r="Z172">
        <v>236.29</v>
      </c>
      <c r="AA172">
        <v>208.91</v>
      </c>
      <c r="AB172">
        <v>256.39999999999998</v>
      </c>
      <c r="AC172" s="1">
        <f>(Table2[[#This Row],[Close Price]]/Table2[[#This Row],[Day Low]])-1</f>
        <v>4.3055185283924269E-2</v>
      </c>
      <c r="AD172" s="1">
        <f>(Table2[[#This Row],[Day High]]/Table2[[#This Row],[Close Price]])-1</f>
        <v>6.5601703940361134E-3</v>
      </c>
      <c r="AE172" s="1">
        <f>(Table2[[#This Row],[Close Price]]/Table2[[#This Row],[Current Week Low]])-1</f>
        <v>9.5426971535230942E-2</v>
      </c>
      <c r="AF172" s="1">
        <f>(Table2[[#This Row],[Current Week High]]/Table2[[#This Row],[Close Price]])-1</f>
        <v>6.5601703940361134E-3</v>
      </c>
      <c r="AG172" s="1">
        <f>(Table2[[#This Row],[Close Price]]/Table2[[#This Row],[Current Month Low]])-1</f>
        <v>0.12368962711215348</v>
      </c>
      <c r="AH172" s="1">
        <f>(Table2[[#This Row],[Current Month High]]/Table2[[#This Row],[Close Price]])-1</f>
        <v>9.2225772097976444E-2</v>
      </c>
      <c r="AI172">
        <v>9.22257720979764</v>
      </c>
      <c r="AJ172">
        <v>75.055928411633104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0.12</v>
      </c>
      <c r="AM172" t="s">
        <v>3182</v>
      </c>
      <c r="AN172">
        <v>2.4900000000000002</v>
      </c>
      <c r="AO172" t="s">
        <v>3182</v>
      </c>
      <c r="AP172">
        <v>9.4336411447048005E-2</v>
      </c>
      <c r="AQ172">
        <f>(Table2[[#This Row],[Sharpe Ratio]]-AVERAGE(Table2[Sharpe Ratio]))/_xlfn.STDEV.P(Table2[Sharpe Ratio])</f>
        <v>0.43363991029818938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2.0583653112705087</v>
      </c>
      <c r="AS172">
        <f>_xlfn.RANK.AVG(Table2[[#This Row],[1Y Return vs Nifty Z-Score]],Table2[1Y Return vs Nifty Z-Score])</f>
        <v>311</v>
      </c>
      <c r="AT172">
        <f>_xlfn.RANK.AVG(Table2[[#This Row],[6M Return vs Nifty Z-Score]],Table2[6M Return vs Nifty Z-Score])</f>
        <v>113</v>
      </c>
      <c r="AU172">
        <f>_xlfn.RANK.AVG(Table2[[#This Row],[Sharpe Ratio Z-Score]],Table2[Sharpe Ratio Z-Score])</f>
        <v>231</v>
      </c>
      <c r="AV172">
        <f>(Table2[[#This Row],[Rank 1Y]]+Table2[[#This Row],[Rank 6M]]+Table2[[#This Row],[Rank Sharpe]])/3</f>
        <v>218.33333333333334</v>
      </c>
    </row>
    <row r="173" spans="1:48" x14ac:dyDescent="0.3">
      <c r="A173" t="s">
        <v>602</v>
      </c>
      <c r="B173" t="s">
        <v>603</v>
      </c>
      <c r="C173" t="s">
        <v>3138</v>
      </c>
      <c r="D173" t="s">
        <v>197</v>
      </c>
      <c r="E173">
        <v>32439.724006094999</v>
      </c>
      <c r="F173">
        <v>9955.35</v>
      </c>
      <c r="G173">
        <v>35.689823205000799</v>
      </c>
      <c r="H173">
        <f>(Table2[[#This Row],[1Y Return vs Nifty]]-AVERAGE(Table2[1Y Return vs Nifty]))/_xlfn.STDEV.P(Table2[1Y Return vs Nifty])</f>
        <v>0.20449549588511814</v>
      </c>
      <c r="I173">
        <v>21.8155039561865</v>
      </c>
      <c r="J173">
        <f>(Table2[[#This Row],[1M Return vs Nifty]]-AVERAGE(Table2[1M Return vs Nifty]))/_xlfn.STDEV.P(Table2[1M Return vs Nifty])</f>
        <v>2.5605937641542664</v>
      </c>
      <c r="K173">
        <v>39.935875825563997</v>
      </c>
      <c r="L173">
        <f>(Table2[[#This Row],[6M Return vs Nifty]]-AVERAGE(Table2[6M Return vs Nifty]))/_xlfn.STDEV.P(Table2[6M Return vs Nifty])</f>
        <v>1.2343130194550107</v>
      </c>
      <c r="M173">
        <v>15.404126706604799</v>
      </c>
      <c r="N173">
        <f>(Table2[[#This Row],[1W Return vs Nifty]]-AVERAGE(Table2[1W Return vs Nifty]))/_xlfn.STDEV.P(Table2[1W Return vs Nifty])</f>
        <v>3.0365969348815129</v>
      </c>
      <c r="O173">
        <v>8926.0300000000007</v>
      </c>
      <c r="P173">
        <v>8696.2728501223592</v>
      </c>
      <c r="Q173">
        <v>7658.4560889190498</v>
      </c>
      <c r="R173">
        <v>76.221451155987097</v>
      </c>
      <c r="S173" s="1">
        <f>(Table2[[#This Row],[Close Price]]-Table2[[#This Row],[20D EMA]])/Table2[[#This Row],[20D EMA]]</f>
        <v>0.11531666373516554</v>
      </c>
      <c r="T173" s="1">
        <f>(Table2[[#This Row],[Close Price]]-Table2[[#This Row],[50D EMA]])/Table2[[#This Row],[50D EMA]]</f>
        <v>0.14478353791071835</v>
      </c>
      <c r="U173" s="1">
        <f>(Table2[[#This Row],[Close Price]]-Table2[[#This Row],[200D EMA]])/Table2[[#This Row],[200D EMA]]</f>
        <v>0.29991605153998407</v>
      </c>
      <c r="V173">
        <v>2.1795213857247</v>
      </c>
      <c r="W173">
        <v>9467.0499999999993</v>
      </c>
      <c r="X173">
        <v>10097.950000000001</v>
      </c>
      <c r="Y173">
        <v>8135.7</v>
      </c>
      <c r="Z173">
        <v>10097.950000000001</v>
      </c>
      <c r="AA173">
        <v>8090</v>
      </c>
      <c r="AB173">
        <v>10097.950000000001</v>
      </c>
      <c r="AC173" s="1">
        <f>(Table2[[#This Row],[Close Price]]/Table2[[#This Row],[Day Low]])-1</f>
        <v>5.1578897333382834E-2</v>
      </c>
      <c r="AD173" s="1">
        <f>(Table2[[#This Row],[Day High]]/Table2[[#This Row],[Close Price]])-1</f>
        <v>1.4323956465619014E-2</v>
      </c>
      <c r="AE173" s="1">
        <f>(Table2[[#This Row],[Close Price]]/Table2[[#This Row],[Current Week Low]])-1</f>
        <v>0.22366237693130286</v>
      </c>
      <c r="AF173" s="1">
        <f>(Table2[[#This Row],[Current Week High]]/Table2[[#This Row],[Close Price]])-1</f>
        <v>1.4323956465619014E-2</v>
      </c>
      <c r="AG173" s="1">
        <f>(Table2[[#This Row],[Close Price]]/Table2[[#This Row],[Current Month Low]])-1</f>
        <v>0.2305747836835601</v>
      </c>
      <c r="AH173" s="1">
        <f>(Table2[[#This Row],[Current Month High]]/Table2[[#This Row],[Close Price]])-1</f>
        <v>1.4323956465619014E-2</v>
      </c>
      <c r="AI173">
        <v>1.4323956465619001</v>
      </c>
      <c r="AJ173">
        <v>67.146850681240096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0.35</v>
      </c>
      <c r="AM173" t="s">
        <v>3182</v>
      </c>
      <c r="AN173">
        <v>9.42</v>
      </c>
      <c r="AO173" t="s">
        <v>3182</v>
      </c>
      <c r="AP173">
        <v>5.6297931968437999E-2</v>
      </c>
      <c r="AQ173">
        <f>(Table2[[#This Row],[Sharpe Ratio]]-AVERAGE(Table2[Sharpe Ratio]))/_xlfn.STDEV.P(Table2[Sharpe Ratio])</f>
        <v>-1.8235767446819633E-2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7.0177634469290879</v>
      </c>
      <c r="AS173">
        <f>_xlfn.RANK.AVG(Table2[[#This Row],[1Y Return vs Nifty Z-Score]],Table2[1Y Return vs Nifty Z-Score])</f>
        <v>234</v>
      </c>
      <c r="AT173">
        <f>_xlfn.RANK.AVG(Table2[[#This Row],[6M Return vs Nifty Z-Score]],Table2[6M Return vs Nifty Z-Score])</f>
        <v>81</v>
      </c>
      <c r="AU173">
        <f>_xlfn.RANK.AVG(Table2[[#This Row],[Sharpe Ratio Z-Score]],Table2[Sharpe Ratio Z-Score])</f>
        <v>343</v>
      </c>
      <c r="AV173">
        <f>(Table2[[#This Row],[Rank 1Y]]+Table2[[#This Row],[Rank 6M]]+Table2[[#This Row],[Rank Sharpe]])/3</f>
        <v>219.33333333333334</v>
      </c>
    </row>
    <row r="174" spans="1:48" x14ac:dyDescent="0.3">
      <c r="A174" t="s">
        <v>755</v>
      </c>
      <c r="B174" t="s">
        <v>756</v>
      </c>
      <c r="C174" t="s">
        <v>3136</v>
      </c>
      <c r="D174" t="s">
        <v>397</v>
      </c>
      <c r="E174">
        <v>21899.865824609999</v>
      </c>
      <c r="F174">
        <v>4443.7</v>
      </c>
      <c r="G174">
        <v>70.905180219879298</v>
      </c>
      <c r="H174">
        <f>(Table2[[#This Row],[1Y Return vs Nifty]]-AVERAGE(Table2[1Y Return vs Nifty]))/_xlfn.STDEV.P(Table2[1Y Return vs Nifty])</f>
        <v>0.80878877610140487</v>
      </c>
      <c r="I174">
        <v>4.8520612021535996</v>
      </c>
      <c r="J174">
        <f>(Table2[[#This Row],[1M Return vs Nifty]]-AVERAGE(Table2[1M Return vs Nifty]))/_xlfn.STDEV.P(Table2[1M Return vs Nifty])</f>
        <v>0.60433922262090023</v>
      </c>
      <c r="K174">
        <v>27.188670428131498</v>
      </c>
      <c r="L174">
        <f>(Table2[[#This Row],[6M Return vs Nifty]]-AVERAGE(Table2[6M Return vs Nifty]))/_xlfn.STDEV.P(Table2[6M Return vs Nifty])</f>
        <v>0.78299008721580332</v>
      </c>
      <c r="M174">
        <v>-3.46844998972314</v>
      </c>
      <c r="N174">
        <f>(Table2[[#This Row],[1W Return vs Nifty]]-AVERAGE(Table2[1W Return vs Nifty]))/_xlfn.STDEV.P(Table2[1W Return vs Nifty])</f>
        <v>-0.86754239975966041</v>
      </c>
      <c r="O174">
        <v>4466.79</v>
      </c>
      <c r="P174">
        <v>4404.3297938063197</v>
      </c>
      <c r="Q174">
        <v>3776.4674084611602</v>
      </c>
      <c r="R174">
        <v>43.804370558051801</v>
      </c>
      <c r="S174" s="1">
        <f>(Table2[[#This Row],[Close Price]]-Table2[[#This Row],[20D EMA]])/Table2[[#This Row],[20D EMA]]</f>
        <v>-5.1692602517692003E-3</v>
      </c>
      <c r="T174" s="1">
        <f>(Table2[[#This Row],[Close Price]]-Table2[[#This Row],[50D EMA]])/Table2[[#This Row],[50D EMA]]</f>
        <v>8.9389777870506667E-3</v>
      </c>
      <c r="U174" s="1">
        <f>(Table2[[#This Row],[Close Price]]-Table2[[#This Row],[200D EMA]])/Table2[[#This Row],[200D EMA]]</f>
        <v>0.17668167611983296</v>
      </c>
      <c r="V174">
        <v>0.87415779442241104</v>
      </c>
      <c r="W174">
        <v>4328.75</v>
      </c>
      <c r="X174">
        <v>4517</v>
      </c>
      <c r="Y174">
        <v>4206</v>
      </c>
      <c r="Z174">
        <v>4517</v>
      </c>
      <c r="AA174">
        <v>4050</v>
      </c>
      <c r="AB174">
        <v>4969.8500000000004</v>
      </c>
      <c r="AC174" s="1">
        <f>(Table2[[#This Row],[Close Price]]/Table2[[#This Row],[Day Low]])-1</f>
        <v>2.6555010106843691E-2</v>
      </c>
      <c r="AD174" s="1">
        <f>(Table2[[#This Row],[Day High]]/Table2[[#This Row],[Close Price]])-1</f>
        <v>1.6495262956545353E-2</v>
      </c>
      <c r="AE174" s="1">
        <f>(Table2[[#This Row],[Close Price]]/Table2[[#This Row],[Current Week Low]])-1</f>
        <v>5.651450309082251E-2</v>
      </c>
      <c r="AF174" s="1">
        <f>(Table2[[#This Row],[Current Week High]]/Table2[[#This Row],[Close Price]])-1</f>
        <v>1.6495262956545353E-2</v>
      </c>
      <c r="AG174" s="1">
        <f>(Table2[[#This Row],[Close Price]]/Table2[[#This Row],[Current Month Low]])-1</f>
        <v>9.7209876543209894E-2</v>
      </c>
      <c r="AH174" s="1">
        <f>(Table2[[#This Row],[Current Month High]]/Table2[[#This Row],[Close Price]])-1</f>
        <v>0.11840358260008554</v>
      </c>
      <c r="AI174">
        <v>11.8403582600085</v>
      </c>
      <c r="AJ174">
        <v>99.269058295964101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0.02</v>
      </c>
      <c r="AM174" t="s">
        <v>3182</v>
      </c>
      <c r="AN174">
        <v>-3.95</v>
      </c>
      <c r="AO174" t="s">
        <v>3181</v>
      </c>
      <c r="AP174">
        <v>2.9570797894545E-2</v>
      </c>
      <c r="AQ174">
        <f>(Table2[[#This Row],[Sharpe Ratio]]-AVERAGE(Table2[Sharpe Ratio]))/_xlfn.STDEV.P(Table2[Sharpe Ratio])</f>
        <v>-0.33573904279760003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0.99283664338084809</v>
      </c>
      <c r="AS174">
        <f>_xlfn.RANK.AVG(Table2[[#This Row],[1Y Return vs Nifty Z-Score]],Table2[1Y Return vs Nifty Z-Score])</f>
        <v>113</v>
      </c>
      <c r="AT174">
        <f>_xlfn.RANK.AVG(Table2[[#This Row],[6M Return vs Nifty Z-Score]],Table2[6M Return vs Nifty Z-Score])</f>
        <v>119</v>
      </c>
      <c r="AU174">
        <f>_xlfn.RANK.AVG(Table2[[#This Row],[Sharpe Ratio Z-Score]],Table2[Sharpe Ratio Z-Score])</f>
        <v>427</v>
      </c>
      <c r="AV174">
        <f>(Table2[[#This Row],[Rank 1Y]]+Table2[[#This Row],[Rank 6M]]+Table2[[#This Row],[Rank Sharpe]])/3</f>
        <v>219.66666666666666</v>
      </c>
    </row>
    <row r="175" spans="1:48" x14ac:dyDescent="0.3">
      <c r="A175" t="s">
        <v>1926</v>
      </c>
      <c r="B175" t="s">
        <v>1927</v>
      </c>
      <c r="C175" t="s">
        <v>3150</v>
      </c>
      <c r="D175" t="s">
        <v>284</v>
      </c>
      <c r="E175">
        <v>3710.42616</v>
      </c>
      <c r="F175">
        <v>1198.4000000000001</v>
      </c>
      <c r="G175">
        <v>52.616722176079797</v>
      </c>
      <c r="H175">
        <f>(Table2[[#This Row],[1Y Return vs Nifty]]-AVERAGE(Table2[1Y Return vs Nifty]))/_xlfn.STDEV.P(Table2[1Y Return vs Nifty])</f>
        <v>0.49496000257182704</v>
      </c>
      <c r="I175">
        <v>0.850936476092651</v>
      </c>
      <c r="J175">
        <f>(Table2[[#This Row],[1M Return vs Nifty]]-AVERAGE(Table2[1M Return vs Nifty]))/_xlfn.STDEV.P(Table2[1M Return vs Nifty])</f>
        <v>0.14292236696892299</v>
      </c>
      <c r="K175">
        <v>38.1274642692618</v>
      </c>
      <c r="L175">
        <f>(Table2[[#This Row],[6M Return vs Nifty]]-AVERAGE(Table2[6M Return vs Nifty]))/_xlfn.STDEV.P(Table2[6M Return vs Nifty])</f>
        <v>1.1702850556120519</v>
      </c>
      <c r="M175">
        <v>-5.6491380024827498</v>
      </c>
      <c r="N175">
        <f>(Table2[[#This Row],[1W Return vs Nifty]]-AVERAGE(Table2[1W Return vs Nifty]))/_xlfn.STDEV.P(Table2[1W Return vs Nifty])</f>
        <v>-1.3186577924368992</v>
      </c>
      <c r="O175">
        <v>1283.04</v>
      </c>
      <c r="P175">
        <v>1270.9847936651599</v>
      </c>
      <c r="Q175">
        <v>1054.50287903516</v>
      </c>
      <c r="R175">
        <v>27.631998701502901</v>
      </c>
      <c r="S175" s="1">
        <f>(Table2[[#This Row],[Close Price]]-Table2[[#This Row],[20D EMA]])/Table2[[#This Row],[20D EMA]]</f>
        <v>-6.596832522758439E-2</v>
      </c>
      <c r="T175" s="1">
        <f>(Table2[[#This Row],[Close Price]]-Table2[[#This Row],[50D EMA]])/Table2[[#This Row],[50D EMA]]</f>
        <v>-5.710909684123433E-2</v>
      </c>
      <c r="U175" s="1">
        <f>(Table2[[#This Row],[Close Price]]-Table2[[#This Row],[200D EMA]])/Table2[[#This Row],[200D EMA]]</f>
        <v>0.13645967576352355</v>
      </c>
      <c r="V175">
        <v>0.40164740045014502</v>
      </c>
      <c r="W175">
        <v>1183.05</v>
      </c>
      <c r="X175">
        <v>1205.8499999999999</v>
      </c>
      <c r="Y175">
        <v>1158.55</v>
      </c>
      <c r="Z175">
        <v>1218.8499999999999</v>
      </c>
      <c r="AA175">
        <v>1158.55</v>
      </c>
      <c r="AB175">
        <v>1548.95</v>
      </c>
      <c r="AC175" s="1">
        <f>(Table2[[#This Row],[Close Price]]/Table2[[#This Row],[Day Low]])-1</f>
        <v>1.2974937661130337E-2</v>
      </c>
      <c r="AD175" s="1">
        <f>(Table2[[#This Row],[Day High]]/Table2[[#This Row],[Close Price]])-1</f>
        <v>6.216622162883656E-3</v>
      </c>
      <c r="AE175" s="1">
        <f>(Table2[[#This Row],[Close Price]]/Table2[[#This Row],[Current Week Low]])-1</f>
        <v>3.4396443830650547E-2</v>
      </c>
      <c r="AF175" s="1">
        <f>(Table2[[#This Row],[Current Week High]]/Table2[[#This Row],[Close Price]])-1</f>
        <v>1.7064419225633953E-2</v>
      </c>
      <c r="AG175" s="1">
        <f>(Table2[[#This Row],[Close Price]]/Table2[[#This Row],[Current Month Low]])-1</f>
        <v>3.4396443830650547E-2</v>
      </c>
      <c r="AH175" s="1">
        <f>(Table2[[#This Row],[Current Month High]]/Table2[[#This Row],[Close Price]])-1</f>
        <v>0.29251502002670215</v>
      </c>
      <c r="AI175">
        <v>29.2515020026702</v>
      </c>
      <c r="AJ175">
        <v>80.999848965412994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-0.01</v>
      </c>
      <c r="AM175" t="s">
        <v>3181</v>
      </c>
      <c r="AN175">
        <v>-16.010000000000002</v>
      </c>
      <c r="AO175" t="s">
        <v>3181</v>
      </c>
      <c r="AP175">
        <v>3.2156444909557998E-2</v>
      </c>
      <c r="AQ175">
        <f>(Table2[[#This Row],[Sharpe Ratio]]-AVERAGE(Table2[Sharpe Ratio]))/_xlfn.STDEV.P(Table2[Sharpe Ratio])</f>
        <v>-0.30502301488761552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0.18448661782828735</v>
      </c>
      <c r="AS175">
        <f>_xlfn.RANK.AVG(Table2[[#This Row],[1Y Return vs Nifty Z-Score]],Table2[1Y Return vs Nifty Z-Score])</f>
        <v>163</v>
      </c>
      <c r="AT175">
        <f>_xlfn.RANK.AVG(Table2[[#This Row],[6M Return vs Nifty Z-Score]],Table2[6M Return vs Nifty Z-Score])</f>
        <v>83</v>
      </c>
      <c r="AU175">
        <f>_xlfn.RANK.AVG(Table2[[#This Row],[Sharpe Ratio Z-Score]],Table2[Sharpe Ratio Z-Score])</f>
        <v>415</v>
      </c>
      <c r="AV175">
        <f>(Table2[[#This Row],[Rank 1Y]]+Table2[[#This Row],[Rank 6M]]+Table2[[#This Row],[Rank Sharpe]])/3</f>
        <v>220.33333333333334</v>
      </c>
    </row>
    <row r="176" spans="1:48" x14ac:dyDescent="0.3">
      <c r="A176" t="s">
        <v>134</v>
      </c>
      <c r="B176" t="s">
        <v>135</v>
      </c>
      <c r="C176" t="s">
        <v>3136</v>
      </c>
      <c r="D176" t="s">
        <v>136</v>
      </c>
      <c r="E176">
        <v>203816.41957599999</v>
      </c>
      <c r="F176">
        <v>155.96</v>
      </c>
      <c r="G176">
        <v>87.955855610166097</v>
      </c>
      <c r="H176">
        <f>(Table2[[#This Row],[1Y Return vs Nifty]]-AVERAGE(Table2[1Y Return vs Nifty]))/_xlfn.STDEV.P(Table2[1Y Return vs Nifty])</f>
        <v>1.1013772782468254</v>
      </c>
      <c r="I176">
        <v>4.9565332730646698</v>
      </c>
      <c r="J176">
        <f>(Table2[[#This Row],[1M Return vs Nifty]]-AVERAGE(Table2[1M Return vs Nifty]))/_xlfn.STDEV.P(Table2[1M Return vs Nifty])</f>
        <v>0.61638712858825395</v>
      </c>
      <c r="K176">
        <v>-8.9305592181257598</v>
      </c>
      <c r="L176">
        <f>(Table2[[#This Row],[6M Return vs Nifty]]-AVERAGE(Table2[6M Return vs Nifty]))/_xlfn.STDEV.P(Table2[6M Return vs Nifty])</f>
        <v>-0.49583426101769351</v>
      </c>
      <c r="M176">
        <v>12.0773210363242</v>
      </c>
      <c r="N176">
        <f>(Table2[[#This Row],[1W Return vs Nifty]]-AVERAGE(Table2[1W Return vs Nifty]))/_xlfn.STDEV.P(Table2[1W Return vs Nifty])</f>
        <v>2.3483860411047806</v>
      </c>
      <c r="O176">
        <v>148.81</v>
      </c>
      <c r="P176">
        <v>157.41961269366601</v>
      </c>
      <c r="Q176">
        <v>151.30588452327501</v>
      </c>
      <c r="R176">
        <v>67.171552701445805</v>
      </c>
      <c r="S176" s="1">
        <f>(Table2[[#This Row],[Close Price]]-Table2[[#This Row],[20D EMA]])/Table2[[#This Row],[20D EMA]]</f>
        <v>4.8047846246892047E-2</v>
      </c>
      <c r="T176" s="1">
        <f>(Table2[[#This Row],[Close Price]]-Table2[[#This Row],[50D EMA]])/Table2[[#This Row],[50D EMA]]</f>
        <v>-9.2721146284762291E-3</v>
      </c>
      <c r="U176" s="1">
        <f>(Table2[[#This Row],[Close Price]]-Table2[[#This Row],[200D EMA]])/Table2[[#This Row],[200D EMA]]</f>
        <v>3.0759646205360012E-2</v>
      </c>
      <c r="V176">
        <v>1.16990321334304</v>
      </c>
      <c r="W176">
        <v>152.71</v>
      </c>
      <c r="X176">
        <v>159.9</v>
      </c>
      <c r="Y176">
        <v>134.08000000000001</v>
      </c>
      <c r="Z176">
        <v>159.9</v>
      </c>
      <c r="AA176">
        <v>132.80000000000001</v>
      </c>
      <c r="AB176">
        <v>159.9</v>
      </c>
      <c r="AC176" s="1">
        <f>(Table2[[#This Row],[Close Price]]/Table2[[#This Row],[Day Low]])-1</f>
        <v>2.1282168816711522E-2</v>
      </c>
      <c r="AD176" s="1">
        <f>(Table2[[#This Row],[Day High]]/Table2[[#This Row],[Close Price]])-1</f>
        <v>2.5262887919979438E-2</v>
      </c>
      <c r="AE176" s="1">
        <f>(Table2[[#This Row],[Close Price]]/Table2[[#This Row],[Current Week Low]])-1</f>
        <v>0.16318615751789967</v>
      </c>
      <c r="AF176" s="1">
        <f>(Table2[[#This Row],[Current Week High]]/Table2[[#This Row],[Close Price]])-1</f>
        <v>2.5262887919979438E-2</v>
      </c>
      <c r="AG176" s="1">
        <f>(Table2[[#This Row],[Close Price]]/Table2[[#This Row],[Current Month Low]])-1</f>
        <v>0.17439759036144564</v>
      </c>
      <c r="AH176" s="1">
        <f>(Table2[[#This Row],[Current Month High]]/Table2[[#This Row],[Close Price]])-1</f>
        <v>2.5262887919979438E-2</v>
      </c>
      <c r="AI176">
        <v>46.832521159271501</v>
      </c>
      <c r="AJ176">
        <v>119.507389162561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-0.19</v>
      </c>
      <c r="AM176" t="s">
        <v>3181</v>
      </c>
      <c r="AN176">
        <v>3.22</v>
      </c>
      <c r="AO176" t="s">
        <v>3182</v>
      </c>
      <c r="AP176">
        <v>0.1606342730258</v>
      </c>
      <c r="AQ176">
        <f>(Table2[[#This Row],[Sharpe Ratio]]-AVERAGE(Table2[Sharpe Ratio]))/_xlfn.STDEV.P(Table2[Sharpe Ratio])</f>
        <v>1.2212211055662521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88</v>
      </c>
      <c r="AT176">
        <f>_xlfn.RANK.AVG(Table2[[#This Row],[6M Return vs Nifty Z-Score]],Table2[6M Return vs Nifty Z-Score])</f>
        <v>492</v>
      </c>
      <c r="AU176">
        <f>_xlfn.RANK.AVG(Table2[[#This Row],[Sharpe Ratio Z-Score]],Table2[Sharpe Ratio Z-Score])</f>
        <v>85</v>
      </c>
      <c r="AV176">
        <f>(Table2[[#This Row],[Rank 1Y]]+Table2[[#This Row],[Rank 6M]]+Table2[[#This Row],[Rank Sharpe]])/3</f>
        <v>221.66666666666666</v>
      </c>
    </row>
    <row r="177" spans="1:48" x14ac:dyDescent="0.3">
      <c r="A177" t="s">
        <v>1457</v>
      </c>
      <c r="B177" t="s">
        <v>1458</v>
      </c>
      <c r="C177" t="s">
        <v>3138</v>
      </c>
      <c r="D177" t="s">
        <v>125</v>
      </c>
      <c r="E177">
        <v>7174.7863243699903</v>
      </c>
      <c r="F177">
        <v>1189.3</v>
      </c>
      <c r="G177">
        <v>46.679352066042497</v>
      </c>
      <c r="H177">
        <f>(Table2[[#This Row],[1Y Return vs Nifty]]-AVERAGE(Table2[1Y Return vs Nifty]))/_xlfn.STDEV.P(Table2[1Y Return vs Nifty])</f>
        <v>0.39307511018988467</v>
      </c>
      <c r="I177">
        <v>7.5225690808082497</v>
      </c>
      <c r="J177">
        <f>(Table2[[#This Row],[1M Return vs Nifty]]-AVERAGE(Table2[1M Return vs Nifty]))/_xlfn.STDEV.P(Table2[1M Return vs Nifty])</f>
        <v>0.91230696487515417</v>
      </c>
      <c r="K177">
        <v>14.805389972658199</v>
      </c>
      <c r="L177">
        <f>(Table2[[#This Row],[6M Return vs Nifty]]-AVERAGE(Table2[6M Return vs Nifty]))/_xlfn.STDEV.P(Table2[6M Return vs Nifty])</f>
        <v>0.34455214951454338</v>
      </c>
      <c r="M177">
        <v>-7.2391937328702696</v>
      </c>
      <c r="N177">
        <f>(Table2[[#This Row],[1W Return vs Nifty]]-AVERAGE(Table2[1W Return vs Nifty]))/_xlfn.STDEV.P(Table2[1W Return vs Nifty])</f>
        <v>-1.6475900427154409</v>
      </c>
      <c r="O177">
        <v>1234.8</v>
      </c>
      <c r="P177">
        <v>1217.0039118972099</v>
      </c>
      <c r="Q177">
        <v>1063.9591458227901</v>
      </c>
      <c r="R177">
        <v>26.1665200461441</v>
      </c>
      <c r="S177" s="1">
        <f>(Table2[[#This Row],[Close Price]]-Table2[[#This Row],[20D EMA]])/Table2[[#This Row],[20D EMA]]</f>
        <v>-3.6848072562358281E-2</v>
      </c>
      <c r="T177" s="1">
        <f>(Table2[[#This Row],[Close Price]]-Table2[[#This Row],[50D EMA]])/Table2[[#This Row],[50D EMA]]</f>
        <v>-2.2764028633253816E-2</v>
      </c>
      <c r="U177" s="1">
        <f>(Table2[[#This Row],[Close Price]]-Table2[[#This Row],[200D EMA]])/Table2[[#This Row],[200D EMA]]</f>
        <v>0.1178060780522547</v>
      </c>
      <c r="V177">
        <v>1.5166521797044099</v>
      </c>
      <c r="W177">
        <v>1181.2</v>
      </c>
      <c r="X177">
        <v>1220.5</v>
      </c>
      <c r="Y177">
        <v>1174.95</v>
      </c>
      <c r="Z177">
        <v>1266.9000000000001</v>
      </c>
      <c r="AA177">
        <v>1130.7</v>
      </c>
      <c r="AB177">
        <v>1337.9</v>
      </c>
      <c r="AC177" s="1">
        <f>(Table2[[#This Row],[Close Price]]/Table2[[#This Row],[Day Low]])-1</f>
        <v>6.8574331188619997E-3</v>
      </c>
      <c r="AD177" s="1">
        <f>(Table2[[#This Row],[Day High]]/Table2[[#This Row],[Close Price]])-1</f>
        <v>2.6233919112082837E-2</v>
      </c>
      <c r="AE177" s="1">
        <f>(Table2[[#This Row],[Close Price]]/Table2[[#This Row],[Current Week Low]])-1</f>
        <v>1.2213285671730745E-2</v>
      </c>
      <c r="AF177" s="1">
        <f>(Table2[[#This Row],[Current Week High]]/Table2[[#This Row],[Close Price]])-1</f>
        <v>6.5248465483898288E-2</v>
      </c>
      <c r="AG177" s="1">
        <f>(Table2[[#This Row],[Close Price]]/Table2[[#This Row],[Current Month Low]])-1</f>
        <v>5.1826302290616244E-2</v>
      </c>
      <c r="AH177" s="1">
        <f>(Table2[[#This Row],[Current Month High]]/Table2[[#This Row],[Close Price]])-1</f>
        <v>0.12494744807870184</v>
      </c>
      <c r="AI177">
        <v>13.1842260153031</v>
      </c>
      <c r="AJ177">
        <v>76.900193366056797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0.03</v>
      </c>
      <c r="AM177" t="s">
        <v>3182</v>
      </c>
      <c r="AN177">
        <v>-8.4</v>
      </c>
      <c r="AO177" t="s">
        <v>3181</v>
      </c>
      <c r="AP177">
        <v>8.0881198674943006E-2</v>
      </c>
      <c r="AQ177">
        <f>(Table2[[#This Row],[Sharpe Ratio]]-AVERAGE(Table2[Sharpe Ratio]))/_xlfn.STDEV.P(Table2[Sharpe Ratio])</f>
        <v>0.27379957298877533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0.27614375485291687</v>
      </c>
      <c r="AS177">
        <f>_xlfn.RANK.AVG(Table2[[#This Row],[1Y Return vs Nifty Z-Score]],Table2[1Y Return vs Nifty Z-Score])</f>
        <v>195</v>
      </c>
      <c r="AT177">
        <f>_xlfn.RANK.AVG(Table2[[#This Row],[6M Return vs Nifty Z-Score]],Table2[6M Return vs Nifty Z-Score])</f>
        <v>202</v>
      </c>
      <c r="AU177">
        <f>_xlfn.RANK.AVG(Table2[[#This Row],[Sharpe Ratio Z-Score]],Table2[Sharpe Ratio Z-Score])</f>
        <v>269</v>
      </c>
      <c r="AV177">
        <f>(Table2[[#This Row],[Rank 1Y]]+Table2[[#This Row],[Rank 6M]]+Table2[[#This Row],[Rank Sharpe]])/3</f>
        <v>222</v>
      </c>
    </row>
    <row r="178" spans="1:48" x14ac:dyDescent="0.3">
      <c r="A178" t="s">
        <v>709</v>
      </c>
      <c r="B178" t="s">
        <v>710</v>
      </c>
      <c r="C178" t="s">
        <v>3140</v>
      </c>
      <c r="D178" t="s">
        <v>51</v>
      </c>
      <c r="E178">
        <v>25128.219211650001</v>
      </c>
      <c r="F178">
        <v>1402.95</v>
      </c>
      <c r="G178">
        <v>48.426978694918397</v>
      </c>
      <c r="H178">
        <f>(Table2[[#This Row],[1Y Return vs Nifty]]-AVERAGE(Table2[1Y Return vs Nifty]))/_xlfn.STDEV.P(Table2[1Y Return vs Nifty])</f>
        <v>0.42306427167163696</v>
      </c>
      <c r="I178">
        <v>3.3817035758256</v>
      </c>
      <c r="J178">
        <f>(Table2[[#This Row],[1M Return vs Nifty]]-AVERAGE(Table2[1M Return vs Nifty]))/_xlfn.STDEV.P(Table2[1M Return vs Nifty])</f>
        <v>0.43477495280317502</v>
      </c>
      <c r="K178">
        <v>31.667621289478699</v>
      </c>
      <c r="L178">
        <f>(Table2[[#This Row],[6M Return vs Nifty]]-AVERAGE(Table2[6M Return vs Nifty]))/_xlfn.STDEV.P(Table2[6M Return vs Nifty])</f>
        <v>0.94157019737121794</v>
      </c>
      <c r="M178">
        <v>5.1464140309273096</v>
      </c>
      <c r="N178">
        <f>(Table2[[#This Row],[1W Return vs Nifty]]-AVERAGE(Table2[1W Return vs Nifty]))/_xlfn.STDEV.P(Table2[1W Return vs Nifty])</f>
        <v>0.91460054906992727</v>
      </c>
      <c r="O178">
        <v>1380.5</v>
      </c>
      <c r="P178">
        <v>1400.78703270807</v>
      </c>
      <c r="Q178">
        <v>1208.1492915688</v>
      </c>
      <c r="R178">
        <v>55.331545093972501</v>
      </c>
      <c r="S178" s="1">
        <f>(Table2[[#This Row],[Close Price]]-Table2[[#This Row],[20D EMA]])/Table2[[#This Row],[20D EMA]]</f>
        <v>1.6262223831944981E-2</v>
      </c>
      <c r="T178" s="1">
        <f>(Table2[[#This Row],[Close Price]]-Table2[[#This Row],[50D EMA]])/Table2[[#This Row],[50D EMA]]</f>
        <v>1.5441085914027135E-3</v>
      </c>
      <c r="U178" s="1">
        <f>(Table2[[#This Row],[Close Price]]-Table2[[#This Row],[200D EMA]])/Table2[[#This Row],[200D EMA]]</f>
        <v>0.16123893776260748</v>
      </c>
      <c r="V178">
        <v>0.434268876917209</v>
      </c>
      <c r="W178">
        <v>1364.35</v>
      </c>
      <c r="X178">
        <v>1413.8</v>
      </c>
      <c r="Y178">
        <v>1282.55</v>
      </c>
      <c r="Z178">
        <v>1413.8</v>
      </c>
      <c r="AA178">
        <v>1282.55</v>
      </c>
      <c r="AB178">
        <v>1484.95</v>
      </c>
      <c r="AC178" s="1">
        <f>(Table2[[#This Row],[Close Price]]/Table2[[#This Row],[Day Low]])-1</f>
        <v>2.8291860592956519E-2</v>
      </c>
      <c r="AD178" s="1">
        <f>(Table2[[#This Row],[Day High]]/Table2[[#This Row],[Close Price]])-1</f>
        <v>7.733703980897344E-3</v>
      </c>
      <c r="AE178" s="1">
        <f>(Table2[[#This Row],[Close Price]]/Table2[[#This Row],[Current Week Low]])-1</f>
        <v>9.3875482437332014E-2</v>
      </c>
      <c r="AF178" s="1">
        <f>(Table2[[#This Row],[Current Week High]]/Table2[[#This Row],[Close Price]])-1</f>
        <v>7.733703980897344E-3</v>
      </c>
      <c r="AG178" s="1">
        <f>(Table2[[#This Row],[Close Price]]/Table2[[#This Row],[Current Month Low]])-1</f>
        <v>9.3875482437332014E-2</v>
      </c>
      <c r="AH178" s="1">
        <f>(Table2[[#This Row],[Current Month High]]/Table2[[#This Row],[Close Price]])-1</f>
        <v>5.8448269717381152E-2</v>
      </c>
      <c r="AI178">
        <v>16.825261057058299</v>
      </c>
      <c r="AJ178">
        <v>93.724109362054605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-7.0000000000000007E-2</v>
      </c>
      <c r="AM178" t="s">
        <v>3181</v>
      </c>
      <c r="AN178">
        <v>0.98</v>
      </c>
      <c r="AO178" t="s">
        <v>3182</v>
      </c>
      <c r="AP178">
        <v>4.5351745974741002E-2</v>
      </c>
      <c r="AQ178">
        <f>(Table2[[#This Row],[Sharpe Ratio]]-AVERAGE(Table2[Sharpe Ratio]))/_xlfn.STDEV.P(Table2[Sharpe Ratio])</f>
        <v>-0.14827028203371823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184</v>
      </c>
      <c r="AT178">
        <f>_xlfn.RANK.AVG(Table2[[#This Row],[6M Return vs Nifty Z-Score]],Table2[6M Return vs Nifty Z-Score])</f>
        <v>102</v>
      </c>
      <c r="AU178">
        <f>_xlfn.RANK.AVG(Table2[[#This Row],[Sharpe Ratio Z-Score]],Table2[Sharpe Ratio Z-Score])</f>
        <v>381</v>
      </c>
      <c r="AV178">
        <f>(Table2[[#This Row],[Rank 1Y]]+Table2[[#This Row],[Rank 6M]]+Table2[[#This Row],[Rank Sharpe]])/3</f>
        <v>222.33333333333334</v>
      </c>
    </row>
    <row r="179" spans="1:48" x14ac:dyDescent="0.3">
      <c r="A179" t="s">
        <v>749</v>
      </c>
      <c r="B179" t="s">
        <v>750</v>
      </c>
      <c r="C179" t="s">
        <v>3140</v>
      </c>
      <c r="D179" t="s">
        <v>247</v>
      </c>
      <c r="E179">
        <v>22142.031888599999</v>
      </c>
      <c r="F179">
        <v>444.6</v>
      </c>
      <c r="G179">
        <v>8.0052359739294605</v>
      </c>
      <c r="H179">
        <f>(Table2[[#This Row],[1Y Return vs Nifty]]-AVERAGE(Table2[1Y Return vs Nifty]))/_xlfn.STDEV.P(Table2[1Y Return vs Nifty])</f>
        <v>-0.27057025517995736</v>
      </c>
      <c r="I179">
        <v>11.906947650405</v>
      </c>
      <c r="J179">
        <f>(Table2[[#This Row],[1M Return vs Nifty]]-AVERAGE(Table2[1M Return vs Nifty]))/_xlfn.STDEV.P(Table2[1M Return vs Nifty])</f>
        <v>1.4179213388521652</v>
      </c>
      <c r="K179">
        <v>22.389666870303198</v>
      </c>
      <c r="L179">
        <f>(Table2[[#This Row],[6M Return vs Nifty]]-AVERAGE(Table2[6M Return vs Nifty]))/_xlfn.STDEV.P(Table2[6M Return vs Nifty])</f>
        <v>0.61307830733801894</v>
      </c>
      <c r="M179">
        <v>3.1692977880030901</v>
      </c>
      <c r="N179">
        <f>(Table2[[#This Row],[1W Return vs Nifty]]-AVERAGE(Table2[1W Return vs Nifty]))/_xlfn.STDEV.P(Table2[1W Return vs Nifty])</f>
        <v>0.50559771827680611</v>
      </c>
      <c r="O179">
        <v>427.27</v>
      </c>
      <c r="P179">
        <v>414.51713140309801</v>
      </c>
      <c r="Q179">
        <v>389.284340425381</v>
      </c>
      <c r="R179">
        <v>57.529797519118198</v>
      </c>
      <c r="S179" s="1">
        <f>(Table2[[#This Row],[Close Price]]-Table2[[#This Row],[20D EMA]])/Table2[[#This Row],[20D EMA]]</f>
        <v>4.0559833360638571E-2</v>
      </c>
      <c r="T179" s="1">
        <f>(Table2[[#This Row],[Close Price]]-Table2[[#This Row],[50D EMA]])/Table2[[#This Row],[50D EMA]]</f>
        <v>7.2573281820885405E-2</v>
      </c>
      <c r="U179" s="1">
        <f>(Table2[[#This Row],[Close Price]]-Table2[[#This Row],[200D EMA]])/Table2[[#This Row],[200D EMA]]</f>
        <v>0.14209577378369287</v>
      </c>
      <c r="V179">
        <v>1.9078829600478699</v>
      </c>
      <c r="W179">
        <v>434.8</v>
      </c>
      <c r="X179">
        <v>446</v>
      </c>
      <c r="Y179">
        <v>427</v>
      </c>
      <c r="Z179">
        <v>452.75</v>
      </c>
      <c r="AA179">
        <v>396.2</v>
      </c>
      <c r="AB179">
        <v>464</v>
      </c>
      <c r="AC179" s="1">
        <f>(Table2[[#This Row],[Close Price]]/Table2[[#This Row],[Day Low]])-1</f>
        <v>2.2539098436062499E-2</v>
      </c>
      <c r="AD179" s="1">
        <f>(Table2[[#This Row],[Day High]]/Table2[[#This Row],[Close Price]])-1</f>
        <v>3.1488978857399097E-3</v>
      </c>
      <c r="AE179" s="1">
        <f>(Table2[[#This Row],[Close Price]]/Table2[[#This Row],[Current Week Low]])-1</f>
        <v>4.1217798594847865E-2</v>
      </c>
      <c r="AF179" s="1">
        <f>(Table2[[#This Row],[Current Week High]]/Table2[[#This Row],[Close Price]])-1</f>
        <v>1.8331084120557728E-2</v>
      </c>
      <c r="AG179" s="1">
        <f>(Table2[[#This Row],[Close Price]]/Table2[[#This Row],[Current Month Low]])-1</f>
        <v>0.12216052498738028</v>
      </c>
      <c r="AH179" s="1">
        <f>(Table2[[#This Row],[Current Month High]]/Table2[[#This Row],[Close Price]])-1</f>
        <v>4.3634727845254018E-2</v>
      </c>
      <c r="AI179">
        <v>25.506072874493899</v>
      </c>
      <c r="AJ179">
        <v>42.912246865959403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0.11</v>
      </c>
      <c r="AM179" t="s">
        <v>3182</v>
      </c>
      <c r="AN179">
        <v>4.3899999999999997</v>
      </c>
      <c r="AO179" t="s">
        <v>3182</v>
      </c>
      <c r="AP179">
        <v>0.12550151976239399</v>
      </c>
      <c r="AQ179">
        <f>(Table2[[#This Row],[Sharpe Ratio]]-AVERAGE(Table2[Sharpe Ratio]))/_xlfn.STDEV.P(Table2[Sharpe Ratio])</f>
        <v>0.80386381606478718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3.0698909253518201</v>
      </c>
      <c r="AS179">
        <f>_xlfn.RANK.AVG(Table2[[#This Row],[1Y Return vs Nifty Z-Score]],Table2[1Y Return vs Nifty Z-Score])</f>
        <v>391</v>
      </c>
      <c r="AT179">
        <f>_xlfn.RANK.AVG(Table2[[#This Row],[6M Return vs Nifty Z-Score]],Table2[6M Return vs Nifty Z-Score])</f>
        <v>138</v>
      </c>
      <c r="AU179">
        <f>_xlfn.RANK.AVG(Table2[[#This Row],[Sharpe Ratio Z-Score]],Table2[Sharpe Ratio Z-Score])</f>
        <v>143</v>
      </c>
      <c r="AV179">
        <f>(Table2[[#This Row],[Rank 1Y]]+Table2[[#This Row],[Rank 6M]]+Table2[[#This Row],[Rank Sharpe]])/3</f>
        <v>224</v>
      </c>
    </row>
    <row r="180" spans="1:48" x14ac:dyDescent="0.3">
      <c r="A180" t="s">
        <v>687</v>
      </c>
      <c r="B180" t="s">
        <v>688</v>
      </c>
      <c r="C180" t="s">
        <v>3139</v>
      </c>
      <c r="D180" t="s">
        <v>46</v>
      </c>
      <c r="E180">
        <v>26218.038</v>
      </c>
      <c r="F180">
        <v>984.9</v>
      </c>
      <c r="G180">
        <v>29.891245566622899</v>
      </c>
      <c r="H180">
        <f>(Table2[[#This Row],[1Y Return vs Nifty]]-AVERAGE(Table2[1Y Return vs Nifty]))/_xlfn.STDEV.P(Table2[1Y Return vs Nifty])</f>
        <v>0.10499227346418023</v>
      </c>
      <c r="I180">
        <v>-1.93281597879543</v>
      </c>
      <c r="J180">
        <f>(Table2[[#This Row],[1M Return vs Nifty]]-AVERAGE(Table2[1M Return vs Nifty]))/_xlfn.STDEV.P(Table2[1M Return vs Nifty])</f>
        <v>-0.17810494224782161</v>
      </c>
      <c r="K180">
        <v>25.014618127736401</v>
      </c>
      <c r="L180">
        <f>(Table2[[#This Row],[6M Return vs Nifty]]-AVERAGE(Table2[6M Return vs Nifty]))/_xlfn.STDEV.P(Table2[6M Return vs Nifty])</f>
        <v>0.70601637976669152</v>
      </c>
      <c r="M180">
        <v>0.63239719817589102</v>
      </c>
      <c r="N180">
        <f>(Table2[[#This Row],[1W Return vs Nifty]]-AVERAGE(Table2[1W Return vs Nifty]))/_xlfn.STDEV.P(Table2[1W Return vs Nifty])</f>
        <v>-1.920679253203729E-2</v>
      </c>
      <c r="O180">
        <v>963.18</v>
      </c>
      <c r="P180">
        <v>954.52294396553395</v>
      </c>
      <c r="Q180">
        <v>834.508580931658</v>
      </c>
      <c r="R180">
        <v>48.829988468623903</v>
      </c>
      <c r="S180" s="1">
        <f>(Table2[[#This Row],[Close Price]]-Table2[[#This Row],[20D EMA]])/Table2[[#This Row],[20D EMA]]</f>
        <v>2.2550302124213571E-2</v>
      </c>
      <c r="T180" s="1">
        <f>(Table2[[#This Row],[Close Price]]-Table2[[#This Row],[50D EMA]])/Table2[[#This Row],[50D EMA]]</f>
        <v>3.1824333010022313E-2</v>
      </c>
      <c r="U180" s="1">
        <f>(Table2[[#This Row],[Close Price]]-Table2[[#This Row],[200D EMA]])/Table2[[#This Row],[200D EMA]]</f>
        <v>0.18021554541769089</v>
      </c>
      <c r="V180">
        <v>0.24017317717407899</v>
      </c>
      <c r="W180">
        <v>936.6</v>
      </c>
      <c r="X180">
        <v>993</v>
      </c>
      <c r="Y180">
        <v>879.4</v>
      </c>
      <c r="Z180">
        <v>993</v>
      </c>
      <c r="AA180">
        <v>879.4</v>
      </c>
      <c r="AB180">
        <v>1061</v>
      </c>
      <c r="AC180" s="1">
        <f>(Table2[[#This Row],[Close Price]]/Table2[[#This Row],[Day Low]])-1</f>
        <v>5.1569506726457437E-2</v>
      </c>
      <c r="AD180" s="1">
        <f>(Table2[[#This Row],[Day High]]/Table2[[#This Row],[Close Price]])-1</f>
        <v>8.2241851964666157E-3</v>
      </c>
      <c r="AE180" s="1">
        <f>(Table2[[#This Row],[Close Price]]/Table2[[#This Row],[Current Week Low]])-1</f>
        <v>0.11996816010916533</v>
      </c>
      <c r="AF180" s="1">
        <f>(Table2[[#This Row],[Current Week High]]/Table2[[#This Row],[Close Price]])-1</f>
        <v>8.2241851964666157E-3</v>
      </c>
      <c r="AG180" s="1">
        <f>(Table2[[#This Row],[Close Price]]/Table2[[#This Row],[Current Month Low]])-1</f>
        <v>0.11996816010916533</v>
      </c>
      <c r="AH180" s="1">
        <f>(Table2[[#This Row],[Current Month High]]/Table2[[#This Row],[Close Price]])-1</f>
        <v>7.726672758655706E-2</v>
      </c>
      <c r="AI180">
        <v>8.4374048126713408</v>
      </c>
      <c r="AJ180">
        <v>79.056449413689606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0.22</v>
      </c>
      <c r="AM180" t="s">
        <v>3182</v>
      </c>
      <c r="AN180">
        <v>-4.07</v>
      </c>
      <c r="AO180" t="s">
        <v>3181</v>
      </c>
      <c r="AP180">
        <v>7.6967055440851001E-2</v>
      </c>
      <c r="AQ180">
        <f>(Table2[[#This Row],[Sharpe Ratio]]-AVERAGE(Table2[Sharpe Ratio]))/_xlfn.STDEV.P(Table2[Sharpe Ratio])</f>
        <v>0.22730175943418898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0.84099867788520188</v>
      </c>
      <c r="AS180">
        <f>_xlfn.RANK.AVG(Table2[[#This Row],[1Y Return vs Nifty Z-Score]],Table2[1Y Return vs Nifty Z-Score])</f>
        <v>262</v>
      </c>
      <c r="AT180">
        <f>_xlfn.RANK.AVG(Table2[[#This Row],[6M Return vs Nifty Z-Score]],Table2[6M Return vs Nifty Z-Score])</f>
        <v>127</v>
      </c>
      <c r="AU180">
        <f>_xlfn.RANK.AVG(Table2[[#This Row],[Sharpe Ratio Z-Score]],Table2[Sharpe Ratio Z-Score])</f>
        <v>287</v>
      </c>
      <c r="AV180">
        <f>(Table2[[#This Row],[Rank 1Y]]+Table2[[#This Row],[Rank 6M]]+Table2[[#This Row],[Rank Sharpe]])/3</f>
        <v>225.33333333333334</v>
      </c>
    </row>
    <row r="181" spans="1:48" x14ac:dyDescent="0.3">
      <c r="A181" t="s">
        <v>987</v>
      </c>
      <c r="B181" t="s">
        <v>988</v>
      </c>
      <c r="C181" t="s">
        <v>3150</v>
      </c>
      <c r="D181" t="s">
        <v>989</v>
      </c>
      <c r="E181">
        <v>14321.6793704549</v>
      </c>
      <c r="F181">
        <v>806.55</v>
      </c>
      <c r="G181">
        <v>47.8830502677651</v>
      </c>
      <c r="H181">
        <f>(Table2[[#This Row],[1Y Return vs Nifty]]-AVERAGE(Table2[1Y Return vs Nifty]))/_xlfn.STDEV.P(Table2[1Y Return vs Nifty])</f>
        <v>0.41373049455534988</v>
      </c>
      <c r="I181">
        <v>-1.07717421908922</v>
      </c>
      <c r="J181">
        <f>(Table2[[#This Row],[1M Return vs Nifty]]-AVERAGE(Table2[1M Return vs Nifty]))/_xlfn.STDEV.P(Table2[1M Return vs Nifty])</f>
        <v>-7.9430805009204089E-2</v>
      </c>
      <c r="K181">
        <v>22.3507771498582</v>
      </c>
      <c r="L181">
        <f>(Table2[[#This Row],[6M Return vs Nifty]]-AVERAGE(Table2[6M Return vs Nifty]))/_xlfn.STDEV.P(Table2[6M Return vs Nifty])</f>
        <v>0.61170139199712903</v>
      </c>
      <c r="M181">
        <v>4.3335782072022297</v>
      </c>
      <c r="N181">
        <f>(Table2[[#This Row],[1W Return vs Nifty]]-AVERAGE(Table2[1W Return vs Nifty]))/_xlfn.STDEV.P(Table2[1W Return vs Nifty])</f>
        <v>0.74645052042927007</v>
      </c>
      <c r="O181">
        <v>795.99</v>
      </c>
      <c r="P181">
        <v>801.36369120493396</v>
      </c>
      <c r="Q181">
        <v>718.49032721288904</v>
      </c>
      <c r="R181">
        <v>55.883354297314298</v>
      </c>
      <c r="S181" s="1">
        <f>(Table2[[#This Row],[Close Price]]-Table2[[#This Row],[20D EMA]])/Table2[[#This Row],[20D EMA]]</f>
        <v>1.3266498322843183E-2</v>
      </c>
      <c r="T181" s="1">
        <f>(Table2[[#This Row],[Close Price]]-Table2[[#This Row],[50D EMA]])/Table2[[#This Row],[50D EMA]]</f>
        <v>6.4718539808907996E-3</v>
      </c>
      <c r="U181" s="1">
        <f>(Table2[[#This Row],[Close Price]]-Table2[[#This Row],[200D EMA]])/Table2[[#This Row],[200D EMA]]</f>
        <v>0.12256208532229661</v>
      </c>
      <c r="V181">
        <v>0.58817032450829099</v>
      </c>
      <c r="W181">
        <v>791.1</v>
      </c>
      <c r="X181">
        <v>820</v>
      </c>
      <c r="Y181">
        <v>741.3</v>
      </c>
      <c r="Z181">
        <v>820</v>
      </c>
      <c r="AA181">
        <v>741.3</v>
      </c>
      <c r="AB181">
        <v>875.5</v>
      </c>
      <c r="AC181" s="1">
        <f>(Table2[[#This Row],[Close Price]]/Table2[[#This Row],[Day Low]])-1</f>
        <v>1.9529768676526338E-2</v>
      </c>
      <c r="AD181" s="1">
        <f>(Table2[[#This Row],[Day High]]/Table2[[#This Row],[Close Price]])-1</f>
        <v>1.6675965532205073E-2</v>
      </c>
      <c r="AE181" s="1">
        <f>(Table2[[#This Row],[Close Price]]/Table2[[#This Row],[Current Week Low]])-1</f>
        <v>8.8021044111695756E-2</v>
      </c>
      <c r="AF181" s="1">
        <f>(Table2[[#This Row],[Current Week High]]/Table2[[#This Row],[Close Price]])-1</f>
        <v>1.6675965532205073E-2</v>
      </c>
      <c r="AG181" s="1">
        <f>(Table2[[#This Row],[Close Price]]/Table2[[#This Row],[Current Month Low]])-1</f>
        <v>8.8021044111695756E-2</v>
      </c>
      <c r="AH181" s="1">
        <f>(Table2[[#This Row],[Current Month High]]/Table2[[#This Row],[Close Price]])-1</f>
        <v>8.5487570516397104E-2</v>
      </c>
      <c r="AI181">
        <v>8.5487570516397096</v>
      </c>
      <c r="AJ181">
        <v>76.642575558475599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0.08</v>
      </c>
      <c r="AM181" t="s">
        <v>3182</v>
      </c>
      <c r="AN181">
        <v>-3.04</v>
      </c>
      <c r="AO181" t="s">
        <v>3181</v>
      </c>
      <c r="AP181">
        <v>5.3816628582797003E-2</v>
      </c>
      <c r="AQ181">
        <f>(Table2[[#This Row],[Sharpe Ratio]]-AVERAGE(Table2[Sharpe Ratio]))/_xlfn.STDEV.P(Table2[Sharpe Ratio])</f>
        <v>-4.7712251902724663E-2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188</v>
      </c>
      <c r="AT181">
        <f>_xlfn.RANK.AVG(Table2[[#This Row],[6M Return vs Nifty Z-Score]],Table2[6M Return vs Nifty Z-Score])</f>
        <v>139</v>
      </c>
      <c r="AU181">
        <f>_xlfn.RANK.AVG(Table2[[#This Row],[Sharpe Ratio Z-Score]],Table2[Sharpe Ratio Z-Score])</f>
        <v>349</v>
      </c>
      <c r="AV181">
        <f>(Table2[[#This Row],[Rank 1Y]]+Table2[[#This Row],[Rank 6M]]+Table2[[#This Row],[Rank Sharpe]])/3</f>
        <v>225.33333333333334</v>
      </c>
    </row>
    <row r="182" spans="1:48" x14ac:dyDescent="0.3">
      <c r="A182" t="s">
        <v>211</v>
      </c>
      <c r="B182" t="s">
        <v>212</v>
      </c>
      <c r="C182" t="s">
        <v>3136</v>
      </c>
      <c r="D182" t="s">
        <v>54</v>
      </c>
      <c r="E182">
        <v>118025.47693782</v>
      </c>
      <c r="F182">
        <v>3138.9</v>
      </c>
      <c r="G182">
        <v>40.111007488748498</v>
      </c>
      <c r="H182">
        <f>(Table2[[#This Row],[1Y Return vs Nifty]]-AVERAGE(Table2[1Y Return vs Nifty]))/_xlfn.STDEV.P(Table2[1Y Return vs Nifty])</f>
        <v>0.28036273619558272</v>
      </c>
      <c r="I182">
        <v>-4.9930045172461304</v>
      </c>
      <c r="J182">
        <f>(Table2[[#This Row],[1M Return vs Nifty]]-AVERAGE(Table2[1M Return vs Nifty]))/_xlfn.STDEV.P(Table2[1M Return vs Nifty])</f>
        <v>-0.53101135476654826</v>
      </c>
      <c r="K182">
        <v>14.483504429484</v>
      </c>
      <c r="L182">
        <f>(Table2[[#This Row],[6M Return vs Nifty]]-AVERAGE(Table2[6M Return vs Nifty]))/_xlfn.STDEV.P(Table2[6M Return vs Nifty])</f>
        <v>0.33315558668673723</v>
      </c>
      <c r="M182">
        <v>0.21640588490645399</v>
      </c>
      <c r="N182">
        <f>(Table2[[#This Row],[1W Return vs Nifty]]-AVERAGE(Table2[1W Return vs Nifty]))/_xlfn.STDEV.P(Table2[1W Return vs Nifty])</f>
        <v>-0.10526224087578405</v>
      </c>
      <c r="O182">
        <v>3278.96</v>
      </c>
      <c r="P182">
        <v>3259.4151095105599</v>
      </c>
      <c r="Q182">
        <v>2799.39025835549</v>
      </c>
      <c r="R182">
        <v>40.782763126629902</v>
      </c>
      <c r="S182" s="1">
        <f>(Table2[[#This Row],[Close Price]]-Table2[[#This Row],[20D EMA]])/Table2[[#This Row],[20D EMA]]</f>
        <v>-4.2714763217605568E-2</v>
      </c>
      <c r="T182" s="1">
        <f>(Table2[[#This Row],[Close Price]]-Table2[[#This Row],[50D EMA]])/Table2[[#This Row],[50D EMA]]</f>
        <v>-3.6974458748415318E-2</v>
      </c>
      <c r="U182" s="1">
        <f>(Table2[[#This Row],[Close Price]]-Table2[[#This Row],[200D EMA]])/Table2[[#This Row],[200D EMA]]</f>
        <v>0.1212798896585273</v>
      </c>
      <c r="V182">
        <v>1.66634455616629</v>
      </c>
      <c r="W182">
        <v>3087.6</v>
      </c>
      <c r="X182">
        <v>3185</v>
      </c>
      <c r="Y182">
        <v>3087.6</v>
      </c>
      <c r="Z182">
        <v>3344.15</v>
      </c>
      <c r="AA182">
        <v>3028</v>
      </c>
      <c r="AB182">
        <v>3627.8</v>
      </c>
      <c r="AC182" s="1">
        <f>(Table2[[#This Row],[Close Price]]/Table2[[#This Row],[Day Low]])-1</f>
        <v>1.661484648270517E-2</v>
      </c>
      <c r="AD182" s="1">
        <f>(Table2[[#This Row],[Day High]]/Table2[[#This Row],[Close Price]])-1</f>
        <v>1.4686673675491368E-2</v>
      </c>
      <c r="AE182" s="1">
        <f>(Table2[[#This Row],[Close Price]]/Table2[[#This Row],[Current Week Low]])-1</f>
        <v>1.661484648270517E-2</v>
      </c>
      <c r="AF182" s="1">
        <f>(Table2[[#This Row],[Current Week High]]/Table2[[#This Row],[Close Price]])-1</f>
        <v>6.5389149064958962E-2</v>
      </c>
      <c r="AG182" s="1">
        <f>(Table2[[#This Row],[Close Price]]/Table2[[#This Row],[Current Month Low]])-1</f>
        <v>3.662483487450463E-2</v>
      </c>
      <c r="AH182" s="1">
        <f>(Table2[[#This Row],[Current Month High]]/Table2[[#This Row],[Close Price]])-1</f>
        <v>0.15575520086654571</v>
      </c>
      <c r="AI182">
        <v>16.354455382458799</v>
      </c>
      <c r="AJ182">
        <v>67.792804832415598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3182</v>
      </c>
      <c r="AN182">
        <v>-7.71</v>
      </c>
      <c r="AO182" t="s">
        <v>3181</v>
      </c>
      <c r="AP182">
        <v>8.7398388120770998E-2</v>
      </c>
      <c r="AQ182">
        <f>(Table2[[#This Row],[Sharpe Ratio]]-AVERAGE(Table2[Sharpe Ratio]))/_xlfn.STDEV.P(Table2[Sharpe Ratio])</f>
        <v>0.35122010709509172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0.32846483433507939</v>
      </c>
      <c r="AS182">
        <f>_xlfn.RANK.AVG(Table2[[#This Row],[1Y Return vs Nifty Z-Score]],Table2[1Y Return vs Nifty Z-Score])</f>
        <v>218</v>
      </c>
      <c r="AT182">
        <f>_xlfn.RANK.AVG(Table2[[#This Row],[6M Return vs Nifty Z-Score]],Table2[6M Return vs Nifty Z-Score])</f>
        <v>208</v>
      </c>
      <c r="AU182">
        <f>_xlfn.RANK.AVG(Table2[[#This Row],[Sharpe Ratio Z-Score]],Table2[Sharpe Ratio Z-Score])</f>
        <v>251</v>
      </c>
      <c r="AV182">
        <f>(Table2[[#This Row],[Rank 1Y]]+Table2[[#This Row],[Rank 6M]]+Table2[[#This Row],[Rank Sharpe]])/3</f>
        <v>225.66666666666666</v>
      </c>
    </row>
    <row r="183" spans="1:48" x14ac:dyDescent="0.3">
      <c r="A183" t="s">
        <v>918</v>
      </c>
      <c r="B183" t="s">
        <v>919</v>
      </c>
      <c r="C183" t="s">
        <v>3140</v>
      </c>
      <c r="D183" t="s">
        <v>247</v>
      </c>
      <c r="E183">
        <v>16392.523840000002</v>
      </c>
      <c r="F183">
        <v>1614.2</v>
      </c>
      <c r="G183">
        <v>24.966739504368299</v>
      </c>
      <c r="H183">
        <f>(Table2[[#This Row],[1Y Return vs Nifty]]-AVERAGE(Table2[1Y Return vs Nifty]))/_xlfn.STDEV.P(Table2[1Y Return vs Nifty])</f>
        <v>2.0488063538166235E-2</v>
      </c>
      <c r="I183">
        <v>12.681736627924099</v>
      </c>
      <c r="J183">
        <f>(Table2[[#This Row],[1M Return vs Nifty]]-AVERAGE(Table2[1M Return vs Nifty]))/_xlfn.STDEV.P(Table2[1M Return vs Nifty])</f>
        <v>1.5072713887199252</v>
      </c>
      <c r="K183">
        <v>9.0658691336860198</v>
      </c>
      <c r="L183">
        <f>(Table2[[#This Row],[6M Return vs Nifty]]-AVERAGE(Table2[6M Return vs Nifty]))/_xlfn.STDEV.P(Table2[6M Return vs Nifty])</f>
        <v>0.14134075580665631</v>
      </c>
      <c r="M183">
        <v>7.9280824706230701</v>
      </c>
      <c r="N183">
        <f>(Table2[[#This Row],[1W Return vs Nifty]]-AVERAGE(Table2[1W Return vs Nifty]))/_xlfn.STDEV.P(Table2[1W Return vs Nifty])</f>
        <v>1.4900397880297671</v>
      </c>
      <c r="O183">
        <v>1436.77</v>
      </c>
      <c r="P183">
        <v>1376.5919131002199</v>
      </c>
      <c r="Q183">
        <v>1269.46087515468</v>
      </c>
      <c r="R183">
        <v>63.290159737094498</v>
      </c>
      <c r="S183" s="1">
        <f>(Table2[[#This Row],[Close Price]]-Table2[[#This Row],[20D EMA]])/Table2[[#This Row],[20D EMA]]</f>
        <v>0.12349227781760481</v>
      </c>
      <c r="T183" s="1">
        <f>(Table2[[#This Row],[Close Price]]-Table2[[#This Row],[50D EMA]])/Table2[[#This Row],[50D EMA]]</f>
        <v>0.17260604587213027</v>
      </c>
      <c r="U183" s="1">
        <f>(Table2[[#This Row],[Close Price]]-Table2[[#This Row],[200D EMA]])/Table2[[#This Row],[200D EMA]]</f>
        <v>0.27156341057247202</v>
      </c>
      <c r="V183">
        <v>1.3296075980894999</v>
      </c>
      <c r="W183">
        <v>1482</v>
      </c>
      <c r="X183">
        <v>1637.95</v>
      </c>
      <c r="Y183">
        <v>1438.8</v>
      </c>
      <c r="Z183">
        <v>1637.95</v>
      </c>
      <c r="AA183">
        <v>1335</v>
      </c>
      <c r="AB183">
        <v>1637.95</v>
      </c>
      <c r="AC183" s="1">
        <f>(Table2[[#This Row],[Close Price]]/Table2[[#This Row],[Day Low]])-1</f>
        <v>8.9203778677462875E-2</v>
      </c>
      <c r="AD183" s="1">
        <f>(Table2[[#This Row],[Day High]]/Table2[[#This Row],[Close Price]])-1</f>
        <v>1.4713170610828996E-2</v>
      </c>
      <c r="AE183" s="1">
        <f>(Table2[[#This Row],[Close Price]]/Table2[[#This Row],[Current Week Low]])-1</f>
        <v>0.12190714484292475</v>
      </c>
      <c r="AF183" s="1">
        <f>(Table2[[#This Row],[Current Week High]]/Table2[[#This Row],[Close Price]])-1</f>
        <v>1.4713170610828996E-2</v>
      </c>
      <c r="AG183" s="1">
        <f>(Table2[[#This Row],[Close Price]]/Table2[[#This Row],[Current Month Low]])-1</f>
        <v>0.20913857677902614</v>
      </c>
      <c r="AH183" s="1">
        <f>(Table2[[#This Row],[Current Month High]]/Table2[[#This Row],[Close Price]])-1</f>
        <v>1.4713170610828996E-2</v>
      </c>
      <c r="AI183">
        <v>2.1558666831867201</v>
      </c>
      <c r="AJ183">
        <v>62.566090941134902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0.31</v>
      </c>
      <c r="AM183" t="s">
        <v>3182</v>
      </c>
      <c r="AN183">
        <v>9.89</v>
      </c>
      <c r="AO183" t="s">
        <v>3182</v>
      </c>
      <c r="AP183">
        <v>0.14400312039824201</v>
      </c>
      <c r="AQ183">
        <f>(Table2[[#This Row],[Sharpe Ratio]]-AVERAGE(Table2[Sharpe Ratio]))/_xlfn.STDEV.P(Table2[Sharpe Ratio])</f>
        <v>1.0236523944014315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4.1827923904959459</v>
      </c>
      <c r="AS183">
        <f>_xlfn.RANK.AVG(Table2[[#This Row],[1Y Return vs Nifty Z-Score]],Table2[1Y Return vs Nifty Z-Score])</f>
        <v>292</v>
      </c>
      <c r="AT183">
        <f>_xlfn.RANK.AVG(Table2[[#This Row],[6M Return vs Nifty Z-Score]],Table2[6M Return vs Nifty Z-Score])</f>
        <v>269</v>
      </c>
      <c r="AU183">
        <f>_xlfn.RANK.AVG(Table2[[#This Row],[Sharpe Ratio Z-Score]],Table2[Sharpe Ratio Z-Score])</f>
        <v>116</v>
      </c>
      <c r="AV183">
        <f>(Table2[[#This Row],[Rank 1Y]]+Table2[[#This Row],[Rank 6M]]+Table2[[#This Row],[Rank Sharpe]])/3</f>
        <v>225.66666666666666</v>
      </c>
    </row>
    <row r="184" spans="1:48" x14ac:dyDescent="0.3">
      <c r="A184" t="s">
        <v>728</v>
      </c>
      <c r="B184" t="s">
        <v>729</v>
      </c>
      <c r="C184" t="s">
        <v>3137</v>
      </c>
      <c r="D184" t="s">
        <v>730</v>
      </c>
      <c r="E184">
        <v>23552.1141649399</v>
      </c>
      <c r="F184">
        <v>1341.85</v>
      </c>
      <c r="G184">
        <v>29.701046968247301</v>
      </c>
      <c r="H184">
        <f>(Table2[[#This Row],[1Y Return vs Nifty]]-AVERAGE(Table2[1Y Return vs Nifty]))/_xlfn.STDEV.P(Table2[1Y Return vs Nifty])</f>
        <v>0.10172847764758891</v>
      </c>
      <c r="I184">
        <v>10.1780048324389</v>
      </c>
      <c r="J184">
        <f>(Table2[[#This Row],[1M Return vs Nifty]]-AVERAGE(Table2[1M Return vs Nifty]))/_xlfn.STDEV.P(Table2[1M Return vs Nifty])</f>
        <v>1.2185365624986988</v>
      </c>
      <c r="K184">
        <v>13.6221887065314</v>
      </c>
      <c r="L184">
        <f>(Table2[[#This Row],[6M Return vs Nifty]]-AVERAGE(Table2[6M Return vs Nifty]))/_xlfn.STDEV.P(Table2[6M Return vs Nifty])</f>
        <v>0.30266015450793221</v>
      </c>
      <c r="M184">
        <v>-4.5161664906815604</v>
      </c>
      <c r="N184">
        <f>(Table2[[#This Row],[1W Return vs Nifty]]-AVERAGE(Table2[1W Return vs Nifty]))/_xlfn.STDEV.P(Table2[1W Return vs Nifty])</f>
        <v>-1.0842818131827499</v>
      </c>
      <c r="O184">
        <v>1246.54</v>
      </c>
      <c r="P184">
        <v>1243.97580807759</v>
      </c>
      <c r="Q184">
        <v>1128.03119784659</v>
      </c>
      <c r="R184">
        <v>52.909733093284999</v>
      </c>
      <c r="S184" s="1">
        <f>(Table2[[#This Row],[Close Price]]-Table2[[#This Row],[20D EMA]])/Table2[[#This Row],[20D EMA]]</f>
        <v>7.6459640284306921E-2</v>
      </c>
      <c r="T184" s="1">
        <f>(Table2[[#This Row],[Close Price]]-Table2[[#This Row],[50D EMA]])/Table2[[#This Row],[50D EMA]]</f>
        <v>7.8678533205289794E-2</v>
      </c>
      <c r="U184" s="1">
        <f>(Table2[[#This Row],[Close Price]]-Table2[[#This Row],[200D EMA]])/Table2[[#This Row],[200D EMA]]</f>
        <v>0.18955043314545708</v>
      </c>
      <c r="V184">
        <v>3.5807314834363102</v>
      </c>
      <c r="W184">
        <v>1242.3</v>
      </c>
      <c r="X184">
        <v>1348.8</v>
      </c>
      <c r="Y184">
        <v>1218</v>
      </c>
      <c r="Z184">
        <v>1348.8</v>
      </c>
      <c r="AA184">
        <v>1102.8499999999999</v>
      </c>
      <c r="AB184">
        <v>1425.2</v>
      </c>
      <c r="AC184" s="1">
        <f>(Table2[[#This Row],[Close Price]]/Table2[[#This Row],[Day Low]])-1</f>
        <v>8.0133623118409325E-2</v>
      </c>
      <c r="AD184" s="1">
        <f>(Table2[[#This Row],[Day High]]/Table2[[#This Row],[Close Price]])-1</f>
        <v>5.1794164772516194E-3</v>
      </c>
      <c r="AE184" s="1">
        <f>(Table2[[#This Row],[Close Price]]/Table2[[#This Row],[Current Week Low]])-1</f>
        <v>0.10168308702791462</v>
      </c>
      <c r="AF184" s="1">
        <f>(Table2[[#This Row],[Current Week High]]/Table2[[#This Row],[Close Price]])-1</f>
        <v>5.1794164772516194E-3</v>
      </c>
      <c r="AG184" s="1">
        <f>(Table2[[#This Row],[Close Price]]/Table2[[#This Row],[Current Month Low]])-1</f>
        <v>0.21671124812984544</v>
      </c>
      <c r="AH184" s="1">
        <f>(Table2[[#This Row],[Current Month High]]/Table2[[#This Row],[Close Price]])-1</f>
        <v>6.2115735737973798E-2</v>
      </c>
      <c r="AI184">
        <v>11.413347244475901</v>
      </c>
      <c r="AJ184">
        <v>106.042226487523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0.08</v>
      </c>
      <c r="AM184" t="s">
        <v>3182</v>
      </c>
      <c r="AN184">
        <v>12.77</v>
      </c>
      <c r="AO184" t="s">
        <v>3182</v>
      </c>
      <c r="AP184">
        <v>0.107179069291174</v>
      </c>
      <c r="AQ184">
        <f>(Table2[[#This Row],[Sharpe Ratio]]-AVERAGE(Table2[Sharpe Ratio]))/_xlfn.STDEV.P(Table2[Sharpe Ratio])</f>
        <v>0.5862034406208203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1.1248468220922905</v>
      </c>
      <c r="AS184">
        <f>_xlfn.RANK.AVG(Table2[[#This Row],[1Y Return vs Nifty Z-Score]],Table2[1Y Return vs Nifty Z-Score])</f>
        <v>263</v>
      </c>
      <c r="AT184">
        <f>_xlfn.RANK.AVG(Table2[[#This Row],[6M Return vs Nifty Z-Score]],Table2[6M Return vs Nifty Z-Score])</f>
        <v>224</v>
      </c>
      <c r="AU184">
        <f>_xlfn.RANK.AVG(Table2[[#This Row],[Sharpe Ratio Z-Score]],Table2[Sharpe Ratio Z-Score])</f>
        <v>197</v>
      </c>
      <c r="AV184">
        <f>(Table2[[#This Row],[Rank 1Y]]+Table2[[#This Row],[Rank 6M]]+Table2[[#This Row],[Rank Sharpe]])/3</f>
        <v>228</v>
      </c>
    </row>
    <row r="185" spans="1:48" x14ac:dyDescent="0.3">
      <c r="A185" t="s">
        <v>903</v>
      </c>
      <c r="B185" t="s">
        <v>904</v>
      </c>
      <c r="C185" t="s">
        <v>3138</v>
      </c>
      <c r="D185" t="s">
        <v>905</v>
      </c>
      <c r="E185">
        <v>16902.002098360001</v>
      </c>
      <c r="F185">
        <v>2785.1</v>
      </c>
      <c r="G185">
        <v>83.164706686442898</v>
      </c>
      <c r="H185">
        <f>(Table2[[#This Row],[1Y Return vs Nifty]]-AVERAGE(Table2[1Y Return vs Nifty]))/_xlfn.STDEV.P(Table2[1Y Return vs Nifty])</f>
        <v>1.019161468312024</v>
      </c>
      <c r="I185">
        <v>1.9645316643463</v>
      </c>
      <c r="J185">
        <f>(Table2[[#This Row],[1M Return vs Nifty]]-AVERAGE(Table2[1M Return vs Nifty]))/_xlfn.STDEV.P(Table2[1M Return vs Nifty])</f>
        <v>0.27134415469435352</v>
      </c>
      <c r="K185">
        <v>44.386690278006498</v>
      </c>
      <c r="L185">
        <f>(Table2[[#This Row],[6M Return vs Nifty]]-AVERAGE(Table2[6M Return vs Nifty]))/_xlfn.STDEV.P(Table2[6M Return vs Nifty])</f>
        <v>1.3918969421188432</v>
      </c>
      <c r="M185">
        <v>-2.8850673898139898</v>
      </c>
      <c r="N185">
        <f>(Table2[[#This Row],[1W Return vs Nifty]]-AVERAGE(Table2[1W Return vs Nifty]))/_xlfn.STDEV.P(Table2[1W Return vs Nifty])</f>
        <v>-0.74685898741492707</v>
      </c>
      <c r="O185">
        <v>2682.48</v>
      </c>
      <c r="P185">
        <v>2623.3002176973901</v>
      </c>
      <c r="Q185">
        <v>2041.6600849075401</v>
      </c>
      <c r="R185">
        <v>37.547542638197697</v>
      </c>
      <c r="S185" s="1">
        <f>(Table2[[#This Row],[Close Price]]-Table2[[#This Row],[20D EMA]])/Table2[[#This Row],[20D EMA]]</f>
        <v>3.8255644030896742E-2</v>
      </c>
      <c r="T185" s="1">
        <f>(Table2[[#This Row],[Close Price]]-Table2[[#This Row],[50D EMA]])/Table2[[#This Row],[50D EMA]]</f>
        <v>6.1677951006549346E-2</v>
      </c>
      <c r="U185" s="1">
        <f>(Table2[[#This Row],[Close Price]]-Table2[[#This Row],[200D EMA]])/Table2[[#This Row],[200D EMA]]</f>
        <v>0.36413500983251468</v>
      </c>
      <c r="V185">
        <v>1.2947743897634001</v>
      </c>
      <c r="W185">
        <v>2579.8000000000002</v>
      </c>
      <c r="X185">
        <v>2817.35</v>
      </c>
      <c r="Y185">
        <v>2481.75</v>
      </c>
      <c r="Z185">
        <v>2817.35</v>
      </c>
      <c r="AA185">
        <v>2431.3000000000002</v>
      </c>
      <c r="AB185">
        <v>3038.6</v>
      </c>
      <c r="AC185" s="1">
        <f>(Table2[[#This Row],[Close Price]]/Table2[[#This Row],[Day Low]])-1</f>
        <v>7.9579812388557158E-2</v>
      </c>
      <c r="AD185" s="1">
        <f>(Table2[[#This Row],[Day High]]/Table2[[#This Row],[Close Price]])-1</f>
        <v>1.1579476499946173E-2</v>
      </c>
      <c r="AE185" s="1">
        <f>(Table2[[#This Row],[Close Price]]/Table2[[#This Row],[Current Week Low]])-1</f>
        <v>0.12223229575904093</v>
      </c>
      <c r="AF185" s="1">
        <f>(Table2[[#This Row],[Current Week High]]/Table2[[#This Row],[Close Price]])-1</f>
        <v>1.1579476499946173E-2</v>
      </c>
      <c r="AG185" s="1">
        <f>(Table2[[#This Row],[Close Price]]/Table2[[#This Row],[Current Month Low]])-1</f>
        <v>0.14551885822399524</v>
      </c>
      <c r="AH185" s="1">
        <f>(Table2[[#This Row],[Current Month High]]/Table2[[#This Row],[Close Price]])-1</f>
        <v>9.1020071092599908E-2</v>
      </c>
      <c r="AI185">
        <v>9.1020071092599899</v>
      </c>
      <c r="AJ185">
        <v>127.243798955613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0.28000000000000003</v>
      </c>
      <c r="AM185" t="s">
        <v>3182</v>
      </c>
      <c r="AN185">
        <v>0.52</v>
      </c>
      <c r="AO185" t="s">
        <v>3182</v>
      </c>
      <c r="AQ185">
        <f>(Table2[[#This Row],[Sharpe Ratio]]-AVERAGE(Table2[Sharpe Ratio]))/_xlfn.STDEV.P(Table2[Sharpe Ratio])</f>
        <v>-0.68702344015560113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1.2485201375546926</v>
      </c>
      <c r="AS185">
        <f>_xlfn.RANK.AVG(Table2[[#This Row],[1Y Return vs Nifty Z-Score]],Table2[1Y Return vs Nifty Z-Score])</f>
        <v>98</v>
      </c>
      <c r="AT185">
        <f>_xlfn.RANK.AVG(Table2[[#This Row],[6M Return vs Nifty Z-Score]],Table2[6M Return vs Nifty Z-Score])</f>
        <v>64</v>
      </c>
      <c r="AU185">
        <f>_xlfn.RANK.AVG(Table2[[#This Row],[Sharpe Ratio Z-Score]],Table2[Sharpe Ratio Z-Score])</f>
        <v>529.5</v>
      </c>
      <c r="AV185">
        <f>(Table2[[#This Row],[Rank 1Y]]+Table2[[#This Row],[Rank 6M]]+Table2[[#This Row],[Rank Sharpe]])/3</f>
        <v>230.5</v>
      </c>
    </row>
    <row r="186" spans="1:48" x14ac:dyDescent="0.3">
      <c r="A186" t="s">
        <v>1317</v>
      </c>
      <c r="B186" t="s">
        <v>1318</v>
      </c>
      <c r="C186" t="s">
        <v>3154</v>
      </c>
      <c r="D186" t="s">
        <v>1319</v>
      </c>
      <c r="E186">
        <v>8629.7175900000002</v>
      </c>
      <c r="F186">
        <v>702</v>
      </c>
      <c r="G186">
        <v>5.1022091298971102</v>
      </c>
      <c r="H186">
        <f>(Table2[[#This Row],[1Y Return vs Nifty]]-AVERAGE(Table2[1Y Return vs Nifty]))/_xlfn.STDEV.P(Table2[1Y Return vs Nifty])</f>
        <v>-0.32038601065831473</v>
      </c>
      <c r="I186">
        <v>10.6975760377541</v>
      </c>
      <c r="J186">
        <f>(Table2[[#This Row],[1M Return vs Nifty]]-AVERAGE(Table2[1M Return vs Nifty]))/_xlfn.STDEV.P(Table2[1M Return vs Nifty])</f>
        <v>1.2784544426593274</v>
      </c>
      <c r="K186">
        <v>18.4898247167039</v>
      </c>
      <c r="L186">
        <f>(Table2[[#This Row],[6M Return vs Nifty]]-AVERAGE(Table2[6M Return vs Nifty]))/_xlfn.STDEV.P(Table2[6M Return vs Nifty])</f>
        <v>0.47500191010768866</v>
      </c>
      <c r="M186">
        <v>3.9280224913444002</v>
      </c>
      <c r="N186">
        <f>(Table2[[#This Row],[1W Return vs Nifty]]-AVERAGE(Table2[1W Return vs Nifty]))/_xlfn.STDEV.P(Table2[1W Return vs Nifty])</f>
        <v>0.66255386719817277</v>
      </c>
      <c r="O186">
        <v>654.16</v>
      </c>
      <c r="P186">
        <v>652.41810919493196</v>
      </c>
      <c r="Q186">
        <v>597.40978672379902</v>
      </c>
      <c r="R186">
        <v>63.507961200337498</v>
      </c>
      <c r="S186" s="1">
        <f>(Table2[[#This Row],[Close Price]]-Table2[[#This Row],[20D EMA]])/Table2[[#This Row],[20D EMA]]</f>
        <v>7.3131955484896718E-2</v>
      </c>
      <c r="T186" s="1">
        <f>(Table2[[#This Row],[Close Price]]-Table2[[#This Row],[50D EMA]])/Table2[[#This Row],[50D EMA]]</f>
        <v>7.5997109991705905E-2</v>
      </c>
      <c r="U186" s="1">
        <f>(Table2[[#This Row],[Close Price]]-Table2[[#This Row],[200D EMA]])/Table2[[#This Row],[200D EMA]]</f>
        <v>0.17507281534468111</v>
      </c>
      <c r="V186">
        <v>0.73343784987966598</v>
      </c>
      <c r="W186">
        <v>667.8</v>
      </c>
      <c r="X186">
        <v>705</v>
      </c>
      <c r="Y186">
        <v>613.54999999999995</v>
      </c>
      <c r="Z186">
        <v>705</v>
      </c>
      <c r="AA186">
        <v>605.4</v>
      </c>
      <c r="AB186">
        <v>705</v>
      </c>
      <c r="AC186" s="1">
        <f>(Table2[[#This Row],[Close Price]]/Table2[[#This Row],[Day Low]])-1</f>
        <v>5.1212938005390951E-2</v>
      </c>
      <c r="AD186" s="1">
        <f>(Table2[[#This Row],[Day High]]/Table2[[#This Row],[Close Price]])-1</f>
        <v>4.2735042735042583E-3</v>
      </c>
      <c r="AE186" s="1">
        <f>(Table2[[#This Row],[Close Price]]/Table2[[#This Row],[Current Week Low]])-1</f>
        <v>0.14416103007089887</v>
      </c>
      <c r="AF186" s="1">
        <f>(Table2[[#This Row],[Current Week High]]/Table2[[#This Row],[Close Price]])-1</f>
        <v>4.2735042735042583E-3</v>
      </c>
      <c r="AG186" s="1">
        <f>(Table2[[#This Row],[Close Price]]/Table2[[#This Row],[Current Month Low]])-1</f>
        <v>0.15956392467789904</v>
      </c>
      <c r="AH186" s="1">
        <f>(Table2[[#This Row],[Current Month High]]/Table2[[#This Row],[Close Price]])-1</f>
        <v>4.2735042735042583E-3</v>
      </c>
      <c r="AI186">
        <v>9.4586894586894594</v>
      </c>
      <c r="AJ186">
        <v>72.502764467379293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0.08</v>
      </c>
      <c r="AM186" t="s">
        <v>3182</v>
      </c>
      <c r="AN186">
        <v>9.44</v>
      </c>
      <c r="AO186" t="s">
        <v>3182</v>
      </c>
      <c r="AP186">
        <v>0.136976796136076</v>
      </c>
      <c r="AQ186">
        <f>(Table2[[#This Row],[Sharpe Ratio]]-AVERAGE(Table2[Sharpe Ratio]))/_xlfn.STDEV.P(Table2[Sharpe Ratio])</f>
        <v>0.94018362589274651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3.0358078351996207</v>
      </c>
      <c r="AS186">
        <f>_xlfn.RANK.AVG(Table2[[#This Row],[1Y Return vs Nifty Z-Score]],Table2[1Y Return vs Nifty Z-Score])</f>
        <v>407</v>
      </c>
      <c r="AT186">
        <f>_xlfn.RANK.AVG(Table2[[#This Row],[6M Return vs Nifty Z-Score]],Table2[6M Return vs Nifty Z-Score])</f>
        <v>163</v>
      </c>
      <c r="AU186">
        <f>_xlfn.RANK.AVG(Table2[[#This Row],[Sharpe Ratio Z-Score]],Table2[Sharpe Ratio Z-Score])</f>
        <v>123</v>
      </c>
      <c r="AV186">
        <f>(Table2[[#This Row],[Rank 1Y]]+Table2[[#This Row],[Rank 6M]]+Table2[[#This Row],[Rank Sharpe]])/3</f>
        <v>231</v>
      </c>
    </row>
    <row r="187" spans="1:48" x14ac:dyDescent="0.3">
      <c r="A187" t="s">
        <v>1471</v>
      </c>
      <c r="B187" t="s">
        <v>1472</v>
      </c>
      <c r="C187" t="s">
        <v>3150</v>
      </c>
      <c r="D187" t="s">
        <v>400</v>
      </c>
      <c r="E187">
        <v>7083.6078333599999</v>
      </c>
      <c r="F187">
        <v>1571.4</v>
      </c>
      <c r="G187">
        <v>70.671059763002305</v>
      </c>
      <c r="H187">
        <f>(Table2[[#This Row],[1Y Return vs Nifty]]-AVERAGE(Table2[1Y Return vs Nifty]))/_xlfn.STDEV.P(Table2[1Y Return vs Nifty])</f>
        <v>0.80477128399441988</v>
      </c>
      <c r="I187">
        <v>3.13779371915428</v>
      </c>
      <c r="J187">
        <f>(Table2[[#This Row],[1M Return vs Nifty]]-AVERAGE(Table2[1M Return vs Nifty]))/_xlfn.STDEV.P(Table2[1M Return vs Nifty])</f>
        <v>0.4066468321288158</v>
      </c>
      <c r="K187">
        <v>6.0595559270323598</v>
      </c>
      <c r="L187">
        <f>(Table2[[#This Row],[6M Return vs Nifty]]-AVERAGE(Table2[6M Return vs Nifty]))/_xlfn.STDEV.P(Table2[6M Return vs Nifty])</f>
        <v>3.4900320483501529E-2</v>
      </c>
      <c r="M187">
        <v>6.6741930584822002</v>
      </c>
      <c r="N187">
        <f>(Table2[[#This Row],[1W Return vs Nifty]]-AVERAGE(Table2[1W Return vs Nifty]))/_xlfn.STDEV.P(Table2[1W Return vs Nifty])</f>
        <v>1.2306497188304848</v>
      </c>
      <c r="O187">
        <v>1498.55</v>
      </c>
      <c r="P187">
        <v>1549.8212401170699</v>
      </c>
      <c r="Q187">
        <v>1419.84431687098</v>
      </c>
      <c r="R187">
        <v>60.037564875265502</v>
      </c>
      <c r="S187" s="1">
        <f>(Table2[[#This Row],[Close Price]]-Table2[[#This Row],[20D EMA]])/Table2[[#This Row],[20D EMA]]</f>
        <v>4.8613659871208928E-2</v>
      </c>
      <c r="T187" s="1">
        <f>(Table2[[#This Row],[Close Price]]-Table2[[#This Row],[50D EMA]])/Table2[[#This Row],[50D EMA]]</f>
        <v>1.3923386339253011E-2</v>
      </c>
      <c r="U187" s="1">
        <f>(Table2[[#This Row],[Close Price]]-Table2[[#This Row],[200D EMA]])/Table2[[#This Row],[200D EMA]]</f>
        <v>0.10674105697941233</v>
      </c>
      <c r="V187">
        <v>0.40084517503894801</v>
      </c>
      <c r="W187">
        <v>1512.05</v>
      </c>
      <c r="X187">
        <v>1578.8</v>
      </c>
      <c r="Y187">
        <v>1360.55</v>
      </c>
      <c r="Z187">
        <v>1578.8</v>
      </c>
      <c r="AA187">
        <v>1343.25</v>
      </c>
      <c r="AB187">
        <v>1580</v>
      </c>
      <c r="AC187" s="1">
        <f>(Table2[[#This Row],[Close Price]]/Table2[[#This Row],[Day Low]])-1</f>
        <v>3.9251347508349577E-2</v>
      </c>
      <c r="AD187" s="1">
        <f>(Table2[[#This Row],[Day High]]/Table2[[#This Row],[Close Price]])-1</f>
        <v>4.7091765304823063E-3</v>
      </c>
      <c r="AE187" s="1">
        <f>(Table2[[#This Row],[Close Price]]/Table2[[#This Row],[Current Week Low]])-1</f>
        <v>0.15497409136011187</v>
      </c>
      <c r="AF187" s="1">
        <f>(Table2[[#This Row],[Current Week High]]/Table2[[#This Row],[Close Price]])-1</f>
        <v>4.7091765304823063E-3</v>
      </c>
      <c r="AG187" s="1">
        <f>(Table2[[#This Row],[Close Price]]/Table2[[#This Row],[Current Month Low]])-1</f>
        <v>0.16984924623115583</v>
      </c>
      <c r="AH187" s="1">
        <f>(Table2[[#This Row],[Current Month High]]/Table2[[#This Row],[Close Price]])-1</f>
        <v>5.4728267786685603E-3</v>
      </c>
      <c r="AI187">
        <v>22.553137329769601</v>
      </c>
      <c r="AJ187">
        <v>105.51922573894799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-0.1</v>
      </c>
      <c r="AM187" t="s">
        <v>3181</v>
      </c>
      <c r="AN187">
        <v>5</v>
      </c>
      <c r="AO187" t="s">
        <v>3182</v>
      </c>
      <c r="AP187">
        <v>8.0119617686972996E-2</v>
      </c>
      <c r="AQ187">
        <f>(Table2[[#This Row],[Sharpe Ratio]]-AVERAGE(Table2[Sharpe Ratio]))/_xlfn.STDEV.P(Table2[Sharpe Ratio])</f>
        <v>0.26475242047863934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115</v>
      </c>
      <c r="AT187">
        <f>_xlfn.RANK.AVG(Table2[[#This Row],[6M Return vs Nifty Z-Score]],Table2[6M Return vs Nifty Z-Score])</f>
        <v>311</v>
      </c>
      <c r="AU187">
        <f>_xlfn.RANK.AVG(Table2[[#This Row],[Sharpe Ratio Z-Score]],Table2[Sharpe Ratio Z-Score])</f>
        <v>270</v>
      </c>
      <c r="AV187">
        <f>(Table2[[#This Row],[Rank 1Y]]+Table2[[#This Row],[Rank 6M]]+Table2[[#This Row],[Rank Sharpe]])/3</f>
        <v>232</v>
      </c>
    </row>
    <row r="188" spans="1:48" x14ac:dyDescent="0.3">
      <c r="A188" t="s">
        <v>825</v>
      </c>
      <c r="B188" t="s">
        <v>826</v>
      </c>
      <c r="C188" t="s">
        <v>3138</v>
      </c>
      <c r="D188" t="s">
        <v>40</v>
      </c>
      <c r="E188">
        <v>19061.800710039999</v>
      </c>
      <c r="F188">
        <v>519.1</v>
      </c>
      <c r="G188">
        <v>16.295426417269301</v>
      </c>
      <c r="H188">
        <f>(Table2[[#This Row],[1Y Return vs Nifty]]-AVERAGE(Table2[1Y Return vs Nifty]))/_xlfn.STDEV.P(Table2[1Y Return vs Nifty])</f>
        <v>-0.12831111594967939</v>
      </c>
      <c r="I188">
        <v>-3.66079084206803</v>
      </c>
      <c r="J188">
        <f>(Table2[[#This Row],[1M Return vs Nifty]]-AVERAGE(Table2[1M Return vs Nifty]))/_xlfn.STDEV.P(Table2[1M Return vs Nifty])</f>
        <v>-0.37737809233575842</v>
      </c>
      <c r="K188">
        <v>11.0714762277095</v>
      </c>
      <c r="L188">
        <f>(Table2[[#This Row],[6M Return vs Nifty]]-AVERAGE(Table2[6M Return vs Nifty]))/_xlfn.STDEV.P(Table2[6M Return vs Nifty])</f>
        <v>0.21235055335622355</v>
      </c>
      <c r="M188">
        <v>2.88462221580069</v>
      </c>
      <c r="N188">
        <f>(Table2[[#This Row],[1W Return vs Nifty]]-AVERAGE(Table2[1W Return vs Nifty]))/_xlfn.STDEV.P(Table2[1W Return vs Nifty])</f>
        <v>0.44670734432680259</v>
      </c>
      <c r="O188">
        <v>515.25</v>
      </c>
      <c r="P188">
        <v>523.39200616577398</v>
      </c>
      <c r="Q188">
        <v>479.830150706822</v>
      </c>
      <c r="R188">
        <v>54.546475726809803</v>
      </c>
      <c r="S188" s="1">
        <f>(Table2[[#This Row],[Close Price]]-Table2[[#This Row],[20D EMA]])/Table2[[#This Row],[20D EMA]]</f>
        <v>7.4721009218826255E-3</v>
      </c>
      <c r="T188" s="1">
        <f>(Table2[[#This Row],[Close Price]]-Table2[[#This Row],[50D EMA]])/Table2[[#This Row],[50D EMA]]</f>
        <v>-8.2003662937384404E-3</v>
      </c>
      <c r="U188" s="1">
        <f>(Table2[[#This Row],[Close Price]]-Table2[[#This Row],[200D EMA]])/Table2[[#This Row],[200D EMA]]</f>
        <v>8.1841145737363327E-2</v>
      </c>
      <c r="V188">
        <v>1.8198544049710501</v>
      </c>
      <c r="W188">
        <v>509.35</v>
      </c>
      <c r="X188">
        <v>524.25</v>
      </c>
      <c r="Y188">
        <v>474.05</v>
      </c>
      <c r="Z188">
        <v>528</v>
      </c>
      <c r="AA188">
        <v>474.05</v>
      </c>
      <c r="AB188">
        <v>573.20000000000005</v>
      </c>
      <c r="AC188" s="1">
        <f>(Table2[[#This Row],[Close Price]]/Table2[[#This Row],[Day Low]])-1</f>
        <v>1.9142043781289919E-2</v>
      </c>
      <c r="AD188" s="1">
        <f>(Table2[[#This Row],[Day High]]/Table2[[#This Row],[Close Price]])-1</f>
        <v>9.9210171450587747E-3</v>
      </c>
      <c r="AE188" s="1">
        <f>(Table2[[#This Row],[Close Price]]/Table2[[#This Row],[Current Week Low]])-1</f>
        <v>9.5032169602362604E-2</v>
      </c>
      <c r="AF188" s="1">
        <f>(Table2[[#This Row],[Current Week High]]/Table2[[#This Row],[Close Price]])-1</f>
        <v>1.71450587555384E-2</v>
      </c>
      <c r="AG188" s="1">
        <f>(Table2[[#This Row],[Close Price]]/Table2[[#This Row],[Current Month Low]])-1</f>
        <v>9.5032169602362604E-2</v>
      </c>
      <c r="AH188" s="1">
        <f>(Table2[[#This Row],[Current Month High]]/Table2[[#This Row],[Close Price]])-1</f>
        <v>0.1042188403005202</v>
      </c>
      <c r="AI188">
        <v>14.7852051627817</v>
      </c>
      <c r="AJ188">
        <v>45.365443853262398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-0.02</v>
      </c>
      <c r="AM188" t="s">
        <v>3181</v>
      </c>
      <c r="AN188">
        <v>-1.81</v>
      </c>
      <c r="AO188" t="s">
        <v>3181</v>
      </c>
      <c r="AP188">
        <v>0.14566278128406701</v>
      </c>
      <c r="AQ188">
        <f>(Table2[[#This Row],[Sharpe Ratio]]-AVERAGE(Table2[Sharpe Ratio]))/_xlfn.STDEV.P(Table2[Sharpe Ratio])</f>
        <v>1.0433682294686766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341</v>
      </c>
      <c r="AT188">
        <f>_xlfn.RANK.AVG(Table2[[#This Row],[6M Return vs Nifty Z-Score]],Table2[6M Return vs Nifty Z-Score])</f>
        <v>246</v>
      </c>
      <c r="AU188">
        <f>_xlfn.RANK.AVG(Table2[[#This Row],[Sharpe Ratio Z-Score]],Table2[Sharpe Ratio Z-Score])</f>
        <v>113</v>
      </c>
      <c r="AV188">
        <f>(Table2[[#This Row],[Rank 1Y]]+Table2[[#This Row],[Rank 6M]]+Table2[[#This Row],[Rank Sharpe]])/3</f>
        <v>233.33333333333334</v>
      </c>
    </row>
    <row r="189" spans="1:48" x14ac:dyDescent="0.3">
      <c r="A189" t="s">
        <v>1614</v>
      </c>
      <c r="B189" t="s">
        <v>1615</v>
      </c>
      <c r="C189" t="s">
        <v>3134</v>
      </c>
      <c r="D189" t="s">
        <v>284</v>
      </c>
      <c r="E189">
        <v>5826.1715743199902</v>
      </c>
      <c r="F189">
        <v>1183.2</v>
      </c>
      <c r="G189">
        <v>62.644008424078699</v>
      </c>
      <c r="H189">
        <f>(Table2[[#This Row],[1Y Return vs Nifty]]-AVERAGE(Table2[1Y Return vs Nifty]))/_xlfn.STDEV.P(Table2[1Y Return vs Nifty])</f>
        <v>0.66702759501198927</v>
      </c>
      <c r="I189">
        <v>-9.9152121505846509</v>
      </c>
      <c r="J189">
        <f>(Table2[[#This Row],[1M Return vs Nifty]]-AVERAGE(Table2[1M Return vs Nifty]))/_xlfn.STDEV.P(Table2[1M Return vs Nifty])</f>
        <v>-1.098649137774921</v>
      </c>
      <c r="K189">
        <v>9.1190226960809309</v>
      </c>
      <c r="L189">
        <f>(Table2[[#This Row],[6M Return vs Nifty]]-AVERAGE(Table2[6M Return vs Nifty]))/_xlfn.STDEV.P(Table2[6M Return vs Nifty])</f>
        <v>0.14322269156363901</v>
      </c>
      <c r="M189">
        <v>-2.7475744905944999</v>
      </c>
      <c r="N189">
        <f>(Table2[[#This Row],[1W Return vs Nifty]]-AVERAGE(Table2[1W Return vs Nifty]))/_xlfn.STDEV.P(Table2[1W Return vs Nifty])</f>
        <v>-0.7184160543319682</v>
      </c>
      <c r="O189">
        <v>1227.0999999999999</v>
      </c>
      <c r="P189">
        <v>1272.7567640929899</v>
      </c>
      <c r="Q189">
        <v>1104.0669991173199</v>
      </c>
      <c r="R189">
        <v>38.437973629809498</v>
      </c>
      <c r="S189" s="1">
        <f>(Table2[[#This Row],[Close Price]]-Table2[[#This Row],[20D EMA]])/Table2[[#This Row],[20D EMA]]</f>
        <v>-3.5775405427430421E-2</v>
      </c>
      <c r="T189" s="1">
        <f>(Table2[[#This Row],[Close Price]]-Table2[[#This Row],[50D EMA]])/Table2[[#This Row],[50D EMA]]</f>
        <v>-7.0364398461328206E-2</v>
      </c>
      <c r="U189" s="1">
        <f>(Table2[[#This Row],[Close Price]]-Table2[[#This Row],[200D EMA]])/Table2[[#This Row],[200D EMA]]</f>
        <v>7.1674093099372949E-2</v>
      </c>
      <c r="V189">
        <v>0.55684598630663296</v>
      </c>
      <c r="W189">
        <v>1145.4000000000001</v>
      </c>
      <c r="X189">
        <v>1194</v>
      </c>
      <c r="Y189">
        <v>1097.55</v>
      </c>
      <c r="Z189">
        <v>1194</v>
      </c>
      <c r="AA189">
        <v>1084.25</v>
      </c>
      <c r="AB189">
        <v>1391.8</v>
      </c>
      <c r="AC189" s="1">
        <f>(Table2[[#This Row],[Close Price]]/Table2[[#This Row],[Day Low]])-1</f>
        <v>3.3001571503404881E-2</v>
      </c>
      <c r="AD189" s="1">
        <f>(Table2[[#This Row],[Day High]]/Table2[[#This Row],[Close Price]])-1</f>
        <v>9.1277890466530121E-3</v>
      </c>
      <c r="AE189" s="1">
        <f>(Table2[[#This Row],[Close Price]]/Table2[[#This Row],[Current Week Low]])-1</f>
        <v>7.8037447041137131E-2</v>
      </c>
      <c r="AF189" s="1">
        <f>(Table2[[#This Row],[Current Week High]]/Table2[[#This Row],[Close Price]])-1</f>
        <v>9.1277890466530121E-3</v>
      </c>
      <c r="AG189" s="1">
        <f>(Table2[[#This Row],[Close Price]]/Table2[[#This Row],[Current Month Low]])-1</f>
        <v>9.1261240488817119E-2</v>
      </c>
      <c r="AH189" s="1">
        <f>(Table2[[#This Row],[Current Month High]]/Table2[[#This Row],[Close Price]])-1</f>
        <v>0.17630155510480039</v>
      </c>
      <c r="AI189">
        <v>27.9200473292765</v>
      </c>
      <c r="AJ189">
        <v>97.2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-0.06</v>
      </c>
      <c r="AM189" t="s">
        <v>3181</v>
      </c>
      <c r="AN189">
        <v>-8.57</v>
      </c>
      <c r="AO189" t="s">
        <v>3181</v>
      </c>
      <c r="AP189">
        <v>7.2403144182587004E-2</v>
      </c>
      <c r="AQ189">
        <f>(Table2[[#This Row],[Sharpe Ratio]]-AVERAGE(Table2[Sharpe Ratio]))/_xlfn.STDEV.P(Table2[Sharpe Ratio])</f>
        <v>0.17308506830288822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137</v>
      </c>
      <c r="AT189">
        <f>_xlfn.RANK.AVG(Table2[[#This Row],[6M Return vs Nifty Z-Score]],Table2[6M Return vs Nifty Z-Score])</f>
        <v>267</v>
      </c>
      <c r="AU189">
        <f>_xlfn.RANK.AVG(Table2[[#This Row],[Sharpe Ratio Z-Score]],Table2[Sharpe Ratio Z-Score])</f>
        <v>297</v>
      </c>
      <c r="AV189">
        <f>(Table2[[#This Row],[Rank 1Y]]+Table2[[#This Row],[Rank 6M]]+Table2[[#This Row],[Rank Sharpe]])/3</f>
        <v>233.66666666666666</v>
      </c>
    </row>
    <row r="190" spans="1:48" x14ac:dyDescent="0.3">
      <c r="A190" t="s">
        <v>172</v>
      </c>
      <c r="B190" t="s">
        <v>173</v>
      </c>
      <c r="C190" t="s">
        <v>3136</v>
      </c>
      <c r="D190" t="s">
        <v>136</v>
      </c>
      <c r="E190">
        <v>150138.1295712</v>
      </c>
      <c r="F190">
        <v>454.95</v>
      </c>
      <c r="G190">
        <v>57.623970065938103</v>
      </c>
      <c r="H190">
        <f>(Table2[[#This Row],[1Y Return vs Nifty]]-AVERAGE(Table2[1Y Return vs Nifty]))/_xlfn.STDEV.P(Table2[1Y Return vs Nifty])</f>
        <v>0.58088405698195666</v>
      </c>
      <c r="I190">
        <v>0.36905214423635302</v>
      </c>
      <c r="J190">
        <f>(Table2[[#This Row],[1M Return vs Nifty]]-AVERAGE(Table2[1M Return vs Nifty]))/_xlfn.STDEV.P(Table2[1M Return vs Nifty])</f>
        <v>8.7350604423048331E-2</v>
      </c>
      <c r="K190">
        <v>-9.8376329582972097</v>
      </c>
      <c r="L190">
        <f>(Table2[[#This Row],[6M Return vs Nifty]]-AVERAGE(Table2[6M Return vs Nifty]))/_xlfn.STDEV.P(Table2[6M Return vs Nifty])</f>
        <v>-0.52794978496255907</v>
      </c>
      <c r="M190">
        <v>6.0268089385572399</v>
      </c>
      <c r="N190">
        <f>(Table2[[#This Row],[1W Return vs Nifty]]-AVERAGE(Table2[1W Return vs Nifty]))/_xlfn.STDEV.P(Table2[1W Return vs Nifty])</f>
        <v>1.0967264158342982</v>
      </c>
      <c r="O190">
        <v>464.09</v>
      </c>
      <c r="P190">
        <v>480.52129981676302</v>
      </c>
      <c r="Q190">
        <v>449.53919948076702</v>
      </c>
      <c r="R190">
        <v>51.733965219468402</v>
      </c>
      <c r="S190" s="1">
        <f>(Table2[[#This Row],[Close Price]]-Table2[[#This Row],[20D EMA]])/Table2[[#This Row],[20D EMA]]</f>
        <v>-1.9694455816759653E-2</v>
      </c>
      <c r="T190" s="1">
        <f>(Table2[[#This Row],[Close Price]]-Table2[[#This Row],[50D EMA]])/Table2[[#This Row],[50D EMA]]</f>
        <v>-5.3215746786904397E-2</v>
      </c>
      <c r="U190" s="1">
        <f>(Table2[[#This Row],[Close Price]]-Table2[[#This Row],[200D EMA]])/Table2[[#This Row],[200D EMA]]</f>
        <v>1.2036326365937881E-2</v>
      </c>
      <c r="V190">
        <v>0.81853860015693403</v>
      </c>
      <c r="W190">
        <v>449.15</v>
      </c>
      <c r="X190">
        <v>465.95</v>
      </c>
      <c r="Y190">
        <v>440.5</v>
      </c>
      <c r="Z190">
        <v>474.25</v>
      </c>
      <c r="AA190">
        <v>426.55</v>
      </c>
      <c r="AB190">
        <v>505.05</v>
      </c>
      <c r="AC190" s="1">
        <f>(Table2[[#This Row],[Close Price]]/Table2[[#This Row],[Day Low]])-1</f>
        <v>1.2913280641211111E-2</v>
      </c>
      <c r="AD190" s="1">
        <f>(Table2[[#This Row],[Day High]]/Table2[[#This Row],[Close Price]])-1</f>
        <v>2.41784811517749E-2</v>
      </c>
      <c r="AE190" s="1">
        <f>(Table2[[#This Row],[Close Price]]/Table2[[#This Row],[Current Week Low]])-1</f>
        <v>3.2803632236095392E-2</v>
      </c>
      <c r="AF190" s="1">
        <f>(Table2[[#This Row],[Current Week High]]/Table2[[#This Row],[Close Price]])-1</f>
        <v>4.2422244202659609E-2</v>
      </c>
      <c r="AG190" s="1">
        <f>(Table2[[#This Row],[Close Price]]/Table2[[#This Row],[Current Month Low]])-1</f>
        <v>6.6580705661704265E-2</v>
      </c>
      <c r="AH190" s="1">
        <f>(Table2[[#This Row],[Current Month High]]/Table2[[#This Row],[Close Price]])-1</f>
        <v>0.11012199142762946</v>
      </c>
      <c r="AI190">
        <v>27.486536982085902</v>
      </c>
      <c r="AJ190">
        <v>91.276014294723495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-0.11</v>
      </c>
      <c r="AM190" t="s">
        <v>3181</v>
      </c>
      <c r="AN190">
        <v>-4.57</v>
      </c>
      <c r="AO190" t="s">
        <v>3181</v>
      </c>
      <c r="AP190">
        <v>0.182139624592663</v>
      </c>
      <c r="AQ190">
        <f>(Table2[[#This Row],[Sharpe Ratio]]-AVERAGE(Table2[Sharpe Ratio]))/_xlfn.STDEV.P(Table2[Sharpe Ratio])</f>
        <v>1.4766925504720729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151</v>
      </c>
      <c r="AT190">
        <f>_xlfn.RANK.AVG(Table2[[#This Row],[6M Return vs Nifty Z-Score]],Table2[6M Return vs Nifty Z-Score])</f>
        <v>503</v>
      </c>
      <c r="AU190">
        <f>_xlfn.RANK.AVG(Table2[[#This Row],[Sharpe Ratio Z-Score]],Table2[Sharpe Ratio Z-Score])</f>
        <v>51</v>
      </c>
      <c r="AV190">
        <f>(Table2[[#This Row],[Rank 1Y]]+Table2[[#This Row],[Rank 6M]]+Table2[[#This Row],[Rank Sharpe]])/3</f>
        <v>235</v>
      </c>
    </row>
    <row r="191" spans="1:48" x14ac:dyDescent="0.3">
      <c r="A191" t="s">
        <v>1304</v>
      </c>
      <c r="B191" t="s">
        <v>1305</v>
      </c>
      <c r="C191" t="s">
        <v>3145</v>
      </c>
      <c r="D191" t="s">
        <v>277</v>
      </c>
      <c r="E191">
        <v>8764.5662345599994</v>
      </c>
      <c r="F191">
        <v>537.1</v>
      </c>
      <c r="G191">
        <v>16.361585637714199</v>
      </c>
      <c r="H191">
        <f>(Table2[[#This Row],[1Y Return vs Nifty]]-AVERAGE(Table2[1Y Return vs Nifty]))/_xlfn.STDEV.P(Table2[1Y Return vs Nifty])</f>
        <v>-0.12717582794671214</v>
      </c>
      <c r="I191">
        <v>-8.0570938305719704</v>
      </c>
      <c r="J191">
        <f>(Table2[[#This Row],[1M Return vs Nifty]]-AVERAGE(Table2[1M Return vs Nifty]))/_xlfn.STDEV.P(Table2[1M Return vs Nifty])</f>
        <v>-0.88436761161673727</v>
      </c>
      <c r="K191">
        <v>18.836904042323098</v>
      </c>
      <c r="L191">
        <f>(Table2[[#This Row],[6M Return vs Nifty]]-AVERAGE(Table2[6M Return vs Nifty]))/_xlfn.STDEV.P(Table2[6M Return vs Nifty])</f>
        <v>0.48729047486162397</v>
      </c>
      <c r="M191">
        <v>-9.6073201348483899</v>
      </c>
      <c r="N191">
        <f>(Table2[[#This Row],[1W Return vs Nifty]]-AVERAGE(Table2[1W Return vs Nifty]))/_xlfn.STDEV.P(Table2[1W Return vs Nifty])</f>
        <v>-2.1374805109928308</v>
      </c>
      <c r="O191">
        <v>560.04999999999995</v>
      </c>
      <c r="P191">
        <v>560.60492513217503</v>
      </c>
      <c r="Q191">
        <v>490.61160452156201</v>
      </c>
      <c r="R191">
        <v>29.948994102368999</v>
      </c>
      <c r="S191" s="1">
        <f>(Table2[[#This Row],[Close Price]]-Table2[[#This Row],[20D EMA]])/Table2[[#This Row],[20D EMA]]</f>
        <v>-4.0978484063922745E-2</v>
      </c>
      <c r="T191" s="1">
        <f>(Table2[[#This Row],[Close Price]]-Table2[[#This Row],[50D EMA]])/Table2[[#This Row],[50D EMA]]</f>
        <v>-4.1927789212043036E-2</v>
      </c>
      <c r="U191" s="1">
        <f>(Table2[[#This Row],[Close Price]]-Table2[[#This Row],[200D EMA]])/Table2[[#This Row],[200D EMA]]</f>
        <v>9.4756004648061429E-2</v>
      </c>
      <c r="V191">
        <v>1.19353568575435</v>
      </c>
      <c r="W191">
        <v>520</v>
      </c>
      <c r="X191">
        <v>541.95000000000005</v>
      </c>
      <c r="Y191">
        <v>490.5</v>
      </c>
      <c r="Z191">
        <v>574.9</v>
      </c>
      <c r="AA191">
        <v>490.5</v>
      </c>
      <c r="AB191">
        <v>616.5</v>
      </c>
      <c r="AC191" s="1">
        <f>(Table2[[#This Row],[Close Price]]/Table2[[#This Row],[Day Low]])-1</f>
        <v>3.2884615384615401E-2</v>
      </c>
      <c r="AD191" s="1">
        <f>(Table2[[#This Row],[Day High]]/Table2[[#This Row],[Close Price]])-1</f>
        <v>9.0299757959411142E-3</v>
      </c>
      <c r="AE191" s="1">
        <f>(Table2[[#This Row],[Close Price]]/Table2[[#This Row],[Current Week Low]])-1</f>
        <v>9.5005096839959169E-2</v>
      </c>
      <c r="AF191" s="1">
        <f>(Table2[[#This Row],[Current Week High]]/Table2[[#This Row],[Close Price]])-1</f>
        <v>7.0377955687953797E-2</v>
      </c>
      <c r="AG191" s="1">
        <f>(Table2[[#This Row],[Close Price]]/Table2[[#This Row],[Current Month Low]])-1</f>
        <v>9.5005096839959169E-2</v>
      </c>
      <c r="AH191" s="1">
        <f>(Table2[[#This Row],[Current Month High]]/Table2[[#This Row],[Close Price]])-1</f>
        <v>0.14783094395829455</v>
      </c>
      <c r="AI191">
        <v>14.7830943958294</v>
      </c>
      <c r="AJ191">
        <v>51.253168121655797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-7.0000000000000007E-2</v>
      </c>
      <c r="AM191" t="s">
        <v>3181</v>
      </c>
      <c r="AN191">
        <v>-8.94</v>
      </c>
      <c r="AO191" t="s">
        <v>3181</v>
      </c>
      <c r="AP191">
        <v>0.103966821878968</v>
      </c>
      <c r="AQ191">
        <f>(Table2[[#This Row],[Sharpe Ratio]]-AVERAGE(Table2[Sharpe Ratio]))/_xlfn.STDEV.P(Table2[Sharpe Ratio])</f>
        <v>0.5480437534731919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340</v>
      </c>
      <c r="AT191">
        <f>_xlfn.RANK.AVG(Table2[[#This Row],[6M Return vs Nifty Z-Score]],Table2[6M Return vs Nifty Z-Score])</f>
        <v>159</v>
      </c>
      <c r="AU191">
        <f>_xlfn.RANK.AVG(Table2[[#This Row],[Sharpe Ratio Z-Score]],Table2[Sharpe Ratio Z-Score])</f>
        <v>206</v>
      </c>
      <c r="AV191">
        <f>(Table2[[#This Row],[Rank 1Y]]+Table2[[#This Row],[Rank 6M]]+Table2[[#This Row],[Rank Sharpe]])/3</f>
        <v>235</v>
      </c>
    </row>
    <row r="192" spans="1:48" x14ac:dyDescent="0.3">
      <c r="A192" t="s">
        <v>795</v>
      </c>
      <c r="B192" t="s">
        <v>796</v>
      </c>
      <c r="C192" t="s">
        <v>3147</v>
      </c>
      <c r="D192" t="s">
        <v>470</v>
      </c>
      <c r="E192">
        <v>20147.880245100001</v>
      </c>
      <c r="F192">
        <v>316.5</v>
      </c>
      <c r="G192">
        <v>16.056571714330499</v>
      </c>
      <c r="H192">
        <f>(Table2[[#This Row],[1Y Return vs Nifty]]-AVERAGE(Table2[1Y Return vs Nifty]))/_xlfn.STDEV.P(Table2[1Y Return vs Nifty])</f>
        <v>-0.13240984741711825</v>
      </c>
      <c r="I192">
        <v>-9.5888495108446499</v>
      </c>
      <c r="J192">
        <f>(Table2[[#This Row],[1M Return vs Nifty]]-AVERAGE(Table2[1M Return vs Nifty]))/_xlfn.STDEV.P(Table2[1M Return vs Nifty])</f>
        <v>-1.0610124147679472</v>
      </c>
      <c r="K192">
        <v>6.8505465753490702</v>
      </c>
      <c r="L192">
        <f>(Table2[[#This Row],[6M Return vs Nifty]]-AVERAGE(Table2[6M Return vs Nifty]))/_xlfn.STDEV.P(Table2[6M Return vs Nifty])</f>
        <v>6.2905848569209902E-2</v>
      </c>
      <c r="M192">
        <v>-4.7293059319657296</v>
      </c>
      <c r="N192">
        <f>(Table2[[#This Row],[1W Return vs Nifty]]-AVERAGE(Table2[1W Return vs Nifty]))/_xlfn.STDEV.P(Table2[1W Return vs Nifty])</f>
        <v>-1.1283736237431421</v>
      </c>
      <c r="O192">
        <v>334.61</v>
      </c>
      <c r="P192">
        <v>338.20473094244301</v>
      </c>
      <c r="Q192">
        <v>289.60639184803603</v>
      </c>
      <c r="R192">
        <v>32.720162808935001</v>
      </c>
      <c r="S192" s="1">
        <f>(Table2[[#This Row],[Close Price]]-Table2[[#This Row],[20D EMA]])/Table2[[#This Row],[20D EMA]]</f>
        <v>-5.4122710020621058E-2</v>
      </c>
      <c r="T192" s="1">
        <f>(Table2[[#This Row],[Close Price]]-Table2[[#This Row],[50D EMA]])/Table2[[#This Row],[50D EMA]]</f>
        <v>-6.4176307888894682E-2</v>
      </c>
      <c r="U192" s="1">
        <f>(Table2[[#This Row],[Close Price]]-Table2[[#This Row],[200D EMA]])/Table2[[#This Row],[200D EMA]]</f>
        <v>9.2862619434434815E-2</v>
      </c>
      <c r="V192">
        <v>0.88436788460938198</v>
      </c>
      <c r="W192">
        <v>310.3</v>
      </c>
      <c r="X192">
        <v>317.8</v>
      </c>
      <c r="Y192">
        <v>298.2</v>
      </c>
      <c r="Z192">
        <v>320.5</v>
      </c>
      <c r="AA192">
        <v>293.55</v>
      </c>
      <c r="AB192">
        <v>383.85</v>
      </c>
      <c r="AC192" s="1">
        <f>(Table2[[#This Row],[Close Price]]/Table2[[#This Row],[Day Low]])-1</f>
        <v>1.998066387367059E-2</v>
      </c>
      <c r="AD192" s="1">
        <f>(Table2[[#This Row],[Day High]]/Table2[[#This Row],[Close Price]])-1</f>
        <v>4.1074249605055346E-3</v>
      </c>
      <c r="AE192" s="1">
        <f>(Table2[[#This Row],[Close Price]]/Table2[[#This Row],[Current Week Low]])-1</f>
        <v>6.1368209255533213E-2</v>
      </c>
      <c r="AF192" s="1">
        <f>(Table2[[#This Row],[Current Week High]]/Table2[[#This Row],[Close Price]])-1</f>
        <v>1.2638230647709303E-2</v>
      </c>
      <c r="AG192" s="1">
        <f>(Table2[[#This Row],[Close Price]]/Table2[[#This Row],[Current Month Low]])-1</f>
        <v>7.8180889115993857E-2</v>
      </c>
      <c r="AH192" s="1">
        <f>(Table2[[#This Row],[Current Month High]]/Table2[[#This Row],[Close Price]])-1</f>
        <v>0.21279620853080572</v>
      </c>
      <c r="AI192">
        <v>21.279620853080502</v>
      </c>
      <c r="AJ192">
        <v>66.600868535333603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-0.01</v>
      </c>
      <c r="AM192" t="s">
        <v>3181</v>
      </c>
      <c r="AN192">
        <v>-13.37</v>
      </c>
      <c r="AO192" t="s">
        <v>3181</v>
      </c>
      <c r="AP192">
        <v>0.17298533013065001</v>
      </c>
      <c r="AQ192">
        <f>(Table2[[#This Row],[Sharpe Ratio]]-AVERAGE(Table2[Sharpe Ratio]))/_xlfn.STDEV.P(Table2[Sharpe Ratio])</f>
        <v>1.3679446964305984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343</v>
      </c>
      <c r="AT192">
        <f>_xlfn.RANK.AVG(Table2[[#This Row],[6M Return vs Nifty Z-Score]],Table2[6M Return vs Nifty Z-Score])</f>
        <v>299</v>
      </c>
      <c r="AU192">
        <f>_xlfn.RANK.AVG(Table2[[#This Row],[Sharpe Ratio Z-Score]],Table2[Sharpe Ratio Z-Score])</f>
        <v>65</v>
      </c>
      <c r="AV192">
        <f>(Table2[[#This Row],[Rank 1Y]]+Table2[[#This Row],[Rank 6M]]+Table2[[#This Row],[Rank Sharpe]])/3</f>
        <v>235.66666666666666</v>
      </c>
    </row>
    <row r="193" spans="1:48" x14ac:dyDescent="0.3">
      <c r="A193" t="s">
        <v>1756</v>
      </c>
      <c r="B193" t="s">
        <v>1757</v>
      </c>
      <c r="C193" t="s">
        <v>3140</v>
      </c>
      <c r="D193" t="s">
        <v>51</v>
      </c>
      <c r="E193">
        <v>4546.6432503300002</v>
      </c>
      <c r="F193">
        <v>182.34</v>
      </c>
      <c r="G193">
        <v>57.783020236870399</v>
      </c>
      <c r="H193">
        <f>(Table2[[#This Row],[1Y Return vs Nifty]]-AVERAGE(Table2[1Y Return vs Nifty]))/_xlfn.STDEV.P(Table2[1Y Return vs Nifty])</f>
        <v>0.58361334777037677</v>
      </c>
      <c r="I193">
        <v>-14.9938855533834</v>
      </c>
      <c r="J193">
        <f>(Table2[[#This Row],[1M Return vs Nifty]]-AVERAGE(Table2[1M Return vs Nifty]))/_xlfn.STDEV.P(Table2[1M Return vs Nifty])</f>
        <v>-1.68433083300909</v>
      </c>
      <c r="K193">
        <v>42.012056794351601</v>
      </c>
      <c r="L193">
        <f>(Table2[[#This Row],[6M Return vs Nifty]]-AVERAGE(Table2[6M Return vs Nifty]))/_xlfn.STDEV.P(Table2[6M Return vs Nifty])</f>
        <v>1.3078215300248011</v>
      </c>
      <c r="M193">
        <v>2.7616929965835402</v>
      </c>
      <c r="N193">
        <f>(Table2[[#This Row],[1W Return vs Nifty]]-AVERAGE(Table2[1W Return vs Nifty]))/_xlfn.STDEV.P(Table2[1W Return vs Nifty])</f>
        <v>0.42127717610733612</v>
      </c>
      <c r="O193">
        <v>184.68</v>
      </c>
      <c r="P193">
        <v>179.519436439743</v>
      </c>
      <c r="Q193">
        <v>147.30566985317799</v>
      </c>
      <c r="R193">
        <v>48.807103454880597</v>
      </c>
      <c r="S193" s="1">
        <f>(Table2[[#This Row],[Close Price]]-Table2[[#This Row],[20D EMA]])/Table2[[#This Row],[20D EMA]]</f>
        <v>-1.2670565302144268E-2</v>
      </c>
      <c r="T193" s="1">
        <f>(Table2[[#This Row],[Close Price]]-Table2[[#This Row],[50D EMA]])/Table2[[#This Row],[50D EMA]]</f>
        <v>1.571174473469196E-2</v>
      </c>
      <c r="U193" s="1">
        <f>(Table2[[#This Row],[Close Price]]-Table2[[#This Row],[200D EMA]])/Table2[[#This Row],[200D EMA]]</f>
        <v>0.2378342271668247</v>
      </c>
      <c r="V193">
        <v>0.10741540426377499</v>
      </c>
      <c r="W193">
        <v>174.7</v>
      </c>
      <c r="X193">
        <v>184.3</v>
      </c>
      <c r="Y193">
        <v>164.52</v>
      </c>
      <c r="Z193">
        <v>184.3</v>
      </c>
      <c r="AA193">
        <v>164.52</v>
      </c>
      <c r="AB193">
        <v>240.7</v>
      </c>
      <c r="AC193" s="1">
        <f>(Table2[[#This Row],[Close Price]]/Table2[[#This Row],[Day Low]])-1</f>
        <v>4.3732112192329753E-2</v>
      </c>
      <c r="AD193" s="1">
        <f>(Table2[[#This Row],[Day High]]/Table2[[#This Row],[Close Price]])-1</f>
        <v>1.0749149939673242E-2</v>
      </c>
      <c r="AE193" s="1">
        <f>(Table2[[#This Row],[Close Price]]/Table2[[#This Row],[Current Week Low]])-1</f>
        <v>0.10831509846827125</v>
      </c>
      <c r="AF193" s="1">
        <f>(Table2[[#This Row],[Current Week High]]/Table2[[#This Row],[Close Price]])-1</f>
        <v>1.0749149939673242E-2</v>
      </c>
      <c r="AG193" s="1">
        <f>(Table2[[#This Row],[Close Price]]/Table2[[#This Row],[Current Month Low]])-1</f>
        <v>0.10831509846827125</v>
      </c>
      <c r="AH193" s="1">
        <f>(Table2[[#This Row],[Current Month High]]/Table2[[#This Row],[Close Price]])-1</f>
        <v>0.32006142371394097</v>
      </c>
      <c r="AI193">
        <v>32.006142371394098</v>
      </c>
      <c r="AJ193">
        <v>98.087995654535504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</v>
      </c>
      <c r="AM193" t="s">
        <v>3182</v>
      </c>
      <c r="AN193">
        <v>-7.14</v>
      </c>
      <c r="AO193" t="s">
        <v>3181</v>
      </c>
      <c r="AP193">
        <v>5.8920232242500002E-3</v>
      </c>
      <c r="AQ193">
        <f>(Table2[[#This Row],[Sharpe Ratio]]-AVERAGE(Table2[Sharpe Ratio]))/_xlfn.STDEV.P(Table2[Sharpe Ratio])</f>
        <v>-0.61702952808967659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1.1351692803747315E-2</v>
      </c>
      <c r="AS193">
        <f>_xlfn.RANK.AVG(Table2[[#This Row],[1Y Return vs Nifty Z-Score]],Table2[1Y Return vs Nifty Z-Score])</f>
        <v>150</v>
      </c>
      <c r="AT193">
        <f>_xlfn.RANK.AVG(Table2[[#This Row],[6M Return vs Nifty Z-Score]],Table2[6M Return vs Nifty Z-Score])</f>
        <v>70</v>
      </c>
      <c r="AU193">
        <f>_xlfn.RANK.AVG(Table2[[#This Row],[Sharpe Ratio Z-Score]],Table2[Sharpe Ratio Z-Score])</f>
        <v>487</v>
      </c>
      <c r="AV193">
        <f>(Table2[[#This Row],[Rank 1Y]]+Table2[[#This Row],[Rank 6M]]+Table2[[#This Row],[Rank Sharpe]])/3</f>
        <v>235.66666666666666</v>
      </c>
    </row>
    <row r="194" spans="1:48" x14ac:dyDescent="0.3">
      <c r="A194" t="s">
        <v>715</v>
      </c>
      <c r="B194" t="s">
        <v>716</v>
      </c>
      <c r="C194" t="s">
        <v>3136</v>
      </c>
      <c r="D194" t="s">
        <v>397</v>
      </c>
      <c r="E194">
        <v>25010.190497849999</v>
      </c>
      <c r="F194">
        <v>6990.15</v>
      </c>
      <c r="G194">
        <v>112.249291181012</v>
      </c>
      <c r="H194">
        <f>(Table2[[#This Row],[1Y Return vs Nifty]]-AVERAGE(Table2[1Y Return vs Nifty]))/_xlfn.STDEV.P(Table2[1Y Return vs Nifty])</f>
        <v>1.5182510831219835</v>
      </c>
      <c r="I194">
        <v>7.0393666884473403</v>
      </c>
      <c r="J194">
        <f>(Table2[[#This Row],[1M Return vs Nifty]]-AVERAGE(Table2[1M Return vs Nifty]))/_xlfn.STDEV.P(Table2[1M Return vs Nifty])</f>
        <v>0.85658320123577802</v>
      </c>
      <c r="K194">
        <v>24.750830244754301</v>
      </c>
      <c r="L194">
        <f>(Table2[[#This Row],[6M Return vs Nifty]]-AVERAGE(Table2[6M Return vs Nifty]))/_xlfn.STDEV.P(Table2[6M Return vs Nifty])</f>
        <v>0.69667680162977419</v>
      </c>
      <c r="M194">
        <v>-2.2383282777489599</v>
      </c>
      <c r="N194">
        <f>(Table2[[#This Row],[1W Return vs Nifty]]-AVERAGE(Table2[1W Return vs Nifty]))/_xlfn.STDEV.P(Table2[1W Return vs Nifty])</f>
        <v>-0.61306911614868531</v>
      </c>
      <c r="O194">
        <v>6747.51</v>
      </c>
      <c r="P194">
        <v>6555.4187214379599</v>
      </c>
      <c r="Q194">
        <v>5290.2901726381597</v>
      </c>
      <c r="R194">
        <v>48.410576160680201</v>
      </c>
      <c r="S194" s="1">
        <f>(Table2[[#This Row],[Close Price]]-Table2[[#This Row],[20D EMA]])/Table2[[#This Row],[20D EMA]]</f>
        <v>3.5959931885984522E-2</v>
      </c>
      <c r="T194" s="1">
        <f>(Table2[[#This Row],[Close Price]]-Table2[[#This Row],[50D EMA]])/Table2[[#This Row],[50D EMA]]</f>
        <v>6.6316325018316982E-2</v>
      </c>
      <c r="U194" s="1">
        <f>(Table2[[#This Row],[Close Price]]-Table2[[#This Row],[200D EMA]])/Table2[[#This Row],[200D EMA]]</f>
        <v>0.3213169357238026</v>
      </c>
      <c r="V194">
        <v>1.05357290617373</v>
      </c>
      <c r="W194">
        <v>6680</v>
      </c>
      <c r="X194">
        <v>7025</v>
      </c>
      <c r="Y194">
        <v>6520</v>
      </c>
      <c r="Z194">
        <v>7025</v>
      </c>
      <c r="AA194">
        <v>5849.95</v>
      </c>
      <c r="AB194">
        <v>7395.5</v>
      </c>
      <c r="AC194" s="1">
        <f>(Table2[[#This Row],[Close Price]]/Table2[[#This Row],[Day Low]])-1</f>
        <v>4.6429640718562926E-2</v>
      </c>
      <c r="AD194" s="1">
        <f>(Table2[[#This Row],[Day High]]/Table2[[#This Row],[Close Price]])-1</f>
        <v>4.9855868615122922E-3</v>
      </c>
      <c r="AE194" s="1">
        <f>(Table2[[#This Row],[Close Price]]/Table2[[#This Row],[Current Week Low]])-1</f>
        <v>7.210889570552137E-2</v>
      </c>
      <c r="AF194" s="1">
        <f>(Table2[[#This Row],[Current Week High]]/Table2[[#This Row],[Close Price]])-1</f>
        <v>4.9855868615122922E-3</v>
      </c>
      <c r="AG194" s="1">
        <f>(Table2[[#This Row],[Close Price]]/Table2[[#This Row],[Current Month Low]])-1</f>
        <v>0.19490764878332301</v>
      </c>
      <c r="AH194" s="1">
        <f>(Table2[[#This Row],[Current Month High]]/Table2[[#This Row],[Close Price]])-1</f>
        <v>5.7988741300258217E-2</v>
      </c>
      <c r="AI194">
        <v>5.79887413002582</v>
      </c>
      <c r="AJ194">
        <v>166.93716227827301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0.08</v>
      </c>
      <c r="AM194" t="s">
        <v>3182</v>
      </c>
      <c r="AN194">
        <v>1.1299999999999999</v>
      </c>
      <c r="AO194" t="s">
        <v>3182</v>
      </c>
      <c r="AQ194">
        <f>(Table2[[#This Row],[Sharpe Ratio]]-AVERAGE(Table2[Sharpe Ratio]))/_xlfn.STDEV.P(Table2[Sharpe Ratio])</f>
        <v>-0.68702344015560113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1.7714185296832494</v>
      </c>
      <c r="AS194">
        <f>_xlfn.RANK.AVG(Table2[[#This Row],[1Y Return vs Nifty Z-Score]],Table2[1Y Return vs Nifty Z-Score])</f>
        <v>51</v>
      </c>
      <c r="AT194">
        <f>_xlfn.RANK.AVG(Table2[[#This Row],[6M Return vs Nifty Z-Score]],Table2[6M Return vs Nifty Z-Score])</f>
        <v>128</v>
      </c>
      <c r="AU194">
        <f>_xlfn.RANK.AVG(Table2[[#This Row],[Sharpe Ratio Z-Score]],Table2[Sharpe Ratio Z-Score])</f>
        <v>529.5</v>
      </c>
      <c r="AV194">
        <f>(Table2[[#This Row],[Rank 1Y]]+Table2[[#This Row],[Rank 6M]]+Table2[[#This Row],[Rank Sharpe]])/3</f>
        <v>236.16666666666666</v>
      </c>
    </row>
    <row r="195" spans="1:48" x14ac:dyDescent="0.3">
      <c r="A195" t="s">
        <v>403</v>
      </c>
      <c r="B195" t="s">
        <v>404</v>
      </c>
      <c r="C195" t="s">
        <v>3147</v>
      </c>
      <c r="D195" t="s">
        <v>265</v>
      </c>
      <c r="E195">
        <v>55477.348008150002</v>
      </c>
      <c r="F195">
        <v>4925.45</v>
      </c>
      <c r="G195">
        <v>47.074601847058403</v>
      </c>
      <c r="H195">
        <f>(Table2[[#This Row],[1Y Return vs Nifty]]-AVERAGE(Table2[1Y Return vs Nifty]))/_xlfn.STDEV.P(Table2[1Y Return vs Nifty])</f>
        <v>0.39985757122169979</v>
      </c>
      <c r="I195">
        <v>2.8521975091693799</v>
      </c>
      <c r="J195">
        <f>(Table2[[#This Row],[1M Return vs Nifty]]-AVERAGE(Table2[1M Return vs Nifty]))/_xlfn.STDEV.P(Table2[1M Return vs Nifty])</f>
        <v>0.37371136667355892</v>
      </c>
      <c r="K195">
        <v>-2.2009658302858202</v>
      </c>
      <c r="L195">
        <f>(Table2[[#This Row],[6M Return vs Nifty]]-AVERAGE(Table2[6M Return vs Nifty]))/_xlfn.STDEV.P(Table2[6M Return vs Nifty])</f>
        <v>-0.25756871763912292</v>
      </c>
      <c r="M195">
        <v>-0.65193172869758298</v>
      </c>
      <c r="N195">
        <f>(Table2[[#This Row],[1W Return vs Nifty]]-AVERAGE(Table2[1W Return vs Nifty]))/_xlfn.STDEV.P(Table2[1W Return vs Nifty])</f>
        <v>-0.2848938347788883</v>
      </c>
      <c r="O195">
        <v>5110.74</v>
      </c>
      <c r="P195">
        <v>5006.8882465795396</v>
      </c>
      <c r="Q195">
        <v>4489.5389839706304</v>
      </c>
      <c r="R195">
        <v>39.092374863959101</v>
      </c>
      <c r="S195" s="1">
        <f>(Table2[[#This Row],[Close Price]]-Table2[[#This Row],[20D EMA]])/Table2[[#This Row],[20D EMA]]</f>
        <v>-3.6255023734332009E-2</v>
      </c>
      <c r="T195" s="1">
        <f>(Table2[[#This Row],[Close Price]]-Table2[[#This Row],[50D EMA]])/Table2[[#This Row],[50D EMA]]</f>
        <v>-1.6265241517058895E-2</v>
      </c>
      <c r="U195" s="1">
        <f>(Table2[[#This Row],[Close Price]]-Table2[[#This Row],[200D EMA]])/Table2[[#This Row],[200D EMA]]</f>
        <v>9.7094828129511368E-2</v>
      </c>
      <c r="V195">
        <v>0.84212160492251797</v>
      </c>
      <c r="W195">
        <v>4902.05</v>
      </c>
      <c r="X195">
        <v>5107.45</v>
      </c>
      <c r="Y195">
        <v>4902.05</v>
      </c>
      <c r="Z195">
        <v>5719</v>
      </c>
      <c r="AA195">
        <v>4809</v>
      </c>
      <c r="AB195">
        <v>5719</v>
      </c>
      <c r="AC195" s="1">
        <f>(Table2[[#This Row],[Close Price]]/Table2[[#This Row],[Day Low]])-1</f>
        <v>4.7735131220612015E-3</v>
      </c>
      <c r="AD195" s="1">
        <f>(Table2[[#This Row],[Day High]]/Table2[[#This Row],[Close Price]])-1</f>
        <v>3.695093849292963E-2</v>
      </c>
      <c r="AE195" s="1">
        <f>(Table2[[#This Row],[Close Price]]/Table2[[#This Row],[Current Week Low]])-1</f>
        <v>4.7735131220612015E-3</v>
      </c>
      <c r="AF195" s="1">
        <f>(Table2[[#This Row],[Current Week High]]/Table2[[#This Row],[Close Price]])-1</f>
        <v>0.16111218264321026</v>
      </c>
      <c r="AG195" s="1">
        <f>(Table2[[#This Row],[Close Price]]/Table2[[#This Row],[Current Month Low]])-1</f>
        <v>2.4215013516323491E-2</v>
      </c>
      <c r="AH195" s="1">
        <f>(Table2[[#This Row],[Current Month High]]/Table2[[#This Row],[Close Price]])-1</f>
        <v>0.16111218264321026</v>
      </c>
      <c r="AI195">
        <v>18.5668314570242</v>
      </c>
      <c r="AJ195">
        <v>96.998300169982898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0.17</v>
      </c>
      <c r="AM195" t="s">
        <v>3182</v>
      </c>
      <c r="AN195">
        <v>-3.97</v>
      </c>
      <c r="AO195" t="s">
        <v>3181</v>
      </c>
      <c r="AP195">
        <v>0.146855540119709</v>
      </c>
      <c r="AQ195">
        <f>(Table2[[#This Row],[Sharpe Ratio]]-AVERAGE(Table2[Sharpe Ratio]))/_xlfn.STDEV.P(Table2[Sharpe Ratio])</f>
        <v>1.057537531570911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1.2886439170481585</v>
      </c>
      <c r="AS195">
        <f>_xlfn.RANK.AVG(Table2[[#This Row],[1Y Return vs Nifty Z-Score]],Table2[1Y Return vs Nifty Z-Score])</f>
        <v>191</v>
      </c>
      <c r="AT195">
        <f>_xlfn.RANK.AVG(Table2[[#This Row],[6M Return vs Nifty Z-Score]],Table2[6M Return vs Nifty Z-Score])</f>
        <v>410</v>
      </c>
      <c r="AU195">
        <f>_xlfn.RANK.AVG(Table2[[#This Row],[Sharpe Ratio Z-Score]],Table2[Sharpe Ratio Z-Score])</f>
        <v>108</v>
      </c>
      <c r="AV195">
        <f>(Table2[[#This Row],[Rank 1Y]]+Table2[[#This Row],[Rank 6M]]+Table2[[#This Row],[Rank Sharpe]])/3</f>
        <v>236.33333333333334</v>
      </c>
    </row>
    <row r="196" spans="1:48" x14ac:dyDescent="0.3">
      <c r="A196" t="s">
        <v>546</v>
      </c>
      <c r="B196" t="s">
        <v>547</v>
      </c>
      <c r="C196" t="s">
        <v>3147</v>
      </c>
      <c r="D196" t="s">
        <v>548</v>
      </c>
      <c r="E196">
        <v>36583.023041649998</v>
      </c>
      <c r="F196">
        <v>4051.75</v>
      </c>
      <c r="G196">
        <v>41.789181375310001</v>
      </c>
      <c r="H196">
        <f>(Table2[[#This Row],[1Y Return vs Nifty]]-AVERAGE(Table2[1Y Return vs Nifty]))/_xlfn.STDEV.P(Table2[1Y Return vs Nifty])</f>
        <v>0.30916009304915953</v>
      </c>
      <c r="I196">
        <v>-3.3552727366671098</v>
      </c>
      <c r="J196">
        <f>(Table2[[#This Row],[1M Return vs Nifty]]-AVERAGE(Table2[1M Return vs Nifty]))/_xlfn.STDEV.P(Table2[1M Return vs Nifty])</f>
        <v>-0.34214519828958201</v>
      </c>
      <c r="K196">
        <v>-5.7612591838661</v>
      </c>
      <c r="L196">
        <f>(Table2[[#This Row],[6M Return vs Nifty]]-AVERAGE(Table2[6M Return vs Nifty]))/_xlfn.STDEV.P(Table2[6M Return vs Nifty])</f>
        <v>-0.38362317317439321</v>
      </c>
      <c r="M196">
        <v>-4.3043548079769298</v>
      </c>
      <c r="N196">
        <f>(Table2[[#This Row],[1W Return vs Nifty]]-AVERAGE(Table2[1W Return vs Nifty]))/_xlfn.STDEV.P(Table2[1W Return vs Nifty])</f>
        <v>-1.0404646738864192</v>
      </c>
      <c r="O196">
        <v>4100.4399999999996</v>
      </c>
      <c r="P196">
        <v>4230.6593965209104</v>
      </c>
      <c r="Q196">
        <v>3932.8852022000401</v>
      </c>
      <c r="R196">
        <v>32.818091982229902</v>
      </c>
      <c r="S196" s="1">
        <f>(Table2[[#This Row],[Close Price]]-Table2[[#This Row],[20D EMA]])/Table2[[#This Row],[20D EMA]]</f>
        <v>-1.1874335437172499E-2</v>
      </c>
      <c r="T196" s="1">
        <f>(Table2[[#This Row],[Close Price]]-Table2[[#This Row],[50D EMA]])/Table2[[#This Row],[50D EMA]]</f>
        <v>-4.2288773392638701E-2</v>
      </c>
      <c r="U196" s="1">
        <f>(Table2[[#This Row],[Close Price]]-Table2[[#This Row],[200D EMA]])/Table2[[#This Row],[200D EMA]]</f>
        <v>3.0223307238529971E-2</v>
      </c>
      <c r="V196">
        <v>1.4928982985362</v>
      </c>
      <c r="W196">
        <v>3850</v>
      </c>
      <c r="X196">
        <v>4082.4</v>
      </c>
      <c r="Y196">
        <v>3722.1</v>
      </c>
      <c r="Z196">
        <v>4082.4</v>
      </c>
      <c r="AA196">
        <v>3722.1</v>
      </c>
      <c r="AB196">
        <v>4725</v>
      </c>
      <c r="AC196" s="1">
        <f>(Table2[[#This Row],[Close Price]]/Table2[[#This Row],[Day Low]])-1</f>
        <v>5.2402597402597451E-2</v>
      </c>
      <c r="AD196" s="1">
        <f>(Table2[[#This Row],[Day High]]/Table2[[#This Row],[Close Price]])-1</f>
        <v>7.5646325661751224E-3</v>
      </c>
      <c r="AE196" s="1">
        <f>(Table2[[#This Row],[Close Price]]/Table2[[#This Row],[Current Week Low]])-1</f>
        <v>8.8565594691168981E-2</v>
      </c>
      <c r="AF196" s="1">
        <f>(Table2[[#This Row],[Current Week High]]/Table2[[#This Row],[Close Price]])-1</f>
        <v>7.5646325661751224E-3</v>
      </c>
      <c r="AG196" s="1">
        <f>(Table2[[#This Row],[Close Price]]/Table2[[#This Row],[Current Month Low]])-1</f>
        <v>8.8565594691168981E-2</v>
      </c>
      <c r="AH196" s="1">
        <f>(Table2[[#This Row],[Current Month High]]/Table2[[#This Row],[Close Price]])-1</f>
        <v>0.16616276917381367</v>
      </c>
      <c r="AI196">
        <v>24.383291170481801</v>
      </c>
      <c r="AJ196">
        <v>74.561630261513898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-0.05</v>
      </c>
      <c r="AM196" t="s">
        <v>3181</v>
      </c>
      <c r="AN196">
        <v>-13.62</v>
      </c>
      <c r="AO196" t="s">
        <v>3181</v>
      </c>
      <c r="AP196">
        <v>0.18360511366100099</v>
      </c>
      <c r="AQ196">
        <f>(Table2[[#This Row],[Sharpe Ratio]]-AVERAGE(Table2[Sharpe Ratio]))/_xlfn.STDEV.P(Table2[Sharpe Ratio])</f>
        <v>1.4941017338847673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213</v>
      </c>
      <c r="AT196">
        <f>_xlfn.RANK.AVG(Table2[[#This Row],[6M Return vs Nifty Z-Score]],Table2[6M Return vs Nifty Z-Score])</f>
        <v>452</v>
      </c>
      <c r="AU196">
        <f>_xlfn.RANK.AVG(Table2[[#This Row],[Sharpe Ratio Z-Score]],Table2[Sharpe Ratio Z-Score])</f>
        <v>45</v>
      </c>
      <c r="AV196">
        <f>(Table2[[#This Row],[Rank 1Y]]+Table2[[#This Row],[Rank 6M]]+Table2[[#This Row],[Rank Sharpe]])/3</f>
        <v>236.66666666666666</v>
      </c>
    </row>
    <row r="197" spans="1:48" x14ac:dyDescent="0.3">
      <c r="A197" t="s">
        <v>216</v>
      </c>
      <c r="B197" t="s">
        <v>217</v>
      </c>
      <c r="C197" t="s">
        <v>3136</v>
      </c>
      <c r="D197" t="s">
        <v>218</v>
      </c>
      <c r="E197">
        <v>114070.2830745</v>
      </c>
      <c r="F197">
        <v>10249.5</v>
      </c>
      <c r="G197">
        <v>21.1111549938298</v>
      </c>
      <c r="H197">
        <f>(Table2[[#This Row],[1Y Return vs Nifty]]-AVERAGE(Table2[1Y Return vs Nifty]))/_xlfn.STDEV.P(Table2[1Y Return vs Nifty])</f>
        <v>-4.5673520739966486E-2</v>
      </c>
      <c r="I197">
        <v>4.4138218958167004</v>
      </c>
      <c r="J197">
        <f>(Table2[[#This Row],[1M Return vs Nifty]]-AVERAGE(Table2[1M Return vs Nifty]))/_xlfn.STDEV.P(Table2[1M Return vs Nifty])</f>
        <v>0.55380068243593839</v>
      </c>
      <c r="K197">
        <v>19.2928809463208</v>
      </c>
      <c r="L197">
        <f>(Table2[[#This Row],[6M Return vs Nifty]]-AVERAGE(Table2[6M Return vs Nifty]))/_xlfn.STDEV.P(Table2[6M Return vs Nifty])</f>
        <v>0.50343462779000214</v>
      </c>
      <c r="M197">
        <v>3.7157064207215797E-2</v>
      </c>
      <c r="N197">
        <f>(Table2[[#This Row],[1W Return vs Nifty]]-AVERAGE(Table2[1W Return vs Nifty]))/_xlfn.STDEV.P(Table2[1W Return vs Nifty])</f>
        <v>-0.14234315371775449</v>
      </c>
      <c r="O197">
        <v>10355.790000000001</v>
      </c>
      <c r="P197">
        <v>10271.652361849199</v>
      </c>
      <c r="Q197">
        <v>9218.9502304385805</v>
      </c>
      <c r="R197">
        <v>41.9990829834938</v>
      </c>
      <c r="S197" s="1">
        <f>(Table2[[#This Row],[Close Price]]-Table2[[#This Row],[20D EMA]])/Table2[[#This Row],[20D EMA]]</f>
        <v>-1.0263823426315218E-2</v>
      </c>
      <c r="T197" s="1">
        <f>(Table2[[#This Row],[Close Price]]-Table2[[#This Row],[50D EMA]])/Table2[[#This Row],[50D EMA]]</f>
        <v>-2.1566502709415244E-3</v>
      </c>
      <c r="U197" s="1">
        <f>(Table2[[#This Row],[Close Price]]-Table2[[#This Row],[200D EMA]])/Table2[[#This Row],[200D EMA]]</f>
        <v>0.11178602159699394</v>
      </c>
      <c r="V197">
        <v>0.55911947036987097</v>
      </c>
      <c r="W197">
        <v>10064.049999999999</v>
      </c>
      <c r="X197">
        <v>10337.450000000001</v>
      </c>
      <c r="Y197">
        <v>10064.049999999999</v>
      </c>
      <c r="Z197">
        <v>10398</v>
      </c>
      <c r="AA197">
        <v>10004.85</v>
      </c>
      <c r="AB197">
        <v>10897</v>
      </c>
      <c r="AC197" s="1">
        <f>(Table2[[#This Row],[Close Price]]/Table2[[#This Row],[Day Low]])-1</f>
        <v>1.8426975223692299E-2</v>
      </c>
      <c r="AD197" s="1">
        <f>(Table2[[#This Row],[Day High]]/Table2[[#This Row],[Close Price]])-1</f>
        <v>8.5809063856774337E-3</v>
      </c>
      <c r="AE197" s="1">
        <f>(Table2[[#This Row],[Close Price]]/Table2[[#This Row],[Current Week Low]])-1</f>
        <v>1.8426975223692299E-2</v>
      </c>
      <c r="AF197" s="1">
        <f>(Table2[[#This Row],[Current Week High]]/Table2[[#This Row],[Close Price]])-1</f>
        <v>1.4488511634713985E-2</v>
      </c>
      <c r="AG197" s="1">
        <f>(Table2[[#This Row],[Close Price]]/Table2[[#This Row],[Current Month Low]])-1</f>
        <v>2.4453140226989856E-2</v>
      </c>
      <c r="AH197" s="1">
        <f>(Table2[[#This Row],[Current Month High]]/Table2[[#This Row],[Close Price]])-1</f>
        <v>6.3173813356749209E-2</v>
      </c>
      <c r="AI197">
        <v>10.737109127274501</v>
      </c>
      <c r="AJ197">
        <v>52.726866338846598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0.06</v>
      </c>
      <c r="AM197" t="s">
        <v>3182</v>
      </c>
      <c r="AN197">
        <v>-4.28</v>
      </c>
      <c r="AO197" t="s">
        <v>3181</v>
      </c>
      <c r="AP197">
        <v>8.8541726188825998E-2</v>
      </c>
      <c r="AQ197">
        <f>(Table2[[#This Row],[Sharpe Ratio]]-AVERAGE(Table2[Sharpe Ratio]))/_xlfn.STDEV.P(Table2[Sharpe Ratio])</f>
        <v>0.36480231835788801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1.2340209541261076</v>
      </c>
      <c r="AS197">
        <f>_xlfn.RANK.AVG(Table2[[#This Row],[1Y Return vs Nifty Z-Score]],Table2[1Y Return vs Nifty Z-Score])</f>
        <v>307</v>
      </c>
      <c r="AT197">
        <f>_xlfn.RANK.AVG(Table2[[#This Row],[6M Return vs Nifty Z-Score]],Table2[6M Return vs Nifty Z-Score])</f>
        <v>157</v>
      </c>
      <c r="AU197">
        <f>_xlfn.RANK.AVG(Table2[[#This Row],[Sharpe Ratio Z-Score]],Table2[Sharpe Ratio Z-Score])</f>
        <v>248</v>
      </c>
      <c r="AV197">
        <f>(Table2[[#This Row],[Rank 1Y]]+Table2[[#This Row],[Rank 6M]]+Table2[[#This Row],[Rank Sharpe]])/3</f>
        <v>237.33333333333334</v>
      </c>
    </row>
    <row r="198" spans="1:48" x14ac:dyDescent="0.3">
      <c r="A198" t="s">
        <v>325</v>
      </c>
      <c r="B198" t="s">
        <v>326</v>
      </c>
      <c r="C198" t="s">
        <v>3140</v>
      </c>
      <c r="D198" t="s">
        <v>51</v>
      </c>
      <c r="E198">
        <v>81108.946651949998</v>
      </c>
      <c r="F198">
        <v>1396.5</v>
      </c>
      <c r="G198">
        <v>37.525737099358302</v>
      </c>
      <c r="H198">
        <f>(Table2[[#This Row],[1Y Return vs Nifty]]-AVERAGE(Table2[1Y Return vs Nifty]))/_xlfn.STDEV.P(Table2[1Y Return vs Nifty])</f>
        <v>0.23599966121126315</v>
      </c>
      <c r="I198">
        <v>2.9262965076570699</v>
      </c>
      <c r="J198">
        <f>(Table2[[#This Row],[1M Return vs Nifty]]-AVERAGE(Table2[1M Return vs Nifty]))/_xlfn.STDEV.P(Table2[1M Return vs Nifty])</f>
        <v>0.38225659563541903</v>
      </c>
      <c r="K198">
        <v>13.6875946303138</v>
      </c>
      <c r="L198">
        <f>(Table2[[#This Row],[6M Return vs Nifty]]-AVERAGE(Table2[6M Return vs Nifty]))/_xlfn.STDEV.P(Table2[6M Return vs Nifty])</f>
        <v>0.30497589292956556</v>
      </c>
      <c r="M198">
        <v>-0.96306592747127695</v>
      </c>
      <c r="N198">
        <f>(Table2[[#This Row],[1W Return vs Nifty]]-AVERAGE(Table2[1W Return vs Nifty]))/_xlfn.STDEV.P(Table2[1W Return vs Nifty])</f>
        <v>-0.34925766189852014</v>
      </c>
      <c r="O198">
        <v>1450.04</v>
      </c>
      <c r="P198">
        <v>1461.0747341573499</v>
      </c>
      <c r="Q198">
        <v>1287.26442051597</v>
      </c>
      <c r="R198">
        <v>25.6304488465296</v>
      </c>
      <c r="S198" s="1">
        <f>(Table2[[#This Row],[Close Price]]-Table2[[#This Row],[20D EMA]])/Table2[[#This Row],[20D EMA]]</f>
        <v>-3.6923119362224463E-2</v>
      </c>
      <c r="T198" s="1">
        <f>(Table2[[#This Row],[Close Price]]-Table2[[#This Row],[50D EMA]])/Table2[[#This Row],[50D EMA]]</f>
        <v>-4.4196735901118896E-2</v>
      </c>
      <c r="U198" s="1">
        <f>(Table2[[#This Row],[Close Price]]-Table2[[#This Row],[200D EMA]])/Table2[[#This Row],[200D EMA]]</f>
        <v>8.4858695496489764E-2</v>
      </c>
      <c r="V198">
        <v>0.54030664612849399</v>
      </c>
      <c r="W198">
        <v>1388.95</v>
      </c>
      <c r="X198">
        <v>1418.9</v>
      </c>
      <c r="Y198">
        <v>1385.05</v>
      </c>
      <c r="Z198">
        <v>1442.35</v>
      </c>
      <c r="AA198">
        <v>1385.05</v>
      </c>
      <c r="AB198">
        <v>1520.05</v>
      </c>
      <c r="AC198" s="1">
        <f>(Table2[[#This Row],[Close Price]]/Table2[[#This Row],[Day Low]])-1</f>
        <v>5.435760826523639E-3</v>
      </c>
      <c r="AD198" s="1">
        <f>(Table2[[#This Row],[Day High]]/Table2[[#This Row],[Close Price]])-1</f>
        <v>1.6040100250626521E-2</v>
      </c>
      <c r="AE198" s="1">
        <f>(Table2[[#This Row],[Close Price]]/Table2[[#This Row],[Current Week Low]])-1</f>
        <v>8.2668495722175717E-3</v>
      </c>
      <c r="AF198" s="1">
        <f>(Table2[[#This Row],[Current Week High]]/Table2[[#This Row],[Close Price]])-1</f>
        <v>3.2832080200501101E-2</v>
      </c>
      <c r="AG198" s="1">
        <f>(Table2[[#This Row],[Close Price]]/Table2[[#This Row],[Current Month Low]])-1</f>
        <v>8.2668495722175717E-3</v>
      </c>
      <c r="AH198" s="1">
        <f>(Table2[[#This Row],[Current Month High]]/Table2[[#This Row],[Close Price]])-1</f>
        <v>8.8471177944862145E-2</v>
      </c>
      <c r="AI198">
        <v>13.9992839240959</v>
      </c>
      <c r="AJ198">
        <v>67.315641286766905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-0.09</v>
      </c>
      <c r="AM198" t="s">
        <v>3181</v>
      </c>
      <c r="AN198">
        <v>-5.65</v>
      </c>
      <c r="AO198" t="s">
        <v>3181</v>
      </c>
      <c r="AP198">
        <v>8.4048378768552007E-2</v>
      </c>
      <c r="AQ198">
        <f>(Table2[[#This Row],[Sharpe Ratio]]-AVERAGE(Table2[Sharpe Ratio]))/_xlfn.STDEV.P(Table2[Sharpe Ratio])</f>
        <v>0.31142388581507668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230</v>
      </c>
      <c r="AT198">
        <f>_xlfn.RANK.AVG(Table2[[#This Row],[6M Return vs Nifty Z-Score]],Table2[6M Return vs Nifty Z-Score])</f>
        <v>222</v>
      </c>
      <c r="AU198">
        <f>_xlfn.RANK.AVG(Table2[[#This Row],[Sharpe Ratio Z-Score]],Table2[Sharpe Ratio Z-Score])</f>
        <v>262</v>
      </c>
      <c r="AV198">
        <f>(Table2[[#This Row],[Rank 1Y]]+Table2[[#This Row],[Rank 6M]]+Table2[[#This Row],[Rank Sharpe]])/3</f>
        <v>238</v>
      </c>
    </row>
    <row r="199" spans="1:48" x14ac:dyDescent="0.3">
      <c r="A199" t="s">
        <v>1051</v>
      </c>
      <c r="B199" t="s">
        <v>1052</v>
      </c>
      <c r="C199" t="s">
        <v>3147</v>
      </c>
      <c r="D199" t="s">
        <v>117</v>
      </c>
      <c r="E199">
        <v>12948.4880049</v>
      </c>
      <c r="F199">
        <v>424.9</v>
      </c>
      <c r="G199">
        <v>15.910456605456099</v>
      </c>
      <c r="H199">
        <f>(Table2[[#This Row],[1Y Return vs Nifty]]-AVERAGE(Table2[1Y Return vs Nifty]))/_xlfn.STDEV.P(Table2[1Y Return vs Nifty])</f>
        <v>-0.13491717336566864</v>
      </c>
      <c r="I199">
        <v>21.307599970131601</v>
      </c>
      <c r="J199">
        <f>(Table2[[#This Row],[1M Return vs Nifty]]-AVERAGE(Table2[1M Return vs Nifty]))/_xlfn.STDEV.P(Table2[1M Return vs Nifty])</f>
        <v>2.5020213685745674</v>
      </c>
      <c r="K199">
        <v>6.8644183537805796</v>
      </c>
      <c r="L199">
        <f>(Table2[[#This Row],[6M Return vs Nifty]]-AVERAGE(Table2[6M Return vs Nifty]))/_xlfn.STDEV.P(Table2[6M Return vs Nifty])</f>
        <v>6.3396987726530019E-2</v>
      </c>
      <c r="M199">
        <v>5.2909619009718902</v>
      </c>
      <c r="N199">
        <f>(Table2[[#This Row],[1W Return vs Nifty]]-AVERAGE(Table2[1W Return vs Nifty]))/_xlfn.STDEV.P(Table2[1W Return vs Nifty])</f>
        <v>0.94450293252610107</v>
      </c>
      <c r="O199">
        <v>398.97</v>
      </c>
      <c r="P199">
        <v>380.35407176020698</v>
      </c>
      <c r="Q199">
        <v>352.25965773768201</v>
      </c>
      <c r="R199">
        <v>59.389576923500002</v>
      </c>
      <c r="S199" s="1">
        <f>(Table2[[#This Row],[Close Price]]-Table2[[#This Row],[20D EMA]])/Table2[[#This Row],[20D EMA]]</f>
        <v>6.4992355314935829E-2</v>
      </c>
      <c r="T199" s="1">
        <f>(Table2[[#This Row],[Close Price]]-Table2[[#This Row],[50D EMA]])/Table2[[#This Row],[50D EMA]]</f>
        <v>0.11711700109753745</v>
      </c>
      <c r="U199" s="1">
        <f>(Table2[[#This Row],[Close Price]]-Table2[[#This Row],[200D EMA]])/Table2[[#This Row],[200D EMA]]</f>
        <v>0.20621249316153945</v>
      </c>
      <c r="V199">
        <v>0.69203800487968703</v>
      </c>
      <c r="W199">
        <v>410.5</v>
      </c>
      <c r="X199">
        <v>426.8</v>
      </c>
      <c r="Y199">
        <v>381.35</v>
      </c>
      <c r="Z199">
        <v>428.15</v>
      </c>
      <c r="AA199">
        <v>334.4</v>
      </c>
      <c r="AB199">
        <v>451</v>
      </c>
      <c r="AC199" s="1">
        <f>(Table2[[#This Row],[Close Price]]/Table2[[#This Row],[Day Low]])-1</f>
        <v>3.5079171741778215E-2</v>
      </c>
      <c r="AD199" s="1">
        <f>(Table2[[#This Row],[Day High]]/Table2[[#This Row],[Close Price]])-1</f>
        <v>4.4716403859732523E-3</v>
      </c>
      <c r="AE199" s="1">
        <f>(Table2[[#This Row],[Close Price]]/Table2[[#This Row],[Current Week Low]])-1</f>
        <v>0.1141995542152876</v>
      </c>
      <c r="AF199" s="1">
        <f>(Table2[[#This Row],[Current Week High]]/Table2[[#This Row],[Close Price]])-1</f>
        <v>7.6488585549541188E-3</v>
      </c>
      <c r="AG199" s="1">
        <f>(Table2[[#This Row],[Close Price]]/Table2[[#This Row],[Current Month Low]])-1</f>
        <v>0.27063397129186595</v>
      </c>
      <c r="AH199" s="1">
        <f>(Table2[[#This Row],[Current Month High]]/Table2[[#This Row],[Close Price]])-1</f>
        <v>6.1426217933631566E-2</v>
      </c>
      <c r="AI199">
        <v>6.1426217933631504</v>
      </c>
      <c r="AJ199">
        <v>55.612525178538696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0.24</v>
      </c>
      <c r="AM199" t="s">
        <v>3182</v>
      </c>
      <c r="AN199">
        <v>-3.62</v>
      </c>
      <c r="AO199" t="s">
        <v>3181</v>
      </c>
      <c r="AP199">
        <v>0.166398307863311</v>
      </c>
      <c r="AQ199">
        <f>(Table2[[#This Row],[Sharpe Ratio]]-AVERAGE(Table2[Sharpe Ratio]))/_xlfn.STDEV.P(Table2[Sharpe Ratio])</f>
        <v>1.2896945877991783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4.6646987032607079</v>
      </c>
      <c r="AS199">
        <f>_xlfn.RANK.AVG(Table2[[#This Row],[1Y Return vs Nifty Z-Score]],Table2[1Y Return vs Nifty Z-Score])</f>
        <v>345</v>
      </c>
      <c r="AT199">
        <f>_xlfn.RANK.AVG(Table2[[#This Row],[6M Return vs Nifty Z-Score]],Table2[6M Return vs Nifty Z-Score])</f>
        <v>298</v>
      </c>
      <c r="AU199">
        <f>_xlfn.RANK.AVG(Table2[[#This Row],[Sharpe Ratio Z-Score]],Table2[Sharpe Ratio Z-Score])</f>
        <v>73</v>
      </c>
      <c r="AV199">
        <f>(Table2[[#This Row],[Rank 1Y]]+Table2[[#This Row],[Rank 6M]]+Table2[[#This Row],[Rank Sharpe]])/3</f>
        <v>238.66666666666666</v>
      </c>
    </row>
    <row r="200" spans="1:48" x14ac:dyDescent="0.3">
      <c r="A200" t="s">
        <v>185</v>
      </c>
      <c r="B200" t="s">
        <v>186</v>
      </c>
      <c r="C200" t="s">
        <v>3136</v>
      </c>
      <c r="D200" t="s">
        <v>136</v>
      </c>
      <c r="E200">
        <v>137612.28623999999</v>
      </c>
      <c r="F200">
        <v>522.6</v>
      </c>
      <c r="G200">
        <v>54.845628289545502</v>
      </c>
      <c r="H200">
        <f>(Table2[[#This Row],[1Y Return vs Nifty]]-AVERAGE(Table2[1Y Return vs Nifty]))/_xlfn.STDEV.P(Table2[1Y Return vs Nifty])</f>
        <v>0.53320788931144625</v>
      </c>
      <c r="I200">
        <v>2.19722016790399</v>
      </c>
      <c r="J200">
        <f>(Table2[[#This Row],[1M Return vs Nifty]]-AVERAGE(Table2[1M Return vs Nifty]))/_xlfn.STDEV.P(Table2[1M Return vs Nifty])</f>
        <v>0.29817820886882906</v>
      </c>
      <c r="K200">
        <v>-12.731178455523599</v>
      </c>
      <c r="L200">
        <f>(Table2[[#This Row],[6M Return vs Nifty]]-AVERAGE(Table2[6M Return vs Nifty]))/_xlfn.STDEV.P(Table2[6M Return vs Nifty])</f>
        <v>-0.63039760765464536</v>
      </c>
      <c r="M200">
        <v>5.3145278055535998</v>
      </c>
      <c r="N200">
        <f>(Table2[[#This Row],[1W Return vs Nifty]]-AVERAGE(Table2[1W Return vs Nifty]))/_xlfn.STDEV.P(Table2[1W Return vs Nifty])</f>
        <v>0.94937797298900484</v>
      </c>
      <c r="O200">
        <v>532.98</v>
      </c>
      <c r="P200">
        <v>548.36554883671602</v>
      </c>
      <c r="Q200">
        <v>506.21229586299302</v>
      </c>
      <c r="R200">
        <v>51.955281092460403</v>
      </c>
      <c r="S200" s="1">
        <f>(Table2[[#This Row],[Close Price]]-Table2[[#This Row],[20D EMA]])/Table2[[#This Row],[20D EMA]]</f>
        <v>-1.9475402454125851E-2</v>
      </c>
      <c r="T200" s="1">
        <f>(Table2[[#This Row],[Close Price]]-Table2[[#This Row],[50D EMA]])/Table2[[#This Row],[50D EMA]]</f>
        <v>-4.6986082352135632E-2</v>
      </c>
      <c r="U200" s="1">
        <f>(Table2[[#This Row],[Close Price]]-Table2[[#This Row],[200D EMA]])/Table2[[#This Row],[200D EMA]]</f>
        <v>3.2373184671599442E-2</v>
      </c>
      <c r="V200">
        <v>0.94337127546344102</v>
      </c>
      <c r="W200">
        <v>517</v>
      </c>
      <c r="X200">
        <v>535.85</v>
      </c>
      <c r="Y200">
        <v>508.5</v>
      </c>
      <c r="Z200">
        <v>549.85</v>
      </c>
      <c r="AA200">
        <v>484.1</v>
      </c>
      <c r="AB200">
        <v>569.45000000000005</v>
      </c>
      <c r="AC200" s="1">
        <f>(Table2[[#This Row],[Close Price]]/Table2[[#This Row],[Day Low]])-1</f>
        <v>1.0831721470019318E-2</v>
      </c>
      <c r="AD200" s="1">
        <f>(Table2[[#This Row],[Day High]]/Table2[[#This Row],[Close Price]])-1</f>
        <v>2.5353999234596358E-2</v>
      </c>
      <c r="AE200" s="1">
        <f>(Table2[[#This Row],[Close Price]]/Table2[[#This Row],[Current Week Low]])-1</f>
        <v>2.7728613569321547E-2</v>
      </c>
      <c r="AF200" s="1">
        <f>(Table2[[#This Row],[Current Week High]]/Table2[[#This Row],[Close Price]])-1</f>
        <v>5.2143130501339563E-2</v>
      </c>
      <c r="AG200" s="1">
        <f>(Table2[[#This Row],[Close Price]]/Table2[[#This Row],[Current Month Low]])-1</f>
        <v>7.9529022929146764E-2</v>
      </c>
      <c r="AH200" s="1">
        <f>(Table2[[#This Row],[Current Month High]]/Table2[[#This Row],[Close Price]])-1</f>
        <v>8.9647914274779916E-2</v>
      </c>
      <c r="AI200">
        <v>25.143513203214599</v>
      </c>
      <c r="AJ200">
        <v>91.323448654585405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-0.13</v>
      </c>
      <c r="AM200" t="s">
        <v>3181</v>
      </c>
      <c r="AN200">
        <v>-4.51</v>
      </c>
      <c r="AO200" t="s">
        <v>3181</v>
      </c>
      <c r="AP200">
        <v>0.189212105184313</v>
      </c>
      <c r="AQ200">
        <f>(Table2[[#This Row],[Sharpe Ratio]]-AVERAGE(Table2[Sharpe Ratio]))/_xlfn.STDEV.P(Table2[Sharpe Ratio])</f>
        <v>1.560709630137084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156</v>
      </c>
      <c r="AT200">
        <f>_xlfn.RANK.AVG(Table2[[#This Row],[6M Return vs Nifty Z-Score]],Table2[6M Return vs Nifty Z-Score])</f>
        <v>528</v>
      </c>
      <c r="AU200">
        <f>_xlfn.RANK.AVG(Table2[[#This Row],[Sharpe Ratio Z-Score]],Table2[Sharpe Ratio Z-Score])</f>
        <v>36</v>
      </c>
      <c r="AV200">
        <f>(Table2[[#This Row],[Rank 1Y]]+Table2[[#This Row],[Rank 6M]]+Table2[[#This Row],[Rank Sharpe]])/3</f>
        <v>240</v>
      </c>
    </row>
    <row r="201" spans="1:48" x14ac:dyDescent="0.3">
      <c r="A201" t="s">
        <v>1643</v>
      </c>
      <c r="B201" t="s">
        <v>1644</v>
      </c>
      <c r="C201" t="s">
        <v>3138</v>
      </c>
      <c r="D201" t="s">
        <v>237</v>
      </c>
      <c r="E201">
        <v>5596.6996278699999</v>
      </c>
      <c r="F201">
        <v>290.05</v>
      </c>
      <c r="G201">
        <v>11.616656855984299</v>
      </c>
      <c r="H201">
        <f>(Table2[[#This Row],[1Y Return vs Nifty]]-AVERAGE(Table2[1Y Return vs Nifty]))/_xlfn.STDEV.P(Table2[1Y Return vs Nifty])</f>
        <v>-0.20859850319299131</v>
      </c>
      <c r="I201">
        <v>2.1188646383815599</v>
      </c>
      <c r="J201">
        <f>(Table2[[#This Row],[1M Return vs Nifty]]-AVERAGE(Table2[1M Return vs Nifty]))/_xlfn.STDEV.P(Table2[1M Return vs Nifty])</f>
        <v>0.28914210913924654</v>
      </c>
      <c r="K201">
        <v>13.3973349818092</v>
      </c>
      <c r="L201">
        <f>(Table2[[#This Row],[6M Return vs Nifty]]-AVERAGE(Table2[6M Return vs Nifty]))/_xlfn.STDEV.P(Table2[6M Return vs Nifty])</f>
        <v>0.29469906506106636</v>
      </c>
      <c r="M201">
        <v>1.3543560576150899</v>
      </c>
      <c r="N201">
        <f>(Table2[[#This Row],[1W Return vs Nifty]]-AVERAGE(Table2[1W Return vs Nifty]))/_xlfn.STDEV.P(Table2[1W Return vs Nifty])</f>
        <v>0.13014366588616474</v>
      </c>
      <c r="O201">
        <v>288.83999999999997</v>
      </c>
      <c r="P201">
        <v>285.88449301623803</v>
      </c>
      <c r="Q201">
        <v>253.77551565040599</v>
      </c>
      <c r="R201">
        <v>51.583632837225899</v>
      </c>
      <c r="S201" s="1">
        <f>(Table2[[#This Row],[Close Price]]-Table2[[#This Row],[20D EMA]])/Table2[[#This Row],[20D EMA]]</f>
        <v>4.1891704750035884E-3</v>
      </c>
      <c r="T201" s="1">
        <f>(Table2[[#This Row],[Close Price]]-Table2[[#This Row],[50D EMA]])/Table2[[#This Row],[50D EMA]]</f>
        <v>1.4570594367723851E-2</v>
      </c>
      <c r="U201" s="1">
        <f>(Table2[[#This Row],[Close Price]]-Table2[[#This Row],[200D EMA]])/Table2[[#This Row],[200D EMA]]</f>
        <v>0.14293925974941069</v>
      </c>
      <c r="V201">
        <v>0.35272492332351502</v>
      </c>
      <c r="W201">
        <v>282.55</v>
      </c>
      <c r="X201">
        <v>292.3</v>
      </c>
      <c r="Y201">
        <v>266.10000000000002</v>
      </c>
      <c r="Z201">
        <v>292.3</v>
      </c>
      <c r="AA201">
        <v>265.3</v>
      </c>
      <c r="AB201">
        <v>318</v>
      </c>
      <c r="AC201" s="1">
        <f>(Table2[[#This Row],[Close Price]]/Table2[[#This Row],[Day Low]])-1</f>
        <v>2.6543974517784452E-2</v>
      </c>
      <c r="AD201" s="1">
        <f>(Table2[[#This Row],[Day High]]/Table2[[#This Row],[Close Price]])-1</f>
        <v>7.7572832270298431E-3</v>
      </c>
      <c r="AE201" s="1">
        <f>(Table2[[#This Row],[Close Price]]/Table2[[#This Row],[Current Week Low]])-1</f>
        <v>9.0003757985719579E-2</v>
      </c>
      <c r="AF201" s="1">
        <f>(Table2[[#This Row],[Current Week High]]/Table2[[#This Row],[Close Price]])-1</f>
        <v>7.7572832270298431E-3</v>
      </c>
      <c r="AG201" s="1">
        <f>(Table2[[#This Row],[Close Price]]/Table2[[#This Row],[Current Month Low]])-1</f>
        <v>9.3290614398793714E-2</v>
      </c>
      <c r="AH201" s="1">
        <f>(Table2[[#This Row],[Current Month High]]/Table2[[#This Row],[Close Price]])-1</f>
        <v>9.6362696086881527E-2</v>
      </c>
      <c r="AI201">
        <v>13.7390105154283</v>
      </c>
      <c r="AJ201">
        <v>59.324361439165003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</v>
      </c>
      <c r="AM201" t="s">
        <v>3182</v>
      </c>
      <c r="AN201">
        <v>-6.59</v>
      </c>
      <c r="AO201" t="s">
        <v>3181</v>
      </c>
      <c r="AP201">
        <v>0.133090812555821</v>
      </c>
      <c r="AQ201">
        <f>(Table2[[#This Row],[Sharpe Ratio]]-AVERAGE(Table2[Sharpe Ratio]))/_xlfn.STDEV.P(Table2[Sharpe Ratio])</f>
        <v>0.89402033314017648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1.3994066700336627</v>
      </c>
      <c r="AS201">
        <f>_xlfn.RANK.AVG(Table2[[#This Row],[1Y Return vs Nifty Z-Score]],Table2[1Y Return vs Nifty Z-Score])</f>
        <v>366</v>
      </c>
      <c r="AT201">
        <f>_xlfn.RANK.AVG(Table2[[#This Row],[6M Return vs Nifty Z-Score]],Table2[6M Return vs Nifty Z-Score])</f>
        <v>228</v>
      </c>
      <c r="AU201">
        <f>_xlfn.RANK.AVG(Table2[[#This Row],[Sharpe Ratio Z-Score]],Table2[Sharpe Ratio Z-Score])</f>
        <v>131</v>
      </c>
      <c r="AV201">
        <f>(Table2[[#This Row],[Rank 1Y]]+Table2[[#This Row],[Rank 6M]]+Table2[[#This Row],[Rank Sharpe]])/3</f>
        <v>241.66666666666666</v>
      </c>
    </row>
    <row r="202" spans="1:48" x14ac:dyDescent="0.3">
      <c r="A202" t="s">
        <v>486</v>
      </c>
      <c r="B202" t="s">
        <v>487</v>
      </c>
      <c r="C202" t="s">
        <v>3136</v>
      </c>
      <c r="D202" t="s">
        <v>218</v>
      </c>
      <c r="E202">
        <v>44845.204552119998</v>
      </c>
      <c r="F202">
        <v>708.2</v>
      </c>
      <c r="G202">
        <v>54.052022049346199</v>
      </c>
      <c r="H202">
        <f>(Table2[[#This Row],[1Y Return vs Nifty]]-AVERAGE(Table2[1Y Return vs Nifty]))/_xlfn.STDEV.P(Table2[1Y Return vs Nifty])</f>
        <v>0.51958965684861669</v>
      </c>
      <c r="I202">
        <v>10.937256586662</v>
      </c>
      <c r="J202">
        <f>(Table2[[#This Row],[1M Return vs Nifty]]-AVERAGE(Table2[1M Return vs Nifty]))/_xlfn.STDEV.P(Table2[1M Return vs Nifty])</f>
        <v>1.3060948320022761</v>
      </c>
      <c r="K202">
        <v>14.3323131977429</v>
      </c>
      <c r="L202">
        <f>(Table2[[#This Row],[6M Return vs Nifty]]-AVERAGE(Table2[6M Return vs Nifty]))/_xlfn.STDEV.P(Table2[6M Return vs Nifty])</f>
        <v>0.32780256475677017</v>
      </c>
      <c r="M202">
        <v>1.30024606874546</v>
      </c>
      <c r="N202">
        <f>(Table2[[#This Row],[1W Return vs Nifty]]-AVERAGE(Table2[1W Return vs Nifty]))/_xlfn.STDEV.P(Table2[1W Return vs Nifty])</f>
        <v>0.11895002024136934</v>
      </c>
      <c r="O202">
        <v>683.32</v>
      </c>
      <c r="P202">
        <v>675.42027750261104</v>
      </c>
      <c r="Q202">
        <v>596.820067221052</v>
      </c>
      <c r="R202">
        <v>52.887498657612703</v>
      </c>
      <c r="S202" s="1">
        <f>(Table2[[#This Row],[Close Price]]-Table2[[#This Row],[20D EMA]])/Table2[[#This Row],[20D EMA]]</f>
        <v>3.6410466545688684E-2</v>
      </c>
      <c r="T202" s="1">
        <f>(Table2[[#This Row],[Close Price]]-Table2[[#This Row],[50D EMA]])/Table2[[#This Row],[50D EMA]]</f>
        <v>4.853233399890379E-2</v>
      </c>
      <c r="U202" s="1">
        <f>(Table2[[#This Row],[Close Price]]-Table2[[#This Row],[200D EMA]])/Table2[[#This Row],[200D EMA]]</f>
        <v>0.18662229857243526</v>
      </c>
      <c r="V202">
        <v>1.1610890270266101</v>
      </c>
      <c r="W202">
        <v>685.95</v>
      </c>
      <c r="X202">
        <v>710</v>
      </c>
      <c r="Y202">
        <v>663.9</v>
      </c>
      <c r="Z202">
        <v>710</v>
      </c>
      <c r="AA202">
        <v>625</v>
      </c>
      <c r="AB202">
        <v>748.6</v>
      </c>
      <c r="AC202" s="1">
        <f>(Table2[[#This Row],[Close Price]]/Table2[[#This Row],[Day Low]])-1</f>
        <v>3.2436766528172623E-2</v>
      </c>
      <c r="AD202" s="1">
        <f>(Table2[[#This Row],[Day High]]/Table2[[#This Row],[Close Price]])-1</f>
        <v>2.5416548997456712E-3</v>
      </c>
      <c r="AE202" s="1">
        <f>(Table2[[#This Row],[Close Price]]/Table2[[#This Row],[Current Week Low]])-1</f>
        <v>6.6726916704322958E-2</v>
      </c>
      <c r="AF202" s="1">
        <f>(Table2[[#This Row],[Current Week High]]/Table2[[#This Row],[Close Price]])-1</f>
        <v>2.5416548997456712E-3</v>
      </c>
      <c r="AG202" s="1">
        <f>(Table2[[#This Row],[Close Price]]/Table2[[#This Row],[Current Month Low]])-1</f>
        <v>0.13312000000000013</v>
      </c>
      <c r="AH202" s="1">
        <f>(Table2[[#This Row],[Current Month High]]/Table2[[#This Row],[Close Price]])-1</f>
        <v>5.7046032194295382E-2</v>
      </c>
      <c r="AI202">
        <v>5.7046032194295302</v>
      </c>
      <c r="AJ202">
        <v>90.2229384904646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0.04</v>
      </c>
      <c r="AM202" t="s">
        <v>3182</v>
      </c>
      <c r="AN202">
        <v>0.16</v>
      </c>
      <c r="AO202" t="s">
        <v>3182</v>
      </c>
      <c r="AP202">
        <v>5.0725128684044003E-2</v>
      </c>
      <c r="AQ202">
        <f>(Table2[[#This Row],[Sharpe Ratio]]-AVERAGE(Table2[Sharpe Ratio]))/_xlfn.STDEV.P(Table2[Sharpe Ratio])</f>
        <v>-8.4437526707233923E-2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2.1879995471417981</v>
      </c>
      <c r="AS202">
        <f>_xlfn.RANK.AVG(Table2[[#This Row],[1Y Return vs Nifty Z-Score]],Table2[1Y Return vs Nifty Z-Score])</f>
        <v>158</v>
      </c>
      <c r="AT202">
        <f>_xlfn.RANK.AVG(Table2[[#This Row],[6M Return vs Nifty Z-Score]],Table2[6M Return vs Nifty Z-Score])</f>
        <v>209</v>
      </c>
      <c r="AU202">
        <f>_xlfn.RANK.AVG(Table2[[#This Row],[Sharpe Ratio Z-Score]],Table2[Sharpe Ratio Z-Score])</f>
        <v>361</v>
      </c>
      <c r="AV202">
        <f>(Table2[[#This Row],[Rank 1Y]]+Table2[[#This Row],[Rank 6M]]+Table2[[#This Row],[Rank Sharpe]])/3</f>
        <v>242.66666666666666</v>
      </c>
    </row>
    <row r="203" spans="1:48" x14ac:dyDescent="0.3">
      <c r="A203" t="s">
        <v>1495</v>
      </c>
      <c r="B203" t="s">
        <v>1496</v>
      </c>
      <c r="C203" t="s">
        <v>3139</v>
      </c>
      <c r="D203" t="s">
        <v>46</v>
      </c>
      <c r="E203">
        <v>6838.7946716639999</v>
      </c>
      <c r="F203">
        <v>40.71</v>
      </c>
      <c r="G203">
        <v>39.439648932430799</v>
      </c>
      <c r="H203">
        <f>(Table2[[#This Row],[1Y Return vs Nifty]]-AVERAGE(Table2[1Y Return vs Nifty]))/_xlfn.STDEV.P(Table2[1Y Return vs Nifty])</f>
        <v>0.26884226619077528</v>
      </c>
      <c r="I203">
        <v>-1.93602104080562</v>
      </c>
      <c r="J203">
        <f>(Table2[[#This Row],[1M Return vs Nifty]]-AVERAGE(Table2[1M Return vs Nifty]))/_xlfn.STDEV.P(Table2[1M Return vs Nifty])</f>
        <v>-0.17847455572807108</v>
      </c>
      <c r="K203">
        <v>1.33510711809555</v>
      </c>
      <c r="L203">
        <f>(Table2[[#This Row],[6M Return vs Nifty]]-AVERAGE(Table2[6M Return vs Nifty]))/_xlfn.STDEV.P(Table2[6M Return vs Nifty])</f>
        <v>-0.13237180098814766</v>
      </c>
      <c r="M203">
        <v>1.9626216170589801</v>
      </c>
      <c r="N203">
        <f>(Table2[[#This Row],[1W Return vs Nifty]]-AVERAGE(Table2[1W Return vs Nifty]))/_xlfn.STDEV.P(Table2[1W Return vs Nifty])</f>
        <v>0.25597457571600629</v>
      </c>
      <c r="O203">
        <v>40.14</v>
      </c>
      <c r="P203">
        <v>42.405420845136597</v>
      </c>
      <c r="Q203">
        <v>40.470050091449998</v>
      </c>
      <c r="R203">
        <v>47.241404389690899</v>
      </c>
      <c r="S203" s="1">
        <f>(Table2[[#This Row],[Close Price]]-Table2[[#This Row],[20D EMA]])/Table2[[#This Row],[20D EMA]]</f>
        <v>1.4200298953662189E-2</v>
      </c>
      <c r="T203" s="1">
        <f>(Table2[[#This Row],[Close Price]]-Table2[[#This Row],[50D EMA]])/Table2[[#This Row],[50D EMA]]</f>
        <v>-3.9981229082202127E-2</v>
      </c>
      <c r="U203" s="1">
        <f>(Table2[[#This Row],[Close Price]]-Table2[[#This Row],[200D EMA]])/Table2[[#This Row],[200D EMA]]</f>
        <v>5.9290736731926145E-3</v>
      </c>
      <c r="V203">
        <v>0.80240511132733805</v>
      </c>
      <c r="W203">
        <v>38.880000000000003</v>
      </c>
      <c r="X203">
        <v>41</v>
      </c>
      <c r="Y203">
        <v>36.28</v>
      </c>
      <c r="Z203">
        <v>41</v>
      </c>
      <c r="AA203">
        <v>35.5</v>
      </c>
      <c r="AB203">
        <v>45.06</v>
      </c>
      <c r="AC203" s="1">
        <f>(Table2[[#This Row],[Close Price]]/Table2[[#This Row],[Day Low]])-1</f>
        <v>4.7067901234567833E-2</v>
      </c>
      <c r="AD203" s="1">
        <f>(Table2[[#This Row],[Day High]]/Table2[[#This Row],[Close Price]])-1</f>
        <v>7.123556865634928E-3</v>
      </c>
      <c r="AE203" s="1">
        <f>(Table2[[#This Row],[Close Price]]/Table2[[#This Row],[Current Week Low]])-1</f>
        <v>0.12210584343991182</v>
      </c>
      <c r="AF203" s="1">
        <f>(Table2[[#This Row],[Current Week High]]/Table2[[#This Row],[Close Price]])-1</f>
        <v>7.123556865634928E-3</v>
      </c>
      <c r="AG203" s="1">
        <f>(Table2[[#This Row],[Close Price]]/Table2[[#This Row],[Current Month Low]])-1</f>
        <v>0.14676056338028176</v>
      </c>
      <c r="AH203" s="1">
        <f>(Table2[[#This Row],[Current Month High]]/Table2[[#This Row],[Close Price]])-1</f>
        <v>0.10685335298452481</v>
      </c>
      <c r="AI203">
        <v>41.2429378531073</v>
      </c>
      <c r="AJ203">
        <v>67.619391858311104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-0.12</v>
      </c>
      <c r="AM203" t="s">
        <v>3181</v>
      </c>
      <c r="AN203">
        <v>-7.5</v>
      </c>
      <c r="AO203" t="s">
        <v>3181</v>
      </c>
      <c r="AP203">
        <v>0.12928844869351</v>
      </c>
      <c r="AQ203">
        <f>(Table2[[#This Row],[Sharpe Ratio]]-AVERAGE(Table2[Sharpe Ratio]))/_xlfn.STDEV.P(Table2[Sharpe Ratio])</f>
        <v>0.84885039546479957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221</v>
      </c>
      <c r="AT203">
        <f>_xlfn.RANK.AVG(Table2[[#This Row],[6M Return vs Nifty Z-Score]],Table2[6M Return vs Nifty Z-Score])</f>
        <v>370</v>
      </c>
      <c r="AU203">
        <f>_xlfn.RANK.AVG(Table2[[#This Row],[Sharpe Ratio Z-Score]],Table2[Sharpe Ratio Z-Score])</f>
        <v>137</v>
      </c>
      <c r="AV203">
        <f>(Table2[[#This Row],[Rank 1Y]]+Table2[[#This Row],[Rank 6M]]+Table2[[#This Row],[Rank Sharpe]])/3</f>
        <v>242.66666666666666</v>
      </c>
    </row>
    <row r="204" spans="1:48" x14ac:dyDescent="0.3">
      <c r="A204" t="s">
        <v>767</v>
      </c>
      <c r="B204" t="s">
        <v>768</v>
      </c>
      <c r="C204" t="s">
        <v>3138</v>
      </c>
      <c r="D204" t="s">
        <v>125</v>
      </c>
      <c r="E204">
        <v>21279.981478199999</v>
      </c>
      <c r="F204">
        <v>849.9</v>
      </c>
      <c r="G204">
        <v>52.779814342005103</v>
      </c>
      <c r="H204">
        <f>(Table2[[#This Row],[1Y Return vs Nifty]]-AVERAGE(Table2[1Y Return vs Nifty]))/_xlfn.STDEV.P(Table2[1Y Return vs Nifty])</f>
        <v>0.49775865373651473</v>
      </c>
      <c r="I204">
        <v>-4.1495189728647901</v>
      </c>
      <c r="J204">
        <f>(Table2[[#This Row],[1M Return vs Nifty]]-AVERAGE(Table2[1M Return vs Nifty]))/_xlfn.STDEV.P(Table2[1M Return vs Nifty])</f>
        <v>-0.43373909400913496</v>
      </c>
      <c r="K204">
        <v>52.79550754732</v>
      </c>
      <c r="L204">
        <f>(Table2[[#This Row],[6M Return vs Nifty]]-AVERAGE(Table2[6M Return vs Nifty]))/_xlfn.STDEV.P(Table2[6M Return vs Nifty])</f>
        <v>1.6896164773680868</v>
      </c>
      <c r="M204">
        <v>-0.60321345781104097</v>
      </c>
      <c r="N204">
        <f>(Table2[[#This Row],[1W Return vs Nifty]]-AVERAGE(Table2[1W Return vs Nifty]))/_xlfn.STDEV.P(Table2[1W Return vs Nifty])</f>
        <v>-0.27481556508925647</v>
      </c>
      <c r="O204">
        <v>867.99</v>
      </c>
      <c r="P204">
        <v>858.51545376805598</v>
      </c>
      <c r="Q204">
        <v>713.53702770205098</v>
      </c>
      <c r="R204">
        <v>42.281330330920603</v>
      </c>
      <c r="S204" s="1">
        <f>(Table2[[#This Row],[Close Price]]-Table2[[#This Row],[20D EMA]])/Table2[[#This Row],[20D EMA]]</f>
        <v>-2.0841253931496943E-2</v>
      </c>
      <c r="T204" s="1">
        <f>(Table2[[#This Row],[Close Price]]-Table2[[#This Row],[50D EMA]])/Table2[[#This Row],[50D EMA]]</f>
        <v>-1.0035292585873039E-2</v>
      </c>
      <c r="U204" s="1">
        <f>(Table2[[#This Row],[Close Price]]-Table2[[#This Row],[200D EMA]])/Table2[[#This Row],[200D EMA]]</f>
        <v>0.19110847370753348</v>
      </c>
      <c r="V204">
        <v>0.72552741083247296</v>
      </c>
      <c r="W204">
        <v>846.6</v>
      </c>
      <c r="X204">
        <v>856.95</v>
      </c>
      <c r="Y204">
        <v>835.05</v>
      </c>
      <c r="Z204">
        <v>876</v>
      </c>
      <c r="AA204">
        <v>822.8</v>
      </c>
      <c r="AB204">
        <v>965</v>
      </c>
      <c r="AC204" s="1">
        <f>(Table2[[#This Row],[Close Price]]/Table2[[#This Row],[Day Low]])-1</f>
        <v>3.8979447200566675E-3</v>
      </c>
      <c r="AD204" s="1">
        <f>(Table2[[#This Row],[Day High]]/Table2[[#This Row],[Close Price]])-1</f>
        <v>8.295093540416687E-3</v>
      </c>
      <c r="AE204" s="1">
        <f>(Table2[[#This Row],[Close Price]]/Table2[[#This Row],[Current Week Low]])-1</f>
        <v>1.778336626549315E-2</v>
      </c>
      <c r="AF204" s="1">
        <f>(Table2[[#This Row],[Current Week High]]/Table2[[#This Row],[Close Price]])-1</f>
        <v>3.0709495234733541E-2</v>
      </c>
      <c r="AG204" s="1">
        <f>(Table2[[#This Row],[Close Price]]/Table2[[#This Row],[Current Month Low]])-1</f>
        <v>3.2936315021876439E-2</v>
      </c>
      <c r="AH204" s="1">
        <f>(Table2[[#This Row],[Current Month High]]/Table2[[#This Row],[Close Price]])-1</f>
        <v>0.13542769737616189</v>
      </c>
      <c r="AI204">
        <v>18.596305447699699</v>
      </c>
      <c r="AJ204">
        <v>81.971951611176493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3182</v>
      </c>
      <c r="AN204">
        <v>-3.68</v>
      </c>
      <c r="AO204" t="s">
        <v>3181</v>
      </c>
      <c r="AQ204">
        <f>(Table2[[#This Row],[Sharpe Ratio]]-AVERAGE(Table2[Sharpe Ratio]))/_xlfn.STDEV.P(Table2[Sharpe Ratio])</f>
        <v>-0.68702344015560113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0.7917970318506089</v>
      </c>
      <c r="AS204">
        <f>_xlfn.RANK.AVG(Table2[[#This Row],[1Y Return vs Nifty Z-Score]],Table2[1Y Return vs Nifty Z-Score])</f>
        <v>162</v>
      </c>
      <c r="AT204">
        <f>_xlfn.RANK.AVG(Table2[[#This Row],[6M Return vs Nifty Z-Score]],Table2[6M Return vs Nifty Z-Score])</f>
        <v>37</v>
      </c>
      <c r="AU204">
        <f>_xlfn.RANK.AVG(Table2[[#This Row],[Sharpe Ratio Z-Score]],Table2[Sharpe Ratio Z-Score])</f>
        <v>529.5</v>
      </c>
      <c r="AV204">
        <f>(Table2[[#This Row],[Rank 1Y]]+Table2[[#This Row],[Rank 6M]]+Table2[[#This Row],[Rank Sharpe]])/3</f>
        <v>242.83333333333334</v>
      </c>
    </row>
    <row r="205" spans="1:48" x14ac:dyDescent="0.3">
      <c r="A205" t="s">
        <v>1025</v>
      </c>
      <c r="B205" t="s">
        <v>1026</v>
      </c>
      <c r="C205" t="s">
        <v>3137</v>
      </c>
      <c r="D205" t="s">
        <v>1027</v>
      </c>
      <c r="E205">
        <v>13500.274090454999</v>
      </c>
      <c r="F205">
        <v>420.65</v>
      </c>
      <c r="G205">
        <v>62.063731007876697</v>
      </c>
      <c r="H205">
        <f>(Table2[[#This Row],[1Y Return vs Nifty]]-AVERAGE(Table2[1Y Return vs Nifty]))/_xlfn.STDEV.P(Table2[1Y Return vs Nifty])</f>
        <v>0.65707007156209241</v>
      </c>
      <c r="I205">
        <v>-2.9795811520734099</v>
      </c>
      <c r="J205">
        <f>(Table2[[#This Row],[1M Return vs Nifty]]-AVERAGE(Table2[1M Return vs Nifty]))/_xlfn.STDEV.P(Table2[1M Return vs Nifty])</f>
        <v>-0.29881977318372815</v>
      </c>
      <c r="K205">
        <v>-3.5229780478509301</v>
      </c>
      <c r="L205">
        <f>(Table2[[#This Row],[6M Return vs Nifty]]-AVERAGE(Table2[6M Return vs Nifty]))/_xlfn.STDEV.P(Table2[6M Return vs Nifty])</f>
        <v>-0.30437540286031806</v>
      </c>
      <c r="M205">
        <v>6.2766572484133096</v>
      </c>
      <c r="N205">
        <f>(Table2[[#This Row],[1W Return vs Nifty]]-AVERAGE(Table2[1W Return vs Nifty]))/_xlfn.STDEV.P(Table2[1W Return vs Nifty])</f>
        <v>1.1484121305036941</v>
      </c>
      <c r="O205">
        <v>418.61</v>
      </c>
      <c r="P205">
        <v>438.76136575358697</v>
      </c>
      <c r="Q205">
        <v>411.845665488451</v>
      </c>
      <c r="R205">
        <v>53.840321411889697</v>
      </c>
      <c r="S205" s="1">
        <f>(Table2[[#This Row],[Close Price]]-Table2[[#This Row],[20D EMA]])/Table2[[#This Row],[20D EMA]]</f>
        <v>4.8732710637585429E-3</v>
      </c>
      <c r="T205" s="1">
        <f>(Table2[[#This Row],[Close Price]]-Table2[[#This Row],[50D EMA]])/Table2[[#This Row],[50D EMA]]</f>
        <v>-4.1278396794303285E-2</v>
      </c>
      <c r="U205" s="1">
        <f>(Table2[[#This Row],[Close Price]]-Table2[[#This Row],[200D EMA]])/Table2[[#This Row],[200D EMA]]</f>
        <v>2.1377752030258684E-2</v>
      </c>
      <c r="V205">
        <v>0.94056524048449497</v>
      </c>
      <c r="W205">
        <v>413.05</v>
      </c>
      <c r="X205">
        <v>424.55</v>
      </c>
      <c r="Y205">
        <v>388.25</v>
      </c>
      <c r="Z205">
        <v>426.65</v>
      </c>
      <c r="AA205">
        <v>375.1</v>
      </c>
      <c r="AB205">
        <v>463.65</v>
      </c>
      <c r="AC205" s="1">
        <f>(Table2[[#This Row],[Close Price]]/Table2[[#This Row],[Day Low]])-1</f>
        <v>1.8399709478271298E-2</v>
      </c>
      <c r="AD205" s="1">
        <f>(Table2[[#This Row],[Day High]]/Table2[[#This Row],[Close Price]])-1</f>
        <v>9.2713657434921881E-3</v>
      </c>
      <c r="AE205" s="1">
        <f>(Table2[[#This Row],[Close Price]]/Table2[[#This Row],[Current Week Low]])-1</f>
        <v>8.3451384417256858E-2</v>
      </c>
      <c r="AF205" s="1">
        <f>(Table2[[#This Row],[Current Week High]]/Table2[[#This Row],[Close Price]])-1</f>
        <v>1.426363960537258E-2</v>
      </c>
      <c r="AG205" s="1">
        <f>(Table2[[#This Row],[Close Price]]/Table2[[#This Row],[Current Month Low]])-1</f>
        <v>0.1214342841908822</v>
      </c>
      <c r="AH205" s="1">
        <f>(Table2[[#This Row],[Current Month High]]/Table2[[#This Row],[Close Price]])-1</f>
        <v>0.10222275050517049</v>
      </c>
      <c r="AI205">
        <v>46.8679424699869</v>
      </c>
      <c r="AJ205">
        <v>90.900839573405904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-0.14000000000000001</v>
      </c>
      <c r="AM205" t="s">
        <v>3181</v>
      </c>
      <c r="AN205">
        <v>3.08</v>
      </c>
      <c r="AO205" t="s">
        <v>3182</v>
      </c>
      <c r="AP205">
        <v>0.117201611328931</v>
      </c>
      <c r="AQ205">
        <f>(Table2[[#This Row],[Sharpe Ratio]]-AVERAGE(Table2[Sharpe Ratio]))/_xlfn.STDEV.P(Table2[Sharpe Ratio])</f>
        <v>0.70526558606188683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139</v>
      </c>
      <c r="AT205">
        <f>_xlfn.RANK.AVG(Table2[[#This Row],[6M Return vs Nifty Z-Score]],Table2[6M Return vs Nifty Z-Score])</f>
        <v>423</v>
      </c>
      <c r="AU205">
        <f>_xlfn.RANK.AVG(Table2[[#This Row],[Sharpe Ratio Z-Score]],Table2[Sharpe Ratio Z-Score])</f>
        <v>167</v>
      </c>
      <c r="AV205">
        <f>(Table2[[#This Row],[Rank 1Y]]+Table2[[#This Row],[Rank 6M]]+Table2[[#This Row],[Rank Sharpe]])/3</f>
        <v>243</v>
      </c>
    </row>
    <row r="206" spans="1:48" x14ac:dyDescent="0.3">
      <c r="A206" t="s">
        <v>142</v>
      </c>
      <c r="B206" t="s">
        <v>143</v>
      </c>
      <c r="C206" t="s">
        <v>3138</v>
      </c>
      <c r="D206" t="s">
        <v>144</v>
      </c>
      <c r="E206">
        <v>194192.56108387501</v>
      </c>
      <c r="F206">
        <v>597.75</v>
      </c>
      <c r="G206">
        <v>37.568787809075701</v>
      </c>
      <c r="H206">
        <f>(Table2[[#This Row],[1Y Return vs Nifty]]-AVERAGE(Table2[1Y Return vs Nifty]))/_xlfn.STDEV.P(Table2[1Y Return vs Nifty])</f>
        <v>0.23673840864408841</v>
      </c>
      <c r="I206">
        <v>5.1398756175342797</v>
      </c>
      <c r="J206">
        <f>(Table2[[#This Row],[1M Return vs Nifty]]-AVERAGE(Table2[1M Return vs Nifty]))/_xlfn.STDEV.P(Table2[1M Return vs Nifty])</f>
        <v>0.63753049548756924</v>
      </c>
      <c r="K206">
        <v>-8.5587804095047897</v>
      </c>
      <c r="L206">
        <f>(Table2[[#This Row],[6M Return vs Nifty]]-AVERAGE(Table2[6M Return vs Nifty]))/_xlfn.STDEV.P(Table2[6M Return vs Nifty])</f>
        <v>-0.48267119532448582</v>
      </c>
      <c r="M206">
        <v>-1.5274615231967901</v>
      </c>
      <c r="N206">
        <f>(Table2[[#This Row],[1W Return vs Nifty]]-AVERAGE(Table2[1W Return vs Nifty]))/_xlfn.STDEV.P(Table2[1W Return vs Nifty])</f>
        <v>-0.46601326347988486</v>
      </c>
      <c r="O206">
        <v>603.45000000000005</v>
      </c>
      <c r="P206">
        <v>608.30728307511197</v>
      </c>
      <c r="Q206">
        <v>571.96743419918096</v>
      </c>
      <c r="R206">
        <v>51.316203007505898</v>
      </c>
      <c r="S206" s="1">
        <f>(Table2[[#This Row],[Close Price]]-Table2[[#This Row],[20D EMA]])/Table2[[#This Row],[20D EMA]]</f>
        <v>-9.4456872980363659E-3</v>
      </c>
      <c r="T206" s="1">
        <f>(Table2[[#This Row],[Close Price]]-Table2[[#This Row],[50D EMA]])/Table2[[#This Row],[50D EMA]]</f>
        <v>-1.7355181121197241E-2</v>
      </c>
      <c r="U206" s="1">
        <f>(Table2[[#This Row],[Close Price]]-Table2[[#This Row],[200D EMA]])/Table2[[#This Row],[200D EMA]]</f>
        <v>4.5076982113356763E-2</v>
      </c>
      <c r="V206">
        <v>1.01242900456717</v>
      </c>
      <c r="W206">
        <v>592.1</v>
      </c>
      <c r="X206">
        <v>608.35</v>
      </c>
      <c r="Y206">
        <v>589.4</v>
      </c>
      <c r="Z206">
        <v>615.54999999999995</v>
      </c>
      <c r="AA206">
        <v>536.85</v>
      </c>
      <c r="AB206">
        <v>631.20000000000005</v>
      </c>
      <c r="AC206" s="1">
        <f>(Table2[[#This Row],[Close Price]]/Table2[[#This Row],[Day Low]])-1</f>
        <v>9.5423070427291812E-3</v>
      </c>
      <c r="AD206" s="1">
        <f>(Table2[[#This Row],[Day High]]/Table2[[#This Row],[Close Price]])-1</f>
        <v>1.7733166039314074E-2</v>
      </c>
      <c r="AE206" s="1">
        <f>(Table2[[#This Row],[Close Price]]/Table2[[#This Row],[Current Week Low]])-1</f>
        <v>1.4166949440108656E-2</v>
      </c>
      <c r="AF206" s="1">
        <f>(Table2[[#This Row],[Current Week High]]/Table2[[#This Row],[Close Price]])-1</f>
        <v>2.9778335424508473E-2</v>
      </c>
      <c r="AG206" s="1">
        <f>(Table2[[#This Row],[Close Price]]/Table2[[#This Row],[Current Month Low]])-1</f>
        <v>0.11343950824252569</v>
      </c>
      <c r="AH206" s="1">
        <f>(Table2[[#This Row],[Current Month High]]/Table2[[#This Row],[Close Price]])-1</f>
        <v>5.5959849435382791E-2</v>
      </c>
      <c r="AI206">
        <v>13.9473023839397</v>
      </c>
      <c r="AJ206">
        <v>65.435071404848898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0.04</v>
      </c>
      <c r="AM206" t="s">
        <v>3182</v>
      </c>
      <c r="AN206">
        <v>-2.1800000000000002</v>
      </c>
      <c r="AO206" t="s">
        <v>3181</v>
      </c>
      <c r="AP206">
        <v>0.20560014567228699</v>
      </c>
      <c r="AQ206">
        <f>(Table2[[#This Row],[Sharpe Ratio]]-AVERAGE(Table2[Sharpe Ratio]))/_xlfn.STDEV.P(Table2[Sharpe Ratio])</f>
        <v>1.7553903062293055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229</v>
      </c>
      <c r="AT206">
        <f>_xlfn.RANK.AVG(Table2[[#This Row],[6M Return vs Nifty Z-Score]],Table2[6M Return vs Nifty Z-Score])</f>
        <v>483</v>
      </c>
      <c r="AU206">
        <f>_xlfn.RANK.AVG(Table2[[#This Row],[Sharpe Ratio Z-Score]],Table2[Sharpe Ratio Z-Score])</f>
        <v>24</v>
      </c>
      <c r="AV206">
        <f>(Table2[[#This Row],[Rank 1Y]]+Table2[[#This Row],[Rank 6M]]+Table2[[#This Row],[Rank Sharpe]])/3</f>
        <v>245.33333333333334</v>
      </c>
    </row>
    <row r="207" spans="1:48" x14ac:dyDescent="0.3">
      <c r="A207" t="s">
        <v>1419</v>
      </c>
      <c r="B207" t="s">
        <v>1420</v>
      </c>
      <c r="C207" t="s">
        <v>3148</v>
      </c>
      <c r="D207" t="s">
        <v>580</v>
      </c>
      <c r="E207">
        <v>7543.1251808099996</v>
      </c>
      <c r="F207">
        <v>566.1</v>
      </c>
      <c r="G207">
        <v>49.024308438190602</v>
      </c>
      <c r="H207">
        <f>(Table2[[#This Row],[1Y Return vs Nifty]]-AVERAGE(Table2[1Y Return vs Nifty]))/_xlfn.STDEV.P(Table2[1Y Return vs Nifty])</f>
        <v>0.43331441196640114</v>
      </c>
      <c r="I207">
        <v>-0.46075819286804598</v>
      </c>
      <c r="J207">
        <f>(Table2[[#This Row],[1M Return vs Nifty]]-AVERAGE(Table2[1M Return vs Nifty]))/_xlfn.STDEV.P(Table2[1M Return vs Nifty])</f>
        <v>-8.3446069859615009E-3</v>
      </c>
      <c r="K207">
        <v>13.9329145733397</v>
      </c>
      <c r="L207">
        <f>(Table2[[#This Row],[6M Return vs Nifty]]-AVERAGE(Table2[6M Return vs Nifty]))/_xlfn.STDEV.P(Table2[6M Return vs Nifty])</f>
        <v>0.31366160188076087</v>
      </c>
      <c r="M207">
        <v>-3.3738726432308299</v>
      </c>
      <c r="N207">
        <f>(Table2[[#This Row],[1W Return vs Nifty]]-AVERAGE(Table2[1W Return vs Nifty]))/_xlfn.STDEV.P(Table2[1W Return vs Nifty])</f>
        <v>-0.8479773374712416</v>
      </c>
      <c r="O207">
        <v>576.69000000000005</v>
      </c>
      <c r="P207">
        <v>567.49821798126402</v>
      </c>
      <c r="Q207">
        <v>500.95215301637802</v>
      </c>
      <c r="R207">
        <v>33.427553277026902</v>
      </c>
      <c r="S207" s="1">
        <f>(Table2[[#This Row],[Close Price]]-Table2[[#This Row],[20D EMA]])/Table2[[#This Row],[20D EMA]]</f>
        <v>-1.836341882120382E-2</v>
      </c>
      <c r="T207" s="1">
        <f>(Table2[[#This Row],[Close Price]]-Table2[[#This Row],[50D EMA]])/Table2[[#This Row],[50D EMA]]</f>
        <v>-2.4638279680204373E-3</v>
      </c>
      <c r="U207" s="1">
        <f>(Table2[[#This Row],[Close Price]]-Table2[[#This Row],[200D EMA]])/Table2[[#This Row],[200D EMA]]</f>
        <v>0.13004804269499182</v>
      </c>
      <c r="V207">
        <v>0.59951066078037696</v>
      </c>
      <c r="W207">
        <v>553.15</v>
      </c>
      <c r="X207">
        <v>574.6</v>
      </c>
      <c r="Y207">
        <v>539.20000000000005</v>
      </c>
      <c r="Z207">
        <v>577.70000000000005</v>
      </c>
      <c r="AA207">
        <v>539.20000000000005</v>
      </c>
      <c r="AB207">
        <v>639.70000000000005</v>
      </c>
      <c r="AC207" s="1">
        <f>(Table2[[#This Row],[Close Price]]/Table2[[#This Row],[Day Low]])-1</f>
        <v>2.3411371237458178E-2</v>
      </c>
      <c r="AD207" s="1">
        <f>(Table2[[#This Row],[Day High]]/Table2[[#This Row],[Close Price]])-1</f>
        <v>1.501501501501501E-2</v>
      </c>
      <c r="AE207" s="1">
        <f>(Table2[[#This Row],[Close Price]]/Table2[[#This Row],[Current Week Low]])-1</f>
        <v>4.9888724035608289E-2</v>
      </c>
      <c r="AF207" s="1">
        <f>(Table2[[#This Row],[Current Week High]]/Table2[[#This Row],[Close Price]])-1</f>
        <v>2.0491079314608696E-2</v>
      </c>
      <c r="AG207" s="1">
        <f>(Table2[[#This Row],[Close Price]]/Table2[[#This Row],[Current Month Low]])-1</f>
        <v>4.9888724035608289E-2</v>
      </c>
      <c r="AH207" s="1">
        <f>(Table2[[#This Row],[Current Month High]]/Table2[[#This Row],[Close Price]])-1</f>
        <v>0.13001236530648308</v>
      </c>
      <c r="AI207">
        <v>13.001236530648301</v>
      </c>
      <c r="AJ207">
        <v>79.145569620253099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0.24</v>
      </c>
      <c r="AM207" t="s">
        <v>3182</v>
      </c>
      <c r="AN207">
        <v>-10.71</v>
      </c>
      <c r="AO207" t="s">
        <v>3181</v>
      </c>
      <c r="AP207">
        <v>5.6749734481219997E-2</v>
      </c>
      <c r="AQ207">
        <f>(Table2[[#This Row],[Sharpe Ratio]]-AVERAGE(Table2[Sharpe Ratio]))/_xlfn.STDEV.P(Table2[Sharpe Ratio])</f>
        <v>-1.286860846810527E-2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-0.12221453907814639</v>
      </c>
      <c r="AS207">
        <f>_xlfn.RANK.AVG(Table2[[#This Row],[1Y Return vs Nifty Z-Score]],Table2[1Y Return vs Nifty Z-Score])</f>
        <v>179</v>
      </c>
      <c r="AT207">
        <f>_xlfn.RANK.AVG(Table2[[#This Row],[6M Return vs Nifty Z-Score]],Table2[6M Return vs Nifty Z-Score])</f>
        <v>219</v>
      </c>
      <c r="AU207">
        <f>_xlfn.RANK.AVG(Table2[[#This Row],[Sharpe Ratio Z-Score]],Table2[Sharpe Ratio Z-Score])</f>
        <v>339</v>
      </c>
      <c r="AV207">
        <f>(Table2[[#This Row],[Rank 1Y]]+Table2[[#This Row],[Rank 6M]]+Table2[[#This Row],[Rank Sharpe]])/3</f>
        <v>245.66666666666666</v>
      </c>
    </row>
    <row r="208" spans="1:48" x14ac:dyDescent="0.3">
      <c r="A208" t="s">
        <v>439</v>
      </c>
      <c r="B208" t="s">
        <v>440</v>
      </c>
      <c r="C208" t="s">
        <v>3135</v>
      </c>
      <c r="D208" t="s">
        <v>21</v>
      </c>
      <c r="E208">
        <v>50870.71624129</v>
      </c>
      <c r="F208">
        <v>7624.1</v>
      </c>
      <c r="G208">
        <v>26.098755054711098</v>
      </c>
      <c r="H208">
        <f>(Table2[[#This Row],[1Y Return vs Nifty]]-AVERAGE(Table2[1Y Return vs Nifty]))/_xlfn.STDEV.P(Table2[1Y Return vs Nifty])</f>
        <v>3.9913378178125049E-2</v>
      </c>
      <c r="I208">
        <v>16.306385749363901</v>
      </c>
      <c r="J208">
        <f>(Table2[[#This Row],[1M Return vs Nifty]]-AVERAGE(Table2[1M Return vs Nifty]))/_xlfn.STDEV.P(Table2[1M Return vs Nifty])</f>
        <v>1.9252724046750018</v>
      </c>
      <c r="K208">
        <v>45.839010385301201</v>
      </c>
      <c r="L208">
        <f>(Table2[[#This Row],[6M Return vs Nifty]]-AVERAGE(Table2[6M Return vs Nifty]))/_xlfn.STDEV.P(Table2[6M Return vs Nifty])</f>
        <v>1.4433172612349237</v>
      </c>
      <c r="M208">
        <v>2.50438254248321</v>
      </c>
      <c r="N208">
        <f>(Table2[[#This Row],[1W Return vs Nifty]]-AVERAGE(Table2[1W Return vs Nifty]))/_xlfn.STDEV.P(Table2[1W Return vs Nifty])</f>
        <v>0.36804777975983349</v>
      </c>
      <c r="O208">
        <v>7391.12</v>
      </c>
      <c r="P208">
        <v>7000.3975867593099</v>
      </c>
      <c r="Q208">
        <v>6137.0207290971002</v>
      </c>
      <c r="R208">
        <v>67.812029074380803</v>
      </c>
      <c r="S208" s="1">
        <f>(Table2[[#This Row],[Close Price]]-Table2[[#This Row],[20D EMA]])/Table2[[#This Row],[20D EMA]]</f>
        <v>3.1521609715442378E-2</v>
      </c>
      <c r="T208" s="1">
        <f>(Table2[[#This Row],[Close Price]]-Table2[[#This Row],[50D EMA]])/Table2[[#This Row],[50D EMA]]</f>
        <v>8.9095284305047692E-2</v>
      </c>
      <c r="U208" s="1">
        <f>(Table2[[#This Row],[Close Price]]-Table2[[#This Row],[200D EMA]])/Table2[[#This Row],[200D EMA]]</f>
        <v>0.24231289685112151</v>
      </c>
      <c r="V208">
        <v>1.8058989405447901</v>
      </c>
      <c r="W208">
        <v>7420</v>
      </c>
      <c r="X208">
        <v>7750</v>
      </c>
      <c r="Y208">
        <v>7420</v>
      </c>
      <c r="Z208">
        <v>7894.6</v>
      </c>
      <c r="AA208">
        <v>6710.05</v>
      </c>
      <c r="AB208">
        <v>7894.6</v>
      </c>
      <c r="AC208" s="1">
        <f>(Table2[[#This Row],[Close Price]]/Table2[[#This Row],[Day Low]])-1</f>
        <v>2.7506738544474496E-2</v>
      </c>
      <c r="AD208" s="1">
        <f>(Table2[[#This Row],[Day High]]/Table2[[#This Row],[Close Price]])-1</f>
        <v>1.651342453535487E-2</v>
      </c>
      <c r="AE208" s="1">
        <f>(Table2[[#This Row],[Close Price]]/Table2[[#This Row],[Current Week Low]])-1</f>
        <v>2.7506738544474496E-2</v>
      </c>
      <c r="AF208" s="1">
        <f>(Table2[[#This Row],[Current Week High]]/Table2[[#This Row],[Close Price]])-1</f>
        <v>3.5479597591846934E-2</v>
      </c>
      <c r="AG208" s="1">
        <f>(Table2[[#This Row],[Close Price]]/Table2[[#This Row],[Current Month Low]])-1</f>
        <v>0.13622104157197046</v>
      </c>
      <c r="AH208" s="1">
        <f>(Table2[[#This Row],[Current Month High]]/Table2[[#This Row],[Close Price]])-1</f>
        <v>3.5479597591846934E-2</v>
      </c>
      <c r="AI208">
        <v>3.5479597591846899</v>
      </c>
      <c r="AJ208">
        <v>77.831943553559896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0.26</v>
      </c>
      <c r="AM208" t="s">
        <v>3182</v>
      </c>
      <c r="AN208">
        <v>2.06</v>
      </c>
      <c r="AO208" t="s">
        <v>3182</v>
      </c>
      <c r="AP208">
        <v>4.1596178443874997E-2</v>
      </c>
      <c r="AQ208">
        <f>(Table2[[#This Row],[Sharpe Ratio]]-AVERAGE(Table2[Sharpe Ratio]))/_xlfn.STDEV.P(Table2[Sharpe Ratio])</f>
        <v>-0.19288430569051343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3.5836665181573704</v>
      </c>
      <c r="AS208">
        <f>_xlfn.RANK.AVG(Table2[[#This Row],[1Y Return vs Nifty Z-Score]],Table2[1Y Return vs Nifty Z-Score])</f>
        <v>285</v>
      </c>
      <c r="AT208">
        <f>_xlfn.RANK.AVG(Table2[[#This Row],[6M Return vs Nifty Z-Score]],Table2[6M Return vs Nifty Z-Score])</f>
        <v>57</v>
      </c>
      <c r="AU208">
        <f>_xlfn.RANK.AVG(Table2[[#This Row],[Sharpe Ratio Z-Score]],Table2[Sharpe Ratio Z-Score])</f>
        <v>397</v>
      </c>
      <c r="AV208">
        <f>(Table2[[#This Row],[Rank 1Y]]+Table2[[#This Row],[Rank 6M]]+Table2[[#This Row],[Rank Sharpe]])/3</f>
        <v>246.33333333333334</v>
      </c>
    </row>
    <row r="209" spans="1:48" x14ac:dyDescent="0.3">
      <c r="A209" t="s">
        <v>1017</v>
      </c>
      <c r="B209" t="s">
        <v>1018</v>
      </c>
      <c r="C209" t="s">
        <v>3147</v>
      </c>
      <c r="D209" t="s">
        <v>265</v>
      </c>
      <c r="E209">
        <v>13571.55672</v>
      </c>
      <c r="F209">
        <v>4299.1499999999996</v>
      </c>
      <c r="G209">
        <v>26.241277702506402</v>
      </c>
      <c r="H209">
        <f>(Table2[[#This Row],[1Y Return vs Nifty]]-AVERAGE(Table2[1Y Return vs Nifty]))/_xlfn.STDEV.P(Table2[1Y Return vs Nifty])</f>
        <v>4.2359057723697913E-2</v>
      </c>
      <c r="I209">
        <v>8.4607000117845192</v>
      </c>
      <c r="J209">
        <f>(Table2[[#This Row],[1M Return vs Nifty]]-AVERAGE(Table2[1M Return vs Nifty]))/_xlfn.STDEV.P(Table2[1M Return vs Nifty])</f>
        <v>1.0204939007988154</v>
      </c>
      <c r="K209">
        <v>-0.41888236492094799</v>
      </c>
      <c r="L209">
        <f>(Table2[[#This Row],[6M Return vs Nifty]]-AVERAGE(Table2[6M Return vs Nifty]))/_xlfn.STDEV.P(Table2[6M Return vs Nifty])</f>
        <v>-0.19447291663747904</v>
      </c>
      <c r="M209">
        <v>-3.17441791411601</v>
      </c>
      <c r="N209">
        <f>(Table2[[#This Row],[1W Return vs Nifty]]-AVERAGE(Table2[1W Return vs Nifty]))/_xlfn.STDEV.P(Table2[1W Return vs Nifty])</f>
        <v>-0.80671646112419348</v>
      </c>
      <c r="O209">
        <v>4307.8900000000003</v>
      </c>
      <c r="P209">
        <v>4277.7326861782503</v>
      </c>
      <c r="Q209">
        <v>4003.4850184357801</v>
      </c>
      <c r="R209">
        <v>41.4202974639987</v>
      </c>
      <c r="S209" s="1">
        <f>(Table2[[#This Row],[Close Price]]-Table2[[#This Row],[20D EMA]])/Table2[[#This Row],[20D EMA]]</f>
        <v>-2.0288354623726906E-3</v>
      </c>
      <c r="T209" s="1">
        <f>(Table2[[#This Row],[Close Price]]-Table2[[#This Row],[50D EMA]])/Table2[[#This Row],[50D EMA]]</f>
        <v>5.0066975645651317E-3</v>
      </c>
      <c r="U209" s="1">
        <f>(Table2[[#This Row],[Close Price]]-Table2[[#This Row],[200D EMA]])/Table2[[#This Row],[200D EMA]]</f>
        <v>7.3851901581422699E-2</v>
      </c>
      <c r="V209">
        <v>0.636971831362945</v>
      </c>
      <c r="W209">
        <v>4250</v>
      </c>
      <c r="X209">
        <v>4383.75</v>
      </c>
      <c r="Y209">
        <v>4176.1000000000004</v>
      </c>
      <c r="Z209">
        <v>4383.75</v>
      </c>
      <c r="AA209">
        <v>3997.85</v>
      </c>
      <c r="AB209">
        <v>4694</v>
      </c>
      <c r="AC209" s="1">
        <f>(Table2[[#This Row],[Close Price]]/Table2[[#This Row],[Day Low]])-1</f>
        <v>1.1564705882352921E-2</v>
      </c>
      <c r="AD209" s="1">
        <f>(Table2[[#This Row],[Day High]]/Table2[[#This Row],[Close Price]])-1</f>
        <v>1.9678308502843578E-2</v>
      </c>
      <c r="AE209" s="1">
        <f>(Table2[[#This Row],[Close Price]]/Table2[[#This Row],[Current Week Low]])-1</f>
        <v>2.9465290582121995E-2</v>
      </c>
      <c r="AF209" s="1">
        <f>(Table2[[#This Row],[Current Week High]]/Table2[[#This Row],[Close Price]])-1</f>
        <v>1.9678308502843578E-2</v>
      </c>
      <c r="AG209" s="1">
        <f>(Table2[[#This Row],[Close Price]]/Table2[[#This Row],[Current Month Low]])-1</f>
        <v>7.536550896106653E-2</v>
      </c>
      <c r="AH209" s="1">
        <f>(Table2[[#This Row],[Current Month High]]/Table2[[#This Row],[Close Price]])-1</f>
        <v>9.1843736552574384E-2</v>
      </c>
      <c r="AI209">
        <v>16.302059709477401</v>
      </c>
      <c r="AJ209">
        <v>55.766304347826001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0.08</v>
      </c>
      <c r="AM209" t="s">
        <v>3182</v>
      </c>
      <c r="AN209">
        <v>-5.95</v>
      </c>
      <c r="AO209" t="s">
        <v>3181</v>
      </c>
      <c r="AP209">
        <v>0.174238420229612</v>
      </c>
      <c r="AQ209">
        <f>(Table2[[#This Row],[Sharpe Ratio]]-AVERAGE(Table2[Sharpe Ratio]))/_xlfn.STDEV.P(Table2[Sharpe Ratio])</f>
        <v>1.3828306999066948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1.4444942806675354</v>
      </c>
      <c r="AS209">
        <f>_xlfn.RANK.AVG(Table2[[#This Row],[1Y Return vs Nifty Z-Score]],Table2[1Y Return vs Nifty Z-Score])</f>
        <v>283</v>
      </c>
      <c r="AT209">
        <f>_xlfn.RANK.AVG(Table2[[#This Row],[6M Return vs Nifty Z-Score]],Table2[6M Return vs Nifty Z-Score])</f>
        <v>393</v>
      </c>
      <c r="AU209">
        <f>_xlfn.RANK.AVG(Table2[[#This Row],[Sharpe Ratio Z-Score]],Table2[Sharpe Ratio Z-Score])</f>
        <v>64</v>
      </c>
      <c r="AV209">
        <f>(Table2[[#This Row],[Rank 1Y]]+Table2[[#This Row],[Rank 6M]]+Table2[[#This Row],[Rank Sharpe]])/3</f>
        <v>246.66666666666666</v>
      </c>
    </row>
    <row r="210" spans="1:48" x14ac:dyDescent="0.3">
      <c r="A210" t="s">
        <v>866</v>
      </c>
      <c r="B210" t="s">
        <v>867</v>
      </c>
      <c r="C210" t="s">
        <v>3140</v>
      </c>
      <c r="D210" t="s">
        <v>51</v>
      </c>
      <c r="E210">
        <v>18008.837868479899</v>
      </c>
      <c r="F210">
        <v>1323.15</v>
      </c>
      <c r="G210">
        <v>27.079072548709</v>
      </c>
      <c r="H210">
        <f>(Table2[[#This Row],[1Y Return vs Nifty]]-AVERAGE(Table2[1Y Return vs Nifty]))/_xlfn.STDEV.P(Table2[1Y Return vs Nifty])</f>
        <v>5.6735563847039698E-2</v>
      </c>
      <c r="I210">
        <v>3.90809045357843</v>
      </c>
      <c r="J210">
        <f>(Table2[[#This Row],[1M Return vs Nifty]]-AVERAGE(Table2[1M Return vs Nifty]))/_xlfn.STDEV.P(Table2[1M Return vs Nifty])</f>
        <v>0.49547882849272107</v>
      </c>
      <c r="K210">
        <v>41.546451273655599</v>
      </c>
      <c r="L210">
        <f>(Table2[[#This Row],[6M Return vs Nifty]]-AVERAGE(Table2[6M Return vs Nifty]))/_xlfn.STDEV.P(Table2[6M Return vs Nifty])</f>
        <v>1.291336469784883</v>
      </c>
      <c r="M210">
        <v>2.2102895407746801</v>
      </c>
      <c r="N210">
        <f>(Table2[[#This Row],[1W Return vs Nifty]]-AVERAGE(Table2[1W Return vs Nifty]))/_xlfn.STDEV.P(Table2[1W Return vs Nifty])</f>
        <v>0.30720923744057677</v>
      </c>
      <c r="O210">
        <v>1320.84</v>
      </c>
      <c r="P210">
        <v>1304.7063001485601</v>
      </c>
      <c r="Q210">
        <v>1104.61783310497</v>
      </c>
      <c r="R210">
        <v>39.206854304189399</v>
      </c>
      <c r="S210" s="1">
        <f>(Table2[[#This Row],[Close Price]]-Table2[[#This Row],[20D EMA]])/Table2[[#This Row],[20D EMA]]</f>
        <v>1.7488870718634906E-3</v>
      </c>
      <c r="T210" s="1">
        <f>(Table2[[#This Row],[Close Price]]-Table2[[#This Row],[50D EMA]])/Table2[[#This Row],[50D EMA]]</f>
        <v>1.4136284809339773E-2</v>
      </c>
      <c r="U210" s="1">
        <f>(Table2[[#This Row],[Close Price]]-Table2[[#This Row],[200D EMA]])/Table2[[#This Row],[200D EMA]]</f>
        <v>0.19783508861228324</v>
      </c>
      <c r="V210">
        <v>0.29037709732650602</v>
      </c>
      <c r="W210">
        <v>1280</v>
      </c>
      <c r="X210">
        <v>1337.9</v>
      </c>
      <c r="Y210">
        <v>1261.9000000000001</v>
      </c>
      <c r="Z210">
        <v>1350</v>
      </c>
      <c r="AA210">
        <v>1213.05</v>
      </c>
      <c r="AB210">
        <v>1440.85</v>
      </c>
      <c r="AC210" s="1">
        <f>(Table2[[#This Row],[Close Price]]/Table2[[#This Row],[Day Low]])-1</f>
        <v>3.3710937499999982E-2</v>
      </c>
      <c r="AD210" s="1">
        <f>(Table2[[#This Row],[Day High]]/Table2[[#This Row],[Close Price]])-1</f>
        <v>1.1147640101273559E-2</v>
      </c>
      <c r="AE210" s="1">
        <f>(Table2[[#This Row],[Close Price]]/Table2[[#This Row],[Current Week Low]])-1</f>
        <v>4.8537919011015118E-2</v>
      </c>
      <c r="AF210" s="1">
        <f>(Table2[[#This Row],[Current Week High]]/Table2[[#This Row],[Close Price]])-1</f>
        <v>2.0292483845368858E-2</v>
      </c>
      <c r="AG210" s="1">
        <f>(Table2[[#This Row],[Close Price]]/Table2[[#This Row],[Current Month Low]])-1</f>
        <v>9.0762952887350146E-2</v>
      </c>
      <c r="AH210" s="1">
        <f>(Table2[[#This Row],[Current Month High]]/Table2[[#This Row],[Close Price]])-1</f>
        <v>8.8954389147110957E-2</v>
      </c>
      <c r="AI210">
        <v>15.0323092619884</v>
      </c>
      <c r="AJ210">
        <v>63.523450534511497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0.08</v>
      </c>
      <c r="AM210" t="s">
        <v>3182</v>
      </c>
      <c r="AN210">
        <v>-3.38</v>
      </c>
      <c r="AO210" t="s">
        <v>3181</v>
      </c>
      <c r="AP210">
        <v>4.2678481618861001E-2</v>
      </c>
      <c r="AQ210">
        <f>(Table2[[#This Row],[Sharpe Ratio]]-AVERAGE(Table2[Sharpe Ratio]))/_xlfn.STDEV.P(Table2[Sharpe Ratio])</f>
        <v>-0.18002715452606191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1.9707329450391589</v>
      </c>
      <c r="AS210">
        <f>_xlfn.RANK.AVG(Table2[[#This Row],[1Y Return vs Nifty Z-Score]],Table2[1Y Return vs Nifty Z-Score])</f>
        <v>274</v>
      </c>
      <c r="AT210">
        <f>_xlfn.RANK.AVG(Table2[[#This Row],[6M Return vs Nifty Z-Score]],Table2[6M Return vs Nifty Z-Score])</f>
        <v>75</v>
      </c>
      <c r="AU210">
        <f>_xlfn.RANK.AVG(Table2[[#This Row],[Sharpe Ratio Z-Score]],Table2[Sharpe Ratio Z-Score])</f>
        <v>395</v>
      </c>
      <c r="AV210">
        <f>(Table2[[#This Row],[Rank 1Y]]+Table2[[#This Row],[Rank 6M]]+Table2[[#This Row],[Rank Sharpe]])/3</f>
        <v>248</v>
      </c>
    </row>
    <row r="211" spans="1:48" x14ac:dyDescent="0.3">
      <c r="A211" t="s">
        <v>1049</v>
      </c>
      <c r="B211" t="s">
        <v>1050</v>
      </c>
      <c r="C211" t="s">
        <v>3140</v>
      </c>
      <c r="D211" t="s">
        <v>51</v>
      </c>
      <c r="E211">
        <v>12954.174170639901</v>
      </c>
      <c r="F211">
        <v>1057.2</v>
      </c>
      <c r="G211">
        <v>42.300452213706997</v>
      </c>
      <c r="H211">
        <f>(Table2[[#This Row],[1Y Return vs Nifty]]-AVERAGE(Table2[1Y Return vs Nifty]))/_xlfn.STDEV.P(Table2[1Y Return vs Nifty])</f>
        <v>0.31793346802540401</v>
      </c>
      <c r="I211">
        <v>3.29578638322059</v>
      </c>
      <c r="J211">
        <f>(Table2[[#This Row],[1M Return vs Nifty]]-AVERAGE(Table2[1M Return vs Nifty]))/_xlfn.STDEV.P(Table2[1M Return vs Nifty])</f>
        <v>0.4248668285699978</v>
      </c>
      <c r="K211">
        <v>18.6047350520167</v>
      </c>
      <c r="L211">
        <f>(Table2[[#This Row],[6M Return vs Nifty]]-AVERAGE(Table2[6M Return vs Nifty]))/_xlfn.STDEV.P(Table2[6M Return vs Nifty])</f>
        <v>0.47907038377395667</v>
      </c>
      <c r="M211">
        <v>-4.0219616112135199</v>
      </c>
      <c r="N211">
        <f>(Table2[[#This Row],[1W Return vs Nifty]]-AVERAGE(Table2[1W Return vs Nifty]))/_xlfn.STDEV.P(Table2[1W Return vs Nifty])</f>
        <v>-0.98204645124204604</v>
      </c>
      <c r="O211">
        <v>1078.4100000000001</v>
      </c>
      <c r="P211">
        <v>1080.1513598443</v>
      </c>
      <c r="Q211">
        <v>924.951300533785</v>
      </c>
      <c r="R211">
        <v>42.242300809919897</v>
      </c>
      <c r="S211" s="1">
        <f>(Table2[[#This Row],[Close Price]]-Table2[[#This Row],[20D EMA]])/Table2[[#This Row],[20D EMA]]</f>
        <v>-1.9667844326369411E-2</v>
      </c>
      <c r="T211" s="1">
        <f>(Table2[[#This Row],[Close Price]]-Table2[[#This Row],[50D EMA]])/Table2[[#This Row],[50D EMA]]</f>
        <v>-2.1248281210892835E-2</v>
      </c>
      <c r="U211" s="1">
        <f>(Table2[[#This Row],[Close Price]]-Table2[[#This Row],[200D EMA]])/Table2[[#This Row],[200D EMA]]</f>
        <v>0.14297909456410834</v>
      </c>
      <c r="V211">
        <v>0.58284728075232395</v>
      </c>
      <c r="W211">
        <v>1018.2</v>
      </c>
      <c r="X211">
        <v>1065.3</v>
      </c>
      <c r="Y211">
        <v>935</v>
      </c>
      <c r="Z211">
        <v>1065.3</v>
      </c>
      <c r="AA211">
        <v>935</v>
      </c>
      <c r="AB211">
        <v>1223.05</v>
      </c>
      <c r="AC211" s="1">
        <f>(Table2[[#This Row],[Close Price]]/Table2[[#This Row],[Day Low]])-1</f>
        <v>3.830288744843835E-2</v>
      </c>
      <c r="AD211" s="1">
        <f>(Table2[[#This Row],[Day High]]/Table2[[#This Row],[Close Price]])-1</f>
        <v>7.6617480136207394E-3</v>
      </c>
      <c r="AE211" s="1">
        <f>(Table2[[#This Row],[Close Price]]/Table2[[#This Row],[Current Week Low]])-1</f>
        <v>0.13069518716577555</v>
      </c>
      <c r="AF211" s="1">
        <f>(Table2[[#This Row],[Current Week High]]/Table2[[#This Row],[Close Price]])-1</f>
        <v>7.6617480136207394E-3</v>
      </c>
      <c r="AG211" s="1">
        <f>(Table2[[#This Row],[Close Price]]/Table2[[#This Row],[Current Month Low]])-1</f>
        <v>0.13069518716577555</v>
      </c>
      <c r="AH211" s="1">
        <f>(Table2[[#This Row],[Current Month High]]/Table2[[#This Row],[Close Price]])-1</f>
        <v>0.15687665531592887</v>
      </c>
      <c r="AI211">
        <v>26.286416950435001</v>
      </c>
      <c r="AJ211">
        <v>71.595520207758398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0.05</v>
      </c>
      <c r="AM211" t="s">
        <v>3182</v>
      </c>
      <c r="AN211">
        <v>-12.1</v>
      </c>
      <c r="AO211" t="s">
        <v>3181</v>
      </c>
      <c r="AP211">
        <v>4.6473481926532001E-2</v>
      </c>
      <c r="AQ211">
        <f>(Table2[[#This Row],[Sharpe Ratio]]-AVERAGE(Table2[Sharpe Ratio]))/_xlfn.STDEV.P(Table2[Sharpe Ratio])</f>
        <v>-0.13494469172584236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209</v>
      </c>
      <c r="AT211">
        <f>_xlfn.RANK.AVG(Table2[[#This Row],[6M Return vs Nifty Z-Score]],Table2[6M Return vs Nifty Z-Score])</f>
        <v>161</v>
      </c>
      <c r="AU211">
        <f>_xlfn.RANK.AVG(Table2[[#This Row],[Sharpe Ratio Z-Score]],Table2[Sharpe Ratio Z-Score])</f>
        <v>375</v>
      </c>
      <c r="AV211">
        <f>(Table2[[#This Row],[Rank 1Y]]+Table2[[#This Row],[Rank 6M]]+Table2[[#This Row],[Rank Sharpe]])/3</f>
        <v>248.33333333333334</v>
      </c>
    </row>
    <row r="212" spans="1:48" x14ac:dyDescent="0.3">
      <c r="A212" t="s">
        <v>1641</v>
      </c>
      <c r="B212" t="s">
        <v>1642</v>
      </c>
      <c r="C212" t="s">
        <v>3140</v>
      </c>
      <c r="D212" t="s">
        <v>247</v>
      </c>
      <c r="E212">
        <v>5657.9596058650004</v>
      </c>
      <c r="F212">
        <v>659.05</v>
      </c>
      <c r="G212">
        <v>62.489896704131901</v>
      </c>
      <c r="H212">
        <f>(Table2[[#This Row],[1Y Return vs Nifty]]-AVERAGE(Table2[1Y Return vs Nifty]))/_xlfn.STDEV.P(Table2[1Y Return vs Nifty])</f>
        <v>0.66438304772748846</v>
      </c>
      <c r="I212">
        <v>24.199443005077899</v>
      </c>
      <c r="J212">
        <f>(Table2[[#This Row],[1M Return vs Nifty]]-AVERAGE(Table2[1M Return vs Nifty]))/_xlfn.STDEV.P(Table2[1M Return vs Nifty])</f>
        <v>2.83551387670181</v>
      </c>
      <c r="K212">
        <v>41.070723201974197</v>
      </c>
      <c r="L212">
        <f>(Table2[[#This Row],[6M Return vs Nifty]]-AVERAGE(Table2[6M Return vs Nifty]))/_xlfn.STDEV.P(Table2[6M Return vs Nifty])</f>
        <v>1.274493014175154</v>
      </c>
      <c r="M212">
        <v>7.8213850766215502</v>
      </c>
      <c r="N212">
        <f>(Table2[[#This Row],[1W Return vs Nifty]]-AVERAGE(Table2[1W Return vs Nifty]))/_xlfn.STDEV.P(Table2[1W Return vs Nifty])</f>
        <v>1.4679674711687583</v>
      </c>
      <c r="O212">
        <v>624.26</v>
      </c>
      <c r="P212">
        <v>577.09969884555198</v>
      </c>
      <c r="Q212">
        <v>480.509369157359</v>
      </c>
      <c r="R212">
        <v>69.000199946158105</v>
      </c>
      <c r="S212" s="1">
        <f>(Table2[[#This Row],[Close Price]]-Table2[[#This Row],[20D EMA]])/Table2[[#This Row],[20D EMA]]</f>
        <v>5.5729984301412815E-2</v>
      </c>
      <c r="T212" s="1">
        <f>(Table2[[#This Row],[Close Price]]-Table2[[#This Row],[50D EMA]])/Table2[[#This Row],[50D EMA]]</f>
        <v>0.14200371498786757</v>
      </c>
      <c r="U212" s="1">
        <f>(Table2[[#This Row],[Close Price]]-Table2[[#This Row],[200D EMA]])/Table2[[#This Row],[200D EMA]]</f>
        <v>0.37156534773866562</v>
      </c>
      <c r="V212">
        <v>0.92628196646409799</v>
      </c>
      <c r="W212">
        <v>653</v>
      </c>
      <c r="X212">
        <v>688</v>
      </c>
      <c r="Y212">
        <v>642.70000000000005</v>
      </c>
      <c r="Z212">
        <v>688</v>
      </c>
      <c r="AA212">
        <v>525.04999999999995</v>
      </c>
      <c r="AB212">
        <v>688</v>
      </c>
      <c r="AC212" s="1">
        <f>(Table2[[#This Row],[Close Price]]/Table2[[#This Row],[Day Low]])-1</f>
        <v>9.2649310872894297E-3</v>
      </c>
      <c r="AD212" s="1">
        <f>(Table2[[#This Row],[Day High]]/Table2[[#This Row],[Close Price]])-1</f>
        <v>4.3926864426067969E-2</v>
      </c>
      <c r="AE212" s="1">
        <f>(Table2[[#This Row],[Close Price]]/Table2[[#This Row],[Current Week Low]])-1</f>
        <v>2.5439551890461987E-2</v>
      </c>
      <c r="AF212" s="1">
        <f>(Table2[[#This Row],[Current Week High]]/Table2[[#This Row],[Close Price]])-1</f>
        <v>4.3926864426067969E-2</v>
      </c>
      <c r="AG212" s="1">
        <f>(Table2[[#This Row],[Close Price]]/Table2[[#This Row],[Current Month Low]])-1</f>
        <v>0.25521378916293691</v>
      </c>
      <c r="AH212" s="1">
        <f>(Table2[[#This Row],[Current Month High]]/Table2[[#This Row],[Close Price]])-1</f>
        <v>4.3926864426067969E-2</v>
      </c>
      <c r="AI212">
        <v>4.3926864426067898</v>
      </c>
      <c r="AJ212">
        <v>91.528625399593096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0.45</v>
      </c>
      <c r="AM212" t="s">
        <v>3182</v>
      </c>
      <c r="AN212">
        <v>4.58</v>
      </c>
      <c r="AO212" t="s">
        <v>3182</v>
      </c>
      <c r="AQ212">
        <f>(Table2[[#This Row],[Sharpe Ratio]]-AVERAGE(Table2[Sharpe Ratio]))/_xlfn.STDEV.P(Table2[Sharpe Ratio])</f>
        <v>-0.68702344015560113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5.5553339696176094</v>
      </c>
      <c r="AS212">
        <f>_xlfn.RANK.AVG(Table2[[#This Row],[1Y Return vs Nifty Z-Score]],Table2[1Y Return vs Nifty Z-Score])</f>
        <v>138</v>
      </c>
      <c r="AT212">
        <f>_xlfn.RANK.AVG(Table2[[#This Row],[6M Return vs Nifty Z-Score]],Table2[6M Return vs Nifty Z-Score])</f>
        <v>79</v>
      </c>
      <c r="AU212">
        <f>_xlfn.RANK.AVG(Table2[[#This Row],[Sharpe Ratio Z-Score]],Table2[Sharpe Ratio Z-Score])</f>
        <v>529.5</v>
      </c>
      <c r="AV212">
        <f>(Table2[[#This Row],[Rank 1Y]]+Table2[[#This Row],[Rank 6M]]+Table2[[#This Row],[Rank Sharpe]])/3</f>
        <v>248.83333333333334</v>
      </c>
    </row>
    <row r="213" spans="1:48" x14ac:dyDescent="0.3">
      <c r="A213" t="s">
        <v>1015</v>
      </c>
      <c r="B213" t="s">
        <v>1016</v>
      </c>
      <c r="C213" t="s">
        <v>3147</v>
      </c>
      <c r="D213" t="s">
        <v>46</v>
      </c>
      <c r="E213">
        <v>13589.301595839999</v>
      </c>
      <c r="F213">
        <v>739.3</v>
      </c>
      <c r="G213">
        <v>11.1799194378574</v>
      </c>
      <c r="H213">
        <f>(Table2[[#This Row],[1Y Return vs Nifty]]-AVERAGE(Table2[1Y Return vs Nifty]))/_xlfn.STDEV.P(Table2[1Y Return vs Nifty])</f>
        <v>-0.21609288943140403</v>
      </c>
      <c r="I213">
        <v>-4.5115264829469996</v>
      </c>
      <c r="J213">
        <f>(Table2[[#This Row],[1M Return vs Nifty]]-AVERAGE(Table2[1M Return vs Nifty]))/_xlfn.STDEV.P(Table2[1M Return vs Nifty])</f>
        <v>-0.4754864471812465</v>
      </c>
      <c r="K213">
        <v>28.285403058459099</v>
      </c>
      <c r="L213">
        <f>(Table2[[#This Row],[6M Return vs Nifty]]-AVERAGE(Table2[6M Return vs Nifty]))/_xlfn.STDEV.P(Table2[6M Return vs Nifty])</f>
        <v>0.82182060505633092</v>
      </c>
      <c r="M213">
        <v>-2.3916480204511901</v>
      </c>
      <c r="N213">
        <f>(Table2[[#This Row],[1W Return vs Nifty]]-AVERAGE(Table2[1W Return vs Nifty]))/_xlfn.STDEV.P(Table2[1W Return vs Nifty])</f>
        <v>-0.6447861226757966</v>
      </c>
      <c r="O213">
        <v>745.47</v>
      </c>
      <c r="P213">
        <v>742.85084321194404</v>
      </c>
      <c r="Q213">
        <v>652.06272645429101</v>
      </c>
      <c r="R213">
        <v>35.908440804157699</v>
      </c>
      <c r="S213" s="1">
        <f>(Table2[[#This Row],[Close Price]]-Table2[[#This Row],[20D EMA]])/Table2[[#This Row],[20D EMA]]</f>
        <v>-8.276657679048215E-3</v>
      </c>
      <c r="T213" s="1">
        <f>(Table2[[#This Row],[Close Price]]-Table2[[#This Row],[50D EMA]])/Table2[[#This Row],[50D EMA]]</f>
        <v>-4.780021782826444E-3</v>
      </c>
      <c r="U213" s="1">
        <f>(Table2[[#This Row],[Close Price]]-Table2[[#This Row],[200D EMA]])/Table2[[#This Row],[200D EMA]]</f>
        <v>0.13378662819768489</v>
      </c>
      <c r="V213">
        <v>0.49059334023865597</v>
      </c>
      <c r="W213">
        <v>713.9</v>
      </c>
      <c r="X213">
        <v>744.9</v>
      </c>
      <c r="Y213">
        <v>677.55</v>
      </c>
      <c r="Z213">
        <v>744.9</v>
      </c>
      <c r="AA213">
        <v>677.55</v>
      </c>
      <c r="AB213">
        <v>824</v>
      </c>
      <c r="AC213" s="1">
        <f>(Table2[[#This Row],[Close Price]]/Table2[[#This Row],[Day Low]])-1</f>
        <v>3.5579212774898394E-2</v>
      </c>
      <c r="AD213" s="1">
        <f>(Table2[[#This Row],[Day High]]/Table2[[#This Row],[Close Price]])-1</f>
        <v>7.5747328554038873E-3</v>
      </c>
      <c r="AE213" s="1">
        <f>(Table2[[#This Row],[Close Price]]/Table2[[#This Row],[Current Week Low]])-1</f>
        <v>9.1137185447568436E-2</v>
      </c>
      <c r="AF213" s="1">
        <f>(Table2[[#This Row],[Current Week High]]/Table2[[#This Row],[Close Price]])-1</f>
        <v>7.5747328554038873E-3</v>
      </c>
      <c r="AG213" s="1">
        <f>(Table2[[#This Row],[Close Price]]/Table2[[#This Row],[Current Month Low]])-1</f>
        <v>9.1137185447568436E-2</v>
      </c>
      <c r="AH213" s="1">
        <f>(Table2[[#This Row],[Current Month High]]/Table2[[#This Row],[Close Price]])-1</f>
        <v>0.11456783443798191</v>
      </c>
      <c r="AI213">
        <v>11.821993777897999</v>
      </c>
      <c r="AJ213">
        <v>65.022321428571402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0.03</v>
      </c>
      <c r="AM213" t="s">
        <v>3182</v>
      </c>
      <c r="AN213">
        <v>-9.23</v>
      </c>
      <c r="AO213" t="s">
        <v>3181</v>
      </c>
      <c r="AP213">
        <v>8.0940535729252E-2</v>
      </c>
      <c r="AQ213">
        <f>(Table2[[#This Row],[Sharpe Ratio]]-AVERAGE(Table2[Sharpe Ratio]))/_xlfn.STDEV.P(Table2[Sharpe Ratio])</f>
        <v>0.27450446372044474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-0.24004039051167148</v>
      </c>
      <c r="AS213">
        <f>_xlfn.RANK.AVG(Table2[[#This Row],[1Y Return vs Nifty Z-Score]],Table2[1Y Return vs Nifty Z-Score])</f>
        <v>369</v>
      </c>
      <c r="AT213">
        <f>_xlfn.RANK.AVG(Table2[[#This Row],[6M Return vs Nifty Z-Score]],Table2[6M Return vs Nifty Z-Score])</f>
        <v>115</v>
      </c>
      <c r="AU213">
        <f>_xlfn.RANK.AVG(Table2[[#This Row],[Sharpe Ratio Z-Score]],Table2[Sharpe Ratio Z-Score])</f>
        <v>268</v>
      </c>
      <c r="AV213">
        <f>(Table2[[#This Row],[Rank 1Y]]+Table2[[#This Row],[Rank 6M]]+Table2[[#This Row],[Rank Sharpe]])/3</f>
        <v>250.66666666666666</v>
      </c>
    </row>
    <row r="214" spans="1:48" x14ac:dyDescent="0.3">
      <c r="A214" t="s">
        <v>1884</v>
      </c>
      <c r="B214" t="s">
        <v>1885</v>
      </c>
      <c r="C214" t="s">
        <v>3146</v>
      </c>
      <c r="D214" t="s">
        <v>46</v>
      </c>
      <c r="E214">
        <v>3864.4966411999999</v>
      </c>
      <c r="F214">
        <v>2280.1999999999998</v>
      </c>
      <c r="G214">
        <v>9.6166332225589297</v>
      </c>
      <c r="H214">
        <f>(Table2[[#This Row],[1Y Return vs Nifty]]-AVERAGE(Table2[1Y Return vs Nifty]))/_xlfn.STDEV.P(Table2[1Y Return vs Nifty])</f>
        <v>-0.24291878117404597</v>
      </c>
      <c r="I214">
        <v>15.493367581261101</v>
      </c>
      <c r="J214">
        <f>(Table2[[#This Row],[1M Return vs Nifty]]-AVERAGE(Table2[1M Return vs Nifty]))/_xlfn.STDEV.P(Table2[1M Return vs Nifty])</f>
        <v>1.8315136962122331</v>
      </c>
      <c r="K214">
        <v>31.0842927909728</v>
      </c>
      <c r="L214">
        <f>(Table2[[#This Row],[6M Return vs Nifty]]-AVERAGE(Table2[6M Return vs Nifty]))/_xlfn.STDEV.P(Table2[6M Return vs Nifty])</f>
        <v>0.92091708006462747</v>
      </c>
      <c r="M214">
        <v>0.701917075008198</v>
      </c>
      <c r="N214">
        <f>(Table2[[#This Row],[1W Return vs Nifty]]-AVERAGE(Table2[1W Return vs Nifty]))/_xlfn.STDEV.P(Table2[1W Return vs Nifty])</f>
        <v>-4.8253283553290329E-3</v>
      </c>
      <c r="O214">
        <v>2243.2600000000002</v>
      </c>
      <c r="P214">
        <v>2146.8700819922701</v>
      </c>
      <c r="Q214">
        <v>1883.1096130675701</v>
      </c>
      <c r="R214">
        <v>48.955521212197397</v>
      </c>
      <c r="S214" s="1">
        <f>(Table2[[#This Row],[Close Price]]-Table2[[#This Row],[20D EMA]])/Table2[[#This Row],[20D EMA]]</f>
        <v>1.6467105908365323E-2</v>
      </c>
      <c r="T214" s="1">
        <f>(Table2[[#This Row],[Close Price]]-Table2[[#This Row],[50D EMA]])/Table2[[#This Row],[50D EMA]]</f>
        <v>6.2104325327409247E-2</v>
      </c>
      <c r="U214" s="1">
        <f>(Table2[[#This Row],[Close Price]]-Table2[[#This Row],[200D EMA]])/Table2[[#This Row],[200D EMA]]</f>
        <v>0.2108695023257689</v>
      </c>
      <c r="V214">
        <v>2.0149152016501302</v>
      </c>
      <c r="W214">
        <v>2230.15</v>
      </c>
      <c r="X214">
        <v>2297.0500000000002</v>
      </c>
      <c r="Y214">
        <v>2176.0500000000002</v>
      </c>
      <c r="Z214">
        <v>2310</v>
      </c>
      <c r="AA214">
        <v>2010</v>
      </c>
      <c r="AB214">
        <v>2735</v>
      </c>
      <c r="AC214" s="1">
        <f>(Table2[[#This Row],[Close Price]]/Table2[[#This Row],[Day Low]])-1</f>
        <v>2.2442436607402971E-2</v>
      </c>
      <c r="AD214" s="1">
        <f>(Table2[[#This Row],[Day High]]/Table2[[#This Row],[Close Price]])-1</f>
        <v>7.3897026576617009E-3</v>
      </c>
      <c r="AE214" s="1">
        <f>(Table2[[#This Row],[Close Price]]/Table2[[#This Row],[Current Week Low]])-1</f>
        <v>4.7861951701477334E-2</v>
      </c>
      <c r="AF214" s="1">
        <f>(Table2[[#This Row],[Current Week High]]/Table2[[#This Row],[Close Price]])-1</f>
        <v>1.3069029032541035E-2</v>
      </c>
      <c r="AG214" s="1">
        <f>(Table2[[#This Row],[Close Price]]/Table2[[#This Row],[Current Month Low]])-1</f>
        <v>0.13442786069651724</v>
      </c>
      <c r="AH214" s="1">
        <f>(Table2[[#This Row],[Current Month High]]/Table2[[#This Row],[Close Price]])-1</f>
        <v>0.1994561880536796</v>
      </c>
      <c r="AI214">
        <v>19.9456188053679</v>
      </c>
      <c r="AJ214">
        <v>61.258840169731201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0.24</v>
      </c>
      <c r="AM214" t="s">
        <v>3182</v>
      </c>
      <c r="AN214">
        <v>0.69</v>
      </c>
      <c r="AO214" t="s">
        <v>3182</v>
      </c>
      <c r="AP214">
        <v>7.9428196325565997E-2</v>
      </c>
      <c r="AQ214">
        <f>(Table2[[#This Row],[Sharpe Ratio]]-AVERAGE(Table2[Sharpe Ratio]))/_xlfn.STDEV.P(Table2[Sharpe Ratio])</f>
        <v>0.25653872475326589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2.7612253915007514</v>
      </c>
      <c r="AS214">
        <f>_xlfn.RANK.AVG(Table2[[#This Row],[1Y Return vs Nifty Z-Score]],Table2[1Y Return vs Nifty Z-Score])</f>
        <v>379</v>
      </c>
      <c r="AT214">
        <f>_xlfn.RANK.AVG(Table2[[#This Row],[6M Return vs Nifty Z-Score]],Table2[6M Return vs Nifty Z-Score])</f>
        <v>103</v>
      </c>
      <c r="AU214">
        <f>_xlfn.RANK.AVG(Table2[[#This Row],[Sharpe Ratio Z-Score]],Table2[Sharpe Ratio Z-Score])</f>
        <v>273</v>
      </c>
      <c r="AV214">
        <f>(Table2[[#This Row],[Rank 1Y]]+Table2[[#This Row],[Rank 6M]]+Table2[[#This Row],[Rank Sharpe]])/3</f>
        <v>251.66666666666666</v>
      </c>
    </row>
    <row r="215" spans="1:48" x14ac:dyDescent="0.3">
      <c r="A215" t="s">
        <v>447</v>
      </c>
      <c r="B215" t="s">
        <v>448</v>
      </c>
      <c r="C215" t="s">
        <v>3136</v>
      </c>
      <c r="D215" t="s">
        <v>24</v>
      </c>
      <c r="E215">
        <v>50013.113180961001</v>
      </c>
      <c r="F215">
        <v>203.91</v>
      </c>
      <c r="G215">
        <v>18.111811967848102</v>
      </c>
      <c r="H215">
        <f>(Table2[[#This Row],[1Y Return vs Nifty]]-AVERAGE(Table2[1Y Return vs Nifty]))/_xlfn.STDEV.P(Table2[1Y Return vs Nifty])</f>
        <v>-9.7142055757190635E-2</v>
      </c>
      <c r="I215">
        <v>9.04982322343891</v>
      </c>
      <c r="J215">
        <f>(Table2[[#This Row],[1M Return vs Nifty]]-AVERAGE(Table2[1M Return vs Nifty]))/_xlfn.STDEV.P(Table2[1M Return vs Nifty])</f>
        <v>1.0884326426587267</v>
      </c>
      <c r="K215">
        <v>14.294661046191401</v>
      </c>
      <c r="L215">
        <f>(Table2[[#This Row],[6M Return vs Nifty]]-AVERAGE(Table2[6M Return vs Nifty]))/_xlfn.STDEV.P(Table2[6M Return vs Nifty])</f>
        <v>0.32646946633138818</v>
      </c>
      <c r="M215">
        <v>7.7637274945932804</v>
      </c>
      <c r="N215">
        <f>(Table2[[#This Row],[1W Return vs Nifty]]-AVERAGE(Table2[1W Return vs Nifty]))/_xlfn.STDEV.P(Table2[1W Return vs Nifty])</f>
        <v>1.4560399406805304</v>
      </c>
      <c r="O215">
        <v>193.46</v>
      </c>
      <c r="P215">
        <v>191.701541856397</v>
      </c>
      <c r="Q215">
        <v>176.18231047190699</v>
      </c>
      <c r="R215">
        <v>71.2973403069238</v>
      </c>
      <c r="S215" s="1">
        <f>(Table2[[#This Row],[Close Price]]-Table2[[#This Row],[20D EMA]])/Table2[[#This Row],[20D EMA]]</f>
        <v>5.4016334125917442E-2</v>
      </c>
      <c r="T215" s="1">
        <f>(Table2[[#This Row],[Close Price]]-Table2[[#This Row],[50D EMA]])/Table2[[#This Row],[50D EMA]]</f>
        <v>6.3684715445576925E-2</v>
      </c>
      <c r="U215" s="1">
        <f>(Table2[[#This Row],[Close Price]]-Table2[[#This Row],[200D EMA]])/Table2[[#This Row],[200D EMA]]</f>
        <v>0.15738066695699457</v>
      </c>
      <c r="V215">
        <v>1.3839674542473099</v>
      </c>
      <c r="W215">
        <v>201.02</v>
      </c>
      <c r="X215">
        <v>205.66</v>
      </c>
      <c r="Y215">
        <v>182</v>
      </c>
      <c r="Z215">
        <v>205.66</v>
      </c>
      <c r="AA215">
        <v>182</v>
      </c>
      <c r="AB215">
        <v>205.66</v>
      </c>
      <c r="AC215" s="1">
        <f>(Table2[[#This Row],[Close Price]]/Table2[[#This Row],[Day Low]])-1</f>
        <v>1.4376678937419118E-2</v>
      </c>
      <c r="AD215" s="1">
        <f>(Table2[[#This Row],[Day High]]/Table2[[#This Row],[Close Price]])-1</f>
        <v>8.5822176450394139E-3</v>
      </c>
      <c r="AE215" s="1">
        <f>(Table2[[#This Row],[Close Price]]/Table2[[#This Row],[Current Week Low]])-1</f>
        <v>0.12038461538461531</v>
      </c>
      <c r="AF215" s="1">
        <f>(Table2[[#This Row],[Current Week High]]/Table2[[#This Row],[Close Price]])-1</f>
        <v>8.5822176450394139E-3</v>
      </c>
      <c r="AG215" s="1">
        <f>(Table2[[#This Row],[Close Price]]/Table2[[#This Row],[Current Month Low]])-1</f>
        <v>0.12038461538461531</v>
      </c>
      <c r="AH215" s="1">
        <f>(Table2[[#This Row],[Current Month High]]/Table2[[#This Row],[Close Price]])-1</f>
        <v>8.5822176450394139E-3</v>
      </c>
      <c r="AI215">
        <v>1.31430533078318</v>
      </c>
      <c r="AJ215">
        <v>46.276901004304101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-0.02</v>
      </c>
      <c r="AM215" t="s">
        <v>3181</v>
      </c>
      <c r="AN215">
        <v>2.66</v>
      </c>
      <c r="AO215" t="s">
        <v>3182</v>
      </c>
      <c r="AP215">
        <v>9.6570211667218006E-2</v>
      </c>
      <c r="AQ215">
        <f>(Table2[[#This Row],[Sharpe Ratio]]-AVERAGE(Table2[Sharpe Ratio]))/_xlfn.STDEV.P(Table2[Sharpe Ratio])</f>
        <v>0.46017619677104588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3.2339761906845004</v>
      </c>
      <c r="AS215">
        <f>_xlfn.RANK.AVG(Table2[[#This Row],[1Y Return vs Nifty Z-Score]],Table2[1Y Return vs Nifty Z-Score])</f>
        <v>322</v>
      </c>
      <c r="AT215">
        <f>_xlfn.RANK.AVG(Table2[[#This Row],[6M Return vs Nifty Z-Score]],Table2[6M Return vs Nifty Z-Score])</f>
        <v>210</v>
      </c>
      <c r="AU215">
        <f>_xlfn.RANK.AVG(Table2[[#This Row],[Sharpe Ratio Z-Score]],Table2[Sharpe Ratio Z-Score])</f>
        <v>225</v>
      </c>
      <c r="AV215">
        <f>(Table2[[#This Row],[Rank 1Y]]+Table2[[#This Row],[Rank 6M]]+Table2[[#This Row],[Rank Sharpe]])/3</f>
        <v>252.33333333333334</v>
      </c>
    </row>
    <row r="216" spans="1:48" x14ac:dyDescent="0.3">
      <c r="A216" t="s">
        <v>895</v>
      </c>
      <c r="B216" t="s">
        <v>896</v>
      </c>
      <c r="C216" t="s">
        <v>3136</v>
      </c>
      <c r="D216" t="s">
        <v>218</v>
      </c>
      <c r="E216">
        <v>17005.132042500001</v>
      </c>
      <c r="F216">
        <v>1333.5</v>
      </c>
      <c r="G216">
        <v>50.391332635809</v>
      </c>
      <c r="H216">
        <f>(Table2[[#This Row],[1Y Return vs Nifty]]-AVERAGE(Table2[1Y Return vs Nifty]))/_xlfn.STDEV.P(Table2[1Y Return vs Nifty])</f>
        <v>0.45677246000393312</v>
      </c>
      <c r="I216">
        <v>12.262936171389899</v>
      </c>
      <c r="J216">
        <f>(Table2[[#This Row],[1M Return vs Nifty]]-AVERAGE(Table2[1M Return vs Nifty]))/_xlfn.STDEV.P(Table2[1M Return vs Nifty])</f>
        <v>1.4589745714422826</v>
      </c>
      <c r="K216">
        <v>33.510066950250398</v>
      </c>
      <c r="L216">
        <f>(Table2[[#This Row],[6M Return vs Nifty]]-AVERAGE(Table2[6M Return vs Nifty]))/_xlfn.STDEV.P(Table2[6M Return vs Nifty])</f>
        <v>1.0068031603764562</v>
      </c>
      <c r="M216">
        <v>5.3656458717844702</v>
      </c>
      <c r="N216">
        <f>(Table2[[#This Row],[1W Return vs Nifty]]-AVERAGE(Table2[1W Return vs Nifty]))/_xlfn.STDEV.P(Table2[1W Return vs Nifty])</f>
        <v>0.95995268444965898</v>
      </c>
      <c r="O216">
        <v>1243.83</v>
      </c>
      <c r="P216">
        <v>1211.31142749323</v>
      </c>
      <c r="Q216">
        <v>1047.27032315623</v>
      </c>
      <c r="R216">
        <v>62.001949655592398</v>
      </c>
      <c r="S216" s="1">
        <f>(Table2[[#This Row],[Close Price]]-Table2[[#This Row],[20D EMA]])/Table2[[#This Row],[20D EMA]]</f>
        <v>7.2091845348640951E-2</v>
      </c>
      <c r="T216" s="1">
        <f>(Table2[[#This Row],[Close Price]]-Table2[[#This Row],[50D EMA]])/Table2[[#This Row],[50D EMA]]</f>
        <v>0.10087296275214322</v>
      </c>
      <c r="U216" s="1">
        <f>(Table2[[#This Row],[Close Price]]-Table2[[#This Row],[200D EMA]])/Table2[[#This Row],[200D EMA]]</f>
        <v>0.27331021467422095</v>
      </c>
      <c r="V216">
        <v>1.1690706101860799</v>
      </c>
      <c r="W216">
        <v>1282.05</v>
      </c>
      <c r="X216">
        <v>1369</v>
      </c>
      <c r="Y216">
        <v>1173.9000000000001</v>
      </c>
      <c r="Z216">
        <v>1369</v>
      </c>
      <c r="AA216">
        <v>1140</v>
      </c>
      <c r="AB216">
        <v>1369</v>
      </c>
      <c r="AC216" s="1">
        <f>(Table2[[#This Row],[Close Price]]/Table2[[#This Row],[Day Low]])-1</f>
        <v>4.0131040131040185E-2</v>
      </c>
      <c r="AD216" s="1">
        <f>(Table2[[#This Row],[Day High]]/Table2[[#This Row],[Close Price]])-1</f>
        <v>2.6621672290963572E-2</v>
      </c>
      <c r="AE216" s="1">
        <f>(Table2[[#This Row],[Close Price]]/Table2[[#This Row],[Current Week Low]])-1</f>
        <v>0.13595706618962433</v>
      </c>
      <c r="AF216" s="1">
        <f>(Table2[[#This Row],[Current Week High]]/Table2[[#This Row],[Close Price]])-1</f>
        <v>2.6621672290963572E-2</v>
      </c>
      <c r="AG216" s="1">
        <f>(Table2[[#This Row],[Close Price]]/Table2[[#This Row],[Current Month Low]])-1</f>
        <v>0.16973684210526319</v>
      </c>
      <c r="AH216" s="1">
        <f>(Table2[[#This Row],[Current Month High]]/Table2[[#This Row],[Close Price]])-1</f>
        <v>2.6621672290963572E-2</v>
      </c>
      <c r="AI216">
        <v>2.6621672290963501</v>
      </c>
      <c r="AJ216">
        <v>78.454332552693202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0.23</v>
      </c>
      <c r="AM216" t="s">
        <v>3182</v>
      </c>
      <c r="AN216">
        <v>8.16</v>
      </c>
      <c r="AO216" t="s">
        <v>3182</v>
      </c>
      <c r="AP216">
        <v>5.7126008559550004E-3</v>
      </c>
      <c r="AQ216">
        <f>(Table2[[#This Row],[Sharpe Ratio]]-AVERAGE(Table2[Sharpe Ratio]))/_xlfn.STDEV.P(Table2[Sharpe Ratio])</f>
        <v>-0.61916096460836056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3.2633419116639706</v>
      </c>
      <c r="AS216">
        <f>_xlfn.RANK.AVG(Table2[[#This Row],[1Y Return vs Nifty Z-Score]],Table2[1Y Return vs Nifty Z-Score])</f>
        <v>173</v>
      </c>
      <c r="AT216">
        <f>_xlfn.RANK.AVG(Table2[[#This Row],[6M Return vs Nifty Z-Score]],Table2[6M Return vs Nifty Z-Score])</f>
        <v>97</v>
      </c>
      <c r="AU216">
        <f>_xlfn.RANK.AVG(Table2[[#This Row],[Sharpe Ratio Z-Score]],Table2[Sharpe Ratio Z-Score])</f>
        <v>488</v>
      </c>
      <c r="AV216">
        <f>(Table2[[#This Row],[Rank 1Y]]+Table2[[#This Row],[Rank 6M]]+Table2[[#This Row],[Rank Sharpe]])/3</f>
        <v>252.66666666666666</v>
      </c>
    </row>
    <row r="217" spans="1:48" x14ac:dyDescent="0.3">
      <c r="A217" t="s">
        <v>302</v>
      </c>
      <c r="B217" t="s">
        <v>303</v>
      </c>
      <c r="C217" t="s">
        <v>3142</v>
      </c>
      <c r="D217" t="s">
        <v>304</v>
      </c>
      <c r="E217">
        <v>86689.552406819901</v>
      </c>
      <c r="F217">
        <v>4481.95</v>
      </c>
      <c r="G217">
        <v>15.4100126158955</v>
      </c>
      <c r="H217">
        <f>(Table2[[#This Row],[1Y Return vs Nifty]]-AVERAGE(Table2[1Y Return vs Nifty]))/_xlfn.STDEV.P(Table2[1Y Return vs Nifty])</f>
        <v>-0.14350476030645498</v>
      </c>
      <c r="I217">
        <v>10.668170144457299</v>
      </c>
      <c r="J217">
        <f>(Table2[[#This Row],[1M Return vs Nifty]]-AVERAGE(Table2[1M Return vs Nifty]))/_xlfn.STDEV.P(Table2[1M Return vs Nifty])</f>
        <v>1.2750633024795996</v>
      </c>
      <c r="K217">
        <v>11.145722771329799</v>
      </c>
      <c r="L217">
        <f>(Table2[[#This Row],[6M Return vs Nifty]]-AVERAGE(Table2[6M Return vs Nifty]))/_xlfn.STDEV.P(Table2[6M Return vs Nifty])</f>
        <v>0.21497929955828043</v>
      </c>
      <c r="M217">
        <v>9.8938457090456594E-2</v>
      </c>
      <c r="N217">
        <f>(Table2[[#This Row],[1W Return vs Nifty]]-AVERAGE(Table2[1W Return vs Nifty]))/_xlfn.STDEV.P(Table2[1W Return vs Nifty])</f>
        <v>-0.12956253716573318</v>
      </c>
      <c r="O217">
        <v>4430.6499999999996</v>
      </c>
      <c r="P217">
        <v>4278.8221935952297</v>
      </c>
      <c r="Q217">
        <v>3937.49306988543</v>
      </c>
      <c r="R217">
        <v>48.485672445842802</v>
      </c>
      <c r="S217" s="1">
        <f>(Table2[[#This Row],[Close Price]]-Table2[[#This Row],[20D EMA]])/Table2[[#This Row],[20D EMA]]</f>
        <v>1.1578436572511976E-2</v>
      </c>
      <c r="T217" s="1">
        <f>(Table2[[#This Row],[Close Price]]-Table2[[#This Row],[50D EMA]])/Table2[[#This Row],[50D EMA]]</f>
        <v>4.7472831824800457E-2</v>
      </c>
      <c r="U217" s="1">
        <f>(Table2[[#This Row],[Close Price]]-Table2[[#This Row],[200D EMA]])/Table2[[#This Row],[200D EMA]]</f>
        <v>0.13827501927017027</v>
      </c>
      <c r="V217">
        <v>0.92958806770672997</v>
      </c>
      <c r="W217">
        <v>4367.5</v>
      </c>
      <c r="X217">
        <v>4534.75</v>
      </c>
      <c r="Y217">
        <v>4367.5</v>
      </c>
      <c r="Z217">
        <v>4737.6499999999996</v>
      </c>
      <c r="AA217">
        <v>3927</v>
      </c>
      <c r="AB217">
        <v>4810.8</v>
      </c>
      <c r="AC217" s="1">
        <f>(Table2[[#This Row],[Close Price]]/Table2[[#This Row],[Day Low]])-1</f>
        <v>2.6204922724670787E-2</v>
      </c>
      <c r="AD217" s="1">
        <f>(Table2[[#This Row],[Day High]]/Table2[[#This Row],[Close Price]])-1</f>
        <v>1.1780586575039997E-2</v>
      </c>
      <c r="AE217" s="1">
        <f>(Table2[[#This Row],[Close Price]]/Table2[[#This Row],[Current Week Low]])-1</f>
        <v>2.6204922724670787E-2</v>
      </c>
      <c r="AF217" s="1">
        <f>(Table2[[#This Row],[Current Week High]]/Table2[[#This Row],[Close Price]])-1</f>
        <v>5.705106036435037E-2</v>
      </c>
      <c r="AG217" s="1">
        <f>(Table2[[#This Row],[Close Price]]/Table2[[#This Row],[Current Month Low]])-1</f>
        <v>0.1413165266106442</v>
      </c>
      <c r="AH217" s="1">
        <f>(Table2[[#This Row],[Current Month High]]/Table2[[#This Row],[Close Price]])-1</f>
        <v>7.3372081348520357E-2</v>
      </c>
      <c r="AI217">
        <v>7.3372081348520304</v>
      </c>
      <c r="AJ217">
        <v>45.747361917304801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</v>
      </c>
      <c r="AM217" t="s">
        <v>3182</v>
      </c>
      <c r="AN217">
        <v>3.58</v>
      </c>
      <c r="AO217" t="s">
        <v>3182</v>
      </c>
      <c r="AP217">
        <v>0.117314458537691</v>
      </c>
      <c r="AQ217">
        <f>(Table2[[#This Row],[Sharpe Ratio]]-AVERAGE(Table2[Sharpe Ratio]))/_xlfn.STDEV.P(Table2[Sharpe Ratio])</f>
        <v>0.70660614724201309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1.923581451807705</v>
      </c>
      <c r="AS217">
        <f>_xlfn.RANK.AVG(Table2[[#This Row],[1Y Return vs Nifty Z-Score]],Table2[1Y Return vs Nifty Z-Score])</f>
        <v>348</v>
      </c>
      <c r="AT217">
        <f>_xlfn.RANK.AVG(Table2[[#This Row],[6M Return vs Nifty Z-Score]],Table2[6M Return vs Nifty Z-Score])</f>
        <v>245</v>
      </c>
      <c r="AU217">
        <f>_xlfn.RANK.AVG(Table2[[#This Row],[Sharpe Ratio Z-Score]],Table2[Sharpe Ratio Z-Score])</f>
        <v>166</v>
      </c>
      <c r="AV217">
        <f>(Table2[[#This Row],[Rank 1Y]]+Table2[[#This Row],[Rank 6M]]+Table2[[#This Row],[Rank Sharpe]])/3</f>
        <v>253</v>
      </c>
    </row>
    <row r="218" spans="1:48" x14ac:dyDescent="0.3">
      <c r="A218" t="s">
        <v>471</v>
      </c>
      <c r="B218" t="s">
        <v>472</v>
      </c>
      <c r="C218" t="s">
        <v>3150</v>
      </c>
      <c r="D218" t="s">
        <v>473</v>
      </c>
      <c r="E218">
        <v>47324.478499999997</v>
      </c>
      <c r="F218">
        <v>4308.1000000000004</v>
      </c>
      <c r="G218">
        <v>28.460128085555802</v>
      </c>
      <c r="H218">
        <f>(Table2[[#This Row],[1Y Return vs Nifty]]-AVERAGE(Table2[1Y Return vs Nifty]))/_xlfn.STDEV.P(Table2[1Y Return vs Nifty])</f>
        <v>8.0434388770763046E-2</v>
      </c>
      <c r="I218">
        <v>6.0614265610911398</v>
      </c>
      <c r="J218">
        <f>(Table2[[#This Row],[1M Return vs Nifty]]-AVERAGE(Table2[1M Return vs Nifty]))/_xlfn.STDEV.P(Table2[1M Return vs Nifty])</f>
        <v>0.74380539762433462</v>
      </c>
      <c r="K218">
        <v>11.2448004348041</v>
      </c>
      <c r="L218">
        <f>(Table2[[#This Row],[6M Return vs Nifty]]-AVERAGE(Table2[6M Return vs Nifty]))/_xlfn.STDEV.P(Table2[6M Return vs Nifty])</f>
        <v>0.21848720738626892</v>
      </c>
      <c r="M218">
        <v>-2.9559532249201101</v>
      </c>
      <c r="N218">
        <f>(Table2[[#This Row],[1W Return vs Nifty]]-AVERAGE(Table2[1W Return vs Nifty]))/_xlfn.STDEV.P(Table2[1W Return vs Nifty])</f>
        <v>-0.76152302516450154</v>
      </c>
      <c r="O218">
        <v>4343.54</v>
      </c>
      <c r="P218">
        <v>4130.4589199743996</v>
      </c>
      <c r="Q218">
        <v>3609.07160222735</v>
      </c>
      <c r="R218">
        <v>42.608313274112597</v>
      </c>
      <c r="S218" s="1">
        <f>(Table2[[#This Row],[Close Price]]-Table2[[#This Row],[20D EMA]])/Table2[[#This Row],[20D EMA]]</f>
        <v>-8.159243382126008E-3</v>
      </c>
      <c r="T218" s="1">
        <f>(Table2[[#This Row],[Close Price]]-Table2[[#This Row],[50D EMA]])/Table2[[#This Row],[50D EMA]]</f>
        <v>4.3007589100220803E-2</v>
      </c>
      <c r="U218" s="1">
        <f>(Table2[[#This Row],[Close Price]]-Table2[[#This Row],[200D EMA]])/Table2[[#This Row],[200D EMA]]</f>
        <v>0.19368648639202468</v>
      </c>
      <c r="V218">
        <v>0.799987808596757</v>
      </c>
      <c r="W218">
        <v>4201</v>
      </c>
      <c r="X218">
        <v>4376.25</v>
      </c>
      <c r="Y218">
        <v>4031</v>
      </c>
      <c r="Z218">
        <v>4376.25</v>
      </c>
      <c r="AA218">
        <v>3883.05</v>
      </c>
      <c r="AB218">
        <v>4880.95</v>
      </c>
      <c r="AC218" s="1">
        <f>(Table2[[#This Row],[Close Price]]/Table2[[#This Row],[Day Low]])-1</f>
        <v>2.549393001666278E-2</v>
      </c>
      <c r="AD218" s="1">
        <f>(Table2[[#This Row],[Day High]]/Table2[[#This Row],[Close Price]])-1</f>
        <v>1.5819038555279441E-2</v>
      </c>
      <c r="AE218" s="1">
        <f>(Table2[[#This Row],[Close Price]]/Table2[[#This Row],[Current Week Low]])-1</f>
        <v>6.8742247581245364E-2</v>
      </c>
      <c r="AF218" s="1">
        <f>(Table2[[#This Row],[Current Week High]]/Table2[[#This Row],[Close Price]])-1</f>
        <v>1.5819038555279441E-2</v>
      </c>
      <c r="AG218" s="1">
        <f>(Table2[[#This Row],[Close Price]]/Table2[[#This Row],[Current Month Low]])-1</f>
        <v>0.10946292218745568</v>
      </c>
      <c r="AH218" s="1">
        <f>(Table2[[#This Row],[Current Month High]]/Table2[[#This Row],[Close Price]])-1</f>
        <v>0.13297045101088623</v>
      </c>
      <c r="AI218">
        <v>13.297045101088599</v>
      </c>
      <c r="AJ218">
        <v>73.9943457189014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0.33</v>
      </c>
      <c r="AM218" t="s">
        <v>3182</v>
      </c>
      <c r="AN218">
        <v>-6.78</v>
      </c>
      <c r="AO218" t="s">
        <v>3181</v>
      </c>
      <c r="AP218">
        <v>8.7160819870143E-2</v>
      </c>
      <c r="AQ218">
        <f>(Table2[[#This Row],[Sharpe Ratio]]-AVERAGE(Table2[Sharpe Ratio]))/_xlfn.STDEV.P(Table2[Sharpe Ratio])</f>
        <v>0.34839793029584326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0.62960189891270835</v>
      </c>
      <c r="AS218">
        <f>_xlfn.RANK.AVG(Table2[[#This Row],[1Y Return vs Nifty Z-Score]],Table2[1Y Return vs Nifty Z-Score])</f>
        <v>270</v>
      </c>
      <c r="AT218">
        <f>_xlfn.RANK.AVG(Table2[[#This Row],[6M Return vs Nifty Z-Score]],Table2[6M Return vs Nifty Z-Score])</f>
        <v>244</v>
      </c>
      <c r="AU218">
        <f>_xlfn.RANK.AVG(Table2[[#This Row],[Sharpe Ratio Z-Score]],Table2[Sharpe Ratio Z-Score])</f>
        <v>252</v>
      </c>
      <c r="AV218">
        <f>(Table2[[#This Row],[Rank 1Y]]+Table2[[#This Row],[Rank 6M]]+Table2[[#This Row],[Rank Sharpe]])/3</f>
        <v>255.33333333333334</v>
      </c>
    </row>
    <row r="219" spans="1:48" x14ac:dyDescent="0.3">
      <c r="A219" t="s">
        <v>1596</v>
      </c>
      <c r="B219" t="s">
        <v>1597</v>
      </c>
      <c r="C219" t="s">
        <v>3142</v>
      </c>
      <c r="D219" t="s">
        <v>202</v>
      </c>
      <c r="E219">
        <v>5878.9540560300002</v>
      </c>
      <c r="F219">
        <v>482.35</v>
      </c>
      <c r="G219">
        <v>9.1806106929486102</v>
      </c>
      <c r="H219">
        <f>(Table2[[#This Row],[1Y Return vs Nifty]]-AVERAGE(Table2[1Y Return vs Nifty]))/_xlfn.STDEV.P(Table2[1Y Return vs Nifty])</f>
        <v>-0.25040089997111226</v>
      </c>
      <c r="I219">
        <v>2.45996460822434</v>
      </c>
      <c r="J219">
        <f>(Table2[[#This Row],[1M Return vs Nifty]]-AVERAGE(Table2[1M Return vs Nifty]))/_xlfn.STDEV.P(Table2[1M Return vs Nifty])</f>
        <v>0.32847836739750569</v>
      </c>
      <c r="K219">
        <v>5.7896739162042801</v>
      </c>
      <c r="L219">
        <f>(Table2[[#This Row],[6M Return vs Nifty]]-AVERAGE(Table2[6M Return vs Nifty]))/_xlfn.STDEV.P(Table2[6M Return vs Nifty])</f>
        <v>2.5344975865764705E-2</v>
      </c>
      <c r="M219">
        <v>1.03735727263614</v>
      </c>
      <c r="N219">
        <f>(Table2[[#This Row],[1W Return vs Nifty]]-AVERAGE(Table2[1W Return vs Nifty]))/_xlfn.STDEV.P(Table2[1W Return vs Nifty])</f>
        <v>6.4566641329121557E-2</v>
      </c>
      <c r="O219">
        <v>461.99</v>
      </c>
      <c r="P219">
        <v>472.15669465170799</v>
      </c>
      <c r="Q219">
        <v>441.93421746741001</v>
      </c>
      <c r="R219">
        <v>49.049944141836399</v>
      </c>
      <c r="S219" s="1">
        <f>(Table2[[#This Row],[Close Price]]-Table2[[#This Row],[20D EMA]])/Table2[[#This Row],[20D EMA]]</f>
        <v>4.4070217970085958E-2</v>
      </c>
      <c r="T219" s="1">
        <f>(Table2[[#This Row],[Close Price]]-Table2[[#This Row],[50D EMA]])/Table2[[#This Row],[50D EMA]]</f>
        <v>2.1588818847122864E-2</v>
      </c>
      <c r="U219" s="1">
        <f>(Table2[[#This Row],[Close Price]]-Table2[[#This Row],[200D EMA]])/Table2[[#This Row],[200D EMA]]</f>
        <v>9.1452032757726967E-2</v>
      </c>
      <c r="V219">
        <v>0.54417166816641305</v>
      </c>
      <c r="W219">
        <v>455</v>
      </c>
      <c r="X219">
        <v>485.7</v>
      </c>
      <c r="Y219">
        <v>437</v>
      </c>
      <c r="Z219">
        <v>485.7</v>
      </c>
      <c r="AA219">
        <v>432</v>
      </c>
      <c r="AB219">
        <v>485.7</v>
      </c>
      <c r="AC219" s="1">
        <f>(Table2[[#This Row],[Close Price]]/Table2[[#This Row],[Day Low]])-1</f>
        <v>6.0109890109890207E-2</v>
      </c>
      <c r="AD219" s="1">
        <f>(Table2[[#This Row],[Day High]]/Table2[[#This Row],[Close Price]])-1</f>
        <v>6.9451642997822027E-3</v>
      </c>
      <c r="AE219" s="1">
        <f>(Table2[[#This Row],[Close Price]]/Table2[[#This Row],[Current Week Low]])-1</f>
        <v>0.10377574370709386</v>
      </c>
      <c r="AF219" s="1">
        <f>(Table2[[#This Row],[Current Week High]]/Table2[[#This Row],[Close Price]])-1</f>
        <v>6.9451642997822027E-3</v>
      </c>
      <c r="AG219" s="1">
        <f>(Table2[[#This Row],[Close Price]]/Table2[[#This Row],[Current Month Low]])-1</f>
        <v>0.11655092592592609</v>
      </c>
      <c r="AH219" s="1">
        <f>(Table2[[#This Row],[Current Month High]]/Table2[[#This Row],[Close Price]])-1</f>
        <v>6.9451642997822027E-3</v>
      </c>
      <c r="AI219">
        <v>12.4701979890121</v>
      </c>
      <c r="AJ219">
        <v>52.497628833386003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0.01</v>
      </c>
      <c r="AM219" t="s">
        <v>3182</v>
      </c>
      <c r="AN219">
        <v>3.09</v>
      </c>
      <c r="AO219" t="s">
        <v>3182</v>
      </c>
      <c r="AP219">
        <v>0.17081183727121099</v>
      </c>
      <c r="AQ219">
        <f>(Table2[[#This Row],[Sharpe Ratio]]-AVERAGE(Table2[Sharpe Ratio]))/_xlfn.STDEV.P(Table2[Sharpe Ratio])</f>
        <v>1.3421248273823303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385</v>
      </c>
      <c r="AT219">
        <f>_xlfn.RANK.AVG(Table2[[#This Row],[6M Return vs Nifty Z-Score]],Table2[6M Return vs Nifty Z-Score])</f>
        <v>315</v>
      </c>
      <c r="AU219">
        <f>_xlfn.RANK.AVG(Table2[[#This Row],[Sharpe Ratio Z-Score]],Table2[Sharpe Ratio Z-Score])</f>
        <v>69</v>
      </c>
      <c r="AV219">
        <f>(Table2[[#This Row],[Rank 1Y]]+Table2[[#This Row],[Rank 6M]]+Table2[[#This Row],[Rank Sharpe]])/3</f>
        <v>256.33333333333331</v>
      </c>
    </row>
    <row r="220" spans="1:48" x14ac:dyDescent="0.3">
      <c r="A220" t="s">
        <v>878</v>
      </c>
      <c r="B220" t="s">
        <v>879</v>
      </c>
      <c r="C220" t="s">
        <v>3137</v>
      </c>
      <c r="D220" t="s">
        <v>730</v>
      </c>
      <c r="E220">
        <v>17547.233290228</v>
      </c>
      <c r="F220">
        <v>121.69</v>
      </c>
      <c r="G220">
        <v>59.776023265526099</v>
      </c>
      <c r="H220">
        <f>(Table2[[#This Row],[1Y Return vs Nifty]]-AVERAGE(Table2[1Y Return vs Nifty]))/_xlfn.STDEV.P(Table2[1Y Return vs Nifty])</f>
        <v>0.61781315262138281</v>
      </c>
      <c r="I220">
        <v>-14.2650974941682</v>
      </c>
      <c r="J220">
        <f>(Table2[[#This Row],[1M Return vs Nifty]]-AVERAGE(Table2[1M Return vs Nifty]))/_xlfn.STDEV.P(Table2[1M Return vs Nifty])</f>
        <v>-1.6002856912694468</v>
      </c>
      <c r="K220">
        <v>10.3810510075813</v>
      </c>
      <c r="L220">
        <f>(Table2[[#This Row],[6M Return vs Nifty]]-AVERAGE(Table2[6M Return vs Nifty]))/_xlfn.STDEV.P(Table2[6M Return vs Nifty])</f>
        <v>0.18790560835652018</v>
      </c>
      <c r="M220">
        <v>-1.59189618314085</v>
      </c>
      <c r="N220">
        <f>(Table2[[#This Row],[1W Return vs Nifty]]-AVERAGE(Table2[1W Return vs Nifty]))/_xlfn.STDEV.P(Table2[1W Return vs Nifty])</f>
        <v>-0.47934275708585228</v>
      </c>
      <c r="O220">
        <v>127.56</v>
      </c>
      <c r="P220">
        <v>134.14456488980699</v>
      </c>
      <c r="Q220">
        <v>117.766979185715</v>
      </c>
      <c r="R220">
        <v>38.410910694557501</v>
      </c>
      <c r="S220" s="1">
        <f>(Table2[[#This Row],[Close Price]]-Table2[[#This Row],[20D EMA]])/Table2[[#This Row],[20D EMA]]</f>
        <v>-4.6017560363750425E-2</v>
      </c>
      <c r="T220" s="1">
        <f>(Table2[[#This Row],[Close Price]]-Table2[[#This Row],[50D EMA]])/Table2[[#This Row],[50D EMA]]</f>
        <v>-9.2844349676319632E-2</v>
      </c>
      <c r="U220" s="1">
        <f>(Table2[[#This Row],[Close Price]]-Table2[[#This Row],[200D EMA]])/Table2[[#This Row],[200D EMA]]</f>
        <v>3.3311721514895185E-2</v>
      </c>
      <c r="V220">
        <v>0.52686392208840005</v>
      </c>
      <c r="W220">
        <v>116.91</v>
      </c>
      <c r="X220">
        <v>122.7</v>
      </c>
      <c r="Y220">
        <v>112.35</v>
      </c>
      <c r="Z220">
        <v>122.7</v>
      </c>
      <c r="AA220">
        <v>111.51</v>
      </c>
      <c r="AB220">
        <v>152.74</v>
      </c>
      <c r="AC220" s="1">
        <f>(Table2[[#This Row],[Close Price]]/Table2[[#This Row],[Day Low]])-1</f>
        <v>4.088615174065513E-2</v>
      </c>
      <c r="AD220" s="1">
        <f>(Table2[[#This Row],[Day High]]/Table2[[#This Row],[Close Price]])-1</f>
        <v>8.2997781247431401E-3</v>
      </c>
      <c r="AE220" s="1">
        <f>(Table2[[#This Row],[Close Price]]/Table2[[#This Row],[Current Week Low]])-1</f>
        <v>8.3133066310636439E-2</v>
      </c>
      <c r="AF220" s="1">
        <f>(Table2[[#This Row],[Current Week High]]/Table2[[#This Row],[Close Price]])-1</f>
        <v>8.2997781247431401E-3</v>
      </c>
      <c r="AG220" s="1">
        <f>(Table2[[#This Row],[Close Price]]/Table2[[#This Row],[Current Month Low]])-1</f>
        <v>9.129226078378605E-2</v>
      </c>
      <c r="AH220" s="1">
        <f>(Table2[[#This Row],[Current Month High]]/Table2[[#This Row],[Close Price]])-1</f>
        <v>0.2551565453200757</v>
      </c>
      <c r="AI220">
        <v>40.520995973374902</v>
      </c>
      <c r="AJ220">
        <v>89.400778210116698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-0.14000000000000001</v>
      </c>
      <c r="AM220" t="s">
        <v>3181</v>
      </c>
      <c r="AN220">
        <v>-9.7899999999999991</v>
      </c>
      <c r="AO220" t="s">
        <v>3181</v>
      </c>
      <c r="AP220">
        <v>4.7398048825864E-2</v>
      </c>
      <c r="AQ220">
        <f>(Table2[[#This Row],[Sharpe Ratio]]-AVERAGE(Table2[Sharpe Ratio]))/_xlfn.STDEV.P(Table2[Sharpe Ratio])</f>
        <v>-0.12396135853316881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145</v>
      </c>
      <c r="AT220">
        <f>_xlfn.RANK.AVG(Table2[[#This Row],[6M Return vs Nifty Z-Score]],Table2[6M Return vs Nifty Z-Score])</f>
        <v>254</v>
      </c>
      <c r="AU220">
        <f>_xlfn.RANK.AVG(Table2[[#This Row],[Sharpe Ratio Z-Score]],Table2[Sharpe Ratio Z-Score])</f>
        <v>372</v>
      </c>
      <c r="AV220">
        <f>(Table2[[#This Row],[Rank 1Y]]+Table2[[#This Row],[Rank 6M]]+Table2[[#This Row],[Rank Sharpe]])/3</f>
        <v>257</v>
      </c>
    </row>
    <row r="221" spans="1:48" x14ac:dyDescent="0.3">
      <c r="A221" t="s">
        <v>1647</v>
      </c>
      <c r="B221" t="s">
        <v>1648</v>
      </c>
      <c r="C221" t="s">
        <v>3146</v>
      </c>
      <c r="D221" t="s">
        <v>307</v>
      </c>
      <c r="E221">
        <v>5472.7092226799996</v>
      </c>
      <c r="F221">
        <v>2012.7</v>
      </c>
      <c r="G221">
        <v>58.954057594506899</v>
      </c>
      <c r="H221">
        <f>(Table2[[#This Row],[1Y Return vs Nifty]]-AVERAGE(Table2[1Y Return vs Nifty]))/_xlfn.STDEV.P(Table2[1Y Return vs Nifty])</f>
        <v>0.60370827413454786</v>
      </c>
      <c r="I221">
        <v>-8.3180326018405708</v>
      </c>
      <c r="J221">
        <f>(Table2[[#This Row],[1M Return vs Nifty]]-AVERAGE(Table2[1M Return vs Nifty]))/_xlfn.STDEV.P(Table2[1M Return vs Nifty])</f>
        <v>-0.91445953716262796</v>
      </c>
      <c r="K221">
        <v>51.368785234343299</v>
      </c>
      <c r="L221">
        <f>(Table2[[#This Row],[6M Return vs Nifty]]-AVERAGE(Table2[6M Return vs Nifty]))/_xlfn.STDEV.P(Table2[6M Return vs Nifty])</f>
        <v>1.6391024644760182</v>
      </c>
      <c r="M221">
        <v>-12.226338579683301</v>
      </c>
      <c r="N221">
        <f>(Table2[[#This Row],[1W Return vs Nifty]]-AVERAGE(Table2[1W Return vs Nifty]))/_xlfn.STDEV.P(Table2[1W Return vs Nifty])</f>
        <v>-2.6792726092928061</v>
      </c>
      <c r="O221">
        <v>2241.8200000000002</v>
      </c>
      <c r="P221">
        <v>2201.5811930372201</v>
      </c>
      <c r="Q221">
        <v>1789.94059181335</v>
      </c>
      <c r="R221">
        <v>22.789119395531799</v>
      </c>
      <c r="S221" s="1">
        <f>(Table2[[#This Row],[Close Price]]-Table2[[#This Row],[20D EMA]])/Table2[[#This Row],[20D EMA]]</f>
        <v>-0.1022026746125916</v>
      </c>
      <c r="T221" s="1">
        <f>(Table2[[#This Row],[Close Price]]-Table2[[#This Row],[50D EMA]])/Table2[[#This Row],[50D EMA]]</f>
        <v>-8.5793425940674295E-2</v>
      </c>
      <c r="U221" s="1">
        <f>(Table2[[#This Row],[Close Price]]-Table2[[#This Row],[200D EMA]])/Table2[[#This Row],[200D EMA]]</f>
        <v>0.12445072713892549</v>
      </c>
      <c r="V221">
        <v>0.83429824513334105</v>
      </c>
      <c r="W221">
        <v>1990</v>
      </c>
      <c r="X221">
        <v>2039.95</v>
      </c>
      <c r="Y221">
        <v>1973.3</v>
      </c>
      <c r="Z221">
        <v>2098.4499999999998</v>
      </c>
      <c r="AA221">
        <v>1972.05</v>
      </c>
      <c r="AB221">
        <v>2620.1</v>
      </c>
      <c r="AC221" s="1">
        <f>(Table2[[#This Row],[Close Price]]/Table2[[#This Row],[Day Low]])-1</f>
        <v>1.1407035175879487E-2</v>
      </c>
      <c r="AD221" s="1">
        <f>(Table2[[#This Row],[Day High]]/Table2[[#This Row],[Close Price]])-1</f>
        <v>1.3539027177423391E-2</v>
      </c>
      <c r="AE221" s="1">
        <f>(Table2[[#This Row],[Close Price]]/Table2[[#This Row],[Current Week Low]])-1</f>
        <v>1.9966553489079164E-2</v>
      </c>
      <c r="AF221" s="1">
        <f>(Table2[[#This Row],[Current Week High]]/Table2[[#This Row],[Close Price]])-1</f>
        <v>4.2604461668405591E-2</v>
      </c>
      <c r="AG221" s="1">
        <f>(Table2[[#This Row],[Close Price]]/Table2[[#This Row],[Current Month Low]])-1</f>
        <v>2.0613067619989378E-2</v>
      </c>
      <c r="AH221" s="1">
        <f>(Table2[[#This Row],[Current Month High]]/Table2[[#This Row],[Close Price]])-1</f>
        <v>0.30178367367218151</v>
      </c>
      <c r="AI221">
        <v>30.178367367218101</v>
      </c>
      <c r="AJ221">
        <v>111.562516424028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0.06</v>
      </c>
      <c r="AM221" t="s">
        <v>3182</v>
      </c>
      <c r="AN221">
        <v>-22.13</v>
      </c>
      <c r="AO221" t="s">
        <v>3181</v>
      </c>
      <c r="AP221">
        <v>-1.0213842359287E-2</v>
      </c>
      <c r="AQ221">
        <f>(Table2[[#This Row],[Sharpe Ratio]]-AVERAGE(Table2[Sharpe Ratio]))/_xlfn.STDEV.P(Table2[Sharpe Ratio])</f>
        <v>-0.80835812549913177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-2.1592795333439998</v>
      </c>
      <c r="AS221">
        <f>_xlfn.RANK.AVG(Table2[[#This Row],[1Y Return vs Nifty Z-Score]],Table2[1Y Return vs Nifty Z-Score])</f>
        <v>147</v>
      </c>
      <c r="AT221">
        <f>_xlfn.RANK.AVG(Table2[[#This Row],[6M Return vs Nifty Z-Score]],Table2[6M Return vs Nifty Z-Score])</f>
        <v>45</v>
      </c>
      <c r="AU221">
        <f>_xlfn.RANK.AVG(Table2[[#This Row],[Sharpe Ratio Z-Score]],Table2[Sharpe Ratio Z-Score])</f>
        <v>579</v>
      </c>
      <c r="AV221">
        <f>(Table2[[#This Row],[Rank 1Y]]+Table2[[#This Row],[Rank 6M]]+Table2[[#This Row],[Rank Sharpe]])/3</f>
        <v>257</v>
      </c>
    </row>
    <row r="222" spans="1:48" x14ac:dyDescent="0.3">
      <c r="A222" t="s">
        <v>327</v>
      </c>
      <c r="B222" t="s">
        <v>328</v>
      </c>
      <c r="C222" t="s">
        <v>3134</v>
      </c>
      <c r="D222" t="s">
        <v>18</v>
      </c>
      <c r="E222">
        <v>81048.759672529995</v>
      </c>
      <c r="F222">
        <v>380.9</v>
      </c>
      <c r="G222">
        <v>103.79701021045</v>
      </c>
      <c r="H222">
        <f>(Table2[[#This Row],[1Y Return vs Nifty]]-AVERAGE(Table2[1Y Return vs Nifty]))/_xlfn.STDEV.P(Table2[1Y Return vs Nifty])</f>
        <v>1.3732104807832759</v>
      </c>
      <c r="I222">
        <v>-8.4665361984667697</v>
      </c>
      <c r="J222">
        <f>(Table2[[#This Row],[1M Return vs Nifty]]-AVERAGE(Table2[1M Return vs Nifty]))/_xlfn.STDEV.P(Table2[1M Return vs Nifty])</f>
        <v>-0.93158523738435761</v>
      </c>
      <c r="K222">
        <v>1.4318965591606E-2</v>
      </c>
      <c r="L222">
        <f>(Table2[[#This Row],[6M Return vs Nifty]]-AVERAGE(Table2[6M Return vs Nifty]))/_xlfn.STDEV.P(Table2[6M Return vs Nifty])</f>
        <v>-0.17913514740562594</v>
      </c>
      <c r="M222">
        <v>-3.9587919186940401</v>
      </c>
      <c r="N222">
        <f>(Table2[[#This Row],[1W Return vs Nifty]]-AVERAGE(Table2[1W Return vs Nifty]))/_xlfn.STDEV.P(Table2[1W Return vs Nifty])</f>
        <v>-0.96897863939574547</v>
      </c>
      <c r="O222">
        <v>399.63</v>
      </c>
      <c r="P222">
        <v>401.13300411537699</v>
      </c>
      <c r="Q222">
        <v>352.58510271602103</v>
      </c>
      <c r="R222">
        <v>35.0704794100265</v>
      </c>
      <c r="S222" s="1">
        <f>(Table2[[#This Row],[Close Price]]-Table2[[#This Row],[20D EMA]])/Table2[[#This Row],[20D EMA]]</f>
        <v>-4.6868353226734778E-2</v>
      </c>
      <c r="T222" s="1">
        <f>(Table2[[#This Row],[Close Price]]-Table2[[#This Row],[50D EMA]])/Table2[[#This Row],[50D EMA]]</f>
        <v>-5.0439639490639968E-2</v>
      </c>
      <c r="U222" s="1">
        <f>(Table2[[#This Row],[Close Price]]-Table2[[#This Row],[200D EMA]])/Table2[[#This Row],[200D EMA]]</f>
        <v>8.030656163821058E-2</v>
      </c>
      <c r="V222">
        <v>0.775362234517886</v>
      </c>
      <c r="W222">
        <v>374</v>
      </c>
      <c r="X222">
        <v>382.45</v>
      </c>
      <c r="Y222">
        <v>374</v>
      </c>
      <c r="Z222">
        <v>393.8</v>
      </c>
      <c r="AA222">
        <v>370.65</v>
      </c>
      <c r="AB222">
        <v>446.05</v>
      </c>
      <c r="AC222" s="1">
        <f>(Table2[[#This Row],[Close Price]]/Table2[[#This Row],[Day Low]])-1</f>
        <v>1.8449197860962441E-2</v>
      </c>
      <c r="AD222" s="1">
        <f>(Table2[[#This Row],[Day High]]/Table2[[#This Row],[Close Price]])-1</f>
        <v>4.0693095300603499E-3</v>
      </c>
      <c r="AE222" s="1">
        <f>(Table2[[#This Row],[Close Price]]/Table2[[#This Row],[Current Week Low]])-1</f>
        <v>1.8449197860962441E-2</v>
      </c>
      <c r="AF222" s="1">
        <f>(Table2[[#This Row],[Current Week High]]/Table2[[#This Row],[Close Price]])-1</f>
        <v>3.3867156734050941E-2</v>
      </c>
      <c r="AG222" s="1">
        <f>(Table2[[#This Row],[Close Price]]/Table2[[#This Row],[Current Month Low]])-1</f>
        <v>2.7654121138540377E-2</v>
      </c>
      <c r="AH222" s="1">
        <f>(Table2[[#This Row],[Current Month High]]/Table2[[#This Row],[Close Price]])-1</f>
        <v>0.17104226831189306</v>
      </c>
      <c r="AI222">
        <v>20.018377526909902</v>
      </c>
      <c r="AJ222">
        <v>133.013866231647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0.11</v>
      </c>
      <c r="AM222" t="s">
        <v>3182</v>
      </c>
      <c r="AN222">
        <v>-9.93</v>
      </c>
      <c r="AO222" t="s">
        <v>3181</v>
      </c>
      <c r="AP222">
        <v>6.0117236734899E-2</v>
      </c>
      <c r="AQ222">
        <f>(Table2[[#This Row],[Sharpe Ratio]]-AVERAGE(Table2[Sharpe Ratio]))/_xlfn.STDEV.P(Table2[Sharpe Ratio])</f>
        <v>2.7135418613070002E-2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63</v>
      </c>
      <c r="AT222">
        <f>_xlfn.RANK.AVG(Table2[[#This Row],[6M Return vs Nifty Z-Score]],Table2[6M Return vs Nifty Z-Score])</f>
        <v>388</v>
      </c>
      <c r="AU222">
        <f>_xlfn.RANK.AVG(Table2[[#This Row],[Sharpe Ratio Z-Score]],Table2[Sharpe Ratio Z-Score])</f>
        <v>327</v>
      </c>
      <c r="AV222">
        <f>(Table2[[#This Row],[Rank 1Y]]+Table2[[#This Row],[Rank 6M]]+Table2[[#This Row],[Rank Sharpe]])/3</f>
        <v>259.33333333333331</v>
      </c>
    </row>
    <row r="223" spans="1:48" x14ac:dyDescent="0.3">
      <c r="A223" t="s">
        <v>652</v>
      </c>
      <c r="B223" t="s">
        <v>653</v>
      </c>
      <c r="C223" t="s">
        <v>3150</v>
      </c>
      <c r="D223" t="s">
        <v>284</v>
      </c>
      <c r="E223">
        <v>28616.02504488</v>
      </c>
      <c r="F223">
        <v>573.29999999999995</v>
      </c>
      <c r="G223">
        <v>26.7317039676986</v>
      </c>
      <c r="H223">
        <f>(Table2[[#This Row],[1Y Return vs Nifty]]-AVERAGE(Table2[1Y Return vs Nifty]))/_xlfn.STDEV.P(Table2[1Y Return vs Nifty])</f>
        <v>5.0774741153288117E-2</v>
      </c>
      <c r="I223">
        <v>7.3141342246551098</v>
      </c>
      <c r="J223">
        <f>(Table2[[#This Row],[1M Return vs Nifty]]-AVERAGE(Table2[1M Return vs Nifty]))/_xlfn.STDEV.P(Table2[1M Return vs Nifty])</f>
        <v>0.88826988467417345</v>
      </c>
      <c r="K223">
        <v>35.709200274086797</v>
      </c>
      <c r="L223">
        <f>(Table2[[#This Row],[6M Return vs Nifty]]-AVERAGE(Table2[6M Return vs Nifty]))/_xlfn.STDEV.P(Table2[6M Return vs Nifty])</f>
        <v>1.084664877447298</v>
      </c>
      <c r="M223">
        <v>9.2732962760462705</v>
      </c>
      <c r="N223">
        <f>(Table2[[#This Row],[1W Return vs Nifty]]-AVERAGE(Table2[1W Return vs Nifty]))/_xlfn.STDEV.P(Table2[1W Return vs Nifty])</f>
        <v>1.7683219863623838</v>
      </c>
      <c r="O223">
        <v>542.27</v>
      </c>
      <c r="P223">
        <v>539.86545233790002</v>
      </c>
      <c r="Q223">
        <v>485.40323920820703</v>
      </c>
      <c r="R223">
        <v>62.852461549703499</v>
      </c>
      <c r="S223" s="1">
        <f>(Table2[[#This Row],[Close Price]]-Table2[[#This Row],[20D EMA]])/Table2[[#This Row],[20D EMA]]</f>
        <v>5.7222416877201344E-2</v>
      </c>
      <c r="T223" s="1">
        <f>(Table2[[#This Row],[Close Price]]-Table2[[#This Row],[50D EMA]])/Table2[[#This Row],[50D EMA]]</f>
        <v>6.1931259941362865E-2</v>
      </c>
      <c r="U223" s="1">
        <f>(Table2[[#This Row],[Close Price]]-Table2[[#This Row],[200D EMA]])/Table2[[#This Row],[200D EMA]]</f>
        <v>0.18107988099784975</v>
      </c>
      <c r="V223">
        <v>0.85762774310014001</v>
      </c>
      <c r="W223">
        <v>556.9</v>
      </c>
      <c r="X223">
        <v>581</v>
      </c>
      <c r="Y223">
        <v>492.45</v>
      </c>
      <c r="Z223">
        <v>581</v>
      </c>
      <c r="AA223">
        <v>490.35</v>
      </c>
      <c r="AB223">
        <v>581</v>
      </c>
      <c r="AC223" s="1">
        <f>(Table2[[#This Row],[Close Price]]/Table2[[#This Row],[Day Low]])-1</f>
        <v>2.9448734063566073E-2</v>
      </c>
      <c r="AD223" s="1">
        <f>(Table2[[#This Row],[Day High]]/Table2[[#This Row],[Close Price]])-1</f>
        <v>1.3431013431013605E-2</v>
      </c>
      <c r="AE223" s="1">
        <f>(Table2[[#This Row],[Close Price]]/Table2[[#This Row],[Current Week Low]])-1</f>
        <v>0.16417910447761197</v>
      </c>
      <c r="AF223" s="1">
        <f>(Table2[[#This Row],[Current Week High]]/Table2[[#This Row],[Close Price]])-1</f>
        <v>1.3431013431013605E-2</v>
      </c>
      <c r="AG223" s="1">
        <f>(Table2[[#This Row],[Close Price]]/Table2[[#This Row],[Current Month Low]])-1</f>
        <v>0.16916488222698067</v>
      </c>
      <c r="AH223" s="1">
        <f>(Table2[[#This Row],[Current Month High]]/Table2[[#This Row],[Close Price]])-1</f>
        <v>1.3431013431013605E-2</v>
      </c>
      <c r="AI223">
        <v>9.5935810221524402</v>
      </c>
      <c r="AJ223">
        <v>70.574233858970501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0.12</v>
      </c>
      <c r="AM223" t="s">
        <v>3182</v>
      </c>
      <c r="AN223">
        <v>3.65</v>
      </c>
      <c r="AO223" t="s">
        <v>3182</v>
      </c>
      <c r="AP223">
        <v>3.1986555788450999E-2</v>
      </c>
      <c r="AQ223">
        <f>(Table2[[#This Row],[Sharpe Ratio]]-AVERAGE(Table2[Sharpe Ratio]))/_xlfn.STDEV.P(Table2[Sharpe Ratio])</f>
        <v>-0.30704120180764993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3.4849902878294934</v>
      </c>
      <c r="AS223">
        <f>_xlfn.RANK.AVG(Table2[[#This Row],[1Y Return vs Nifty Z-Score]],Table2[1Y Return vs Nifty Z-Score])</f>
        <v>276</v>
      </c>
      <c r="AT223">
        <f>_xlfn.RANK.AVG(Table2[[#This Row],[6M Return vs Nifty Z-Score]],Table2[6M Return vs Nifty Z-Score])</f>
        <v>89</v>
      </c>
      <c r="AU223">
        <f>_xlfn.RANK.AVG(Table2[[#This Row],[Sharpe Ratio Z-Score]],Table2[Sharpe Ratio Z-Score])</f>
        <v>417</v>
      </c>
      <c r="AV223">
        <f>(Table2[[#This Row],[Rank 1Y]]+Table2[[#This Row],[Rank 6M]]+Table2[[#This Row],[Rank Sharpe]])/3</f>
        <v>260.66666666666669</v>
      </c>
    </row>
    <row r="224" spans="1:48" x14ac:dyDescent="0.3">
      <c r="A224" t="s">
        <v>1531</v>
      </c>
      <c r="B224" t="s">
        <v>1532</v>
      </c>
      <c r="C224" t="s">
        <v>3142</v>
      </c>
      <c r="D224" t="s">
        <v>202</v>
      </c>
      <c r="E224">
        <v>6535.0810503000002</v>
      </c>
      <c r="F224">
        <v>454.95</v>
      </c>
      <c r="G224">
        <v>9.0220157452411502</v>
      </c>
      <c r="H224">
        <f>(Table2[[#This Row],[1Y Return vs Nifty]]-AVERAGE(Table2[1Y Return vs Nifty]))/_xlfn.STDEV.P(Table2[1Y Return vs Nifty])</f>
        <v>-0.25312237915803004</v>
      </c>
      <c r="I224">
        <v>-7.5883975206024799</v>
      </c>
      <c r="J224">
        <f>(Table2[[#This Row],[1M Return vs Nifty]]-AVERAGE(Table2[1M Return vs Nifty]))/_xlfn.STDEV.P(Table2[1M Return vs Nifty])</f>
        <v>-0.8303167153292037</v>
      </c>
      <c r="K224">
        <v>10.645110651573701</v>
      </c>
      <c r="L224">
        <f>(Table2[[#This Row],[6M Return vs Nifty]]-AVERAGE(Table2[6M Return vs Nifty]))/_xlfn.STDEV.P(Table2[6M Return vs Nifty])</f>
        <v>0.19725480836522918</v>
      </c>
      <c r="M224">
        <v>3.6170545493257702</v>
      </c>
      <c r="N224">
        <f>(Table2[[#This Row],[1W Return vs Nifty]]-AVERAGE(Table2[1W Return vs Nifty]))/_xlfn.STDEV.P(Table2[1W Return vs Nifty])</f>
        <v>0.59822443334383479</v>
      </c>
      <c r="O224">
        <v>453.82</v>
      </c>
      <c r="P224">
        <v>474.25600205824901</v>
      </c>
      <c r="Q224">
        <v>431.97887724550401</v>
      </c>
      <c r="R224">
        <v>51.803759187168602</v>
      </c>
      <c r="S224" s="1">
        <f>(Table2[[#This Row],[Close Price]]-Table2[[#This Row],[20D EMA]])/Table2[[#This Row],[20D EMA]]</f>
        <v>2.4899739985015986E-3</v>
      </c>
      <c r="T224" s="1">
        <f>(Table2[[#This Row],[Close Price]]-Table2[[#This Row],[50D EMA]])/Table2[[#This Row],[50D EMA]]</f>
        <v>-4.0707976229002622E-2</v>
      </c>
      <c r="U224" s="1">
        <f>(Table2[[#This Row],[Close Price]]-Table2[[#This Row],[200D EMA]])/Table2[[#This Row],[200D EMA]]</f>
        <v>5.3176495343870568E-2</v>
      </c>
      <c r="V224">
        <v>0.60301462911635095</v>
      </c>
      <c r="W224">
        <v>444.8</v>
      </c>
      <c r="X224">
        <v>466.35</v>
      </c>
      <c r="Y224">
        <v>421.4</v>
      </c>
      <c r="Z224">
        <v>466.35</v>
      </c>
      <c r="AA224">
        <v>413.7</v>
      </c>
      <c r="AB224">
        <v>528.70000000000005</v>
      </c>
      <c r="AC224" s="1">
        <f>(Table2[[#This Row],[Close Price]]/Table2[[#This Row],[Day Low]])-1</f>
        <v>2.2819244604316502E-2</v>
      </c>
      <c r="AD224" s="1">
        <f>(Table2[[#This Row],[Day High]]/Table2[[#This Row],[Close Price]])-1</f>
        <v>2.5057698648203175E-2</v>
      </c>
      <c r="AE224" s="1">
        <f>(Table2[[#This Row],[Close Price]]/Table2[[#This Row],[Current Week Low]])-1</f>
        <v>7.9615567157095501E-2</v>
      </c>
      <c r="AF224" s="1">
        <f>(Table2[[#This Row],[Current Week High]]/Table2[[#This Row],[Close Price]])-1</f>
        <v>2.5057698648203175E-2</v>
      </c>
      <c r="AG224" s="1">
        <f>(Table2[[#This Row],[Close Price]]/Table2[[#This Row],[Current Month Low]])-1</f>
        <v>9.970993473531542E-2</v>
      </c>
      <c r="AH224" s="1">
        <f>(Table2[[#This Row],[Current Month High]]/Table2[[#This Row],[Close Price]])-1</f>
        <v>0.16210572590394556</v>
      </c>
      <c r="AI224">
        <v>22.991537531596801</v>
      </c>
      <c r="AJ224">
        <v>67.538206591787798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-0.01</v>
      </c>
      <c r="AM224" t="s">
        <v>3181</v>
      </c>
      <c r="AN224">
        <v>1.97</v>
      </c>
      <c r="AO224" t="s">
        <v>3182</v>
      </c>
      <c r="AP224">
        <v>0.124693245968563</v>
      </c>
      <c r="AQ224">
        <f>(Table2[[#This Row],[Sharpe Ratio]]-AVERAGE(Table2[Sharpe Ratio]))/_xlfn.STDEV.P(Table2[Sharpe Ratio])</f>
        <v>0.79426197936160658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386</v>
      </c>
      <c r="AT224">
        <f>_xlfn.RANK.AVG(Table2[[#This Row],[6M Return vs Nifty Z-Score]],Table2[6M Return vs Nifty Z-Score])</f>
        <v>251</v>
      </c>
      <c r="AU224">
        <f>_xlfn.RANK.AVG(Table2[[#This Row],[Sharpe Ratio Z-Score]],Table2[Sharpe Ratio Z-Score])</f>
        <v>147</v>
      </c>
      <c r="AV224">
        <f>(Table2[[#This Row],[Rank 1Y]]+Table2[[#This Row],[Rank 6M]]+Table2[[#This Row],[Rank Sharpe]])/3</f>
        <v>261.33333333333331</v>
      </c>
    </row>
    <row r="225" spans="1:48" x14ac:dyDescent="0.3">
      <c r="A225" t="s">
        <v>374</v>
      </c>
      <c r="B225" t="s">
        <v>375</v>
      </c>
      <c r="C225" t="s">
        <v>3136</v>
      </c>
      <c r="D225" t="s">
        <v>43</v>
      </c>
      <c r="E225">
        <v>64772.447999999997</v>
      </c>
      <c r="F225">
        <v>369.2</v>
      </c>
      <c r="G225">
        <v>35.029240391788598</v>
      </c>
      <c r="H225">
        <f>(Table2[[#This Row],[1Y Return vs Nifty]]-AVERAGE(Table2[1Y Return vs Nifty]))/_xlfn.STDEV.P(Table2[1Y Return vs Nifty])</f>
        <v>0.19315993694468633</v>
      </c>
      <c r="I225">
        <v>1.0802540366146001</v>
      </c>
      <c r="J225">
        <f>(Table2[[#This Row],[1M Return vs Nifty]]-AVERAGE(Table2[1M Return vs Nifty]))/_xlfn.STDEV.P(Table2[1M Return vs Nifty])</f>
        <v>0.16936767796676067</v>
      </c>
      <c r="K225">
        <v>1.1101372366675999</v>
      </c>
      <c r="L225">
        <f>(Table2[[#This Row],[6M Return vs Nifty]]-AVERAGE(Table2[6M Return vs Nifty]))/_xlfn.STDEV.P(Table2[6M Return vs Nifty])</f>
        <v>-0.14033700303721949</v>
      </c>
      <c r="M225">
        <v>3.1333617300926302</v>
      </c>
      <c r="N225">
        <f>(Table2[[#This Row],[1W Return vs Nifty]]-AVERAGE(Table2[1W Return vs Nifty]))/_xlfn.STDEV.P(Table2[1W Return vs Nifty])</f>
        <v>0.49816368425603197</v>
      </c>
      <c r="O225">
        <v>375.37</v>
      </c>
      <c r="P225">
        <v>384.11370629404001</v>
      </c>
      <c r="Q225">
        <v>360.44997386020901</v>
      </c>
      <c r="R225">
        <v>49.765534751024397</v>
      </c>
      <c r="S225" s="1">
        <f>(Table2[[#This Row],[Close Price]]-Table2[[#This Row],[20D EMA]])/Table2[[#This Row],[20D EMA]]</f>
        <v>-1.6437115379492277E-2</v>
      </c>
      <c r="T225" s="1">
        <f>(Table2[[#This Row],[Close Price]]-Table2[[#This Row],[50D EMA]])/Table2[[#This Row],[50D EMA]]</f>
        <v>-3.8826279952175267E-2</v>
      </c>
      <c r="U225" s="1">
        <f>(Table2[[#This Row],[Close Price]]-Table2[[#This Row],[200D EMA]])/Table2[[#This Row],[200D EMA]]</f>
        <v>2.4275285821450613E-2</v>
      </c>
      <c r="V225">
        <v>0.27522752338802298</v>
      </c>
      <c r="W225">
        <v>366.35</v>
      </c>
      <c r="X225">
        <v>375.45</v>
      </c>
      <c r="Y225">
        <v>347.05</v>
      </c>
      <c r="Z225">
        <v>376.55</v>
      </c>
      <c r="AA225">
        <v>347</v>
      </c>
      <c r="AB225">
        <v>405.6</v>
      </c>
      <c r="AC225" s="1">
        <f>(Table2[[#This Row],[Close Price]]/Table2[[#This Row],[Day Low]])-1</f>
        <v>7.7794458850823922E-3</v>
      </c>
      <c r="AD225" s="1">
        <f>(Table2[[#This Row],[Day High]]/Table2[[#This Row],[Close Price]])-1</f>
        <v>1.6928494041170028E-2</v>
      </c>
      <c r="AE225" s="1">
        <f>(Table2[[#This Row],[Close Price]]/Table2[[#This Row],[Current Week Low]])-1</f>
        <v>6.3823656533640527E-2</v>
      </c>
      <c r="AF225" s="1">
        <f>(Table2[[#This Row],[Current Week High]]/Table2[[#This Row],[Close Price]])-1</f>
        <v>1.9907908992416123E-2</v>
      </c>
      <c r="AG225" s="1">
        <f>(Table2[[#This Row],[Close Price]]/Table2[[#This Row],[Current Month Low]])-1</f>
        <v>6.3976945244956784E-2</v>
      </c>
      <c r="AH225" s="1">
        <f>(Table2[[#This Row],[Current Month High]]/Table2[[#This Row],[Close Price]])-1</f>
        <v>9.8591549295774739E-2</v>
      </c>
      <c r="AI225">
        <v>26.706392199349899</v>
      </c>
      <c r="AJ225">
        <v>66.719349740347695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</v>
      </c>
      <c r="AM225" t="s">
        <v>3181</v>
      </c>
      <c r="AN225">
        <v>-6.72</v>
      </c>
      <c r="AO225" t="s">
        <v>3181</v>
      </c>
      <c r="AP225">
        <v>0.11586590079756599</v>
      </c>
      <c r="AQ225">
        <f>(Table2[[#This Row],[Sharpe Ratio]]-AVERAGE(Table2[Sharpe Ratio]))/_xlfn.STDEV.P(Table2[Sharpe Ratio])</f>
        <v>0.68939809845710187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239</v>
      </c>
      <c r="AT225">
        <f>_xlfn.RANK.AVG(Table2[[#This Row],[6M Return vs Nifty Z-Score]],Table2[6M Return vs Nifty Z-Score])</f>
        <v>376</v>
      </c>
      <c r="AU225">
        <f>_xlfn.RANK.AVG(Table2[[#This Row],[Sharpe Ratio Z-Score]],Table2[Sharpe Ratio Z-Score])</f>
        <v>173</v>
      </c>
      <c r="AV225">
        <f>(Table2[[#This Row],[Rank 1Y]]+Table2[[#This Row],[Rank 6M]]+Table2[[#This Row],[Rank Sharpe]])/3</f>
        <v>262.66666666666669</v>
      </c>
    </row>
    <row r="226" spans="1:48" x14ac:dyDescent="0.3">
      <c r="A226" t="s">
        <v>531</v>
      </c>
      <c r="B226" t="s">
        <v>532</v>
      </c>
      <c r="C226" t="s">
        <v>3142</v>
      </c>
      <c r="D226" t="s">
        <v>533</v>
      </c>
      <c r="E226">
        <v>38713.25</v>
      </c>
      <c r="F226">
        <v>455.45</v>
      </c>
      <c r="G226">
        <v>51.463031735338902</v>
      </c>
      <c r="H226">
        <f>(Table2[[#This Row],[1Y Return vs Nifty]]-AVERAGE(Table2[1Y Return vs Nifty]))/_xlfn.STDEV.P(Table2[1Y Return vs Nifty])</f>
        <v>0.47516274819513749</v>
      </c>
      <c r="I226">
        <v>-2.0651742530444599</v>
      </c>
      <c r="J226">
        <f>(Table2[[#This Row],[1M Return vs Nifty]]-AVERAGE(Table2[1M Return vs Nifty]))/_xlfn.STDEV.P(Table2[1M Return vs Nifty])</f>
        <v>-0.19336873503231561</v>
      </c>
      <c r="K226">
        <v>-8.9230113676016902</v>
      </c>
      <c r="L226">
        <f>(Table2[[#This Row],[6M Return vs Nifty]]-AVERAGE(Table2[6M Return vs Nifty]))/_xlfn.STDEV.P(Table2[6M Return vs Nifty])</f>
        <v>-0.49556702455884483</v>
      </c>
      <c r="M226">
        <v>-0.47790310710991801</v>
      </c>
      <c r="N226">
        <f>(Table2[[#This Row],[1W Return vs Nifty]]-AVERAGE(Table2[1W Return vs Nifty]))/_xlfn.STDEV.P(Table2[1W Return vs Nifty])</f>
        <v>-0.24889281606129129</v>
      </c>
      <c r="O226">
        <v>479.3</v>
      </c>
      <c r="P226">
        <v>488.902693788215</v>
      </c>
      <c r="Q226">
        <v>446.979002944603</v>
      </c>
      <c r="R226">
        <v>39.683617584178798</v>
      </c>
      <c r="S226" s="1">
        <f>(Table2[[#This Row],[Close Price]]-Table2[[#This Row],[20D EMA]])/Table2[[#This Row],[20D EMA]]</f>
        <v>-4.9760066764030927E-2</v>
      </c>
      <c r="T226" s="1">
        <f>(Table2[[#This Row],[Close Price]]-Table2[[#This Row],[50D EMA]])/Table2[[#This Row],[50D EMA]]</f>
        <v>-6.8424032457277073E-2</v>
      </c>
      <c r="U226" s="1">
        <f>(Table2[[#This Row],[Close Price]]-Table2[[#This Row],[200D EMA]])/Table2[[#This Row],[200D EMA]]</f>
        <v>1.8951666632194931E-2</v>
      </c>
      <c r="V226">
        <v>0.85476471145187205</v>
      </c>
      <c r="W226">
        <v>451.5</v>
      </c>
      <c r="X226">
        <v>466</v>
      </c>
      <c r="Y226">
        <v>446.65</v>
      </c>
      <c r="Z226">
        <v>474.95</v>
      </c>
      <c r="AA226">
        <v>444.65</v>
      </c>
      <c r="AB226">
        <v>534.4</v>
      </c>
      <c r="AC226" s="1">
        <f>(Table2[[#This Row],[Close Price]]/Table2[[#This Row],[Day Low]])-1</f>
        <v>8.7486157253597874E-3</v>
      </c>
      <c r="AD226" s="1">
        <f>(Table2[[#This Row],[Day High]]/Table2[[#This Row],[Close Price]])-1</f>
        <v>2.3163903831375565E-2</v>
      </c>
      <c r="AE226" s="1">
        <f>(Table2[[#This Row],[Close Price]]/Table2[[#This Row],[Current Week Low]])-1</f>
        <v>1.9702227695063357E-2</v>
      </c>
      <c r="AF226" s="1">
        <f>(Table2[[#This Row],[Current Week High]]/Table2[[#This Row],[Close Price]])-1</f>
        <v>4.281479855088377E-2</v>
      </c>
      <c r="AG226" s="1">
        <f>(Table2[[#This Row],[Close Price]]/Table2[[#This Row],[Current Month Low]])-1</f>
        <v>2.4288766445518917E-2</v>
      </c>
      <c r="AH226" s="1">
        <f>(Table2[[#This Row],[Current Month High]]/Table2[[#This Row],[Close Price]])-1</f>
        <v>0.17334504336370626</v>
      </c>
      <c r="AI226">
        <v>36.205950159183203</v>
      </c>
      <c r="AJ226">
        <v>80.734126984126902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-0.01</v>
      </c>
      <c r="AM226" t="s">
        <v>3181</v>
      </c>
      <c r="AN226">
        <v>-12.77</v>
      </c>
      <c r="AO226" t="s">
        <v>3181</v>
      </c>
      <c r="AP226">
        <v>0.13174153310810399</v>
      </c>
      <c r="AQ226">
        <f>(Table2[[#This Row],[Sharpe Ratio]]-AVERAGE(Table2[Sharpe Ratio]))/_xlfn.STDEV.P(Table2[Sharpe Ratio])</f>
        <v>0.87799165446369598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168</v>
      </c>
      <c r="AT226">
        <f>_xlfn.RANK.AVG(Table2[[#This Row],[6M Return vs Nifty Z-Score]],Table2[6M Return vs Nifty Z-Score])</f>
        <v>491</v>
      </c>
      <c r="AU226">
        <f>_xlfn.RANK.AVG(Table2[[#This Row],[Sharpe Ratio Z-Score]],Table2[Sharpe Ratio Z-Score])</f>
        <v>135</v>
      </c>
      <c r="AV226">
        <f>(Table2[[#This Row],[Rank 1Y]]+Table2[[#This Row],[Rank 6M]]+Table2[[#This Row],[Rank Sharpe]])/3</f>
        <v>264.66666666666669</v>
      </c>
    </row>
    <row r="227" spans="1:48" x14ac:dyDescent="0.3">
      <c r="A227" t="s">
        <v>425</v>
      </c>
      <c r="B227" t="s">
        <v>426</v>
      </c>
      <c r="C227" t="s">
        <v>3143</v>
      </c>
      <c r="D227" t="s">
        <v>117</v>
      </c>
      <c r="E227">
        <v>52584.791126115</v>
      </c>
      <c r="F227">
        <v>972.85</v>
      </c>
      <c r="G227">
        <v>61.872914896937601</v>
      </c>
      <c r="H227">
        <f>(Table2[[#This Row],[1Y Return vs Nifty]]-AVERAGE(Table2[1Y Return vs Nifty]))/_xlfn.STDEV.P(Table2[1Y Return vs Nifty])</f>
        <v>0.6537956792692986</v>
      </c>
      <c r="I227">
        <v>7.0881818500503098</v>
      </c>
      <c r="J227">
        <f>(Table2[[#This Row],[1M Return vs Nifty]]-AVERAGE(Table2[1M Return vs Nifty]))/_xlfn.STDEV.P(Table2[1M Return vs Nifty])</f>
        <v>0.86221265293176652</v>
      </c>
      <c r="K227">
        <v>24.528156717186999</v>
      </c>
      <c r="L227">
        <f>(Table2[[#This Row],[6M Return vs Nifty]]-AVERAGE(Table2[6M Return vs Nifty]))/_xlfn.STDEV.P(Table2[6M Return vs Nifty])</f>
        <v>0.68879290345284794</v>
      </c>
      <c r="M227">
        <v>-0.60260957990974895</v>
      </c>
      <c r="N227">
        <f>(Table2[[#This Row],[1W Return vs Nifty]]-AVERAGE(Table2[1W Return vs Nifty]))/_xlfn.STDEV.P(Table2[1W Return vs Nifty])</f>
        <v>-0.27469064184715286</v>
      </c>
      <c r="O227">
        <v>958.73</v>
      </c>
      <c r="P227">
        <v>899.54330848805796</v>
      </c>
      <c r="Q227">
        <v>743.886999529489</v>
      </c>
      <c r="R227">
        <v>70.671250758194205</v>
      </c>
      <c r="S227" s="1">
        <f>(Table2[[#This Row],[Close Price]]-Table2[[#This Row],[20D EMA]])/Table2[[#This Row],[20D EMA]]</f>
        <v>1.4727817007916727E-2</v>
      </c>
      <c r="T227" s="1">
        <f>(Table2[[#This Row],[Close Price]]-Table2[[#This Row],[50D EMA]])/Table2[[#This Row],[50D EMA]]</f>
        <v>8.1493231976962968E-2</v>
      </c>
      <c r="U227" s="1">
        <f>(Table2[[#This Row],[Close Price]]-Table2[[#This Row],[200D EMA]])/Table2[[#This Row],[200D EMA]]</f>
        <v>0.30779271665633473</v>
      </c>
      <c r="V227">
        <v>0.61486320380182702</v>
      </c>
      <c r="W227">
        <v>949.65</v>
      </c>
      <c r="X227">
        <v>977</v>
      </c>
      <c r="Y227">
        <v>933</v>
      </c>
      <c r="Z227">
        <v>985.2</v>
      </c>
      <c r="AA227">
        <v>891.05</v>
      </c>
      <c r="AB227">
        <v>1040</v>
      </c>
      <c r="AC227" s="1">
        <f>(Table2[[#This Row],[Close Price]]/Table2[[#This Row],[Day Low]])-1</f>
        <v>2.4430053177486588E-2</v>
      </c>
      <c r="AD227" s="1">
        <f>(Table2[[#This Row],[Day High]]/Table2[[#This Row],[Close Price]])-1</f>
        <v>4.2658169296396764E-3</v>
      </c>
      <c r="AE227" s="1">
        <f>(Table2[[#This Row],[Close Price]]/Table2[[#This Row],[Current Week Low]])-1</f>
        <v>4.2711682743837187E-2</v>
      </c>
      <c r="AF227" s="1">
        <f>(Table2[[#This Row],[Current Week High]]/Table2[[#This Row],[Close Price]])-1</f>
        <v>1.2694660019530346E-2</v>
      </c>
      <c r="AG227" s="1">
        <f>(Table2[[#This Row],[Close Price]]/Table2[[#This Row],[Current Month Low]])-1</f>
        <v>9.1801806857078727E-2</v>
      </c>
      <c r="AH227" s="1">
        <f>(Table2[[#This Row],[Current Month High]]/Table2[[#This Row],[Close Price]])-1</f>
        <v>6.9024001644652389E-2</v>
      </c>
      <c r="AI227">
        <v>6.90240016446523</v>
      </c>
      <c r="AJ227">
        <v>97.733739837398304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0.25</v>
      </c>
      <c r="AM227" t="s">
        <v>3182</v>
      </c>
      <c r="AN227">
        <v>-2.4700000000000002</v>
      </c>
      <c r="AO227" t="s">
        <v>3181</v>
      </c>
      <c r="AQ227">
        <f>(Table2[[#This Row],[Sharpe Ratio]]-AVERAGE(Table2[Sharpe Ratio]))/_xlfn.STDEV.P(Table2[Sharpe Ratio])</f>
        <v>-0.68702344015560113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1.243087153651159</v>
      </c>
      <c r="AS227">
        <f>_xlfn.RANK.AVG(Table2[[#This Row],[1Y Return vs Nifty Z-Score]],Table2[1Y Return vs Nifty Z-Score])</f>
        <v>140</v>
      </c>
      <c r="AT227">
        <f>_xlfn.RANK.AVG(Table2[[#This Row],[6M Return vs Nifty Z-Score]],Table2[6M Return vs Nifty Z-Score])</f>
        <v>131</v>
      </c>
      <c r="AU227">
        <f>_xlfn.RANK.AVG(Table2[[#This Row],[Sharpe Ratio Z-Score]],Table2[Sharpe Ratio Z-Score])</f>
        <v>529.5</v>
      </c>
      <c r="AV227">
        <f>(Table2[[#This Row],[Rank 1Y]]+Table2[[#This Row],[Rank 6M]]+Table2[[#This Row],[Rank Sharpe]])/3</f>
        <v>266.83333333333331</v>
      </c>
    </row>
    <row r="228" spans="1:48" x14ac:dyDescent="0.3">
      <c r="A228" t="s">
        <v>1545</v>
      </c>
      <c r="B228" t="s">
        <v>1546</v>
      </c>
      <c r="C228" t="s">
        <v>3154</v>
      </c>
      <c r="D228" t="s">
        <v>161</v>
      </c>
      <c r="E228">
        <v>6385.3580950220003</v>
      </c>
      <c r="F228">
        <v>173.98</v>
      </c>
      <c r="G228">
        <v>149.29364912977701</v>
      </c>
      <c r="H228">
        <f>(Table2[[#This Row],[1Y Return vs Nifty]]-AVERAGE(Table2[1Y Return vs Nifty]))/_xlfn.STDEV.P(Table2[1Y Return vs Nifty])</f>
        <v>2.1539299027036662</v>
      </c>
      <c r="I228">
        <v>-13.242902645413</v>
      </c>
      <c r="J228">
        <f>(Table2[[#This Row],[1M Return vs Nifty]]-AVERAGE(Table2[1M Return vs Nifty]))/_xlfn.STDEV.P(Table2[1M Return vs Nifty])</f>
        <v>-1.482404354078388</v>
      </c>
      <c r="K228">
        <v>11.636822424560499</v>
      </c>
      <c r="L228">
        <f>(Table2[[#This Row],[6M Return vs Nifty]]-AVERAGE(Table2[6M Return vs Nifty]))/_xlfn.STDEV.P(Table2[6M Return vs Nifty])</f>
        <v>0.23236699581069825</v>
      </c>
      <c r="M228">
        <v>-1.8208545882604601</v>
      </c>
      <c r="N228">
        <f>(Table2[[#This Row],[1W Return vs Nifty]]-AVERAGE(Table2[1W Return vs Nifty]))/_xlfn.STDEV.P(Table2[1W Return vs Nifty])</f>
        <v>-0.52670701104053896</v>
      </c>
      <c r="O228">
        <v>179.12</v>
      </c>
      <c r="P228">
        <v>185.89564689270799</v>
      </c>
      <c r="Q228">
        <v>157.37731133462401</v>
      </c>
      <c r="R228">
        <v>37.880421524449602</v>
      </c>
      <c r="S228" s="1">
        <f>(Table2[[#This Row],[Close Price]]-Table2[[#This Row],[20D EMA]])/Table2[[#This Row],[20D EMA]]</f>
        <v>-2.8695846359982218E-2</v>
      </c>
      <c r="T228" s="1">
        <f>(Table2[[#This Row],[Close Price]]-Table2[[#This Row],[50D EMA]])/Table2[[#This Row],[50D EMA]]</f>
        <v>-6.4098579455092147E-2</v>
      </c>
      <c r="U228" s="1">
        <f>(Table2[[#This Row],[Close Price]]-Table2[[#This Row],[200D EMA]])/Table2[[#This Row],[200D EMA]]</f>
        <v>0.10549607516215892</v>
      </c>
      <c r="V228">
        <v>0.40602545870406098</v>
      </c>
      <c r="W228">
        <v>167.2</v>
      </c>
      <c r="X228">
        <v>176.48</v>
      </c>
      <c r="Y228">
        <v>156.19999999999999</v>
      </c>
      <c r="Z228">
        <v>176.48</v>
      </c>
      <c r="AA228">
        <v>156.19999999999999</v>
      </c>
      <c r="AB228">
        <v>212.64</v>
      </c>
      <c r="AC228" s="1">
        <f>(Table2[[#This Row],[Close Price]]/Table2[[#This Row],[Day Low]])-1</f>
        <v>4.055023923444967E-2</v>
      </c>
      <c r="AD228" s="1">
        <f>(Table2[[#This Row],[Day High]]/Table2[[#This Row],[Close Price]])-1</f>
        <v>1.4369467754914433E-2</v>
      </c>
      <c r="AE228" s="1">
        <f>(Table2[[#This Row],[Close Price]]/Table2[[#This Row],[Current Week Low]])-1</f>
        <v>0.11382842509603064</v>
      </c>
      <c r="AF228" s="1">
        <f>(Table2[[#This Row],[Current Week High]]/Table2[[#This Row],[Close Price]])-1</f>
        <v>1.4369467754914433E-2</v>
      </c>
      <c r="AG228" s="1">
        <f>(Table2[[#This Row],[Close Price]]/Table2[[#This Row],[Current Month Low]])-1</f>
        <v>0.11382842509603064</v>
      </c>
      <c r="AH228" s="1">
        <f>(Table2[[#This Row],[Current Month High]]/Table2[[#This Row],[Close Price]])-1</f>
        <v>0.22220944936199571</v>
      </c>
      <c r="AI228">
        <v>29.1240372456604</v>
      </c>
      <c r="AJ228">
        <v>180.161030595813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-0.04</v>
      </c>
      <c r="AM228" t="s">
        <v>3181</v>
      </c>
      <c r="AN228">
        <v>-7.61</v>
      </c>
      <c r="AO228" t="s">
        <v>3181</v>
      </c>
      <c r="AQ228">
        <f>(Table2[[#This Row],[Sharpe Ratio]]-AVERAGE(Table2[Sharpe Ratio]))/_xlfn.STDEV.P(Table2[Sharpe Ratio])</f>
        <v>-0.68702344015560113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30</v>
      </c>
      <c r="AT228">
        <f>_xlfn.RANK.AVG(Table2[[#This Row],[6M Return vs Nifty Z-Score]],Table2[6M Return vs Nifty Z-Score])</f>
        <v>241</v>
      </c>
      <c r="AU228">
        <f>_xlfn.RANK.AVG(Table2[[#This Row],[Sharpe Ratio Z-Score]],Table2[Sharpe Ratio Z-Score])</f>
        <v>529.5</v>
      </c>
      <c r="AV228">
        <f>(Table2[[#This Row],[Rank 1Y]]+Table2[[#This Row],[Rank 6M]]+Table2[[#This Row],[Rank Sharpe]])/3</f>
        <v>266.83333333333331</v>
      </c>
    </row>
    <row r="229" spans="1:48" x14ac:dyDescent="0.3">
      <c r="A229" t="s">
        <v>1187</v>
      </c>
      <c r="B229" t="s">
        <v>1188</v>
      </c>
      <c r="C229" t="s">
        <v>3147</v>
      </c>
      <c r="D229" t="s">
        <v>470</v>
      </c>
      <c r="E229">
        <v>10185.209321316001</v>
      </c>
      <c r="F229">
        <v>164.76</v>
      </c>
      <c r="G229">
        <v>67.312880078884902</v>
      </c>
      <c r="H229">
        <f>(Table2[[#This Row],[1Y Return vs Nifty]]-AVERAGE(Table2[1Y Return vs Nifty]))/_xlfn.STDEV.P(Table2[1Y Return vs Nifty])</f>
        <v>0.74714513481144806</v>
      </c>
      <c r="I229">
        <v>-10.768371820124999</v>
      </c>
      <c r="J229">
        <f>(Table2[[#This Row],[1M Return vs Nifty]]-AVERAGE(Table2[1M Return vs Nifty]))/_xlfn.STDEV.P(Table2[1M Return vs Nifty])</f>
        <v>-1.1970370359387312</v>
      </c>
      <c r="K229">
        <v>-21.423983352040899</v>
      </c>
      <c r="L229">
        <f>(Table2[[#This Row],[6M Return vs Nifty]]-AVERAGE(Table2[6M Return vs Nifty]))/_xlfn.STDEV.P(Table2[6M Return vs Nifty])</f>
        <v>-0.93817190586041022</v>
      </c>
      <c r="M229">
        <v>4.0160218967196997</v>
      </c>
      <c r="N229">
        <f>(Table2[[#This Row],[1W Return vs Nifty]]-AVERAGE(Table2[1W Return vs Nifty]))/_xlfn.STDEV.P(Table2[1W Return vs Nifty])</f>
        <v>0.68075816147546608</v>
      </c>
      <c r="O229">
        <v>184.02</v>
      </c>
      <c r="P229">
        <v>195.21123004446301</v>
      </c>
      <c r="Q229">
        <v>176.64662416355401</v>
      </c>
      <c r="R229">
        <v>41.815651575347097</v>
      </c>
      <c r="S229" s="1">
        <f>(Table2[[#This Row],[Close Price]]-Table2[[#This Row],[20D EMA]])/Table2[[#This Row],[20D EMA]]</f>
        <v>-0.10466253668079567</v>
      </c>
      <c r="T229" s="1">
        <f>(Table2[[#This Row],[Close Price]]-Table2[[#This Row],[50D EMA]])/Table2[[#This Row],[50D EMA]]</f>
        <v>-0.15599117959313705</v>
      </c>
      <c r="U229" s="1">
        <f>(Table2[[#This Row],[Close Price]]-Table2[[#This Row],[200D EMA]])/Table2[[#This Row],[200D EMA]]</f>
        <v>-6.7290412255760976E-2</v>
      </c>
      <c r="V229">
        <v>1.0149673643655299</v>
      </c>
      <c r="W229">
        <v>162.44</v>
      </c>
      <c r="X229">
        <v>170</v>
      </c>
      <c r="Y229">
        <v>162.44</v>
      </c>
      <c r="Z229">
        <v>179.75</v>
      </c>
      <c r="AA229">
        <v>161.41999999999999</v>
      </c>
      <c r="AB229">
        <v>216</v>
      </c>
      <c r="AC229" s="1">
        <f>(Table2[[#This Row],[Close Price]]/Table2[[#This Row],[Day Low]])-1</f>
        <v>1.4282196503324185E-2</v>
      </c>
      <c r="AD229" s="1">
        <f>(Table2[[#This Row],[Day High]]/Table2[[#This Row],[Close Price]])-1</f>
        <v>3.1803835882495912E-2</v>
      </c>
      <c r="AE229" s="1">
        <f>(Table2[[#This Row],[Close Price]]/Table2[[#This Row],[Current Week Low]])-1</f>
        <v>1.4282196503324185E-2</v>
      </c>
      <c r="AF229" s="1">
        <f>(Table2[[#This Row],[Current Week High]]/Table2[[#This Row],[Close Price]])-1</f>
        <v>9.0980820587521327E-2</v>
      </c>
      <c r="AG229" s="1">
        <f>(Table2[[#This Row],[Close Price]]/Table2[[#This Row],[Current Month Low]])-1</f>
        <v>2.0691364143228919E-2</v>
      </c>
      <c r="AH229" s="1">
        <f>(Table2[[#This Row],[Current Month High]]/Table2[[#This Row],[Close Price]])-1</f>
        <v>0.31099781500364165</v>
      </c>
      <c r="AI229">
        <v>43.602816217528499</v>
      </c>
      <c r="AJ229">
        <v>99.588128407026005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-0.13</v>
      </c>
      <c r="AM229" t="s">
        <v>3181</v>
      </c>
      <c r="AN229">
        <v>-16.68</v>
      </c>
      <c r="AO229" t="s">
        <v>3181</v>
      </c>
      <c r="AP229">
        <v>0.18331924164579899</v>
      </c>
      <c r="AQ229">
        <f>(Table2[[#This Row],[Sharpe Ratio]]-AVERAGE(Table2[Sharpe Ratio]))/_xlfn.STDEV.P(Table2[Sharpe Ratio])</f>
        <v>1.4907057356117455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124</v>
      </c>
      <c r="AT229">
        <f>_xlfn.RANK.AVG(Table2[[#This Row],[6M Return vs Nifty Z-Score]],Table2[6M Return vs Nifty Z-Score])</f>
        <v>631</v>
      </c>
      <c r="AU229">
        <f>_xlfn.RANK.AVG(Table2[[#This Row],[Sharpe Ratio Z-Score]],Table2[Sharpe Ratio Z-Score])</f>
        <v>46</v>
      </c>
      <c r="AV229">
        <f>(Table2[[#This Row],[Rank 1Y]]+Table2[[#This Row],[Rank 6M]]+Table2[[#This Row],[Rank Sharpe]])/3</f>
        <v>267</v>
      </c>
    </row>
    <row r="230" spans="1:48" x14ac:dyDescent="0.3">
      <c r="A230" t="s">
        <v>1032</v>
      </c>
      <c r="B230" t="s">
        <v>1033</v>
      </c>
      <c r="C230" t="s">
        <v>3146</v>
      </c>
      <c r="D230" t="s">
        <v>108</v>
      </c>
      <c r="E230">
        <v>13368.9607965</v>
      </c>
      <c r="F230">
        <v>967.35</v>
      </c>
      <c r="G230">
        <v>61.518560645828501</v>
      </c>
      <c r="H230">
        <f>(Table2[[#This Row],[1Y Return vs Nifty]]-AVERAGE(Table2[1Y Return vs Nifty]))/_xlfn.STDEV.P(Table2[1Y Return vs Nifty])</f>
        <v>0.64771498292222385</v>
      </c>
      <c r="I230">
        <v>19.241974103304202</v>
      </c>
      <c r="J230">
        <f>(Table2[[#This Row],[1M Return vs Nifty]]-AVERAGE(Table2[1M Return vs Nifty]))/_xlfn.STDEV.P(Table2[1M Return vs Nifty])</f>
        <v>2.2638097011859291</v>
      </c>
      <c r="K230">
        <v>24.085762741106599</v>
      </c>
      <c r="L230">
        <f>(Table2[[#This Row],[6M Return vs Nifty]]-AVERAGE(Table2[6M Return vs Nifty]))/_xlfn.STDEV.P(Table2[6M Return vs Nifty])</f>
        <v>0.67312966274521935</v>
      </c>
      <c r="M230">
        <v>-3.0919051172360499</v>
      </c>
      <c r="N230">
        <f>(Table2[[#This Row],[1W Return vs Nifty]]-AVERAGE(Table2[1W Return vs Nifty]))/_xlfn.STDEV.P(Table2[1W Return vs Nifty])</f>
        <v>-0.78964717264844497</v>
      </c>
      <c r="O230">
        <v>875.95</v>
      </c>
      <c r="P230">
        <v>814.78945537401398</v>
      </c>
      <c r="Q230">
        <v>697.35029138371794</v>
      </c>
      <c r="R230">
        <v>53.085438341637001</v>
      </c>
      <c r="S230" s="1">
        <f>(Table2[[#This Row],[Close Price]]-Table2[[#This Row],[20D EMA]])/Table2[[#This Row],[20D EMA]]</f>
        <v>0.10434385524287913</v>
      </c>
      <c r="T230" s="1">
        <f>(Table2[[#This Row],[Close Price]]-Table2[[#This Row],[50D EMA]])/Table2[[#This Row],[50D EMA]]</f>
        <v>0.18723922311433933</v>
      </c>
      <c r="U230" s="1">
        <f>(Table2[[#This Row],[Close Price]]-Table2[[#This Row],[200D EMA]])/Table2[[#This Row],[200D EMA]]</f>
        <v>0.38717945909298312</v>
      </c>
      <c r="V230">
        <v>0.92843688347493203</v>
      </c>
      <c r="W230">
        <v>895</v>
      </c>
      <c r="X230">
        <v>980</v>
      </c>
      <c r="Y230">
        <v>850.1</v>
      </c>
      <c r="Z230">
        <v>980</v>
      </c>
      <c r="AA230">
        <v>763.05</v>
      </c>
      <c r="AB230">
        <v>980</v>
      </c>
      <c r="AC230" s="1">
        <f>(Table2[[#This Row],[Close Price]]/Table2[[#This Row],[Day Low]])-1</f>
        <v>8.0837988826815588E-2</v>
      </c>
      <c r="AD230" s="1">
        <f>(Table2[[#This Row],[Day High]]/Table2[[#This Row],[Close Price]])-1</f>
        <v>1.3076962836615413E-2</v>
      </c>
      <c r="AE230" s="1">
        <f>(Table2[[#This Row],[Close Price]]/Table2[[#This Row],[Current Week Low]])-1</f>
        <v>0.13792495000588167</v>
      </c>
      <c r="AF230" s="1">
        <f>(Table2[[#This Row],[Current Week High]]/Table2[[#This Row],[Close Price]])-1</f>
        <v>1.3076962836615413E-2</v>
      </c>
      <c r="AG230" s="1">
        <f>(Table2[[#This Row],[Close Price]]/Table2[[#This Row],[Current Month Low]])-1</f>
        <v>0.26774130135639873</v>
      </c>
      <c r="AH230" s="1">
        <f>(Table2[[#This Row],[Current Month High]]/Table2[[#This Row],[Close Price]])-1</f>
        <v>1.3076962836615413E-2</v>
      </c>
      <c r="AI230">
        <v>1.30769628366154</v>
      </c>
      <c r="AJ230">
        <v>121.336231552453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0.42</v>
      </c>
      <c r="AM230" t="s">
        <v>3182</v>
      </c>
      <c r="AN230">
        <v>2.2400000000000002</v>
      </c>
      <c r="AO230" t="s">
        <v>3182</v>
      </c>
      <c r="AQ230">
        <f>(Table2[[#This Row],[Sharpe Ratio]]-AVERAGE(Table2[Sharpe Ratio]))/_xlfn.STDEV.P(Table2[Sharpe Ratio])</f>
        <v>-0.68702344015560113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2.1079837340493262</v>
      </c>
      <c r="AS230">
        <f>_xlfn.RANK.AVG(Table2[[#This Row],[1Y Return vs Nifty Z-Score]],Table2[1Y Return vs Nifty Z-Score])</f>
        <v>141</v>
      </c>
      <c r="AT230">
        <f>_xlfn.RANK.AVG(Table2[[#This Row],[6M Return vs Nifty Z-Score]],Table2[6M Return vs Nifty Z-Score])</f>
        <v>133</v>
      </c>
      <c r="AU230">
        <f>_xlfn.RANK.AVG(Table2[[#This Row],[Sharpe Ratio Z-Score]],Table2[Sharpe Ratio Z-Score])</f>
        <v>529.5</v>
      </c>
      <c r="AV230">
        <f>(Table2[[#This Row],[Rank 1Y]]+Table2[[#This Row],[Rank 6M]]+Table2[[#This Row],[Rank Sharpe]])/3</f>
        <v>267.83333333333331</v>
      </c>
    </row>
    <row r="231" spans="1:48" x14ac:dyDescent="0.3">
      <c r="A231" t="s">
        <v>147</v>
      </c>
      <c r="B231" t="s">
        <v>148</v>
      </c>
      <c r="C231" t="s">
        <v>3143</v>
      </c>
      <c r="D231" t="s">
        <v>149</v>
      </c>
      <c r="E231">
        <v>181166.24355786</v>
      </c>
      <c r="F231">
        <v>464.05</v>
      </c>
      <c r="G231">
        <v>87.377762923032805</v>
      </c>
      <c r="H231">
        <f>(Table2[[#This Row],[1Y Return vs Nifty]]-AVERAGE(Table2[1Y Return vs Nifty]))/_xlfn.STDEV.P(Table2[1Y Return vs Nifty])</f>
        <v>1.0914572446083979</v>
      </c>
      <c r="I231">
        <v>-2.0576884567392502</v>
      </c>
      <c r="J231">
        <f>(Table2[[#This Row],[1M Return vs Nifty]]-AVERAGE(Table2[1M Return vs Nifty]))/_xlfn.STDEV.P(Table2[1M Return vs Nifty])</f>
        <v>-0.19250545962110352</v>
      </c>
      <c r="K231">
        <v>5.8821732175643398</v>
      </c>
      <c r="L231">
        <f>(Table2[[#This Row],[6M Return vs Nifty]]-AVERAGE(Table2[6M Return vs Nifty]))/_xlfn.STDEV.P(Table2[6M Return vs Nifty])</f>
        <v>2.8619972590012106E-2</v>
      </c>
      <c r="M231">
        <v>2.13642692649554</v>
      </c>
      <c r="N231">
        <f>(Table2[[#This Row],[1W Return vs Nifty]]-AVERAGE(Table2[1W Return vs Nifty]))/_xlfn.STDEV.P(Table2[1W Return vs Nifty])</f>
        <v>0.29192939821105979</v>
      </c>
      <c r="O231">
        <v>474.3</v>
      </c>
      <c r="P231">
        <v>469.82532021341501</v>
      </c>
      <c r="Q231">
        <v>408.24214507361398</v>
      </c>
      <c r="R231">
        <v>44.492204083490101</v>
      </c>
      <c r="S231" s="1">
        <f>(Table2[[#This Row],[Close Price]]-Table2[[#This Row],[20D EMA]])/Table2[[#This Row],[20D EMA]]</f>
        <v>-2.161079485557664E-2</v>
      </c>
      <c r="T231" s="1">
        <f>(Table2[[#This Row],[Close Price]]-Table2[[#This Row],[50D EMA]])/Table2[[#This Row],[50D EMA]]</f>
        <v>-1.2292483961468061E-2</v>
      </c>
      <c r="U231" s="1">
        <f>(Table2[[#This Row],[Close Price]]-Table2[[#This Row],[200D EMA]])/Table2[[#This Row],[200D EMA]]</f>
        <v>0.13670282600617531</v>
      </c>
      <c r="V231">
        <v>0.62419463989451796</v>
      </c>
      <c r="W231">
        <v>460</v>
      </c>
      <c r="X231">
        <v>469.8</v>
      </c>
      <c r="Y231">
        <v>455.4</v>
      </c>
      <c r="Z231">
        <v>474.45</v>
      </c>
      <c r="AA231">
        <v>449.05</v>
      </c>
      <c r="AB231">
        <v>521.35</v>
      </c>
      <c r="AC231" s="1">
        <f>(Table2[[#This Row],[Close Price]]/Table2[[#This Row],[Day Low]])-1</f>
        <v>8.8043478260870778E-3</v>
      </c>
      <c r="AD231" s="1">
        <f>(Table2[[#This Row],[Day High]]/Table2[[#This Row],[Close Price]])-1</f>
        <v>1.2390906152354164E-2</v>
      </c>
      <c r="AE231" s="1">
        <f>(Table2[[#This Row],[Close Price]]/Table2[[#This Row],[Current Week Low]])-1</f>
        <v>1.8994290733421293E-2</v>
      </c>
      <c r="AF231" s="1">
        <f>(Table2[[#This Row],[Current Week High]]/Table2[[#This Row],[Close Price]])-1</f>
        <v>2.2411378084258082E-2</v>
      </c>
      <c r="AG231" s="1">
        <f>(Table2[[#This Row],[Close Price]]/Table2[[#This Row],[Current Month Low]])-1</f>
        <v>3.3403852577663873E-2</v>
      </c>
      <c r="AH231" s="1">
        <f>(Table2[[#This Row],[Current Month High]]/Table2[[#This Row],[Close Price]])-1</f>
        <v>0.12347807348346085</v>
      </c>
      <c r="AI231">
        <v>12.843443594440201</v>
      </c>
      <c r="AJ231">
        <v>116.39076707857301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0.06</v>
      </c>
      <c r="AM231" t="s">
        <v>3182</v>
      </c>
      <c r="AN231">
        <v>-5.27</v>
      </c>
      <c r="AO231" t="s">
        <v>3181</v>
      </c>
      <c r="AP231">
        <v>3.9227879313974999E-2</v>
      </c>
      <c r="AQ231">
        <f>(Table2[[#This Row],[Sharpe Ratio]]-AVERAGE(Table2[Sharpe Ratio]))/_xlfn.STDEV.P(Table2[Sharpe Ratio])</f>
        <v>-0.22101836333675198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0.99848279245161431</v>
      </c>
      <c r="AS231">
        <f>_xlfn.RANK.AVG(Table2[[#This Row],[1Y Return vs Nifty Z-Score]],Table2[1Y Return vs Nifty Z-Score])</f>
        <v>89</v>
      </c>
      <c r="AT231">
        <f>_xlfn.RANK.AVG(Table2[[#This Row],[6M Return vs Nifty Z-Score]],Table2[6M Return vs Nifty Z-Score])</f>
        <v>312</v>
      </c>
      <c r="AU231">
        <f>_xlfn.RANK.AVG(Table2[[#This Row],[Sharpe Ratio Z-Score]],Table2[Sharpe Ratio Z-Score])</f>
        <v>403</v>
      </c>
      <c r="AV231">
        <f>(Table2[[#This Row],[Rank 1Y]]+Table2[[#This Row],[Rank 6M]]+Table2[[#This Row],[Rank Sharpe]])/3</f>
        <v>268</v>
      </c>
    </row>
    <row r="232" spans="1:48" x14ac:dyDescent="0.3">
      <c r="A232" t="s">
        <v>889</v>
      </c>
      <c r="B232" t="s">
        <v>890</v>
      </c>
      <c r="C232" t="s">
        <v>3136</v>
      </c>
      <c r="D232" t="s">
        <v>458</v>
      </c>
      <c r="E232">
        <v>17148.32416095</v>
      </c>
      <c r="F232">
        <v>1000.1</v>
      </c>
      <c r="G232">
        <v>94.493927381848806</v>
      </c>
      <c r="H232">
        <f>(Table2[[#This Row],[1Y Return vs Nifty]]-AVERAGE(Table2[1Y Return vs Nifty]))/_xlfn.STDEV.P(Table2[1Y Return vs Nifty])</f>
        <v>1.2135701728277433</v>
      </c>
      <c r="I232">
        <v>-2.5058022577750201</v>
      </c>
      <c r="J232">
        <f>(Table2[[#This Row],[1M Return vs Nifty]]-AVERAGE(Table2[1M Return vs Nifty]))/_xlfn.STDEV.P(Table2[1M Return vs Nifty])</f>
        <v>-0.24418274418597141</v>
      </c>
      <c r="K232">
        <v>15.4884458982044</v>
      </c>
      <c r="L232">
        <f>(Table2[[#This Row],[6M Return vs Nifty]]-AVERAGE(Table2[6M Return vs Nifty]))/_xlfn.STDEV.P(Table2[6M Return vs Nifty])</f>
        <v>0.3687361799423397</v>
      </c>
      <c r="M232">
        <v>-2.7489718644371202</v>
      </c>
      <c r="N232">
        <f>(Table2[[#This Row],[1W Return vs Nifty]]-AVERAGE(Table2[1W Return vs Nifty]))/_xlfn.STDEV.P(Table2[1W Return vs Nifty])</f>
        <v>-0.71870512679260545</v>
      </c>
      <c r="O232">
        <v>1009.32</v>
      </c>
      <c r="P232">
        <v>998.36181675877299</v>
      </c>
      <c r="Q232">
        <v>811.93269671627797</v>
      </c>
      <c r="R232">
        <v>35.1392698466558</v>
      </c>
      <c r="S232" s="1">
        <f>(Table2[[#This Row],[Close Price]]-Table2[[#This Row],[20D EMA]])/Table2[[#This Row],[20D EMA]]</f>
        <v>-9.1348630761304908E-3</v>
      </c>
      <c r="T232" s="1">
        <f>(Table2[[#This Row],[Close Price]]-Table2[[#This Row],[50D EMA]])/Table2[[#This Row],[50D EMA]]</f>
        <v>1.7410353762027128E-3</v>
      </c>
      <c r="U232" s="1">
        <f>(Table2[[#This Row],[Close Price]]-Table2[[#This Row],[200D EMA]])/Table2[[#This Row],[200D EMA]]</f>
        <v>0.23175234110503531</v>
      </c>
      <c r="V232">
        <v>0.54170698440390996</v>
      </c>
      <c r="W232">
        <v>947.4</v>
      </c>
      <c r="X232">
        <v>1006</v>
      </c>
      <c r="Y232">
        <v>934.8</v>
      </c>
      <c r="Z232">
        <v>1020</v>
      </c>
      <c r="AA232">
        <v>930.05</v>
      </c>
      <c r="AB232">
        <v>1164.1500000000001</v>
      </c>
      <c r="AC232" s="1">
        <f>(Table2[[#This Row],[Close Price]]/Table2[[#This Row],[Day Low]])-1</f>
        <v>5.5625923580325143E-2</v>
      </c>
      <c r="AD232" s="1">
        <f>(Table2[[#This Row],[Day High]]/Table2[[#This Row],[Close Price]])-1</f>
        <v>5.8994100589939702E-3</v>
      </c>
      <c r="AE232" s="1">
        <f>(Table2[[#This Row],[Close Price]]/Table2[[#This Row],[Current Week Low]])-1</f>
        <v>6.9854514334617201E-2</v>
      </c>
      <c r="AF232" s="1">
        <f>(Table2[[#This Row],[Current Week High]]/Table2[[#This Row],[Close Price]])-1</f>
        <v>1.9898010198980076E-2</v>
      </c>
      <c r="AG232" s="1">
        <f>(Table2[[#This Row],[Close Price]]/Table2[[#This Row],[Current Month Low]])-1</f>
        <v>7.5318531261760135E-2</v>
      </c>
      <c r="AH232" s="1">
        <f>(Table2[[#This Row],[Current Month High]]/Table2[[#This Row],[Close Price]])-1</f>
        <v>0.16403359664033612</v>
      </c>
      <c r="AI232">
        <v>18.888111188881101</v>
      </c>
      <c r="AJ232">
        <v>123.535985695127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-7.0000000000000007E-2</v>
      </c>
      <c r="AM232" t="s">
        <v>3181</v>
      </c>
      <c r="AN232">
        <v>-8.91</v>
      </c>
      <c r="AO232" t="s">
        <v>3181</v>
      </c>
      <c r="AQ232">
        <f>(Table2[[#This Row],[Sharpe Ratio]]-AVERAGE(Table2[Sharpe Ratio]))/_xlfn.STDEV.P(Table2[Sharpe Ratio])</f>
        <v>-0.68702344015560113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-6.7604958364094969E-2</v>
      </c>
      <c r="AS232">
        <f>_xlfn.RANK.AVG(Table2[[#This Row],[1Y Return vs Nifty Z-Score]],Table2[1Y Return vs Nifty Z-Score])</f>
        <v>79</v>
      </c>
      <c r="AT232">
        <f>_xlfn.RANK.AVG(Table2[[#This Row],[6M Return vs Nifty Z-Score]],Table2[6M Return vs Nifty Z-Score])</f>
        <v>197</v>
      </c>
      <c r="AU232">
        <f>_xlfn.RANK.AVG(Table2[[#This Row],[Sharpe Ratio Z-Score]],Table2[Sharpe Ratio Z-Score])</f>
        <v>529.5</v>
      </c>
      <c r="AV232">
        <f>(Table2[[#This Row],[Rank 1Y]]+Table2[[#This Row],[Rank 6M]]+Table2[[#This Row],[Rank Sharpe]])/3</f>
        <v>268.5</v>
      </c>
    </row>
    <row r="233" spans="1:48" x14ac:dyDescent="0.3">
      <c r="A233" t="s">
        <v>827</v>
      </c>
      <c r="B233" t="s">
        <v>828</v>
      </c>
      <c r="C233" t="s">
        <v>3148</v>
      </c>
      <c r="D233" t="s">
        <v>268</v>
      </c>
      <c r="E233">
        <v>19007.038304969999</v>
      </c>
      <c r="F233">
        <v>870.9</v>
      </c>
      <c r="G233">
        <v>32.159843649217898</v>
      </c>
      <c r="H233">
        <f>(Table2[[#This Row],[1Y Return vs Nifty]]-AVERAGE(Table2[1Y Return vs Nifty]))/_xlfn.STDEV.P(Table2[1Y Return vs Nifty])</f>
        <v>0.14392127186236503</v>
      </c>
      <c r="I233">
        <v>1.4478528673270199</v>
      </c>
      <c r="J233">
        <f>(Table2[[#This Row],[1M Return vs Nifty]]-AVERAGE(Table2[1M Return vs Nifty]))/_xlfn.STDEV.P(Table2[1M Return vs Nifty])</f>
        <v>0.21175983222875816</v>
      </c>
      <c r="K233">
        <v>-8.0694249019668405</v>
      </c>
      <c r="L233">
        <f>(Table2[[#This Row],[6M Return vs Nifty]]-AVERAGE(Table2[6M Return vs Nifty]))/_xlfn.STDEV.P(Table2[6M Return vs Nifty])</f>
        <v>-0.46534525166204849</v>
      </c>
      <c r="M233">
        <v>-6.5796477531070194E-2</v>
      </c>
      <c r="N233">
        <f>(Table2[[#This Row],[1W Return vs Nifty]]-AVERAGE(Table2[1W Return vs Nifty]))/_xlfn.STDEV.P(Table2[1W Return vs Nifty])</f>
        <v>-0.163640985932646</v>
      </c>
      <c r="O233">
        <v>858.75</v>
      </c>
      <c r="P233">
        <v>857.04145934993596</v>
      </c>
      <c r="Q233">
        <v>795.48099069191505</v>
      </c>
      <c r="R233">
        <v>40.439477874387599</v>
      </c>
      <c r="S233" s="1">
        <f>(Table2[[#This Row],[Close Price]]-Table2[[#This Row],[20D EMA]])/Table2[[#This Row],[20D EMA]]</f>
        <v>1.4148471615720498E-2</v>
      </c>
      <c r="T233" s="1">
        <f>(Table2[[#This Row],[Close Price]]-Table2[[#This Row],[50D EMA]])/Table2[[#This Row],[50D EMA]]</f>
        <v>1.6170210319318375E-2</v>
      </c>
      <c r="U233" s="1">
        <f>(Table2[[#This Row],[Close Price]]-Table2[[#This Row],[200D EMA]])/Table2[[#This Row],[200D EMA]]</f>
        <v>9.4809316866874382E-2</v>
      </c>
      <c r="V233">
        <v>2.0268828362859801</v>
      </c>
      <c r="W233">
        <v>836.6</v>
      </c>
      <c r="X233">
        <v>909.7</v>
      </c>
      <c r="Y233">
        <v>820</v>
      </c>
      <c r="Z233">
        <v>909.7</v>
      </c>
      <c r="AA233">
        <v>803.4</v>
      </c>
      <c r="AB233">
        <v>913</v>
      </c>
      <c r="AC233" s="1">
        <f>(Table2[[#This Row],[Close Price]]/Table2[[#This Row],[Day Low]])-1</f>
        <v>4.0999282811379434E-2</v>
      </c>
      <c r="AD233" s="1">
        <f>(Table2[[#This Row],[Day High]]/Table2[[#This Row],[Close Price]])-1</f>
        <v>4.4551613273625001E-2</v>
      </c>
      <c r="AE233" s="1">
        <f>(Table2[[#This Row],[Close Price]]/Table2[[#This Row],[Current Week Low]])-1</f>
        <v>6.2073170731707261E-2</v>
      </c>
      <c r="AF233" s="1">
        <f>(Table2[[#This Row],[Current Week High]]/Table2[[#This Row],[Close Price]])-1</f>
        <v>4.4551613273625001E-2</v>
      </c>
      <c r="AG233" s="1">
        <f>(Table2[[#This Row],[Close Price]]/Table2[[#This Row],[Current Month Low]])-1</f>
        <v>8.4017923823749063E-2</v>
      </c>
      <c r="AH233" s="1">
        <f>(Table2[[#This Row],[Current Month High]]/Table2[[#This Row],[Close Price]])-1</f>
        <v>4.8340796876794156E-2</v>
      </c>
      <c r="AI233">
        <v>10.001148237455499</v>
      </c>
      <c r="AJ233">
        <v>62.224084939927302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0.09</v>
      </c>
      <c r="AM233" t="s">
        <v>3182</v>
      </c>
      <c r="AN233">
        <v>-3.21</v>
      </c>
      <c r="AO233" t="s">
        <v>3181</v>
      </c>
      <c r="AP233">
        <v>0.16087352028669</v>
      </c>
      <c r="AQ233">
        <f>(Table2[[#This Row],[Sharpe Ratio]]-AVERAGE(Table2[Sharpe Ratio]))/_xlfn.STDEV.P(Table2[Sharpe Ratio])</f>
        <v>1.2240632280602413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0.95075809455667004</v>
      </c>
      <c r="AS233">
        <f>_xlfn.RANK.AVG(Table2[[#This Row],[1Y Return vs Nifty Z-Score]],Table2[1Y Return vs Nifty Z-Score])</f>
        <v>251</v>
      </c>
      <c r="AT233">
        <f>_xlfn.RANK.AVG(Table2[[#This Row],[6M Return vs Nifty Z-Score]],Table2[6M Return vs Nifty Z-Score])</f>
        <v>476</v>
      </c>
      <c r="AU233">
        <f>_xlfn.RANK.AVG(Table2[[#This Row],[Sharpe Ratio Z-Score]],Table2[Sharpe Ratio Z-Score])</f>
        <v>83</v>
      </c>
      <c r="AV233">
        <f>(Table2[[#This Row],[Rank 1Y]]+Table2[[#This Row],[Rank 6M]]+Table2[[#This Row],[Rank Sharpe]])/3</f>
        <v>270</v>
      </c>
    </row>
    <row r="234" spans="1:48" x14ac:dyDescent="0.3">
      <c r="A234" t="s">
        <v>121</v>
      </c>
      <c r="B234" t="s">
        <v>122</v>
      </c>
      <c r="C234" t="s">
        <v>3141</v>
      </c>
      <c r="D234" t="s">
        <v>57</v>
      </c>
      <c r="E234">
        <v>228600.77103306999</v>
      </c>
      <c r="F234">
        <v>592.70000000000005</v>
      </c>
      <c r="G234">
        <v>36.390668867755998</v>
      </c>
      <c r="H234">
        <f>(Table2[[#This Row],[1Y Return vs Nifty]]-AVERAGE(Table2[1Y Return vs Nifty]))/_xlfn.STDEV.P(Table2[1Y Return vs Nifty])</f>
        <v>0.21652196275560198</v>
      </c>
      <c r="I234">
        <v>-3.8669288708896898</v>
      </c>
      <c r="J234">
        <f>(Table2[[#This Row],[1M Return vs Nifty]]-AVERAGE(Table2[1M Return vs Nifty]))/_xlfn.STDEV.P(Table2[1M Return vs Nifty])</f>
        <v>-0.40115029830316074</v>
      </c>
      <c r="K234">
        <v>-9.6128171646291705</v>
      </c>
      <c r="L234">
        <f>(Table2[[#This Row],[6M Return vs Nifty]]-AVERAGE(Table2[6M Return vs Nifty]))/_xlfn.STDEV.P(Table2[6M Return vs Nifty])</f>
        <v>-0.51999003848884329</v>
      </c>
      <c r="M234">
        <v>1.0238488492750399</v>
      </c>
      <c r="N234">
        <f>(Table2[[#This Row],[1W Return vs Nifty]]-AVERAGE(Table2[1W Return vs Nifty]))/_xlfn.STDEV.P(Table2[1W Return vs Nifty])</f>
        <v>6.1772175695644076E-2</v>
      </c>
      <c r="O234">
        <v>612.20000000000005</v>
      </c>
      <c r="P234">
        <v>636.36213913639995</v>
      </c>
      <c r="Q234">
        <v>611.09592601845702</v>
      </c>
      <c r="R234">
        <v>34.570826900475502</v>
      </c>
      <c r="S234" s="1">
        <f>(Table2[[#This Row],[Close Price]]-Table2[[#This Row],[20D EMA]])/Table2[[#This Row],[20D EMA]]</f>
        <v>-3.1852335837961446E-2</v>
      </c>
      <c r="T234" s="1">
        <f>(Table2[[#This Row],[Close Price]]-Table2[[#This Row],[50D EMA]])/Table2[[#This Row],[50D EMA]]</f>
        <v>-6.8612094358179929E-2</v>
      </c>
      <c r="U234" s="1">
        <f>(Table2[[#This Row],[Close Price]]-Table2[[#This Row],[200D EMA]])/Table2[[#This Row],[200D EMA]]</f>
        <v>-3.010317240750409E-2</v>
      </c>
      <c r="V234">
        <v>0.46667139200418301</v>
      </c>
      <c r="W234">
        <v>590</v>
      </c>
      <c r="X234">
        <v>609.9</v>
      </c>
      <c r="Y234">
        <v>572.65</v>
      </c>
      <c r="Z234">
        <v>609.9</v>
      </c>
      <c r="AA234">
        <v>572.65</v>
      </c>
      <c r="AB234">
        <v>660.8</v>
      </c>
      <c r="AC234" s="1">
        <f>(Table2[[#This Row],[Close Price]]/Table2[[#This Row],[Day Low]])-1</f>
        <v>4.5762711864407724E-3</v>
      </c>
      <c r="AD234" s="1">
        <f>(Table2[[#This Row],[Day High]]/Table2[[#This Row],[Close Price]])-1</f>
        <v>2.9019740172093744E-2</v>
      </c>
      <c r="AE234" s="1">
        <f>(Table2[[#This Row],[Close Price]]/Table2[[#This Row],[Current Week Low]])-1</f>
        <v>3.5012660438313192E-2</v>
      </c>
      <c r="AF234" s="1">
        <f>(Table2[[#This Row],[Current Week High]]/Table2[[#This Row],[Close Price]])-1</f>
        <v>2.9019740172093744E-2</v>
      </c>
      <c r="AG234" s="1">
        <f>(Table2[[#This Row],[Close Price]]/Table2[[#This Row],[Current Month Low]])-1</f>
        <v>3.5012660438313192E-2</v>
      </c>
      <c r="AH234" s="1">
        <f>(Table2[[#This Row],[Current Month High]]/Table2[[#This Row],[Close Price]])-1</f>
        <v>0.1148979247511388</v>
      </c>
      <c r="AI234">
        <v>51.147292053315297</v>
      </c>
      <c r="AJ234">
        <v>65.743847874720302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-7.0000000000000007E-2</v>
      </c>
      <c r="AM234" t="s">
        <v>3181</v>
      </c>
      <c r="AN234">
        <v>-6.5</v>
      </c>
      <c r="AO234" t="s">
        <v>3181</v>
      </c>
      <c r="AP234">
        <v>0.16247844850896401</v>
      </c>
      <c r="AQ234">
        <f>(Table2[[#This Row],[Sharpe Ratio]]-AVERAGE(Table2[Sharpe Ratio]))/_xlfn.STDEV.P(Table2[Sharpe Ratio])</f>
        <v>1.2431288699605696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232</v>
      </c>
      <c r="AT234">
        <f>_xlfn.RANK.AVG(Table2[[#This Row],[6M Return vs Nifty Z-Score]],Table2[6M Return vs Nifty Z-Score])</f>
        <v>501</v>
      </c>
      <c r="AU234">
        <f>_xlfn.RANK.AVG(Table2[[#This Row],[Sharpe Ratio Z-Score]],Table2[Sharpe Ratio Z-Score])</f>
        <v>80</v>
      </c>
      <c r="AV234">
        <f>(Table2[[#This Row],[Rank 1Y]]+Table2[[#This Row],[Rank 6M]]+Table2[[#This Row],[Rank Sharpe]])/3</f>
        <v>271</v>
      </c>
    </row>
    <row r="235" spans="1:48" x14ac:dyDescent="0.3">
      <c r="A235" t="s">
        <v>393</v>
      </c>
      <c r="B235" t="s">
        <v>394</v>
      </c>
      <c r="C235" t="s">
        <v>3136</v>
      </c>
      <c r="D235" t="s">
        <v>136</v>
      </c>
      <c r="E235">
        <v>56453.809884823997</v>
      </c>
      <c r="F235">
        <v>210.04</v>
      </c>
      <c r="G235">
        <v>223.201585637714</v>
      </c>
      <c r="H235">
        <f>(Table2[[#This Row],[1Y Return vs Nifty]]-AVERAGE(Table2[1Y Return vs Nifty]))/_xlfn.STDEV.P(Table2[1Y Return vs Nifty])</f>
        <v>3.4221853790723586</v>
      </c>
      <c r="I235">
        <v>-4.0355008300479902</v>
      </c>
      <c r="J235">
        <f>(Table2[[#This Row],[1M Return vs Nifty]]-AVERAGE(Table2[1M Return vs Nifty]))/_xlfn.STDEV.P(Table2[1M Return vs Nifty])</f>
        <v>-0.42059031796545493</v>
      </c>
      <c r="K235">
        <v>8.7079741663678103</v>
      </c>
      <c r="L235">
        <f>(Table2[[#This Row],[6M Return vs Nifty]]-AVERAGE(Table2[6M Return vs Nifty]))/_xlfn.STDEV.P(Table2[6M Return vs Nifty])</f>
        <v>0.12866925636441437</v>
      </c>
      <c r="M235">
        <v>5.1489601353691699</v>
      </c>
      <c r="N235">
        <f>(Table2[[#This Row],[1W Return vs Nifty]]-AVERAGE(Table2[1W Return vs Nifty]))/_xlfn.STDEV.P(Table2[1W Return vs Nifty])</f>
        <v>0.9151272575666799</v>
      </c>
      <c r="O235">
        <v>212.3</v>
      </c>
      <c r="P235">
        <v>221.291197112882</v>
      </c>
      <c r="Q235">
        <v>187.65414641688599</v>
      </c>
      <c r="R235">
        <v>51.643055846918998</v>
      </c>
      <c r="S235" s="1">
        <f>(Table2[[#This Row],[Close Price]]-Table2[[#This Row],[20D EMA]])/Table2[[#This Row],[20D EMA]]</f>
        <v>-1.0645313235986902E-2</v>
      </c>
      <c r="T235" s="1">
        <f>(Table2[[#This Row],[Close Price]]-Table2[[#This Row],[50D EMA]])/Table2[[#This Row],[50D EMA]]</f>
        <v>-5.0843401182120704E-2</v>
      </c>
      <c r="U235" s="1">
        <f>(Table2[[#This Row],[Close Price]]-Table2[[#This Row],[200D EMA]])/Table2[[#This Row],[200D EMA]]</f>
        <v>0.11929314651743617</v>
      </c>
      <c r="V235">
        <v>0.55542740498906296</v>
      </c>
      <c r="W235">
        <v>208.21</v>
      </c>
      <c r="X235">
        <v>213.95</v>
      </c>
      <c r="Y235">
        <v>188</v>
      </c>
      <c r="Z235">
        <v>213.95</v>
      </c>
      <c r="AA235">
        <v>188</v>
      </c>
      <c r="AB235">
        <v>239.9</v>
      </c>
      <c r="AC235" s="1">
        <f>(Table2[[#This Row],[Close Price]]/Table2[[#This Row],[Day Low]])-1</f>
        <v>8.7892032082992344E-3</v>
      </c>
      <c r="AD235" s="1">
        <f>(Table2[[#This Row],[Day High]]/Table2[[#This Row],[Close Price]])-1</f>
        <v>1.8615501809179147E-2</v>
      </c>
      <c r="AE235" s="1">
        <f>(Table2[[#This Row],[Close Price]]/Table2[[#This Row],[Current Week Low]])-1</f>
        <v>0.11723404255319148</v>
      </c>
      <c r="AF235" s="1">
        <f>(Table2[[#This Row],[Current Week High]]/Table2[[#This Row],[Close Price]])-1</f>
        <v>1.8615501809179147E-2</v>
      </c>
      <c r="AG235" s="1">
        <f>(Table2[[#This Row],[Close Price]]/Table2[[#This Row],[Current Month Low]])-1</f>
        <v>0.11723404255319148</v>
      </c>
      <c r="AH235" s="1">
        <f>(Table2[[#This Row],[Current Month High]]/Table2[[#This Row],[Close Price]])-1</f>
        <v>0.14216339744810513</v>
      </c>
      <c r="AI235">
        <v>47.590935059988503</v>
      </c>
      <c r="AJ235">
        <v>348.80341880341803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-0.17</v>
      </c>
      <c r="AM235" t="s">
        <v>3181</v>
      </c>
      <c r="AN235">
        <v>-5.68</v>
      </c>
      <c r="AO235" t="s">
        <v>3181</v>
      </c>
      <c r="AQ235">
        <f>(Table2[[#This Row],[Sharpe Ratio]]-AVERAGE(Table2[Sharpe Ratio]))/_xlfn.STDEV.P(Table2[Sharpe Ratio])</f>
        <v>-0.68702344015560113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9</v>
      </c>
      <c r="AT235">
        <f>_xlfn.RANK.AVG(Table2[[#This Row],[6M Return vs Nifty Z-Score]],Table2[6M Return vs Nifty Z-Score])</f>
        <v>275</v>
      </c>
      <c r="AU235">
        <f>_xlfn.RANK.AVG(Table2[[#This Row],[Sharpe Ratio Z-Score]],Table2[Sharpe Ratio Z-Score])</f>
        <v>529.5</v>
      </c>
      <c r="AV235">
        <f>(Table2[[#This Row],[Rank 1Y]]+Table2[[#This Row],[Rank 6M]]+Table2[[#This Row],[Rank Sharpe]])/3</f>
        <v>271.16666666666669</v>
      </c>
    </row>
    <row r="236" spans="1:48" x14ac:dyDescent="0.3">
      <c r="A236" t="s">
        <v>1236</v>
      </c>
      <c r="B236" t="s">
        <v>1237</v>
      </c>
      <c r="C236" t="s">
        <v>3146</v>
      </c>
      <c r="D236" t="s">
        <v>86</v>
      </c>
      <c r="E236">
        <v>9487.9678395999999</v>
      </c>
      <c r="F236">
        <v>1220.75</v>
      </c>
      <c r="G236">
        <v>54.483801092417202</v>
      </c>
      <c r="H236">
        <f>(Table2[[#This Row],[1Y Return vs Nifty]]-AVERAGE(Table2[1Y Return vs Nifty]))/_xlfn.STDEV.P(Table2[1Y Return vs Nifty])</f>
        <v>0.52699895768733274</v>
      </c>
      <c r="I236">
        <v>-11.5278687341122</v>
      </c>
      <c r="J236">
        <f>(Table2[[#This Row],[1M Return vs Nifty]]-AVERAGE(Table2[1M Return vs Nifty]))/_xlfn.STDEV.P(Table2[1M Return vs Nifty])</f>
        <v>-1.2846235777045418</v>
      </c>
      <c r="K236">
        <v>24.473085260858099</v>
      </c>
      <c r="L236">
        <f>(Table2[[#This Row],[6M Return vs Nifty]]-AVERAGE(Table2[6M Return vs Nifty]))/_xlfn.STDEV.P(Table2[6M Return vs Nifty])</f>
        <v>0.68684306343865564</v>
      </c>
      <c r="M236">
        <v>-3.2250517999699699</v>
      </c>
      <c r="N236">
        <f>(Table2[[#This Row],[1W Return vs Nifty]]-AVERAGE(Table2[1W Return vs Nifty]))/_xlfn.STDEV.P(Table2[1W Return vs Nifty])</f>
        <v>-0.81719101097549385</v>
      </c>
      <c r="O236">
        <v>1285.45</v>
      </c>
      <c r="P236">
        <v>1259.87064112026</v>
      </c>
      <c r="Q236">
        <v>1013.87785538798</v>
      </c>
      <c r="R236">
        <v>37.587171997494302</v>
      </c>
      <c r="S236" s="1">
        <f>(Table2[[#This Row],[Close Price]]-Table2[[#This Row],[20D EMA]])/Table2[[#This Row],[20D EMA]]</f>
        <v>-5.0332568361274296E-2</v>
      </c>
      <c r="T236" s="1">
        <f>(Table2[[#This Row],[Close Price]]-Table2[[#This Row],[50D EMA]])/Table2[[#This Row],[50D EMA]]</f>
        <v>-3.1051315780701434E-2</v>
      </c>
      <c r="U236" s="1">
        <f>(Table2[[#This Row],[Close Price]]-Table2[[#This Row],[200D EMA]])/Table2[[#This Row],[200D EMA]]</f>
        <v>0.20404050005891125</v>
      </c>
      <c r="V236">
        <v>1.4616380940468501</v>
      </c>
      <c r="W236">
        <v>1183.2</v>
      </c>
      <c r="X236">
        <v>1233.5</v>
      </c>
      <c r="Y236">
        <v>1035.5999999999999</v>
      </c>
      <c r="Z236">
        <v>1250</v>
      </c>
      <c r="AA236">
        <v>1035.5999999999999</v>
      </c>
      <c r="AB236">
        <v>1544</v>
      </c>
      <c r="AC236" s="1">
        <f>(Table2[[#This Row],[Close Price]]/Table2[[#This Row],[Day Low]])-1</f>
        <v>3.1735970250168943E-2</v>
      </c>
      <c r="AD236" s="1">
        <f>(Table2[[#This Row],[Day High]]/Table2[[#This Row],[Close Price]])-1</f>
        <v>1.0444398935080867E-2</v>
      </c>
      <c r="AE236" s="1">
        <f>(Table2[[#This Row],[Close Price]]/Table2[[#This Row],[Current Week Low]])-1</f>
        <v>0.17878524526844353</v>
      </c>
      <c r="AF236" s="1">
        <f>(Table2[[#This Row],[Current Week High]]/Table2[[#This Row],[Close Price]])-1</f>
        <v>2.396067990989148E-2</v>
      </c>
      <c r="AG236" s="1">
        <f>(Table2[[#This Row],[Close Price]]/Table2[[#This Row],[Current Month Low]])-1</f>
        <v>0.17878524526844353</v>
      </c>
      <c r="AH236" s="1">
        <f>(Table2[[#This Row],[Current Month High]]/Table2[[#This Row],[Close Price]])-1</f>
        <v>0.26479623182469791</v>
      </c>
      <c r="AI236">
        <v>26.479623182469702</v>
      </c>
      <c r="AJ236">
        <v>93.156645569620196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0.14000000000000001</v>
      </c>
      <c r="AM236" t="s">
        <v>3182</v>
      </c>
      <c r="AN236">
        <v>-12.7</v>
      </c>
      <c r="AO236" t="s">
        <v>3181</v>
      </c>
      <c r="AQ236">
        <f>(Table2[[#This Row],[Sharpe Ratio]]-AVERAGE(Table2[Sharpe Ratio]))/_xlfn.STDEV.P(Table2[Sharpe Ratio])</f>
        <v>-0.68702344015560113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-1.5749960077096485</v>
      </c>
      <c r="AS236">
        <f>_xlfn.RANK.AVG(Table2[[#This Row],[1Y Return vs Nifty Z-Score]],Table2[1Y Return vs Nifty Z-Score])</f>
        <v>157</v>
      </c>
      <c r="AT236">
        <f>_xlfn.RANK.AVG(Table2[[#This Row],[6M Return vs Nifty Z-Score]],Table2[6M Return vs Nifty Z-Score])</f>
        <v>132</v>
      </c>
      <c r="AU236">
        <f>_xlfn.RANK.AVG(Table2[[#This Row],[Sharpe Ratio Z-Score]],Table2[Sharpe Ratio Z-Score])</f>
        <v>529.5</v>
      </c>
      <c r="AV236">
        <f>(Table2[[#This Row],[Rank 1Y]]+Table2[[#This Row],[Rank 6M]]+Table2[[#This Row],[Rank Sharpe]])/3</f>
        <v>272.83333333333331</v>
      </c>
    </row>
    <row r="237" spans="1:48" x14ac:dyDescent="0.3">
      <c r="A237" t="s">
        <v>269</v>
      </c>
      <c r="B237" t="s">
        <v>270</v>
      </c>
      <c r="C237" t="s">
        <v>3148</v>
      </c>
      <c r="D237" t="s">
        <v>128</v>
      </c>
      <c r="E237">
        <v>96211.752118295</v>
      </c>
      <c r="F237">
        <v>7440.95</v>
      </c>
      <c r="G237">
        <v>55.321366911305901</v>
      </c>
      <c r="H237">
        <f>(Table2[[#This Row],[1Y Return vs Nifty]]-AVERAGE(Table2[1Y Return vs Nifty]))/_xlfn.STDEV.P(Table2[1Y Return vs Nifty])</f>
        <v>0.5413715337165762</v>
      </c>
      <c r="I237">
        <v>5.6048012458239399E-2</v>
      </c>
      <c r="J237">
        <f>(Table2[[#This Row],[1M Return vs Nifty]]-AVERAGE(Table2[1M Return vs Nifty]))/_xlfn.STDEV.P(Table2[1M Return vs Nifty])</f>
        <v>5.1254408433347436E-2</v>
      </c>
      <c r="K237">
        <v>15.682292516597601</v>
      </c>
      <c r="L237">
        <f>(Table2[[#This Row],[6M Return vs Nifty]]-AVERAGE(Table2[6M Return vs Nifty]))/_xlfn.STDEV.P(Table2[6M Return vs Nifty])</f>
        <v>0.37559944302551679</v>
      </c>
      <c r="M237">
        <v>-0.74074853803625096</v>
      </c>
      <c r="N237">
        <f>(Table2[[#This Row],[1W Return vs Nifty]]-AVERAGE(Table2[1W Return vs Nifty]))/_xlfn.STDEV.P(Table2[1W Return vs Nifty])</f>
        <v>-0.30326722408846191</v>
      </c>
      <c r="O237">
        <v>7844.25</v>
      </c>
      <c r="P237">
        <v>7745.9379736298897</v>
      </c>
      <c r="Q237">
        <v>6653.3355604848202</v>
      </c>
      <c r="R237">
        <v>37.388342673167003</v>
      </c>
      <c r="S237" s="1">
        <f>(Table2[[#This Row],[Close Price]]-Table2[[#This Row],[20D EMA]])/Table2[[#This Row],[20D EMA]]</f>
        <v>-5.1413455715970321E-2</v>
      </c>
      <c r="T237" s="1">
        <f>(Table2[[#This Row],[Close Price]]-Table2[[#This Row],[50D EMA]])/Table2[[#This Row],[50D EMA]]</f>
        <v>-3.9373924070678669E-2</v>
      </c>
      <c r="U237" s="1">
        <f>(Table2[[#This Row],[Close Price]]-Table2[[#This Row],[200D EMA]])/Table2[[#This Row],[200D EMA]]</f>
        <v>0.1183788841484176</v>
      </c>
      <c r="V237">
        <v>0.83499827070427601</v>
      </c>
      <c r="W237">
        <v>7406.55</v>
      </c>
      <c r="X237">
        <v>7727.3</v>
      </c>
      <c r="Y237">
        <v>7406.55</v>
      </c>
      <c r="Z237">
        <v>7856.45</v>
      </c>
      <c r="AA237">
        <v>7406.55</v>
      </c>
      <c r="AB237">
        <v>8472</v>
      </c>
      <c r="AC237" s="1">
        <f>(Table2[[#This Row],[Close Price]]/Table2[[#This Row],[Day Low]])-1</f>
        <v>4.6445376052277609E-3</v>
      </c>
      <c r="AD237" s="1">
        <f>(Table2[[#This Row],[Day High]]/Table2[[#This Row],[Close Price]])-1</f>
        <v>3.8482989403234802E-2</v>
      </c>
      <c r="AE237" s="1">
        <f>(Table2[[#This Row],[Close Price]]/Table2[[#This Row],[Current Week Low]])-1</f>
        <v>4.6445376052277609E-3</v>
      </c>
      <c r="AF237" s="1">
        <f>(Table2[[#This Row],[Current Week High]]/Table2[[#This Row],[Close Price]])-1</f>
        <v>5.5839644131461696E-2</v>
      </c>
      <c r="AG237" s="1">
        <f>(Table2[[#This Row],[Close Price]]/Table2[[#This Row],[Current Month Low]])-1</f>
        <v>4.6445376052277609E-3</v>
      </c>
      <c r="AH237" s="1">
        <f>(Table2[[#This Row],[Current Month High]]/Table2[[#This Row],[Close Price]])-1</f>
        <v>0.13856429622561639</v>
      </c>
      <c r="AI237">
        <v>13.856429622561601</v>
      </c>
      <c r="AJ237">
        <v>83.046948992017306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0.01</v>
      </c>
      <c r="AM237" t="s">
        <v>3182</v>
      </c>
      <c r="AN237">
        <v>-10.220000000000001</v>
      </c>
      <c r="AO237" t="s">
        <v>3181</v>
      </c>
      <c r="AP237">
        <v>1.3066217672454999E-2</v>
      </c>
      <c r="AQ237">
        <f>(Table2[[#This Row],[Sharpe Ratio]]-AVERAGE(Table2[Sharpe Ratio]))/_xlfn.STDEV.P(Table2[Sharpe Ratio])</f>
        <v>-0.53180414518813124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0.13315401589884729</v>
      </c>
      <c r="AS237">
        <f>_xlfn.RANK.AVG(Table2[[#This Row],[1Y Return vs Nifty Z-Score]],Table2[1Y Return vs Nifty Z-Score])</f>
        <v>154</v>
      </c>
      <c r="AT237">
        <f>_xlfn.RANK.AVG(Table2[[#This Row],[6M Return vs Nifty Z-Score]],Table2[6M Return vs Nifty Z-Score])</f>
        <v>196</v>
      </c>
      <c r="AU237">
        <f>_xlfn.RANK.AVG(Table2[[#This Row],[Sharpe Ratio Z-Score]],Table2[Sharpe Ratio Z-Score])</f>
        <v>469</v>
      </c>
      <c r="AV237">
        <f>(Table2[[#This Row],[Rank 1Y]]+Table2[[#This Row],[Rank 6M]]+Table2[[#This Row],[Rank Sharpe]])/3</f>
        <v>273</v>
      </c>
    </row>
    <row r="238" spans="1:48" x14ac:dyDescent="0.3">
      <c r="A238" t="s">
        <v>743</v>
      </c>
      <c r="B238" t="s">
        <v>744</v>
      </c>
      <c r="C238" t="s">
        <v>3136</v>
      </c>
      <c r="D238" t="s">
        <v>218</v>
      </c>
      <c r="E238">
        <v>22917.033096374998</v>
      </c>
      <c r="F238">
        <v>794.75</v>
      </c>
      <c r="G238">
        <v>51.570033474864402</v>
      </c>
      <c r="H238">
        <f>(Table2[[#This Row],[1Y Return vs Nifty]]-AVERAGE(Table2[1Y Return vs Nifty]))/_xlfn.STDEV.P(Table2[1Y Return vs Nifty])</f>
        <v>0.4769988912204487</v>
      </c>
      <c r="I238">
        <v>13.732506331518399</v>
      </c>
      <c r="J238">
        <f>(Table2[[#This Row],[1M Return vs Nifty]]-AVERAGE(Table2[1M Return vs Nifty]))/_xlfn.STDEV.P(Table2[1M Return vs Nifty])</f>
        <v>1.6284480292502401</v>
      </c>
      <c r="K238">
        <v>37.367134692138301</v>
      </c>
      <c r="L238">
        <f>(Table2[[#This Row],[6M Return vs Nifty]]-AVERAGE(Table2[6M Return vs Nifty]))/_xlfn.STDEV.P(Table2[6M Return vs Nifty])</f>
        <v>1.1433651022954847</v>
      </c>
      <c r="M238">
        <v>4.11948042493872</v>
      </c>
      <c r="N238">
        <f>(Table2[[#This Row],[1W Return vs Nifty]]-AVERAGE(Table2[1W Return vs Nifty]))/_xlfn.STDEV.P(Table2[1W Return vs Nifty])</f>
        <v>0.7021604594246672</v>
      </c>
      <c r="O238">
        <v>747.35</v>
      </c>
      <c r="P238">
        <v>730.16681780185002</v>
      </c>
      <c r="Q238">
        <v>629.33984569508402</v>
      </c>
      <c r="R238">
        <v>60.817364323763499</v>
      </c>
      <c r="S238" s="1">
        <f>(Table2[[#This Row],[Close Price]]-Table2[[#This Row],[20D EMA]])/Table2[[#This Row],[20D EMA]]</f>
        <v>6.3424098481300567E-2</v>
      </c>
      <c r="T238" s="1">
        <f>(Table2[[#This Row],[Close Price]]-Table2[[#This Row],[50D EMA]])/Table2[[#This Row],[50D EMA]]</f>
        <v>8.8449900246872534E-2</v>
      </c>
      <c r="U238" s="1">
        <f>(Table2[[#This Row],[Close Price]]-Table2[[#This Row],[200D EMA]])/Table2[[#This Row],[200D EMA]]</f>
        <v>0.262831211842667</v>
      </c>
      <c r="V238">
        <v>0.94587751891113503</v>
      </c>
      <c r="W238">
        <v>765</v>
      </c>
      <c r="X238">
        <v>796.5</v>
      </c>
      <c r="Y238">
        <v>736.3</v>
      </c>
      <c r="Z238">
        <v>796.5</v>
      </c>
      <c r="AA238">
        <v>667.55</v>
      </c>
      <c r="AB238">
        <v>804</v>
      </c>
      <c r="AC238" s="1">
        <f>(Table2[[#This Row],[Close Price]]/Table2[[#This Row],[Day Low]])-1</f>
        <v>3.8888888888888973E-2</v>
      </c>
      <c r="AD238" s="1">
        <f>(Table2[[#This Row],[Day High]]/Table2[[#This Row],[Close Price]])-1</f>
        <v>2.2019502988361861E-3</v>
      </c>
      <c r="AE238" s="1">
        <f>(Table2[[#This Row],[Close Price]]/Table2[[#This Row],[Current Week Low]])-1</f>
        <v>7.9383403504006633E-2</v>
      </c>
      <c r="AF238" s="1">
        <f>(Table2[[#This Row],[Current Week High]]/Table2[[#This Row],[Close Price]])-1</f>
        <v>2.2019502988361861E-3</v>
      </c>
      <c r="AG238" s="1">
        <f>(Table2[[#This Row],[Close Price]]/Table2[[#This Row],[Current Month Low]])-1</f>
        <v>0.1905475245299979</v>
      </c>
      <c r="AH238" s="1">
        <f>(Table2[[#This Row],[Current Month High]]/Table2[[#This Row],[Close Price]])-1</f>
        <v>1.1638880150990794E-2</v>
      </c>
      <c r="AI238">
        <v>1.16388801509907</v>
      </c>
      <c r="AJ238">
        <v>82.659158814065705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0.08</v>
      </c>
      <c r="AM238" t="s">
        <v>3182</v>
      </c>
      <c r="AN238">
        <v>13.81</v>
      </c>
      <c r="AO238" t="s">
        <v>3182</v>
      </c>
      <c r="AP238">
        <v>-4.4467638298830003E-3</v>
      </c>
      <c r="AQ238">
        <f>(Table2[[#This Row],[Sharpe Ratio]]-AVERAGE(Table2[Sharpe Ratio]))/_xlfn.STDEV.P(Table2[Sharpe Ratio])</f>
        <v>-0.73984848592353991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3.2111239962673008</v>
      </c>
      <c r="AS238">
        <f>_xlfn.RANK.AVG(Table2[[#This Row],[1Y Return vs Nifty Z-Score]],Table2[1Y Return vs Nifty Z-Score])</f>
        <v>167</v>
      </c>
      <c r="AT238">
        <f>_xlfn.RANK.AVG(Table2[[#This Row],[6M Return vs Nifty Z-Score]],Table2[6M Return vs Nifty Z-Score])</f>
        <v>87</v>
      </c>
      <c r="AU238">
        <f>_xlfn.RANK.AVG(Table2[[#This Row],[Sharpe Ratio Z-Score]],Table2[Sharpe Ratio Z-Score])</f>
        <v>565</v>
      </c>
      <c r="AV238">
        <f>(Table2[[#This Row],[Rank 1Y]]+Table2[[#This Row],[Rank 6M]]+Table2[[#This Row],[Rank Sharpe]])/3</f>
        <v>273</v>
      </c>
    </row>
    <row r="239" spans="1:48" x14ac:dyDescent="0.3">
      <c r="A239" t="s">
        <v>417</v>
      </c>
      <c r="B239" t="s">
        <v>418</v>
      </c>
      <c r="C239" t="s">
        <v>3149</v>
      </c>
      <c r="D239" t="s">
        <v>139</v>
      </c>
      <c r="E239">
        <v>54416.891420849999</v>
      </c>
      <c r="F239">
        <v>1522.15</v>
      </c>
      <c r="G239">
        <v>40.832608121900002</v>
      </c>
      <c r="H239">
        <f>(Table2[[#This Row],[1Y Return vs Nifty]]-AVERAGE(Table2[1Y Return vs Nifty]))/_xlfn.STDEV.P(Table2[1Y Return vs Nifty])</f>
        <v>0.29274535703424232</v>
      </c>
      <c r="I239">
        <v>-8.1177379508780696</v>
      </c>
      <c r="J239">
        <f>(Table2[[#This Row],[1M Return vs Nifty]]-AVERAGE(Table2[1M Return vs Nifty]))/_xlfn.STDEV.P(Table2[1M Return vs Nifty])</f>
        <v>-0.89136119997532082</v>
      </c>
      <c r="K239">
        <v>-9.9269960465164093</v>
      </c>
      <c r="L239">
        <f>(Table2[[#This Row],[6M Return vs Nifty]]-AVERAGE(Table2[6M Return vs Nifty]))/_xlfn.STDEV.P(Table2[6M Return vs Nifty])</f>
        <v>-0.53111374206151385</v>
      </c>
      <c r="M239">
        <v>1.0352834041733201</v>
      </c>
      <c r="N239">
        <f>(Table2[[#This Row],[1W Return vs Nifty]]-AVERAGE(Table2[1W Return vs Nifty]))/_xlfn.STDEV.P(Table2[1W Return vs Nifty])</f>
        <v>6.413762352350616E-2</v>
      </c>
      <c r="O239">
        <v>1595.59</v>
      </c>
      <c r="P239">
        <v>1670.4051252941899</v>
      </c>
      <c r="Q239">
        <v>1563.50471520408</v>
      </c>
      <c r="R239">
        <v>48.062231655381503</v>
      </c>
      <c r="S239" s="1">
        <f>(Table2[[#This Row],[Close Price]]-Table2[[#This Row],[20D EMA]])/Table2[[#This Row],[20D EMA]]</f>
        <v>-4.6026861537111559E-2</v>
      </c>
      <c r="T239" s="1">
        <f>(Table2[[#This Row],[Close Price]]-Table2[[#This Row],[50D EMA]])/Table2[[#This Row],[50D EMA]]</f>
        <v>-8.8753993297332176E-2</v>
      </c>
      <c r="U239" s="1">
        <f>(Table2[[#This Row],[Close Price]]-Table2[[#This Row],[200D EMA]])/Table2[[#This Row],[200D EMA]]</f>
        <v>-2.6450009905267188E-2</v>
      </c>
      <c r="V239">
        <v>1.2479471817996599</v>
      </c>
      <c r="W239">
        <v>1511.85</v>
      </c>
      <c r="X239">
        <v>1610</v>
      </c>
      <c r="Y239">
        <v>1338.05</v>
      </c>
      <c r="Z239">
        <v>1610</v>
      </c>
      <c r="AA239">
        <v>1338.05</v>
      </c>
      <c r="AB239">
        <v>1850.85</v>
      </c>
      <c r="AC239" s="1">
        <f>(Table2[[#This Row],[Close Price]]/Table2[[#This Row],[Day Low]])-1</f>
        <v>6.8128451896685149E-3</v>
      </c>
      <c r="AD239" s="1">
        <f>(Table2[[#This Row],[Day High]]/Table2[[#This Row],[Close Price]])-1</f>
        <v>5.77144171073809E-2</v>
      </c>
      <c r="AE239" s="1">
        <f>(Table2[[#This Row],[Close Price]]/Table2[[#This Row],[Current Week Low]])-1</f>
        <v>0.13758828145435542</v>
      </c>
      <c r="AF239" s="1">
        <f>(Table2[[#This Row],[Current Week High]]/Table2[[#This Row],[Close Price]])-1</f>
        <v>5.77144171073809E-2</v>
      </c>
      <c r="AG239" s="1">
        <f>(Table2[[#This Row],[Close Price]]/Table2[[#This Row],[Current Month Low]])-1</f>
        <v>0.13758828145435542</v>
      </c>
      <c r="AH239" s="1">
        <f>(Table2[[#This Row],[Current Month High]]/Table2[[#This Row],[Close Price]])-1</f>
        <v>0.21594455211378638</v>
      </c>
      <c r="AI239">
        <v>35.893308806622201</v>
      </c>
      <c r="AJ239">
        <v>68.193370165745804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-0.09</v>
      </c>
      <c r="AM239" t="s">
        <v>3181</v>
      </c>
      <c r="AN239">
        <v>-8.07</v>
      </c>
      <c r="AO239" t="s">
        <v>3181</v>
      </c>
      <c r="AP239">
        <v>0.15003442404117301</v>
      </c>
      <c r="AQ239">
        <f>(Table2[[#This Row],[Sharpe Ratio]]-AVERAGE(Table2[Sharpe Ratio]))/_xlfn.STDEV.P(Table2[Sharpe Ratio])</f>
        <v>1.0953008792697068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214</v>
      </c>
      <c r="AT239">
        <f>_xlfn.RANK.AVG(Table2[[#This Row],[6M Return vs Nifty Z-Score]],Table2[6M Return vs Nifty Z-Score])</f>
        <v>505</v>
      </c>
      <c r="AU239">
        <f>_xlfn.RANK.AVG(Table2[[#This Row],[Sharpe Ratio Z-Score]],Table2[Sharpe Ratio Z-Score])</f>
        <v>101</v>
      </c>
      <c r="AV239">
        <f>(Table2[[#This Row],[Rank 1Y]]+Table2[[#This Row],[Rank 6M]]+Table2[[#This Row],[Rank Sharpe]])/3</f>
        <v>273.33333333333331</v>
      </c>
    </row>
    <row r="240" spans="1:48" x14ac:dyDescent="0.3">
      <c r="A240" t="s">
        <v>1110</v>
      </c>
      <c r="B240" t="s">
        <v>1111</v>
      </c>
      <c r="C240" t="s">
        <v>3150</v>
      </c>
      <c r="D240" t="s">
        <v>473</v>
      </c>
      <c r="E240">
        <v>11328.50425145</v>
      </c>
      <c r="F240">
        <v>716.75</v>
      </c>
      <c r="G240">
        <v>43.870983763806002</v>
      </c>
      <c r="H240">
        <f>(Table2[[#This Row],[1Y Return vs Nifty]]-AVERAGE(Table2[1Y Return vs Nifty]))/_xlfn.STDEV.P(Table2[1Y Return vs Nifty])</f>
        <v>0.34488368925109025</v>
      </c>
      <c r="I240">
        <v>-2.0379156785972401</v>
      </c>
      <c r="J240">
        <f>(Table2[[#This Row],[1M Return vs Nifty]]-AVERAGE(Table2[1M Return vs Nifty]))/_xlfn.STDEV.P(Table2[1M Return vs Nifty])</f>
        <v>-0.19022522750077861</v>
      </c>
      <c r="K240">
        <v>25.027300895053202</v>
      </c>
      <c r="L240">
        <f>(Table2[[#This Row],[6M Return vs Nifty]]-AVERAGE(Table2[6M Return vs Nifty]))/_xlfn.STDEV.P(Table2[6M Return vs Nifty])</f>
        <v>0.70646542122761269</v>
      </c>
      <c r="M240">
        <v>0.92967702187683998</v>
      </c>
      <c r="N240">
        <f>(Table2[[#This Row],[1W Return vs Nifty]]-AVERAGE(Table2[1W Return vs Nifty]))/_xlfn.STDEV.P(Table2[1W Return vs Nifty])</f>
        <v>4.229100248457493E-2</v>
      </c>
      <c r="O240">
        <v>718.14</v>
      </c>
      <c r="P240">
        <v>709.55977919467603</v>
      </c>
      <c r="Q240">
        <v>603.64125360514095</v>
      </c>
      <c r="R240">
        <v>48.516408234090299</v>
      </c>
      <c r="S240" s="1">
        <f>(Table2[[#This Row],[Close Price]]-Table2[[#This Row],[20D EMA]])/Table2[[#This Row],[20D EMA]]</f>
        <v>-1.935555741220356E-3</v>
      </c>
      <c r="T240" s="1">
        <f>(Table2[[#This Row],[Close Price]]-Table2[[#This Row],[50D EMA]])/Table2[[#This Row],[50D EMA]]</f>
        <v>1.0133354533545585E-2</v>
      </c>
      <c r="U240" s="1">
        <f>(Table2[[#This Row],[Close Price]]-Table2[[#This Row],[200D EMA]])/Table2[[#This Row],[200D EMA]]</f>
        <v>0.18737742942407765</v>
      </c>
      <c r="V240">
        <v>0.36066270609828699</v>
      </c>
      <c r="W240">
        <v>699</v>
      </c>
      <c r="X240">
        <v>722</v>
      </c>
      <c r="Y240">
        <v>647.04999999999995</v>
      </c>
      <c r="Z240">
        <v>722</v>
      </c>
      <c r="AA240">
        <v>647.04999999999995</v>
      </c>
      <c r="AB240">
        <v>837</v>
      </c>
      <c r="AC240" s="1">
        <f>(Table2[[#This Row],[Close Price]]/Table2[[#This Row],[Day Low]])-1</f>
        <v>2.5393419170243181E-2</v>
      </c>
      <c r="AD240" s="1">
        <f>(Table2[[#This Row],[Day High]]/Table2[[#This Row],[Close Price]])-1</f>
        <v>7.3247296825951214E-3</v>
      </c>
      <c r="AE240" s="1">
        <f>(Table2[[#This Row],[Close Price]]/Table2[[#This Row],[Current Week Low]])-1</f>
        <v>0.10771965072251</v>
      </c>
      <c r="AF240" s="1">
        <f>(Table2[[#This Row],[Current Week High]]/Table2[[#This Row],[Close Price]])-1</f>
        <v>7.3247296825951214E-3</v>
      </c>
      <c r="AG240" s="1">
        <f>(Table2[[#This Row],[Close Price]]/Table2[[#This Row],[Current Month Low]])-1</f>
        <v>0.10771965072251</v>
      </c>
      <c r="AH240" s="1">
        <f>(Table2[[#This Row],[Current Month High]]/Table2[[#This Row],[Close Price]])-1</f>
        <v>0.16777118939658187</v>
      </c>
      <c r="AI240">
        <v>16.777118939658099</v>
      </c>
      <c r="AJ240">
        <v>76.474209036070405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0.11</v>
      </c>
      <c r="AM240" t="s">
        <v>3182</v>
      </c>
      <c r="AN240">
        <v>-3.85</v>
      </c>
      <c r="AO240" t="s">
        <v>3181</v>
      </c>
      <c r="AP240">
        <v>2.6233841037199998E-4</v>
      </c>
      <c r="AQ240">
        <f>(Table2[[#This Row],[Sharpe Ratio]]-AVERAGE(Table2[Sharpe Ratio]))/_xlfn.STDEV.P(Table2[Sharpe Ratio])</f>
        <v>-0.6839070078320626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0.21950787763043664</v>
      </c>
      <c r="AS240">
        <f>_xlfn.RANK.AVG(Table2[[#This Row],[1Y Return vs Nifty Z-Score]],Table2[1Y Return vs Nifty Z-Score])</f>
        <v>202</v>
      </c>
      <c r="AT240">
        <f>_xlfn.RANK.AVG(Table2[[#This Row],[6M Return vs Nifty Z-Score]],Table2[6M Return vs Nifty Z-Score])</f>
        <v>126</v>
      </c>
      <c r="AU240">
        <f>_xlfn.RANK.AVG(Table2[[#This Row],[Sharpe Ratio Z-Score]],Table2[Sharpe Ratio Z-Score])</f>
        <v>502</v>
      </c>
      <c r="AV240">
        <f>(Table2[[#This Row],[Rank 1Y]]+Table2[[#This Row],[Rank 6M]]+Table2[[#This Row],[Rank Sharpe]])/3</f>
        <v>276.66666666666669</v>
      </c>
    </row>
    <row r="241" spans="1:48" x14ac:dyDescent="0.3">
      <c r="A241" t="s">
        <v>1166</v>
      </c>
      <c r="B241" t="s">
        <v>1167</v>
      </c>
      <c r="C241" t="s">
        <v>3142</v>
      </c>
      <c r="D241" t="s">
        <v>62</v>
      </c>
      <c r="E241">
        <v>10361.1536237</v>
      </c>
      <c r="F241">
        <v>7863.5</v>
      </c>
      <c r="G241">
        <v>102.247865666267</v>
      </c>
      <c r="H241">
        <f>(Table2[[#This Row],[1Y Return vs Nifty]]-AVERAGE(Table2[1Y Return vs Nifty]))/_xlfn.STDEV.P(Table2[1Y Return vs Nifty])</f>
        <v>1.3466272592149702</v>
      </c>
      <c r="I241">
        <v>8.1351515259395697</v>
      </c>
      <c r="J241">
        <f>(Table2[[#This Row],[1M Return vs Nifty]]-AVERAGE(Table2[1M Return vs Nifty]))/_xlfn.STDEV.P(Table2[1M Return vs Nifty])</f>
        <v>0.98295106747436622</v>
      </c>
      <c r="K241">
        <v>-24.410644516810901</v>
      </c>
      <c r="L241">
        <f>(Table2[[#This Row],[6M Return vs Nifty]]-AVERAGE(Table2[6M Return vs Nifty]))/_xlfn.STDEV.P(Table2[6M Return vs Nifty])</f>
        <v>-1.043916548114348</v>
      </c>
      <c r="M241">
        <v>18.826855876598199</v>
      </c>
      <c r="N241">
        <f>(Table2[[#This Row],[1W Return vs Nifty]]-AVERAGE(Table2[1W Return vs Nifty]))/_xlfn.STDEV.P(Table2[1W Return vs Nifty])</f>
        <v>3.7446513674802682</v>
      </c>
      <c r="O241">
        <v>6958.07</v>
      </c>
      <c r="P241">
        <v>7298.7425318341502</v>
      </c>
      <c r="Q241">
        <v>7071.9355739633702</v>
      </c>
      <c r="R241">
        <v>74.146640405004007</v>
      </c>
      <c r="S241" s="1">
        <f>(Table2[[#This Row],[Close Price]]-Table2[[#This Row],[20D EMA]])/Table2[[#This Row],[20D EMA]]</f>
        <v>0.13012660119832084</v>
      </c>
      <c r="T241" s="1">
        <f>(Table2[[#This Row],[Close Price]]-Table2[[#This Row],[50D EMA]])/Table2[[#This Row],[50D EMA]]</f>
        <v>7.7377365443788038E-2</v>
      </c>
      <c r="U241" s="1">
        <f>(Table2[[#This Row],[Close Price]]-Table2[[#This Row],[200D EMA]])/Table2[[#This Row],[200D EMA]]</f>
        <v>0.11193037857286478</v>
      </c>
      <c r="V241">
        <v>1.88806277537933</v>
      </c>
      <c r="W241">
        <v>7602.05</v>
      </c>
      <c r="X241">
        <v>8088</v>
      </c>
      <c r="Y241">
        <v>6160</v>
      </c>
      <c r="Z241">
        <v>8088</v>
      </c>
      <c r="AA241">
        <v>6150</v>
      </c>
      <c r="AB241">
        <v>8088</v>
      </c>
      <c r="AC241" s="1">
        <f>(Table2[[#This Row],[Close Price]]/Table2[[#This Row],[Day Low]])-1</f>
        <v>3.4392038989483176E-2</v>
      </c>
      <c r="AD241" s="1">
        <f>(Table2[[#This Row],[Day High]]/Table2[[#This Row],[Close Price]])-1</f>
        <v>2.8549628028231799E-2</v>
      </c>
      <c r="AE241" s="1">
        <f>(Table2[[#This Row],[Close Price]]/Table2[[#This Row],[Current Week Low]])-1</f>
        <v>0.27654220779220773</v>
      </c>
      <c r="AF241" s="1">
        <f>(Table2[[#This Row],[Current Week High]]/Table2[[#This Row],[Close Price]])-1</f>
        <v>2.8549628028231799E-2</v>
      </c>
      <c r="AG241" s="1">
        <f>(Table2[[#This Row],[Close Price]]/Table2[[#This Row],[Current Month Low]])-1</f>
        <v>0.27861788617886174</v>
      </c>
      <c r="AH241" s="1">
        <f>(Table2[[#This Row],[Current Month High]]/Table2[[#This Row],[Close Price]])-1</f>
        <v>2.8549628028231799E-2</v>
      </c>
      <c r="AI241">
        <v>30.703249189292301</v>
      </c>
      <c r="AJ241">
        <v>135.928592859285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0.02</v>
      </c>
      <c r="AM241" t="s">
        <v>3182</v>
      </c>
      <c r="AN241">
        <v>11.74</v>
      </c>
      <c r="AO241" t="s">
        <v>3182</v>
      </c>
      <c r="AP241">
        <v>0.14628082948143101</v>
      </c>
      <c r="AQ241">
        <f>(Table2[[#This Row],[Sharpe Ratio]]-AVERAGE(Table2[Sharpe Ratio]))/_xlfn.STDEV.P(Table2[Sharpe Ratio])</f>
        <v>1.0507102933968622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65</v>
      </c>
      <c r="AT241">
        <f>_xlfn.RANK.AVG(Table2[[#This Row],[6M Return vs Nifty Z-Score]],Table2[6M Return vs Nifty Z-Score])</f>
        <v>656</v>
      </c>
      <c r="AU241">
        <f>_xlfn.RANK.AVG(Table2[[#This Row],[Sharpe Ratio Z-Score]],Table2[Sharpe Ratio Z-Score])</f>
        <v>110</v>
      </c>
      <c r="AV241">
        <f>(Table2[[#This Row],[Rank 1Y]]+Table2[[#This Row],[Rank 6M]]+Table2[[#This Row],[Rank Sharpe]])/3</f>
        <v>277</v>
      </c>
    </row>
    <row r="242" spans="1:48" x14ac:dyDescent="0.3">
      <c r="A242" t="s">
        <v>1987</v>
      </c>
      <c r="B242" t="s">
        <v>1988</v>
      </c>
      <c r="C242" t="s">
        <v>3150</v>
      </c>
      <c r="D242" t="s">
        <v>284</v>
      </c>
      <c r="E242">
        <v>3369.2946899399999</v>
      </c>
      <c r="F242">
        <v>135.38999999999999</v>
      </c>
      <c r="G242">
        <v>28.576939636948801</v>
      </c>
      <c r="H242">
        <f>(Table2[[#This Row],[1Y Return vs Nifty]]-AVERAGE(Table2[1Y Return vs Nifty]))/_xlfn.STDEV.P(Table2[1Y Return vs Nifty])</f>
        <v>8.243886754201632E-2</v>
      </c>
      <c r="I242">
        <v>-4.8396345610262799</v>
      </c>
      <c r="J242">
        <f>(Table2[[#This Row],[1M Return vs Nifty]]-AVERAGE(Table2[1M Return vs Nifty]))/_xlfn.STDEV.P(Table2[1M Return vs Nifty])</f>
        <v>-0.51332445725757847</v>
      </c>
      <c r="K242">
        <v>27.972030123498101</v>
      </c>
      <c r="L242">
        <f>(Table2[[#This Row],[6M Return vs Nifty]]-AVERAGE(Table2[6M Return vs Nifty]))/_xlfn.STDEV.P(Table2[6M Return vs Nifty])</f>
        <v>0.81072543654829921</v>
      </c>
      <c r="M242">
        <v>-2.4465888198836701</v>
      </c>
      <c r="N242">
        <f>(Table2[[#This Row],[1W Return vs Nifty]]-AVERAGE(Table2[1W Return vs Nifty]))/_xlfn.STDEV.P(Table2[1W Return vs Nifty])</f>
        <v>-0.65615163675436494</v>
      </c>
      <c r="O242">
        <v>142.84</v>
      </c>
      <c r="P242">
        <v>147.24794286666801</v>
      </c>
      <c r="Q242">
        <v>128.43656218406099</v>
      </c>
      <c r="R242">
        <v>40.642426164168803</v>
      </c>
      <c r="S242" s="1">
        <f>(Table2[[#This Row],[Close Price]]-Table2[[#This Row],[20D EMA]])/Table2[[#This Row],[20D EMA]]</f>
        <v>-5.2156258751050247E-2</v>
      </c>
      <c r="T242" s="1">
        <f>(Table2[[#This Row],[Close Price]]-Table2[[#This Row],[50D EMA]])/Table2[[#This Row],[50D EMA]]</f>
        <v>-8.0530448411121849E-2</v>
      </c>
      <c r="U242" s="1">
        <f>(Table2[[#This Row],[Close Price]]-Table2[[#This Row],[200D EMA]])/Table2[[#This Row],[200D EMA]]</f>
        <v>5.4139083900222304E-2</v>
      </c>
      <c r="V242">
        <v>0.57093450822974801</v>
      </c>
      <c r="W242">
        <v>132.75</v>
      </c>
      <c r="X242">
        <v>136.59</v>
      </c>
      <c r="Y242">
        <v>126.34</v>
      </c>
      <c r="Z242">
        <v>137.80000000000001</v>
      </c>
      <c r="AA242">
        <v>126.34</v>
      </c>
      <c r="AB242">
        <v>163.9</v>
      </c>
      <c r="AC242" s="1">
        <f>(Table2[[#This Row],[Close Price]]/Table2[[#This Row],[Day Low]])-1</f>
        <v>1.9887005649717349E-2</v>
      </c>
      <c r="AD242" s="1">
        <f>(Table2[[#This Row],[Day High]]/Table2[[#This Row],[Close Price]])-1</f>
        <v>8.8632838466653485E-3</v>
      </c>
      <c r="AE242" s="1">
        <f>(Table2[[#This Row],[Close Price]]/Table2[[#This Row],[Current Week Low]])-1</f>
        <v>7.1632103846762663E-2</v>
      </c>
      <c r="AF242" s="1">
        <f>(Table2[[#This Row],[Current Week High]]/Table2[[#This Row],[Close Price]])-1</f>
        <v>1.7800428392052758E-2</v>
      </c>
      <c r="AG242" s="1">
        <f>(Table2[[#This Row],[Close Price]]/Table2[[#This Row],[Current Month Low]])-1</f>
        <v>7.1632103846762663E-2</v>
      </c>
      <c r="AH242" s="1">
        <f>(Table2[[#This Row],[Current Month High]]/Table2[[#This Row],[Close Price]])-1</f>
        <v>0.21057685205702059</v>
      </c>
      <c r="AI242">
        <v>30.7334367383115</v>
      </c>
      <c r="AJ242">
        <v>65.919117647058798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0</v>
      </c>
      <c r="AM242" t="s">
        <v>3183</v>
      </c>
      <c r="AN242">
        <v>-13.31</v>
      </c>
      <c r="AO242" t="s">
        <v>3181</v>
      </c>
      <c r="AP242">
        <v>2.0643520530162999E-2</v>
      </c>
      <c r="AQ242">
        <f>(Table2[[#This Row],[Sharpe Ratio]]-AVERAGE(Table2[Sharpe Ratio]))/_xlfn.STDEV.P(Table2[Sharpe Ratio])</f>
        <v>-0.4417900617852602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267</v>
      </c>
      <c r="AT242">
        <f>_xlfn.RANK.AVG(Table2[[#This Row],[6M Return vs Nifty Z-Score]],Table2[6M Return vs Nifty Z-Score])</f>
        <v>116</v>
      </c>
      <c r="AU242">
        <f>_xlfn.RANK.AVG(Table2[[#This Row],[Sharpe Ratio Z-Score]],Table2[Sharpe Ratio Z-Score])</f>
        <v>448</v>
      </c>
      <c r="AV242">
        <f>(Table2[[#This Row],[Rank 1Y]]+Table2[[#This Row],[Rank 6M]]+Table2[[#This Row],[Rank Sharpe]])/3</f>
        <v>277</v>
      </c>
    </row>
    <row r="243" spans="1:48" x14ac:dyDescent="0.3">
      <c r="A243" t="s">
        <v>331</v>
      </c>
      <c r="B243" t="s">
        <v>332</v>
      </c>
      <c r="C243" t="s">
        <v>3136</v>
      </c>
      <c r="D243" t="s">
        <v>32</v>
      </c>
      <c r="E243">
        <v>79814.350694155</v>
      </c>
      <c r="F243">
        <v>592.54999999999995</v>
      </c>
      <c r="G243">
        <v>14.2014586687026</v>
      </c>
      <c r="H243">
        <f>(Table2[[#This Row],[1Y Return vs Nifty]]-AVERAGE(Table2[1Y Return vs Nifty]))/_xlfn.STDEV.P(Table2[1Y Return vs Nifty])</f>
        <v>-0.16424346895447403</v>
      </c>
      <c r="I243">
        <v>17.975623401090399</v>
      </c>
      <c r="J243">
        <f>(Table2[[#This Row],[1M Return vs Nifty]]-AVERAGE(Table2[1M Return vs Nifty]))/_xlfn.STDEV.P(Table2[1M Return vs Nifty])</f>
        <v>2.1177718745312681</v>
      </c>
      <c r="K243">
        <v>0.68541534281775196</v>
      </c>
      <c r="L243">
        <f>(Table2[[#This Row],[6M Return vs Nifty]]-AVERAGE(Table2[6M Return vs Nifty]))/_xlfn.STDEV.P(Table2[6M Return vs Nifty])</f>
        <v>-0.15537455240918707</v>
      </c>
      <c r="M243">
        <v>17.2507519865161</v>
      </c>
      <c r="N243">
        <f>(Table2[[#This Row],[1W Return vs Nifty]]-AVERAGE(Table2[1W Return vs Nifty]))/_xlfn.STDEV.P(Table2[1W Return vs Nifty])</f>
        <v>3.4186053117793658</v>
      </c>
      <c r="O243">
        <v>536.59</v>
      </c>
      <c r="P243">
        <v>534.75331297595699</v>
      </c>
      <c r="Q243">
        <v>514.81759162653702</v>
      </c>
      <c r="R243">
        <v>83.458783835480105</v>
      </c>
      <c r="S243" s="1">
        <f>(Table2[[#This Row],[Close Price]]-Table2[[#This Row],[20D EMA]])/Table2[[#This Row],[20D EMA]]</f>
        <v>0.10428819023835688</v>
      </c>
      <c r="T243" s="1">
        <f>(Table2[[#This Row],[Close Price]]-Table2[[#This Row],[50D EMA]])/Table2[[#This Row],[50D EMA]]</f>
        <v>0.10808102656231988</v>
      </c>
      <c r="U243" s="1">
        <f>(Table2[[#This Row],[Close Price]]-Table2[[#This Row],[200D EMA]])/Table2[[#This Row],[200D EMA]]</f>
        <v>0.15099019465879515</v>
      </c>
      <c r="V243">
        <v>1.46319396868211</v>
      </c>
      <c r="W243">
        <v>577</v>
      </c>
      <c r="X243">
        <v>595.70000000000005</v>
      </c>
      <c r="Y243">
        <v>496.25</v>
      </c>
      <c r="Z243">
        <v>597</v>
      </c>
      <c r="AA243">
        <v>487.35</v>
      </c>
      <c r="AB243">
        <v>597</v>
      </c>
      <c r="AC243" s="1">
        <f>(Table2[[#This Row],[Close Price]]/Table2[[#This Row],[Day Low]])-1</f>
        <v>2.6949740034661884E-2</v>
      </c>
      <c r="AD243" s="1">
        <f>(Table2[[#This Row],[Day High]]/Table2[[#This Row],[Close Price]])-1</f>
        <v>5.3160070880096111E-3</v>
      </c>
      <c r="AE243" s="1">
        <f>(Table2[[#This Row],[Close Price]]/Table2[[#This Row],[Current Week Low]])-1</f>
        <v>0.19405541561712836</v>
      </c>
      <c r="AF243" s="1">
        <f>(Table2[[#This Row],[Current Week High]]/Table2[[#This Row],[Close Price]])-1</f>
        <v>7.5099147751245265E-3</v>
      </c>
      <c r="AG243" s="1">
        <f>(Table2[[#This Row],[Close Price]]/Table2[[#This Row],[Current Month Low]])-1</f>
        <v>0.21586129065353421</v>
      </c>
      <c r="AH243" s="1">
        <f>(Table2[[#This Row],[Current Month High]]/Table2[[#This Row],[Close Price]])-1</f>
        <v>7.5099147751245265E-3</v>
      </c>
      <c r="AI243">
        <v>6.7757995105898399</v>
      </c>
      <c r="AJ243">
        <v>51.586083397288299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0.04</v>
      </c>
      <c r="AM243" t="s">
        <v>3182</v>
      </c>
      <c r="AN243">
        <v>13.97</v>
      </c>
      <c r="AO243" t="s">
        <v>3182</v>
      </c>
      <c r="AP243">
        <v>0.15331689794425299</v>
      </c>
      <c r="AQ243">
        <f>(Table2[[#This Row],[Sharpe Ratio]]-AVERAGE(Table2[Sharpe Ratio]))/_xlfn.STDEV.P(Table2[Sharpe Ratio])</f>
        <v>1.1342948175123921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6.3510539824593657</v>
      </c>
      <c r="AS243">
        <f>_xlfn.RANK.AVG(Table2[[#This Row],[1Y Return vs Nifty Z-Score]],Table2[1Y Return vs Nifty Z-Score])</f>
        <v>356</v>
      </c>
      <c r="AT243">
        <f>_xlfn.RANK.AVG(Table2[[#This Row],[6M Return vs Nifty Z-Score]],Table2[6M Return vs Nifty Z-Score])</f>
        <v>382</v>
      </c>
      <c r="AU243">
        <f>_xlfn.RANK.AVG(Table2[[#This Row],[Sharpe Ratio Z-Score]],Table2[Sharpe Ratio Z-Score])</f>
        <v>97</v>
      </c>
      <c r="AV243">
        <f>(Table2[[#This Row],[Rank 1Y]]+Table2[[#This Row],[Rank 6M]]+Table2[[#This Row],[Rank Sharpe]])/3</f>
        <v>278.33333333333331</v>
      </c>
    </row>
    <row r="244" spans="1:48" x14ac:dyDescent="0.3">
      <c r="A244" t="s">
        <v>1168</v>
      </c>
      <c r="B244" t="s">
        <v>1169</v>
      </c>
      <c r="C244" t="s">
        <v>3153</v>
      </c>
      <c r="D244" t="s">
        <v>1036</v>
      </c>
      <c r="E244">
        <v>10354.0707697</v>
      </c>
      <c r="F244">
        <v>538.29999999999995</v>
      </c>
      <c r="G244">
        <v>40.230992228846702</v>
      </c>
      <c r="H244">
        <f>(Table2[[#This Row],[1Y Return vs Nifty]]-AVERAGE(Table2[1Y Return vs Nifty]))/_xlfn.STDEV.P(Table2[1Y Return vs Nifty])</f>
        <v>0.2824216666826202</v>
      </c>
      <c r="I244">
        <v>-12.002072117583999</v>
      </c>
      <c r="J244">
        <f>(Table2[[#This Row],[1M Return vs Nifty]]-AVERAGE(Table2[1M Return vs Nifty]))/_xlfn.STDEV.P(Table2[1M Return vs Nifty])</f>
        <v>-1.339309559552575</v>
      </c>
      <c r="K244">
        <v>19.6232034729302</v>
      </c>
      <c r="L244">
        <f>(Table2[[#This Row],[6M Return vs Nifty]]-AVERAGE(Table2[6M Return vs Nifty]))/_xlfn.STDEV.P(Table2[6M Return vs Nifty])</f>
        <v>0.51512990739411413</v>
      </c>
      <c r="M244">
        <v>2.7639284065864498</v>
      </c>
      <c r="N244">
        <f>(Table2[[#This Row],[1W Return vs Nifty]]-AVERAGE(Table2[1W Return vs Nifty]))/_xlfn.STDEV.P(Table2[1W Return vs Nifty])</f>
        <v>0.42173961174937052</v>
      </c>
      <c r="O244">
        <v>531.67999999999995</v>
      </c>
      <c r="P244">
        <v>537.78853868514295</v>
      </c>
      <c r="Q244">
        <v>485.00518098745499</v>
      </c>
      <c r="R244">
        <v>43.381637090744398</v>
      </c>
      <c r="S244" s="1">
        <f>(Table2[[#This Row],[Close Price]]-Table2[[#This Row],[20D EMA]])/Table2[[#This Row],[20D EMA]]</f>
        <v>1.2451098405055682E-2</v>
      </c>
      <c r="T244" s="1">
        <f>(Table2[[#This Row],[Close Price]]-Table2[[#This Row],[50D EMA]])/Table2[[#This Row],[50D EMA]]</f>
        <v>9.5104539808061044E-4</v>
      </c>
      <c r="U244" s="1">
        <f>(Table2[[#This Row],[Close Price]]-Table2[[#This Row],[200D EMA]])/Table2[[#This Row],[200D EMA]]</f>
        <v>0.1098850509267518</v>
      </c>
      <c r="V244">
        <v>0.76613115448270397</v>
      </c>
      <c r="W244">
        <v>504.55</v>
      </c>
      <c r="X244">
        <v>551.9</v>
      </c>
      <c r="Y244">
        <v>468</v>
      </c>
      <c r="Z244">
        <v>551.9</v>
      </c>
      <c r="AA244">
        <v>466.4</v>
      </c>
      <c r="AB244">
        <v>688.9</v>
      </c>
      <c r="AC244" s="1">
        <f>(Table2[[#This Row],[Close Price]]/Table2[[#This Row],[Day Low]])-1</f>
        <v>6.6891289267664078E-2</v>
      </c>
      <c r="AD244" s="1">
        <f>(Table2[[#This Row],[Day High]]/Table2[[#This Row],[Close Price]])-1</f>
        <v>2.5264722273825146E-2</v>
      </c>
      <c r="AE244" s="1">
        <f>(Table2[[#This Row],[Close Price]]/Table2[[#This Row],[Current Week Low]])-1</f>
        <v>0.15021367521367512</v>
      </c>
      <c r="AF244" s="1">
        <f>(Table2[[#This Row],[Current Week High]]/Table2[[#This Row],[Close Price]])-1</f>
        <v>2.5264722273825146E-2</v>
      </c>
      <c r="AG244" s="1">
        <f>(Table2[[#This Row],[Close Price]]/Table2[[#This Row],[Current Month Low]])-1</f>
        <v>0.15415951972555741</v>
      </c>
      <c r="AH244" s="1">
        <f>(Table2[[#This Row],[Current Month High]]/Table2[[#This Row],[Close Price]])-1</f>
        <v>0.27976964517926817</v>
      </c>
      <c r="AI244">
        <v>27.976964517926799</v>
      </c>
      <c r="AJ244">
        <v>73.869509043927593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0.1</v>
      </c>
      <c r="AM244" t="s">
        <v>3182</v>
      </c>
      <c r="AN244">
        <v>-2.5299999999999998</v>
      </c>
      <c r="AO244" t="s">
        <v>3181</v>
      </c>
      <c r="AP244">
        <v>1.5538754528687001E-2</v>
      </c>
      <c r="AQ244">
        <f>(Table2[[#This Row],[Sharpe Ratio]]-AVERAGE(Table2[Sharpe Ratio]))/_xlfn.STDEV.P(Table2[Sharpe Ratio])</f>
        <v>-0.50243180215618577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217</v>
      </c>
      <c r="AT244">
        <f>_xlfn.RANK.AVG(Table2[[#This Row],[6M Return vs Nifty Z-Score]],Table2[6M Return vs Nifty Z-Score])</f>
        <v>155</v>
      </c>
      <c r="AU244">
        <f>_xlfn.RANK.AVG(Table2[[#This Row],[Sharpe Ratio Z-Score]],Table2[Sharpe Ratio Z-Score])</f>
        <v>463</v>
      </c>
      <c r="AV244">
        <f>(Table2[[#This Row],[Rank 1Y]]+Table2[[#This Row],[Rank 6M]]+Table2[[#This Row],[Rank Sharpe]])/3</f>
        <v>278.33333333333331</v>
      </c>
    </row>
    <row r="245" spans="1:48" x14ac:dyDescent="0.3">
      <c r="A245" t="s">
        <v>1661</v>
      </c>
      <c r="B245" t="s">
        <v>1662</v>
      </c>
      <c r="C245" t="s">
        <v>3146</v>
      </c>
      <c r="D245" t="s">
        <v>1613</v>
      </c>
      <c r="E245">
        <v>5299.2680025</v>
      </c>
      <c r="F245">
        <v>443.75</v>
      </c>
      <c r="G245">
        <v>19.1705635800617</v>
      </c>
      <c r="H245">
        <f>(Table2[[#This Row],[1Y Return vs Nifty]]-AVERAGE(Table2[1Y Return vs Nifty]))/_xlfn.STDEV.P(Table2[1Y Return vs Nifty])</f>
        <v>-7.897394562249789E-2</v>
      </c>
      <c r="I245">
        <v>20.052938960386399</v>
      </c>
      <c r="J245">
        <f>(Table2[[#This Row],[1M Return vs Nifty]]-AVERAGE(Table2[1M Return vs Nifty]))/_xlfn.STDEV.P(Table2[1M Return vs Nifty])</f>
        <v>2.3573316181513895</v>
      </c>
      <c r="K245">
        <v>14.929559313994501</v>
      </c>
      <c r="L245">
        <f>(Table2[[#This Row],[6M Return vs Nifty]]-AVERAGE(Table2[6M Return vs Nifty]))/_xlfn.STDEV.P(Table2[6M Return vs Nifty])</f>
        <v>0.34894844419081794</v>
      </c>
      <c r="M245">
        <v>5.9264352903083299</v>
      </c>
      <c r="N245">
        <f>(Table2[[#This Row],[1W Return vs Nifty]]-AVERAGE(Table2[1W Return vs Nifty]))/_xlfn.STDEV.P(Table2[1W Return vs Nifty])</f>
        <v>1.0759622820016215</v>
      </c>
      <c r="O245">
        <v>432.57</v>
      </c>
      <c r="P245">
        <v>419.64716950580902</v>
      </c>
      <c r="Q245">
        <v>382.88504267486201</v>
      </c>
      <c r="R245">
        <v>64.189629648922207</v>
      </c>
      <c r="S245" s="1">
        <f>(Table2[[#This Row],[Close Price]]-Table2[[#This Row],[20D EMA]])/Table2[[#This Row],[20D EMA]]</f>
        <v>2.5845527891439551E-2</v>
      </c>
      <c r="T245" s="1">
        <f>(Table2[[#This Row],[Close Price]]-Table2[[#This Row],[50D EMA]])/Table2[[#This Row],[50D EMA]]</f>
        <v>5.7435942014276674E-2</v>
      </c>
      <c r="U245" s="1">
        <f>(Table2[[#This Row],[Close Price]]-Table2[[#This Row],[200D EMA]])/Table2[[#This Row],[200D EMA]]</f>
        <v>0.1589640506715308</v>
      </c>
      <c r="V245">
        <v>0.89536520655386298</v>
      </c>
      <c r="W245">
        <v>442</v>
      </c>
      <c r="X245">
        <v>457.8</v>
      </c>
      <c r="Y245">
        <v>412.8</v>
      </c>
      <c r="Z245">
        <v>462.15</v>
      </c>
      <c r="AA245">
        <v>390.1</v>
      </c>
      <c r="AB245">
        <v>462.15</v>
      </c>
      <c r="AC245" s="1">
        <f>(Table2[[#This Row],[Close Price]]/Table2[[#This Row],[Day Low]])-1</f>
        <v>3.9592760180995334E-3</v>
      </c>
      <c r="AD245" s="1">
        <f>(Table2[[#This Row],[Day High]]/Table2[[#This Row],[Close Price]])-1</f>
        <v>3.1661971830985847E-2</v>
      </c>
      <c r="AE245" s="1">
        <f>(Table2[[#This Row],[Close Price]]/Table2[[#This Row],[Current Week Low]])-1</f>
        <v>7.49757751937985E-2</v>
      </c>
      <c r="AF245" s="1">
        <f>(Table2[[#This Row],[Current Week High]]/Table2[[#This Row],[Close Price]])-1</f>
        <v>4.1464788732394231E-2</v>
      </c>
      <c r="AG245" s="1">
        <f>(Table2[[#This Row],[Close Price]]/Table2[[#This Row],[Current Month Low]])-1</f>
        <v>0.13752883875929234</v>
      </c>
      <c r="AH245" s="1">
        <f>(Table2[[#This Row],[Current Month High]]/Table2[[#This Row],[Close Price]])-1</f>
        <v>4.1464788732394231E-2</v>
      </c>
      <c r="AI245">
        <v>4.1464788732394204</v>
      </c>
      <c r="AJ245">
        <v>55.565293602103402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0.16</v>
      </c>
      <c r="AM245" t="s">
        <v>3182</v>
      </c>
      <c r="AN245">
        <v>2.02</v>
      </c>
      <c r="AO245" t="s">
        <v>3182</v>
      </c>
      <c r="AP245">
        <v>6.1735124394520002E-2</v>
      </c>
      <c r="AQ245">
        <f>(Table2[[#This Row],[Sharpe Ratio]]-AVERAGE(Table2[Sharpe Ratio]))/_xlfn.STDEV.P(Table2[Sharpe Ratio])</f>
        <v>4.6355011318336616E-2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3.7496234100396677</v>
      </c>
      <c r="AS245">
        <f>_xlfn.RANK.AVG(Table2[[#This Row],[1Y Return vs Nifty Z-Score]],Table2[1Y Return vs Nifty Z-Score])</f>
        <v>313</v>
      </c>
      <c r="AT245">
        <f>_xlfn.RANK.AVG(Table2[[#This Row],[6M Return vs Nifty Z-Score]],Table2[6M Return vs Nifty Z-Score])</f>
        <v>201</v>
      </c>
      <c r="AU245">
        <f>_xlfn.RANK.AVG(Table2[[#This Row],[Sharpe Ratio Z-Score]],Table2[Sharpe Ratio Z-Score])</f>
        <v>321</v>
      </c>
      <c r="AV245">
        <f>(Table2[[#This Row],[Rank 1Y]]+Table2[[#This Row],[Rank 6M]]+Table2[[#This Row],[Rank Sharpe]])/3</f>
        <v>278.33333333333331</v>
      </c>
    </row>
    <row r="246" spans="1:48" x14ac:dyDescent="0.3">
      <c r="A246" t="s">
        <v>1829</v>
      </c>
      <c r="B246" t="s">
        <v>1830</v>
      </c>
      <c r="C246" t="s">
        <v>3147</v>
      </c>
      <c r="D246" t="s">
        <v>91</v>
      </c>
      <c r="E246">
        <v>4198.5998929999996</v>
      </c>
      <c r="F246">
        <v>1042</v>
      </c>
      <c r="G246">
        <v>25.630162641470498</v>
      </c>
      <c r="H246">
        <f>(Table2[[#This Row],[1Y Return vs Nifty]]-AVERAGE(Table2[1Y Return vs Nifty]))/_xlfn.STDEV.P(Table2[1Y Return vs Nifty])</f>
        <v>3.187236225538459E-2</v>
      </c>
      <c r="I246">
        <v>-3.7589678451676001</v>
      </c>
      <c r="J246">
        <f>(Table2[[#This Row],[1M Return vs Nifty]]-AVERAGE(Table2[1M Return vs Nifty]))/_xlfn.STDEV.P(Table2[1M Return vs Nifty])</f>
        <v>-0.388700039830291</v>
      </c>
      <c r="K246">
        <v>37.191035224107601</v>
      </c>
      <c r="L246">
        <f>(Table2[[#This Row],[6M Return vs Nifty]]-AVERAGE(Table2[6M Return vs Nifty]))/_xlfn.STDEV.P(Table2[6M Return vs Nifty])</f>
        <v>1.1371301883830292</v>
      </c>
      <c r="M246">
        <v>1.4293237151881999</v>
      </c>
      <c r="N246">
        <f>(Table2[[#This Row],[1W Return vs Nifty]]-AVERAGE(Table2[1W Return vs Nifty]))/_xlfn.STDEV.P(Table2[1W Return vs Nifty])</f>
        <v>0.14565210362980557</v>
      </c>
      <c r="O246">
        <v>1028.52</v>
      </c>
      <c r="P246">
        <v>1090.9888596011399</v>
      </c>
      <c r="Q246">
        <v>1012.5706583431499</v>
      </c>
      <c r="R246">
        <v>49.952009722631999</v>
      </c>
      <c r="S246" s="1">
        <f>(Table2[[#This Row],[Close Price]]-Table2[[#This Row],[20D EMA]])/Table2[[#This Row],[20D EMA]]</f>
        <v>1.3106210866098878E-2</v>
      </c>
      <c r="T246" s="1">
        <f>(Table2[[#This Row],[Close Price]]-Table2[[#This Row],[50D EMA]])/Table2[[#This Row],[50D EMA]]</f>
        <v>-4.4903171256074952E-2</v>
      </c>
      <c r="U246" s="1">
        <f>(Table2[[#This Row],[Close Price]]-Table2[[#This Row],[200D EMA]])/Table2[[#This Row],[200D EMA]]</f>
        <v>2.9063988191209023E-2</v>
      </c>
      <c r="V246">
        <v>1.4124933377822799</v>
      </c>
      <c r="W246">
        <v>1020</v>
      </c>
      <c r="X246">
        <v>1058.25</v>
      </c>
      <c r="Y246">
        <v>895.95</v>
      </c>
      <c r="Z246">
        <v>1058.25</v>
      </c>
      <c r="AA246">
        <v>895.95</v>
      </c>
      <c r="AB246">
        <v>1140</v>
      </c>
      <c r="AC246" s="1">
        <f>(Table2[[#This Row],[Close Price]]/Table2[[#This Row],[Day Low]])-1</f>
        <v>2.1568627450980316E-2</v>
      </c>
      <c r="AD246" s="1">
        <f>(Table2[[#This Row],[Day High]]/Table2[[#This Row],[Close Price]])-1</f>
        <v>1.5595009596929055E-2</v>
      </c>
      <c r="AE246" s="1">
        <f>(Table2[[#This Row],[Close Price]]/Table2[[#This Row],[Current Week Low]])-1</f>
        <v>0.16301132875718505</v>
      </c>
      <c r="AF246" s="1">
        <f>(Table2[[#This Row],[Current Week High]]/Table2[[#This Row],[Close Price]])-1</f>
        <v>1.5595009596929055E-2</v>
      </c>
      <c r="AG246" s="1">
        <f>(Table2[[#This Row],[Close Price]]/Table2[[#This Row],[Current Month Low]])-1</f>
        <v>0.16301132875718505</v>
      </c>
      <c r="AH246" s="1">
        <f>(Table2[[#This Row],[Current Month High]]/Table2[[#This Row],[Close Price]])-1</f>
        <v>9.4049904030710119E-2</v>
      </c>
      <c r="AI246">
        <v>52.850287907869401</v>
      </c>
      <c r="AJ246">
        <v>70.819672131147499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</v>
      </c>
      <c r="AM246">
        <v>0</v>
      </c>
      <c r="AN246">
        <v>-3.73</v>
      </c>
      <c r="AO246" t="s">
        <v>3181</v>
      </c>
      <c r="AP246">
        <v>1.5334017297171E-2</v>
      </c>
      <c r="AQ246">
        <f>(Table2[[#This Row],[Sharpe Ratio]]-AVERAGE(Table2[Sharpe Ratio]))/_xlfn.STDEV.P(Table2[Sharpe Ratio])</f>
        <v>-0.50486396496918551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288</v>
      </c>
      <c r="AT246">
        <f>_xlfn.RANK.AVG(Table2[[#This Row],[6M Return vs Nifty Z-Score]],Table2[6M Return vs Nifty Z-Score])</f>
        <v>88</v>
      </c>
      <c r="AU246">
        <f>_xlfn.RANK.AVG(Table2[[#This Row],[Sharpe Ratio Z-Score]],Table2[Sharpe Ratio Z-Score])</f>
        <v>464</v>
      </c>
      <c r="AV246">
        <f>(Table2[[#This Row],[Rank 1Y]]+Table2[[#This Row],[Rank 6M]]+Table2[[#This Row],[Rank Sharpe]])/3</f>
        <v>280</v>
      </c>
    </row>
    <row r="247" spans="1:48" x14ac:dyDescent="0.3">
      <c r="A247" t="s">
        <v>167</v>
      </c>
      <c r="B247" t="s">
        <v>168</v>
      </c>
      <c r="C247" t="s">
        <v>3140</v>
      </c>
      <c r="D247" t="s">
        <v>169</v>
      </c>
      <c r="E247">
        <v>156351.7022197</v>
      </c>
      <c r="F247">
        <v>5889.65</v>
      </c>
      <c r="G247">
        <v>46.955510114229298</v>
      </c>
      <c r="H247">
        <f>(Table2[[#This Row],[1Y Return vs Nifty]]-AVERAGE(Table2[1Y Return vs Nifty]))/_xlfn.STDEV.P(Table2[1Y Return vs Nifty])</f>
        <v>0.3978139646824409</v>
      </c>
      <c r="I247">
        <v>14.1122182388299</v>
      </c>
      <c r="J247">
        <f>(Table2[[#This Row],[1M Return vs Nifty]]-AVERAGE(Table2[1M Return vs Nifty]))/_xlfn.STDEV.P(Table2[1M Return vs Nifty])</f>
        <v>1.6722370851584709</v>
      </c>
      <c r="K247">
        <v>41.473757876933</v>
      </c>
      <c r="L247">
        <f>(Table2[[#This Row],[6M Return vs Nifty]]-AVERAGE(Table2[6M Return vs Nifty]))/_xlfn.STDEV.P(Table2[6M Return vs Nifty])</f>
        <v>1.2887627137387241</v>
      </c>
      <c r="M247">
        <v>3.6260966350773098</v>
      </c>
      <c r="N247">
        <f>(Table2[[#This Row],[1W Return vs Nifty]]-AVERAGE(Table2[1W Return vs Nifty]))/_xlfn.STDEV.P(Table2[1W Return vs Nifty])</f>
        <v>0.60009495495928822</v>
      </c>
      <c r="O247">
        <v>5800.47</v>
      </c>
      <c r="P247">
        <v>5529.2549782342703</v>
      </c>
      <c r="Q247">
        <v>4678.9251511449602</v>
      </c>
      <c r="R247">
        <v>56.780799777993899</v>
      </c>
      <c r="S247" s="1">
        <f>(Table2[[#This Row],[Close Price]]-Table2[[#This Row],[20D EMA]])/Table2[[#This Row],[20D EMA]]</f>
        <v>1.5374616194894445E-2</v>
      </c>
      <c r="T247" s="1">
        <f>(Table2[[#This Row],[Close Price]]-Table2[[#This Row],[50D EMA]])/Table2[[#This Row],[50D EMA]]</f>
        <v>6.5179671254881971E-2</v>
      </c>
      <c r="U247" s="1">
        <f>(Table2[[#This Row],[Close Price]]-Table2[[#This Row],[200D EMA]])/Table2[[#This Row],[200D EMA]]</f>
        <v>0.25876132012044861</v>
      </c>
      <c r="V247">
        <v>0.66989928625870099</v>
      </c>
      <c r="W247">
        <v>5858.65</v>
      </c>
      <c r="X247">
        <v>5940</v>
      </c>
      <c r="Y247">
        <v>5707.8</v>
      </c>
      <c r="Z247">
        <v>5940</v>
      </c>
      <c r="AA247">
        <v>5241.7</v>
      </c>
      <c r="AB247">
        <v>6275.85</v>
      </c>
      <c r="AC247" s="1">
        <f>(Table2[[#This Row],[Close Price]]/Table2[[#This Row],[Day Low]])-1</f>
        <v>5.2913213794987257E-3</v>
      </c>
      <c r="AD247" s="1">
        <f>(Table2[[#This Row],[Day High]]/Table2[[#This Row],[Close Price]])-1</f>
        <v>8.548895095633835E-3</v>
      </c>
      <c r="AE247" s="1">
        <f>(Table2[[#This Row],[Close Price]]/Table2[[#This Row],[Current Week Low]])-1</f>
        <v>3.1859910998983665E-2</v>
      </c>
      <c r="AF247" s="1">
        <f>(Table2[[#This Row],[Current Week High]]/Table2[[#This Row],[Close Price]])-1</f>
        <v>8.548895095633835E-3</v>
      </c>
      <c r="AG247" s="1">
        <f>(Table2[[#This Row],[Close Price]]/Table2[[#This Row],[Current Month Low]])-1</f>
        <v>0.12361447621954702</v>
      </c>
      <c r="AH247" s="1">
        <f>(Table2[[#This Row],[Current Month High]]/Table2[[#This Row],[Close Price]])-1</f>
        <v>6.5572657118844191E-2</v>
      </c>
      <c r="AI247">
        <v>6.5572657118844102</v>
      </c>
      <c r="AJ247">
        <v>78.7287955573088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0.18</v>
      </c>
      <c r="AM247" t="s">
        <v>3182</v>
      </c>
      <c r="AN247">
        <v>-3.55</v>
      </c>
      <c r="AO247" t="s">
        <v>3181</v>
      </c>
      <c r="AP247">
        <v>-8.1707398640759998E-3</v>
      </c>
      <c r="AQ247">
        <f>(Table2[[#This Row],[Sharpe Ratio]]-AVERAGE(Table2[Sharpe Ratio]))/_xlfn.STDEV.P(Table2[Sharpe Ratio])</f>
        <v>-0.78408722042141576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3.1748214981175078</v>
      </c>
      <c r="AS247">
        <f>_xlfn.RANK.AVG(Table2[[#This Row],[1Y Return vs Nifty Z-Score]],Table2[1Y Return vs Nifty Z-Score])</f>
        <v>193</v>
      </c>
      <c r="AT247">
        <f>_xlfn.RANK.AVG(Table2[[#This Row],[6M Return vs Nifty Z-Score]],Table2[6M Return vs Nifty Z-Score])</f>
        <v>76</v>
      </c>
      <c r="AU247">
        <f>_xlfn.RANK.AVG(Table2[[#This Row],[Sharpe Ratio Z-Score]],Table2[Sharpe Ratio Z-Score])</f>
        <v>574</v>
      </c>
      <c r="AV247">
        <f>(Table2[[#This Row],[Rank 1Y]]+Table2[[#This Row],[Rank 6M]]+Table2[[#This Row],[Rank Sharpe]])/3</f>
        <v>281</v>
      </c>
    </row>
    <row r="248" spans="1:48" x14ac:dyDescent="0.3">
      <c r="A248" t="s">
        <v>1009</v>
      </c>
      <c r="B248" t="s">
        <v>1010</v>
      </c>
      <c r="C248" t="s">
        <v>3145</v>
      </c>
      <c r="D248" t="s">
        <v>733</v>
      </c>
      <c r="E248">
        <v>13672.468414195</v>
      </c>
      <c r="F248">
        <v>2910.55</v>
      </c>
      <c r="G248">
        <v>21.7840507381569</v>
      </c>
      <c r="H248">
        <f>(Table2[[#This Row],[1Y Return vs Nifty]]-AVERAGE(Table2[1Y Return vs Nifty]))/_xlfn.STDEV.P(Table2[1Y Return vs Nifty])</f>
        <v>-3.4126672686964968E-2</v>
      </c>
      <c r="I248">
        <v>5.3290221515248799</v>
      </c>
      <c r="J248">
        <f>(Table2[[#This Row],[1M Return vs Nifty]]-AVERAGE(Table2[1M Return vs Nifty]))/_xlfn.STDEV.P(Table2[1M Return vs Nifty])</f>
        <v>0.65934321189777079</v>
      </c>
      <c r="K248">
        <v>11.722469324080301</v>
      </c>
      <c r="L248">
        <f>(Table2[[#This Row],[6M Return vs Nifty]]-AVERAGE(Table2[6M Return vs Nifty]))/_xlfn.STDEV.P(Table2[6M Return vs Nifty])</f>
        <v>0.2353993788800304</v>
      </c>
      <c r="M248">
        <v>6.3754267107979201</v>
      </c>
      <c r="N248">
        <f>(Table2[[#This Row],[1W Return vs Nifty]]-AVERAGE(Table2[1W Return vs Nifty]))/_xlfn.STDEV.P(Table2[1W Return vs Nifty])</f>
        <v>1.1688444090082053</v>
      </c>
      <c r="O248">
        <v>2908.07</v>
      </c>
      <c r="P248">
        <v>2847.4927944701499</v>
      </c>
      <c r="Q248">
        <v>2553.2257544447298</v>
      </c>
      <c r="R248">
        <v>60.362874658027003</v>
      </c>
      <c r="S248" s="1">
        <f>(Table2[[#This Row],[Close Price]]-Table2[[#This Row],[20D EMA]])/Table2[[#This Row],[20D EMA]]</f>
        <v>8.5279927924706699E-4</v>
      </c>
      <c r="T248" s="1">
        <f>(Table2[[#This Row],[Close Price]]-Table2[[#This Row],[50D EMA]])/Table2[[#This Row],[50D EMA]]</f>
        <v>2.2144816539064759E-2</v>
      </c>
      <c r="U248" s="1">
        <f>(Table2[[#This Row],[Close Price]]-Table2[[#This Row],[200D EMA]])/Table2[[#This Row],[200D EMA]]</f>
        <v>0.13995011797653614</v>
      </c>
      <c r="V248">
        <v>0.49317820472471802</v>
      </c>
      <c r="W248">
        <v>2900</v>
      </c>
      <c r="X248">
        <v>2999.4</v>
      </c>
      <c r="Y248">
        <v>2651.1</v>
      </c>
      <c r="Z248">
        <v>3009</v>
      </c>
      <c r="AA248">
        <v>2651.1</v>
      </c>
      <c r="AB248">
        <v>3217</v>
      </c>
      <c r="AC248" s="1">
        <f>(Table2[[#This Row],[Close Price]]/Table2[[#This Row],[Day Low]])-1</f>
        <v>3.6379310344827331E-3</v>
      </c>
      <c r="AD248" s="1">
        <f>(Table2[[#This Row],[Day High]]/Table2[[#This Row],[Close Price]])-1</f>
        <v>3.0526876363573763E-2</v>
      </c>
      <c r="AE248" s="1">
        <f>(Table2[[#This Row],[Close Price]]/Table2[[#This Row],[Current Week Low]])-1</f>
        <v>9.7865037154388768E-2</v>
      </c>
      <c r="AF248" s="1">
        <f>(Table2[[#This Row],[Current Week High]]/Table2[[#This Row],[Close Price]])-1</f>
        <v>3.3825222037072056E-2</v>
      </c>
      <c r="AG248" s="1">
        <f>(Table2[[#This Row],[Close Price]]/Table2[[#This Row],[Current Month Low]])-1</f>
        <v>9.7865037154388768E-2</v>
      </c>
      <c r="AH248" s="1">
        <f>(Table2[[#This Row],[Current Month High]]/Table2[[#This Row],[Close Price]])-1</f>
        <v>0.10528937829619833</v>
      </c>
      <c r="AI248">
        <v>10.5289378296198</v>
      </c>
      <c r="AJ248">
        <v>51.118899273104802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0.13</v>
      </c>
      <c r="AM248" t="s">
        <v>3182</v>
      </c>
      <c r="AN248">
        <v>-5.17</v>
      </c>
      <c r="AO248" t="s">
        <v>3181</v>
      </c>
      <c r="AP248">
        <v>7.0821601040342005E-2</v>
      </c>
      <c r="AQ248">
        <f>(Table2[[#This Row],[Sharpe Ratio]]-AVERAGE(Table2[Sharpe Ratio]))/_xlfn.STDEV.P(Table2[Sharpe Ratio])</f>
        <v>0.15429722796119419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2.1837575550602359</v>
      </c>
      <c r="AS248">
        <f>_xlfn.RANK.AVG(Table2[[#This Row],[1Y Return vs Nifty Z-Score]],Table2[1Y Return vs Nifty Z-Score])</f>
        <v>303</v>
      </c>
      <c r="AT248">
        <f>_xlfn.RANK.AVG(Table2[[#This Row],[6M Return vs Nifty Z-Score]],Table2[6M Return vs Nifty Z-Score])</f>
        <v>240</v>
      </c>
      <c r="AU248">
        <f>_xlfn.RANK.AVG(Table2[[#This Row],[Sharpe Ratio Z-Score]],Table2[Sharpe Ratio Z-Score])</f>
        <v>301</v>
      </c>
      <c r="AV248">
        <f>(Table2[[#This Row],[Rank 1Y]]+Table2[[#This Row],[Rank 6M]]+Table2[[#This Row],[Rank Sharpe]])/3</f>
        <v>281.33333333333331</v>
      </c>
    </row>
    <row r="249" spans="1:48" x14ac:dyDescent="0.3">
      <c r="A249" t="s">
        <v>563</v>
      </c>
      <c r="B249" t="s">
        <v>564</v>
      </c>
      <c r="C249" t="s">
        <v>3152</v>
      </c>
      <c r="D249" t="s">
        <v>158</v>
      </c>
      <c r="E249">
        <v>34964.969400870003</v>
      </c>
      <c r="F249">
        <v>1038.3</v>
      </c>
      <c r="G249">
        <v>38.272095909417303</v>
      </c>
      <c r="H249">
        <f>(Table2[[#This Row],[1Y Return vs Nifty]]-AVERAGE(Table2[1Y Return vs Nifty]))/_xlfn.STDEV.P(Table2[1Y Return vs Nifty])</f>
        <v>0.248807130786492</v>
      </c>
      <c r="I249">
        <v>-11.104289005157799</v>
      </c>
      <c r="J249">
        <f>(Table2[[#This Row],[1M Return vs Nifty]]-AVERAGE(Table2[1M Return vs Nifty]))/_xlfn.STDEV.P(Table2[1M Return vs Nifty])</f>
        <v>-1.2357756061881748</v>
      </c>
      <c r="K249">
        <v>9.0411171777129695</v>
      </c>
      <c r="L249">
        <f>(Table2[[#This Row],[6M Return vs Nifty]]-AVERAGE(Table2[6M Return vs Nifty]))/_xlfn.STDEV.P(Table2[6M Return vs Nifty])</f>
        <v>0.14046439702838928</v>
      </c>
      <c r="M249">
        <v>1.64710358622561</v>
      </c>
      <c r="N249">
        <f>(Table2[[#This Row],[1W Return vs Nifty]]-AVERAGE(Table2[1W Return vs Nifty]))/_xlfn.STDEV.P(Table2[1W Return vs Nifty])</f>
        <v>0.19070387236765193</v>
      </c>
      <c r="O249">
        <v>1058.74</v>
      </c>
      <c r="P249">
        <v>1065.4289051145499</v>
      </c>
      <c r="Q249">
        <v>918.54991331355995</v>
      </c>
      <c r="R249">
        <v>39.685710617271297</v>
      </c>
      <c r="S249" s="1">
        <f>(Table2[[#This Row],[Close Price]]-Table2[[#This Row],[20D EMA]])/Table2[[#This Row],[20D EMA]]</f>
        <v>-1.9305967470767189E-2</v>
      </c>
      <c r="T249" s="1">
        <f>(Table2[[#This Row],[Close Price]]-Table2[[#This Row],[50D EMA]])/Table2[[#This Row],[50D EMA]]</f>
        <v>-2.546289572614252E-2</v>
      </c>
      <c r="U249" s="1">
        <f>(Table2[[#This Row],[Close Price]]-Table2[[#This Row],[200D EMA]])/Table2[[#This Row],[200D EMA]]</f>
        <v>0.13036862227165832</v>
      </c>
      <c r="V249">
        <v>0.33375858323553098</v>
      </c>
      <c r="W249">
        <v>1019</v>
      </c>
      <c r="X249">
        <v>1045.55</v>
      </c>
      <c r="Y249">
        <v>999</v>
      </c>
      <c r="Z249">
        <v>1045.55</v>
      </c>
      <c r="AA249">
        <v>973.5</v>
      </c>
      <c r="AB249">
        <v>1245.7</v>
      </c>
      <c r="AC249" s="1">
        <f>(Table2[[#This Row],[Close Price]]/Table2[[#This Row],[Day Low]])-1</f>
        <v>1.8940137389597655E-2</v>
      </c>
      <c r="AD249" s="1">
        <f>(Table2[[#This Row],[Day High]]/Table2[[#This Row],[Close Price]])-1</f>
        <v>6.9825676586727781E-3</v>
      </c>
      <c r="AE249" s="1">
        <f>(Table2[[#This Row],[Close Price]]/Table2[[#This Row],[Current Week Low]])-1</f>
        <v>3.9339339339339308E-2</v>
      </c>
      <c r="AF249" s="1">
        <f>(Table2[[#This Row],[Current Week High]]/Table2[[#This Row],[Close Price]])-1</f>
        <v>6.9825676586727781E-3</v>
      </c>
      <c r="AG249" s="1">
        <f>(Table2[[#This Row],[Close Price]]/Table2[[#This Row],[Current Month Low]])-1</f>
        <v>6.6563944530046104E-2</v>
      </c>
      <c r="AH249" s="1">
        <f>(Table2[[#This Row],[Current Month High]]/Table2[[#This Row],[Close Price]])-1</f>
        <v>0.19974959067706832</v>
      </c>
      <c r="AI249">
        <v>26.5530193585668</v>
      </c>
      <c r="AJ249">
        <v>66.394230769230703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0.2</v>
      </c>
      <c r="AM249" t="s">
        <v>3182</v>
      </c>
      <c r="AN249">
        <v>-0.14000000000000001</v>
      </c>
      <c r="AO249" t="s">
        <v>3181</v>
      </c>
      <c r="AP249">
        <v>5.3504112926102E-2</v>
      </c>
      <c r="AQ249">
        <f>(Table2[[#This Row],[Sharpe Ratio]]-AVERAGE(Table2[Sharpe Ratio]))/_xlfn.STDEV.P(Table2[Sharpe Ratio])</f>
        <v>-5.1424761606336543E-2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225</v>
      </c>
      <c r="AT249">
        <f>_xlfn.RANK.AVG(Table2[[#This Row],[6M Return vs Nifty Z-Score]],Table2[6M Return vs Nifty Z-Score])</f>
        <v>270</v>
      </c>
      <c r="AU249">
        <f>_xlfn.RANK.AVG(Table2[[#This Row],[Sharpe Ratio Z-Score]],Table2[Sharpe Ratio Z-Score])</f>
        <v>350</v>
      </c>
      <c r="AV249">
        <f>(Table2[[#This Row],[Rank 1Y]]+Table2[[#This Row],[Rank 6M]]+Table2[[#This Row],[Rank Sharpe]])/3</f>
        <v>281.66666666666669</v>
      </c>
    </row>
    <row r="250" spans="1:48" x14ac:dyDescent="0.3">
      <c r="A250" t="s">
        <v>525</v>
      </c>
      <c r="B250" t="s">
        <v>526</v>
      </c>
      <c r="C250" t="s">
        <v>3136</v>
      </c>
      <c r="D250" t="s">
        <v>386</v>
      </c>
      <c r="E250">
        <v>40036.655133749999</v>
      </c>
      <c r="F250">
        <v>5474.75</v>
      </c>
      <c r="G250">
        <v>6.7615527685360304</v>
      </c>
      <c r="H250">
        <f>(Table2[[#This Row],[1Y Return vs Nifty]]-AVERAGE(Table2[1Y Return vs Nifty]))/_xlfn.STDEV.P(Table2[1Y Return vs Nifty])</f>
        <v>-0.29191177965803011</v>
      </c>
      <c r="I250">
        <v>21.791143340737701</v>
      </c>
      <c r="J250">
        <f>(Table2[[#This Row],[1M Return vs Nifty]]-AVERAGE(Table2[1M Return vs Nifty]))/_xlfn.STDEV.P(Table2[1M Return vs Nifty])</f>
        <v>2.5577844544346973</v>
      </c>
      <c r="K250">
        <v>19.726303933114099</v>
      </c>
      <c r="L250">
        <f>(Table2[[#This Row],[6M Return vs Nifty]]-AVERAGE(Table2[6M Return vs Nifty]))/_xlfn.STDEV.P(Table2[6M Return vs Nifty])</f>
        <v>0.51878024490376007</v>
      </c>
      <c r="M250">
        <v>10.6852589865534</v>
      </c>
      <c r="N250">
        <f>(Table2[[#This Row],[1W Return vs Nifty]]-AVERAGE(Table2[1W Return vs Nifty]))/_xlfn.STDEV.P(Table2[1W Return vs Nifty])</f>
        <v>2.0604124224399349</v>
      </c>
      <c r="O250">
        <v>4946.29</v>
      </c>
      <c r="P250">
        <v>4735.5586331157801</v>
      </c>
      <c r="Q250">
        <v>4459.7988398490597</v>
      </c>
      <c r="R250">
        <v>87.155767653999405</v>
      </c>
      <c r="S250" s="1">
        <f>(Table2[[#This Row],[Close Price]]-Table2[[#This Row],[20D EMA]])/Table2[[#This Row],[20D EMA]]</f>
        <v>0.10683967175398128</v>
      </c>
      <c r="T250" s="1">
        <f>(Table2[[#This Row],[Close Price]]-Table2[[#This Row],[50D EMA]])/Table2[[#This Row],[50D EMA]]</f>
        <v>0.15609380521973726</v>
      </c>
      <c r="U250" s="1">
        <f>(Table2[[#This Row],[Close Price]]-Table2[[#This Row],[200D EMA]])/Table2[[#This Row],[200D EMA]]</f>
        <v>0.22757778917788385</v>
      </c>
      <c r="V250">
        <v>3.0937984448172702</v>
      </c>
      <c r="W250">
        <v>5310.05</v>
      </c>
      <c r="X250">
        <v>5500</v>
      </c>
      <c r="Y250">
        <v>5025.05</v>
      </c>
      <c r="Z250">
        <v>5500</v>
      </c>
      <c r="AA250">
        <v>4260</v>
      </c>
      <c r="AB250">
        <v>5500</v>
      </c>
      <c r="AC250" s="1">
        <f>(Table2[[#This Row],[Close Price]]/Table2[[#This Row],[Day Low]])-1</f>
        <v>3.1016657093624334E-2</v>
      </c>
      <c r="AD250" s="1">
        <f>(Table2[[#This Row],[Day High]]/Table2[[#This Row],[Close Price]])-1</f>
        <v>4.612082743504331E-3</v>
      </c>
      <c r="AE250" s="1">
        <f>(Table2[[#This Row],[Close Price]]/Table2[[#This Row],[Current Week Low]])-1</f>
        <v>8.9491646849285011E-2</v>
      </c>
      <c r="AF250" s="1">
        <f>(Table2[[#This Row],[Current Week High]]/Table2[[#This Row],[Close Price]])-1</f>
        <v>4.612082743504331E-3</v>
      </c>
      <c r="AG250" s="1">
        <f>(Table2[[#This Row],[Close Price]]/Table2[[#This Row],[Current Month Low]])-1</f>
        <v>0.28515258215962436</v>
      </c>
      <c r="AH250" s="1">
        <f>(Table2[[#This Row],[Current Month High]]/Table2[[#This Row],[Close Price]])-1</f>
        <v>4.612082743504331E-3</v>
      </c>
      <c r="AI250">
        <v>0.46120827435043299</v>
      </c>
      <c r="AJ250">
        <v>49.554729969677901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0.14000000000000001</v>
      </c>
      <c r="AM250" t="s">
        <v>3182</v>
      </c>
      <c r="AN250">
        <v>16.600000000000001</v>
      </c>
      <c r="AO250" t="s">
        <v>3182</v>
      </c>
      <c r="AP250">
        <v>7.2353271903229002E-2</v>
      </c>
      <c r="AQ250">
        <f>(Table2[[#This Row],[Sharpe Ratio]]-AVERAGE(Table2[Sharpe Ratio]))/_xlfn.STDEV.P(Table2[Sharpe Ratio])</f>
        <v>0.17249261375831954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5.0175579558786811</v>
      </c>
      <c r="AS250">
        <f>_xlfn.RANK.AVG(Table2[[#This Row],[1Y Return vs Nifty Z-Score]],Table2[1Y Return vs Nifty Z-Score])</f>
        <v>397</v>
      </c>
      <c r="AT250">
        <f>_xlfn.RANK.AVG(Table2[[#This Row],[6M Return vs Nifty Z-Score]],Table2[6M Return vs Nifty Z-Score])</f>
        <v>154</v>
      </c>
      <c r="AU250">
        <f>_xlfn.RANK.AVG(Table2[[#This Row],[Sharpe Ratio Z-Score]],Table2[Sharpe Ratio Z-Score])</f>
        <v>298</v>
      </c>
      <c r="AV250">
        <f>(Table2[[#This Row],[Rank 1Y]]+Table2[[#This Row],[Rank 6M]]+Table2[[#This Row],[Rank Sharpe]])/3</f>
        <v>283</v>
      </c>
    </row>
    <row r="251" spans="1:48" x14ac:dyDescent="0.3">
      <c r="A251" t="s">
        <v>764</v>
      </c>
      <c r="B251" t="s">
        <v>765</v>
      </c>
      <c r="C251" t="s">
        <v>3135</v>
      </c>
      <c r="D251" t="s">
        <v>766</v>
      </c>
      <c r="E251">
        <v>21576.389048500001</v>
      </c>
      <c r="F251">
        <v>1537.25</v>
      </c>
      <c r="G251">
        <v>19.351687887202999</v>
      </c>
      <c r="H251">
        <f>(Table2[[#This Row],[1Y Return vs Nifty]]-AVERAGE(Table2[1Y Return vs Nifty]))/_xlfn.STDEV.P(Table2[1Y Return vs Nifty])</f>
        <v>-7.5865864064697003E-2</v>
      </c>
      <c r="I251">
        <v>0.79336420231097105</v>
      </c>
      <c r="J251">
        <f>(Table2[[#This Row],[1M Return vs Nifty]]-AVERAGE(Table2[1M Return vs Nifty]))/_xlfn.STDEV.P(Table2[1M Return vs Nifty])</f>
        <v>0.13628302944263943</v>
      </c>
      <c r="K251">
        <v>29.606630325522701</v>
      </c>
      <c r="L251">
        <f>(Table2[[#This Row],[6M Return vs Nifty]]-AVERAGE(Table2[6M Return vs Nifty]))/_xlfn.STDEV.P(Table2[6M Return vs Nifty])</f>
        <v>0.8685994986046881</v>
      </c>
      <c r="M251">
        <v>1.1110259501039299</v>
      </c>
      <c r="N251">
        <f>(Table2[[#This Row],[1W Return vs Nifty]]-AVERAGE(Table2[1W Return vs Nifty]))/_xlfn.STDEV.P(Table2[1W Return vs Nifty])</f>
        <v>7.9806361164990805E-2</v>
      </c>
      <c r="O251">
        <v>1527.73</v>
      </c>
      <c r="P251">
        <v>1533.00766686303</v>
      </c>
      <c r="Q251">
        <v>1366.71843587014</v>
      </c>
      <c r="R251">
        <v>47.9763639334762</v>
      </c>
      <c r="S251" s="1">
        <f>(Table2[[#This Row],[Close Price]]-Table2[[#This Row],[20D EMA]])/Table2[[#This Row],[20D EMA]]</f>
        <v>6.2314676022595496E-3</v>
      </c>
      <c r="T251" s="1">
        <f>(Table2[[#This Row],[Close Price]]-Table2[[#This Row],[50D EMA]])/Table2[[#This Row],[50D EMA]]</f>
        <v>2.7673267581570988E-3</v>
      </c>
      <c r="U251" s="1">
        <f>(Table2[[#This Row],[Close Price]]-Table2[[#This Row],[200D EMA]])/Table2[[#This Row],[200D EMA]]</f>
        <v>0.12477446682080409</v>
      </c>
      <c r="V251">
        <v>0.56066513887944802</v>
      </c>
      <c r="W251">
        <v>1489.05</v>
      </c>
      <c r="X251">
        <v>1542</v>
      </c>
      <c r="Y251">
        <v>1428.4</v>
      </c>
      <c r="Z251">
        <v>1542</v>
      </c>
      <c r="AA251">
        <v>1428.4</v>
      </c>
      <c r="AB251">
        <v>1660</v>
      </c>
      <c r="AC251" s="1">
        <f>(Table2[[#This Row],[Close Price]]/Table2[[#This Row],[Day Low]])-1</f>
        <v>3.2369631644336927E-2</v>
      </c>
      <c r="AD251" s="1">
        <f>(Table2[[#This Row],[Day High]]/Table2[[#This Row],[Close Price]])-1</f>
        <v>3.0899333224914116E-3</v>
      </c>
      <c r="AE251" s="1">
        <f>(Table2[[#This Row],[Close Price]]/Table2[[#This Row],[Current Week Low]])-1</f>
        <v>7.6204144497339588E-2</v>
      </c>
      <c r="AF251" s="1">
        <f>(Table2[[#This Row],[Current Week High]]/Table2[[#This Row],[Close Price]])-1</f>
        <v>3.0899333224914116E-3</v>
      </c>
      <c r="AG251" s="1">
        <f>(Table2[[#This Row],[Close Price]]/Table2[[#This Row],[Current Month Low]])-1</f>
        <v>7.6204144497339588E-2</v>
      </c>
      <c r="AH251" s="1">
        <f>(Table2[[#This Row],[Current Month High]]/Table2[[#This Row],[Close Price]])-1</f>
        <v>7.9850382175963519E-2</v>
      </c>
      <c r="AI251">
        <v>11.5628557489022</v>
      </c>
      <c r="AJ251">
        <v>54.002203967140801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-0.02</v>
      </c>
      <c r="AM251" t="s">
        <v>3181</v>
      </c>
      <c r="AN251">
        <v>-3.95</v>
      </c>
      <c r="AO251" t="s">
        <v>3181</v>
      </c>
      <c r="AP251">
        <v>2.8286208292209E-2</v>
      </c>
      <c r="AQ251">
        <f>(Table2[[#This Row],[Sharpe Ratio]]-AVERAGE(Table2[Sharpe Ratio]))/_xlfn.STDEV.P(Table2[Sharpe Ratio])</f>
        <v>-0.3509992426041193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312</v>
      </c>
      <c r="AT251">
        <f>_xlfn.RANK.AVG(Table2[[#This Row],[6M Return vs Nifty Z-Score]],Table2[6M Return vs Nifty Z-Score])</f>
        <v>111</v>
      </c>
      <c r="AU251">
        <f>_xlfn.RANK.AVG(Table2[[#This Row],[Sharpe Ratio Z-Score]],Table2[Sharpe Ratio Z-Score])</f>
        <v>429</v>
      </c>
      <c r="AV251">
        <f>(Table2[[#This Row],[Rank 1Y]]+Table2[[#This Row],[Rank 6M]]+Table2[[#This Row],[Rank Sharpe]])/3</f>
        <v>284</v>
      </c>
    </row>
    <row r="252" spans="1:48" x14ac:dyDescent="0.3">
      <c r="A252" t="s">
        <v>1314</v>
      </c>
      <c r="B252" t="s">
        <v>1315</v>
      </c>
      <c r="C252" t="s">
        <v>3147</v>
      </c>
      <c r="D252" t="s">
        <v>1316</v>
      </c>
      <c r="E252">
        <v>8630.6736965399996</v>
      </c>
      <c r="F252">
        <v>270.89999999999998</v>
      </c>
      <c r="G252">
        <v>23.176458710731801</v>
      </c>
      <c r="H252">
        <f>(Table2[[#This Row],[1Y Return vs Nifty]]-AVERAGE(Table2[1Y Return vs Nifty]))/_xlfn.STDEV.P(Table2[1Y Return vs Nifty])</f>
        <v>-1.0233040690245611E-2</v>
      </c>
      <c r="I252">
        <v>9.69555131159394</v>
      </c>
      <c r="J252">
        <f>(Table2[[#This Row],[1M Return vs Nifty]]-AVERAGE(Table2[1M Return vs Nifty]))/_xlfn.STDEV.P(Table2[1M Return vs Nifty])</f>
        <v>1.1628991600611933</v>
      </c>
      <c r="K252">
        <v>41.602427237190298</v>
      </c>
      <c r="L252">
        <f>(Table2[[#This Row],[6M Return vs Nifty]]-AVERAGE(Table2[6M Return vs Nifty]))/_xlfn.STDEV.P(Table2[6M Return vs Nifty])</f>
        <v>1.2933183344532353</v>
      </c>
      <c r="M252">
        <v>3.5491790753524</v>
      </c>
      <c r="N252">
        <f>(Table2[[#This Row],[1W Return vs Nifty]]-AVERAGE(Table2[1W Return vs Nifty]))/_xlfn.STDEV.P(Table2[1W Return vs Nifty])</f>
        <v>0.58418314411975081</v>
      </c>
      <c r="O252">
        <v>262.79000000000002</v>
      </c>
      <c r="P252">
        <v>254.74696969311501</v>
      </c>
      <c r="Q252">
        <v>223.702220992766</v>
      </c>
      <c r="R252">
        <v>59.766865433776502</v>
      </c>
      <c r="S252" s="1">
        <f>(Table2[[#This Row],[Close Price]]-Table2[[#This Row],[20D EMA]])/Table2[[#This Row],[20D EMA]]</f>
        <v>3.0861143879142874E-2</v>
      </c>
      <c r="T252" s="1">
        <f>(Table2[[#This Row],[Close Price]]-Table2[[#This Row],[50D EMA]])/Table2[[#This Row],[50D EMA]]</f>
        <v>6.3408135242370017E-2</v>
      </c>
      <c r="U252" s="1">
        <f>(Table2[[#This Row],[Close Price]]-Table2[[#This Row],[200D EMA]])/Table2[[#This Row],[200D EMA]]</f>
        <v>0.21098484761472369</v>
      </c>
      <c r="V252">
        <v>0.40932542939018002</v>
      </c>
      <c r="W252">
        <v>266.60000000000002</v>
      </c>
      <c r="X252">
        <v>273.89999999999998</v>
      </c>
      <c r="Y252">
        <v>250.6</v>
      </c>
      <c r="Z252">
        <v>273.89999999999998</v>
      </c>
      <c r="AA252">
        <v>249.7</v>
      </c>
      <c r="AB252">
        <v>277.3</v>
      </c>
      <c r="AC252" s="1">
        <f>(Table2[[#This Row],[Close Price]]/Table2[[#This Row],[Day Low]])-1</f>
        <v>1.612903225806428E-2</v>
      </c>
      <c r="AD252" s="1">
        <f>(Table2[[#This Row],[Day High]]/Table2[[#This Row],[Close Price]])-1</f>
        <v>1.1074197120708673E-2</v>
      </c>
      <c r="AE252" s="1">
        <f>(Table2[[#This Row],[Close Price]]/Table2[[#This Row],[Current Week Low]])-1</f>
        <v>8.1005586592178602E-2</v>
      </c>
      <c r="AF252" s="1">
        <f>(Table2[[#This Row],[Current Week High]]/Table2[[#This Row],[Close Price]])-1</f>
        <v>1.1074197120708673E-2</v>
      </c>
      <c r="AG252" s="1">
        <f>(Table2[[#This Row],[Close Price]]/Table2[[#This Row],[Current Month Low]])-1</f>
        <v>8.4901882258710426E-2</v>
      </c>
      <c r="AH252" s="1">
        <f>(Table2[[#This Row],[Current Month High]]/Table2[[#This Row],[Close Price]])-1</f>
        <v>2.3624953857512176E-2</v>
      </c>
      <c r="AI252">
        <v>2.3624953857512101</v>
      </c>
      <c r="AJ252">
        <v>59.728773584905603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0.26</v>
      </c>
      <c r="AM252" t="s">
        <v>3182</v>
      </c>
      <c r="AN252">
        <v>0.63</v>
      </c>
      <c r="AO252" t="s">
        <v>3182</v>
      </c>
      <c r="AP252">
        <v>8.6387061370739992E-3</v>
      </c>
      <c r="AQ252">
        <f>(Table2[[#This Row],[Sharpe Ratio]]-AVERAGE(Table2[Sharpe Ratio]))/_xlfn.STDEV.P(Table2[Sharpe Ratio])</f>
        <v>-0.58440048455808868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2.4457671133858452</v>
      </c>
      <c r="AS252">
        <f>_xlfn.RANK.AVG(Table2[[#This Row],[1Y Return vs Nifty Z-Score]],Table2[1Y Return vs Nifty Z-Score])</f>
        <v>300</v>
      </c>
      <c r="AT252">
        <f>_xlfn.RANK.AVG(Table2[[#This Row],[6M Return vs Nifty Z-Score]],Table2[6M Return vs Nifty Z-Score])</f>
        <v>74</v>
      </c>
      <c r="AU252">
        <f>_xlfn.RANK.AVG(Table2[[#This Row],[Sharpe Ratio Z-Score]],Table2[Sharpe Ratio Z-Score])</f>
        <v>480</v>
      </c>
      <c r="AV252">
        <f>(Table2[[#This Row],[Rank 1Y]]+Table2[[#This Row],[Rank 6M]]+Table2[[#This Row],[Rank Sharpe]])/3</f>
        <v>284.66666666666669</v>
      </c>
    </row>
    <row r="253" spans="1:48" x14ac:dyDescent="0.3">
      <c r="A253" t="s">
        <v>1633</v>
      </c>
      <c r="B253" t="s">
        <v>1634</v>
      </c>
      <c r="C253" t="s">
        <v>3150</v>
      </c>
      <c r="D253" t="s">
        <v>473</v>
      </c>
      <c r="E253">
        <v>5721.3936403799999</v>
      </c>
      <c r="F253">
        <v>2168.6999999999998</v>
      </c>
      <c r="G253">
        <v>9.4239998822808992</v>
      </c>
      <c r="H253">
        <f>(Table2[[#This Row],[1Y Return vs Nifty]]-AVERAGE(Table2[1Y Return vs Nifty]))/_xlfn.STDEV.P(Table2[1Y Return vs Nifty])</f>
        <v>-0.24622435700638665</v>
      </c>
      <c r="I253">
        <v>6.79869798057923</v>
      </c>
      <c r="J253">
        <f>(Table2[[#This Row],[1M Return vs Nifty]]-AVERAGE(Table2[1M Return vs Nifty]))/_xlfn.STDEV.P(Table2[1M Return vs Nifty])</f>
        <v>0.82882885563514652</v>
      </c>
      <c r="K253">
        <v>31.013837874488999</v>
      </c>
      <c r="L253">
        <f>(Table2[[#This Row],[6M Return vs Nifty]]-AVERAGE(Table2[6M Return vs Nifty]))/_xlfn.STDEV.P(Table2[6M Return vs Nifty])</f>
        <v>0.9184225788381436</v>
      </c>
      <c r="M253">
        <v>6.1614186608465698</v>
      </c>
      <c r="N253">
        <f>(Table2[[#This Row],[1W Return vs Nifty]]-AVERAGE(Table2[1W Return vs Nifty]))/_xlfn.STDEV.P(Table2[1W Return vs Nifty])</f>
        <v>1.1245729107814959</v>
      </c>
      <c r="O253">
        <v>2027.93</v>
      </c>
      <c r="P253">
        <v>1924.4732472043499</v>
      </c>
      <c r="Q253">
        <v>1671.373019049</v>
      </c>
      <c r="R253">
        <v>59.163819633420502</v>
      </c>
      <c r="S253" s="1">
        <f>(Table2[[#This Row],[Close Price]]-Table2[[#This Row],[20D EMA]])/Table2[[#This Row],[20D EMA]]</f>
        <v>6.941561099248976E-2</v>
      </c>
      <c r="T253" s="1">
        <f>(Table2[[#This Row],[Close Price]]-Table2[[#This Row],[50D EMA]])/Table2[[#This Row],[50D EMA]]</f>
        <v>0.1269057666301332</v>
      </c>
      <c r="U253" s="1">
        <f>(Table2[[#This Row],[Close Price]]-Table2[[#This Row],[200D EMA]])/Table2[[#This Row],[200D EMA]]</f>
        <v>0.29755594668745788</v>
      </c>
      <c r="V253">
        <v>0.36775511429590202</v>
      </c>
      <c r="W253">
        <v>2070</v>
      </c>
      <c r="X253">
        <v>2185</v>
      </c>
      <c r="Y253">
        <v>1846.5</v>
      </c>
      <c r="Z253">
        <v>2185</v>
      </c>
      <c r="AA253">
        <v>1846.5</v>
      </c>
      <c r="AB253">
        <v>2273.25</v>
      </c>
      <c r="AC253" s="1">
        <f>(Table2[[#This Row],[Close Price]]/Table2[[#This Row],[Day Low]])-1</f>
        <v>4.768115942028972E-2</v>
      </c>
      <c r="AD253" s="1">
        <f>(Table2[[#This Row],[Day High]]/Table2[[#This Row],[Close Price]])-1</f>
        <v>7.5160234241713475E-3</v>
      </c>
      <c r="AE253" s="1">
        <f>(Table2[[#This Row],[Close Price]]/Table2[[#This Row],[Current Week Low]])-1</f>
        <v>0.17449228269699413</v>
      </c>
      <c r="AF253" s="1">
        <f>(Table2[[#This Row],[Current Week High]]/Table2[[#This Row],[Close Price]])-1</f>
        <v>7.5160234241713475E-3</v>
      </c>
      <c r="AG253" s="1">
        <f>(Table2[[#This Row],[Close Price]]/Table2[[#This Row],[Current Month Low]])-1</f>
        <v>0.17449228269699413</v>
      </c>
      <c r="AH253" s="1">
        <f>(Table2[[#This Row],[Current Month High]]/Table2[[#This Row],[Close Price]])-1</f>
        <v>4.8208604232950814E-2</v>
      </c>
      <c r="AI253">
        <v>10.204269839074</v>
      </c>
      <c r="AJ253">
        <v>84.413265306122398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0.32</v>
      </c>
      <c r="AM253" t="s">
        <v>3182</v>
      </c>
      <c r="AN253">
        <v>3.52</v>
      </c>
      <c r="AO253" t="s">
        <v>3182</v>
      </c>
      <c r="AP253">
        <v>4.8114278393222E-2</v>
      </c>
      <c r="AQ253">
        <f>(Table2[[#This Row],[Sharpe Ratio]]-AVERAGE(Table2[Sharpe Ratio]))/_xlfn.STDEV.P(Table2[Sharpe Ratio])</f>
        <v>-0.11545295531602903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2.5101470329323705</v>
      </c>
      <c r="AS253">
        <f>_xlfn.RANK.AVG(Table2[[#This Row],[1Y Return vs Nifty Z-Score]],Table2[1Y Return vs Nifty Z-Score])</f>
        <v>382</v>
      </c>
      <c r="AT253">
        <f>_xlfn.RANK.AVG(Table2[[#This Row],[6M Return vs Nifty Z-Score]],Table2[6M Return vs Nifty Z-Score])</f>
        <v>104</v>
      </c>
      <c r="AU253">
        <f>_xlfn.RANK.AVG(Table2[[#This Row],[Sharpe Ratio Z-Score]],Table2[Sharpe Ratio Z-Score])</f>
        <v>368</v>
      </c>
      <c r="AV253">
        <f>(Table2[[#This Row],[Rank 1Y]]+Table2[[#This Row],[Rank 6M]]+Table2[[#This Row],[Rank Sharpe]])/3</f>
        <v>284.66666666666669</v>
      </c>
    </row>
    <row r="254" spans="1:48" x14ac:dyDescent="0.3">
      <c r="A254" t="s">
        <v>1045</v>
      </c>
      <c r="B254" t="s">
        <v>1046</v>
      </c>
      <c r="C254" t="s">
        <v>3147</v>
      </c>
      <c r="D254" t="s">
        <v>117</v>
      </c>
      <c r="E254">
        <v>13088.4947011</v>
      </c>
      <c r="F254">
        <v>195.65</v>
      </c>
      <c r="G254">
        <v>26.475287507454698</v>
      </c>
      <c r="H254">
        <f>(Table2[[#This Row],[1Y Return vs Nifty]]-AVERAGE(Table2[1Y Return vs Nifty]))/_xlfn.STDEV.P(Table2[1Y Return vs Nifty])</f>
        <v>4.6374651050644276E-2</v>
      </c>
      <c r="I254">
        <v>-8.7442028733057899</v>
      </c>
      <c r="J254">
        <f>(Table2[[#This Row],[1M Return vs Nifty]]-AVERAGE(Table2[1M Return vs Nifty]))/_xlfn.STDEV.P(Table2[1M Return vs Nifty])</f>
        <v>-0.96360625467208738</v>
      </c>
      <c r="K254">
        <v>0.98970081640793095</v>
      </c>
      <c r="L254">
        <f>(Table2[[#This Row],[6M Return vs Nifty]]-AVERAGE(Table2[6M Return vs Nifty]))/_xlfn.STDEV.P(Table2[6M Return vs Nifty])</f>
        <v>-0.14460113126339022</v>
      </c>
      <c r="M254">
        <v>2.6556461561703899</v>
      </c>
      <c r="N254">
        <f>(Table2[[#This Row],[1W Return vs Nifty]]-AVERAGE(Table2[1W Return vs Nifty]))/_xlfn.STDEV.P(Table2[1W Return vs Nifty])</f>
        <v>0.39933943821212059</v>
      </c>
      <c r="O254">
        <v>187.74</v>
      </c>
      <c r="P254">
        <v>192.86914138846601</v>
      </c>
      <c r="Q254">
        <v>180.913653664744</v>
      </c>
      <c r="R254">
        <v>56.793284495277199</v>
      </c>
      <c r="S254" s="1">
        <f>(Table2[[#This Row],[Close Price]]-Table2[[#This Row],[20D EMA]])/Table2[[#This Row],[20D EMA]]</f>
        <v>4.2132736763609228E-2</v>
      </c>
      <c r="T254" s="1">
        <f>(Table2[[#This Row],[Close Price]]-Table2[[#This Row],[50D EMA]])/Table2[[#This Row],[50D EMA]]</f>
        <v>1.4418369841409488E-2</v>
      </c>
      <c r="U254" s="1">
        <f>(Table2[[#This Row],[Close Price]]-Table2[[#This Row],[200D EMA]])/Table2[[#This Row],[200D EMA]]</f>
        <v>8.145513639652828E-2</v>
      </c>
      <c r="V254">
        <v>0.820512975277644</v>
      </c>
      <c r="W254">
        <v>184.1</v>
      </c>
      <c r="X254">
        <v>196.9</v>
      </c>
      <c r="Y254">
        <v>161.44999999999999</v>
      </c>
      <c r="Z254">
        <v>200.1</v>
      </c>
      <c r="AA254">
        <v>161.44999999999999</v>
      </c>
      <c r="AB254">
        <v>224</v>
      </c>
      <c r="AC254" s="1">
        <f>(Table2[[#This Row],[Close Price]]/Table2[[#This Row],[Day Low]])-1</f>
        <v>6.2737642585551479E-2</v>
      </c>
      <c r="AD254" s="1">
        <f>(Table2[[#This Row],[Day High]]/Table2[[#This Row],[Close Price]])-1</f>
        <v>6.3889598773319012E-3</v>
      </c>
      <c r="AE254" s="1">
        <f>(Table2[[#This Row],[Close Price]]/Table2[[#This Row],[Current Week Low]])-1</f>
        <v>0.21183028801486548</v>
      </c>
      <c r="AF254" s="1">
        <f>(Table2[[#This Row],[Current Week High]]/Table2[[#This Row],[Close Price]])-1</f>
        <v>2.2744697163301852E-2</v>
      </c>
      <c r="AG254" s="1">
        <f>(Table2[[#This Row],[Close Price]]/Table2[[#This Row],[Current Month Low]])-1</f>
        <v>0.21183028801486548</v>
      </c>
      <c r="AH254" s="1">
        <f>(Table2[[#This Row],[Current Month High]]/Table2[[#This Row],[Close Price]])-1</f>
        <v>0.14490161001788904</v>
      </c>
      <c r="AI254">
        <v>25.116279069767401</v>
      </c>
      <c r="AJ254">
        <v>64.135906040268395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-7.0000000000000007E-2</v>
      </c>
      <c r="AM254" t="s">
        <v>3181</v>
      </c>
      <c r="AN254">
        <v>2.89</v>
      </c>
      <c r="AO254" t="s">
        <v>3182</v>
      </c>
      <c r="AP254">
        <v>0.10644659448355299</v>
      </c>
      <c r="AQ254">
        <f>(Table2[[#This Row],[Sharpe Ratio]]-AVERAGE(Table2[Sharpe Ratio]))/_xlfn.STDEV.P(Table2[Sharpe Ratio])</f>
        <v>0.57750205311370373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278</v>
      </c>
      <c r="AT254">
        <f>_xlfn.RANK.AVG(Table2[[#This Row],[6M Return vs Nifty Z-Score]],Table2[6M Return vs Nifty Z-Score])</f>
        <v>378</v>
      </c>
      <c r="AU254">
        <f>_xlfn.RANK.AVG(Table2[[#This Row],[Sharpe Ratio Z-Score]],Table2[Sharpe Ratio Z-Score])</f>
        <v>199</v>
      </c>
      <c r="AV254">
        <f>(Table2[[#This Row],[Rank 1Y]]+Table2[[#This Row],[Rank 6M]]+Table2[[#This Row],[Rank Sharpe]])/3</f>
        <v>285</v>
      </c>
    </row>
    <row r="255" spans="1:48" x14ac:dyDescent="0.3">
      <c r="A255" t="s">
        <v>829</v>
      </c>
      <c r="B255" t="s">
        <v>830</v>
      </c>
      <c r="C255" t="s">
        <v>3146</v>
      </c>
      <c r="D255" t="s">
        <v>244</v>
      </c>
      <c r="E255">
        <v>18911.42627661</v>
      </c>
      <c r="F255">
        <v>434.7</v>
      </c>
      <c r="G255">
        <v>18.228376914972799</v>
      </c>
      <c r="H255">
        <f>(Table2[[#This Row],[1Y Return vs Nifty]]-AVERAGE(Table2[1Y Return vs Nifty]))/_xlfn.STDEV.P(Table2[1Y Return vs Nifty])</f>
        <v>-9.5141808699452143E-2</v>
      </c>
      <c r="I255">
        <v>2.19723240780645</v>
      </c>
      <c r="J255">
        <f>(Table2[[#This Row],[1M Return vs Nifty]]-AVERAGE(Table2[1M Return vs Nifty]))/_xlfn.STDEV.P(Table2[1M Return vs Nifty])</f>
        <v>0.29817962039626028</v>
      </c>
      <c r="K255">
        <v>17.797569693131901</v>
      </c>
      <c r="L255">
        <f>(Table2[[#This Row],[6M Return vs Nifty]]-AVERAGE(Table2[6M Return vs Nifty]))/_xlfn.STDEV.P(Table2[6M Return vs Nifty])</f>
        <v>0.45049217975073019</v>
      </c>
      <c r="M255">
        <v>0.65368009946200201</v>
      </c>
      <c r="N255">
        <f>(Table2[[#This Row],[1W Return vs Nifty]]-AVERAGE(Table2[1W Return vs Nifty]))/_xlfn.STDEV.P(Table2[1W Return vs Nifty])</f>
        <v>-1.4804033258442267E-2</v>
      </c>
      <c r="O255">
        <v>431.75</v>
      </c>
      <c r="P255">
        <v>441.46203989215701</v>
      </c>
      <c r="Q255">
        <v>401.76636452185602</v>
      </c>
      <c r="R255">
        <v>44.622738265667998</v>
      </c>
      <c r="S255" s="1">
        <f>(Table2[[#This Row],[Close Price]]-Table2[[#This Row],[20D EMA]])/Table2[[#This Row],[20D EMA]]</f>
        <v>6.8326577880717743E-3</v>
      </c>
      <c r="T255" s="1">
        <f>(Table2[[#This Row],[Close Price]]-Table2[[#This Row],[50D EMA]])/Table2[[#This Row],[50D EMA]]</f>
        <v>-1.5317375631682605E-2</v>
      </c>
      <c r="U255" s="1">
        <f>(Table2[[#This Row],[Close Price]]-Table2[[#This Row],[200D EMA]])/Table2[[#This Row],[200D EMA]]</f>
        <v>8.1972107140771827E-2</v>
      </c>
      <c r="V255">
        <v>0.50029976091005202</v>
      </c>
      <c r="W255">
        <v>421.05</v>
      </c>
      <c r="X255">
        <v>441.25</v>
      </c>
      <c r="Y255">
        <v>405.9</v>
      </c>
      <c r="Z255">
        <v>441.25</v>
      </c>
      <c r="AA255">
        <v>405.9</v>
      </c>
      <c r="AB255">
        <v>453.8</v>
      </c>
      <c r="AC255" s="1">
        <f>(Table2[[#This Row],[Close Price]]/Table2[[#This Row],[Day Low]])-1</f>
        <v>3.2418952618453734E-2</v>
      </c>
      <c r="AD255" s="1">
        <f>(Table2[[#This Row],[Day High]]/Table2[[#This Row],[Close Price]])-1</f>
        <v>1.5067862893949791E-2</v>
      </c>
      <c r="AE255" s="1">
        <f>(Table2[[#This Row],[Close Price]]/Table2[[#This Row],[Current Week Low]])-1</f>
        <v>7.0953436807095427E-2</v>
      </c>
      <c r="AF255" s="1">
        <f>(Table2[[#This Row],[Current Week High]]/Table2[[#This Row],[Close Price]])-1</f>
        <v>1.5067862893949791E-2</v>
      </c>
      <c r="AG255" s="1">
        <f>(Table2[[#This Row],[Close Price]]/Table2[[#This Row],[Current Month Low]])-1</f>
        <v>7.0953436807095427E-2</v>
      </c>
      <c r="AH255" s="1">
        <f>(Table2[[#This Row],[Current Month High]]/Table2[[#This Row],[Close Price]])-1</f>
        <v>4.3938348286174378E-2</v>
      </c>
      <c r="AI255">
        <v>32.838739360478499</v>
      </c>
      <c r="AJ255">
        <v>53.549982338396298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-0.14000000000000001</v>
      </c>
      <c r="AM255" t="s">
        <v>3181</v>
      </c>
      <c r="AN255">
        <v>-1.98</v>
      </c>
      <c r="AO255" t="s">
        <v>3181</v>
      </c>
      <c r="AP255">
        <v>5.0137237247018997E-2</v>
      </c>
      <c r="AQ255">
        <f>(Table2[[#This Row],[Sharpe Ratio]]-AVERAGE(Table2[Sharpe Ratio]))/_xlfn.STDEV.P(Table2[Sharpe Ratio])</f>
        <v>-9.1421345334777804E-2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320</v>
      </c>
      <c r="AT255">
        <f>_xlfn.RANK.AVG(Table2[[#This Row],[6M Return vs Nifty Z-Score]],Table2[6M Return vs Nifty Z-Score])</f>
        <v>173</v>
      </c>
      <c r="AU255">
        <f>_xlfn.RANK.AVG(Table2[[#This Row],[Sharpe Ratio Z-Score]],Table2[Sharpe Ratio Z-Score])</f>
        <v>363</v>
      </c>
      <c r="AV255">
        <f>(Table2[[#This Row],[Rank 1Y]]+Table2[[#This Row],[Rank 6M]]+Table2[[#This Row],[Rank Sharpe]])/3</f>
        <v>285.33333333333331</v>
      </c>
    </row>
    <row r="256" spans="1:48" x14ac:dyDescent="0.3">
      <c r="A256" t="s">
        <v>695</v>
      </c>
      <c r="B256" t="s">
        <v>696</v>
      </c>
      <c r="C256" t="s">
        <v>3147</v>
      </c>
      <c r="D256" t="s">
        <v>470</v>
      </c>
      <c r="E256">
        <v>25793.505539999998</v>
      </c>
      <c r="F256">
        <v>3679.95</v>
      </c>
      <c r="G256">
        <v>6.1411537230129003</v>
      </c>
      <c r="H256">
        <f>(Table2[[#This Row],[1Y Return vs Nifty]]-AVERAGE(Table2[1Y Return vs Nifty]))/_xlfn.STDEV.P(Table2[1Y Return vs Nifty])</f>
        <v>-0.30255778770797914</v>
      </c>
      <c r="I256">
        <v>4.8003452710586503</v>
      </c>
      <c r="J256">
        <f>(Table2[[#This Row],[1M Return vs Nifty]]-AVERAGE(Table2[1M Return vs Nifty]))/_xlfn.STDEV.P(Table2[1M Return vs Nifty])</f>
        <v>0.59837524900180283</v>
      </c>
      <c r="K256">
        <v>8.50687089636574</v>
      </c>
      <c r="L256">
        <f>(Table2[[#This Row],[6M Return vs Nifty]]-AVERAGE(Table2[6M Return vs Nifty]))/_xlfn.STDEV.P(Table2[6M Return vs Nifty])</f>
        <v>0.12154906690559318</v>
      </c>
      <c r="M256">
        <v>4.6819900527793097</v>
      </c>
      <c r="N256">
        <f>(Table2[[#This Row],[1W Return vs Nifty]]-AVERAGE(Table2[1W Return vs Nifty]))/_xlfn.STDEV.P(Table2[1W Return vs Nifty])</f>
        <v>0.81852591388823892</v>
      </c>
      <c r="O256">
        <v>3588.65</v>
      </c>
      <c r="P256">
        <v>3603.8907832237101</v>
      </c>
      <c r="Q256">
        <v>3382.8839051788</v>
      </c>
      <c r="R256">
        <v>60.317639763715597</v>
      </c>
      <c r="S256" s="1">
        <f>(Table2[[#This Row],[Close Price]]-Table2[[#This Row],[20D EMA]])/Table2[[#This Row],[20D EMA]]</f>
        <v>2.5441321945578344E-2</v>
      </c>
      <c r="T256" s="1">
        <f>(Table2[[#This Row],[Close Price]]-Table2[[#This Row],[50D EMA]])/Table2[[#This Row],[50D EMA]]</f>
        <v>2.110475076834991E-2</v>
      </c>
      <c r="U256" s="1">
        <f>(Table2[[#This Row],[Close Price]]-Table2[[#This Row],[200D EMA]])/Table2[[#This Row],[200D EMA]]</f>
        <v>8.7814451559045922E-2</v>
      </c>
      <c r="V256">
        <v>0.43206953218280297</v>
      </c>
      <c r="W256">
        <v>3619.85</v>
      </c>
      <c r="X256">
        <v>3718.15</v>
      </c>
      <c r="Y256">
        <v>3428</v>
      </c>
      <c r="Z256">
        <v>3769.65</v>
      </c>
      <c r="AA256">
        <v>3422.3</v>
      </c>
      <c r="AB256">
        <v>3769.65</v>
      </c>
      <c r="AC256" s="1">
        <f>(Table2[[#This Row],[Close Price]]/Table2[[#This Row],[Day Low]])-1</f>
        <v>1.6602897910134473E-2</v>
      </c>
      <c r="AD256" s="1">
        <f>(Table2[[#This Row],[Day High]]/Table2[[#This Row],[Close Price]])-1</f>
        <v>1.0380575823041083E-2</v>
      </c>
      <c r="AE256" s="1">
        <f>(Table2[[#This Row],[Close Price]]/Table2[[#This Row],[Current Week Low]])-1</f>
        <v>7.3497666277712925E-2</v>
      </c>
      <c r="AF256" s="1">
        <f>(Table2[[#This Row],[Current Week High]]/Table2[[#This Row],[Close Price]])-1</f>
        <v>2.4375331186565097E-2</v>
      </c>
      <c r="AG256" s="1">
        <f>(Table2[[#This Row],[Close Price]]/Table2[[#This Row],[Current Month Low]])-1</f>
        <v>7.5285626625368751E-2</v>
      </c>
      <c r="AH256" s="1">
        <f>(Table2[[#This Row],[Current Month High]]/Table2[[#This Row],[Close Price]])-1</f>
        <v>2.4375331186565097E-2</v>
      </c>
      <c r="AI256">
        <v>8.1128819685050093</v>
      </c>
      <c r="AJ256">
        <v>42.550842533410702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-0.02</v>
      </c>
      <c r="AM256" t="s">
        <v>3181</v>
      </c>
      <c r="AN256">
        <v>1.36</v>
      </c>
      <c r="AO256" t="s">
        <v>3182</v>
      </c>
      <c r="AP256">
        <v>0.113745082508135</v>
      </c>
      <c r="AQ256">
        <f>(Table2[[#This Row],[Sharpe Ratio]]-AVERAGE(Table2[Sharpe Ratio]))/_xlfn.STDEV.P(Table2[Sharpe Ratio])</f>
        <v>0.66420397358548222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401</v>
      </c>
      <c r="AT256">
        <f>_xlfn.RANK.AVG(Table2[[#This Row],[6M Return vs Nifty Z-Score]],Table2[6M Return vs Nifty Z-Score])</f>
        <v>278</v>
      </c>
      <c r="AU256">
        <f>_xlfn.RANK.AVG(Table2[[#This Row],[Sharpe Ratio Z-Score]],Table2[Sharpe Ratio Z-Score])</f>
        <v>180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1070</v>
      </c>
      <c r="B257" t="s">
        <v>1071</v>
      </c>
      <c r="C257" t="s">
        <v>3141</v>
      </c>
      <c r="D257" t="s">
        <v>111</v>
      </c>
      <c r="E257">
        <v>12473.295065139901</v>
      </c>
      <c r="F257">
        <v>18.2</v>
      </c>
      <c r="G257">
        <v>62.718252304380897</v>
      </c>
      <c r="H257">
        <f>(Table2[[#This Row],[1Y Return vs Nifty]]-AVERAGE(Table2[1Y Return vs Nifty]))/_xlfn.STDEV.P(Table2[1Y Return vs Nifty])</f>
        <v>0.6683016152624397</v>
      </c>
      <c r="I257">
        <v>4.51532416925677</v>
      </c>
      <c r="J257">
        <f>(Table2[[#This Row],[1M Return vs Nifty]]-AVERAGE(Table2[1M Return vs Nifty]))/_xlfn.STDEV.P(Table2[1M Return vs Nifty])</f>
        <v>0.56550610605025109</v>
      </c>
      <c r="K257">
        <v>-16.5330752722165</v>
      </c>
      <c r="L257">
        <f>(Table2[[#This Row],[6M Return vs Nifty]]-AVERAGE(Table2[6M Return vs Nifty]))/_xlfn.STDEV.P(Table2[6M Return vs Nifty])</f>
        <v>-0.76500618780087526</v>
      </c>
      <c r="M257">
        <v>-0.33130300009838998</v>
      </c>
      <c r="N257">
        <f>(Table2[[#This Row],[1W Return vs Nifty]]-AVERAGE(Table2[1W Return vs Nifty]))/_xlfn.STDEV.P(Table2[1W Return vs Nifty])</f>
        <v>-0.21856588967197241</v>
      </c>
      <c r="O257">
        <v>18.93</v>
      </c>
      <c r="P257">
        <v>18.827661298145301</v>
      </c>
      <c r="Q257">
        <v>17.469404668732398</v>
      </c>
      <c r="R257">
        <v>41.854860352478397</v>
      </c>
      <c r="S257" s="1">
        <f>(Table2[[#This Row],[Close Price]]-Table2[[#This Row],[20D EMA]])/Table2[[#This Row],[20D EMA]]</f>
        <v>-3.8563127311146354E-2</v>
      </c>
      <c r="T257" s="1">
        <f>(Table2[[#This Row],[Close Price]]-Table2[[#This Row],[50D EMA]])/Table2[[#This Row],[50D EMA]]</f>
        <v>-3.3337188735551158E-2</v>
      </c>
      <c r="U257" s="1">
        <f>(Table2[[#This Row],[Close Price]]-Table2[[#This Row],[200D EMA]])/Table2[[#This Row],[200D EMA]]</f>
        <v>4.1821421228810191E-2</v>
      </c>
      <c r="V257">
        <v>1.1484796599807501</v>
      </c>
      <c r="W257">
        <v>18.02</v>
      </c>
      <c r="X257">
        <v>18.55</v>
      </c>
      <c r="Y257">
        <v>16.940000000000001</v>
      </c>
      <c r="Z257">
        <v>18.670000000000002</v>
      </c>
      <c r="AA257">
        <v>16.940000000000001</v>
      </c>
      <c r="AB257">
        <v>23.77</v>
      </c>
      <c r="AC257" s="1">
        <f>(Table2[[#This Row],[Close Price]]/Table2[[#This Row],[Day Low]])-1</f>
        <v>9.9889012208655981E-3</v>
      </c>
      <c r="AD257" s="1">
        <f>(Table2[[#This Row],[Day High]]/Table2[[#This Row],[Close Price]])-1</f>
        <v>1.9230769230769384E-2</v>
      </c>
      <c r="AE257" s="1">
        <f>(Table2[[#This Row],[Close Price]]/Table2[[#This Row],[Current Week Low]])-1</f>
        <v>7.4380165289256173E-2</v>
      </c>
      <c r="AF257" s="1">
        <f>(Table2[[#This Row],[Current Week High]]/Table2[[#This Row],[Close Price]])-1</f>
        <v>2.5824175824175954E-2</v>
      </c>
      <c r="AG257" s="1">
        <f>(Table2[[#This Row],[Close Price]]/Table2[[#This Row],[Current Month Low]])-1</f>
        <v>7.4380165289256173E-2</v>
      </c>
      <c r="AH257" s="1">
        <f>(Table2[[#This Row],[Current Month High]]/Table2[[#This Row],[Close Price]])-1</f>
        <v>0.30604395604395607</v>
      </c>
      <c r="AI257">
        <v>31.868131868131801</v>
      </c>
      <c r="AJ257">
        <v>92.592592592592595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0.12</v>
      </c>
      <c r="AM257" t="s">
        <v>3182</v>
      </c>
      <c r="AN257">
        <v>-14.91</v>
      </c>
      <c r="AO257" t="s">
        <v>3181</v>
      </c>
      <c r="AP257">
        <v>0.12409231362128401</v>
      </c>
      <c r="AQ257">
        <f>(Table2[[#This Row],[Sharpe Ratio]]-AVERAGE(Table2[Sharpe Ratio]))/_xlfn.STDEV.P(Table2[Sharpe Ratio])</f>
        <v>0.78712324207694995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1.037358885916793</v>
      </c>
      <c r="AS257">
        <f>_xlfn.RANK.AVG(Table2[[#This Row],[1Y Return vs Nifty Z-Score]],Table2[1Y Return vs Nifty Z-Score])</f>
        <v>136</v>
      </c>
      <c r="AT257">
        <f>_xlfn.RANK.AVG(Table2[[#This Row],[6M Return vs Nifty Z-Score]],Table2[6M Return vs Nifty Z-Score])</f>
        <v>578</v>
      </c>
      <c r="AU257">
        <f>_xlfn.RANK.AVG(Table2[[#This Row],[Sharpe Ratio Z-Score]],Table2[Sharpe Ratio Z-Score])</f>
        <v>148</v>
      </c>
      <c r="AV257">
        <f>(Table2[[#This Row],[Rank 1Y]]+Table2[[#This Row],[Rank 6M]]+Table2[[#This Row],[Rank Sharpe]])/3</f>
        <v>287.33333333333331</v>
      </c>
    </row>
    <row r="258" spans="1:48" x14ac:dyDescent="0.3">
      <c r="A258" t="s">
        <v>207</v>
      </c>
      <c r="B258" t="s">
        <v>208</v>
      </c>
      <c r="C258" t="s">
        <v>3141</v>
      </c>
      <c r="D258" t="s">
        <v>57</v>
      </c>
      <c r="E258">
        <v>118516.87654193499</v>
      </c>
      <c r="F258">
        <v>679.15</v>
      </c>
      <c r="G258">
        <v>49.171725606610003</v>
      </c>
      <c r="H258">
        <f>(Table2[[#This Row],[1Y Return vs Nifty]]-AVERAGE(Table2[1Y Return vs Nifty]))/_xlfn.STDEV.P(Table2[1Y Return vs Nifty])</f>
        <v>0.43584408117369383</v>
      </c>
      <c r="I258">
        <v>-2.13829898728719</v>
      </c>
      <c r="J258">
        <f>(Table2[[#This Row],[1M Return vs Nifty]]-AVERAGE(Table2[1M Return vs Nifty]))/_xlfn.STDEV.P(Table2[1M Return vs Nifty])</f>
        <v>-0.20180161009989303</v>
      </c>
      <c r="K258">
        <v>-0.67219167609609398</v>
      </c>
      <c r="L258">
        <f>(Table2[[#This Row],[6M Return vs Nifty]]-AVERAGE(Table2[6M Return vs Nifty]))/_xlfn.STDEV.P(Table2[6M Return vs Nifty])</f>
        <v>-0.20344149426046829</v>
      </c>
      <c r="M258">
        <v>8.1231059158398095E-2</v>
      </c>
      <c r="N258">
        <f>(Table2[[#This Row],[1W Return vs Nifty]]-AVERAGE(Table2[1W Return vs Nifty]))/_xlfn.STDEV.P(Table2[1W Return vs Nifty])</f>
        <v>-0.13322563785903407</v>
      </c>
      <c r="O258">
        <v>689.18</v>
      </c>
      <c r="P258">
        <v>703.04674592635502</v>
      </c>
      <c r="Q258">
        <v>628.32414857887602</v>
      </c>
      <c r="R258">
        <v>45.939561599393897</v>
      </c>
      <c r="S258" s="1">
        <f>(Table2[[#This Row],[Close Price]]-Table2[[#This Row],[20D EMA]])/Table2[[#This Row],[20D EMA]]</f>
        <v>-1.4553527380365033E-2</v>
      </c>
      <c r="T258" s="1">
        <f>(Table2[[#This Row],[Close Price]]-Table2[[#This Row],[50D EMA]])/Table2[[#This Row],[50D EMA]]</f>
        <v>-3.3990266031127113E-2</v>
      </c>
      <c r="U258" s="1">
        <f>(Table2[[#This Row],[Close Price]]-Table2[[#This Row],[200D EMA]])/Table2[[#This Row],[200D EMA]]</f>
        <v>8.0891131649293263E-2</v>
      </c>
      <c r="V258">
        <v>0.88203598967888597</v>
      </c>
      <c r="W258">
        <v>671.5</v>
      </c>
      <c r="X258">
        <v>688.75</v>
      </c>
      <c r="Y258">
        <v>635.54999999999995</v>
      </c>
      <c r="Z258">
        <v>694.1</v>
      </c>
      <c r="AA258">
        <v>635.54999999999995</v>
      </c>
      <c r="AB258">
        <v>741.45</v>
      </c>
      <c r="AC258" s="1">
        <f>(Table2[[#This Row],[Close Price]]/Table2[[#This Row],[Day Low]])-1</f>
        <v>1.13924050632912E-2</v>
      </c>
      <c r="AD258" s="1">
        <f>(Table2[[#This Row],[Day High]]/Table2[[#This Row],[Close Price]])-1</f>
        <v>1.4135316204078707E-2</v>
      </c>
      <c r="AE258" s="1">
        <f>(Table2[[#This Row],[Close Price]]/Table2[[#This Row],[Current Week Low]])-1</f>
        <v>6.8601998269215647E-2</v>
      </c>
      <c r="AF258" s="1">
        <f>(Table2[[#This Row],[Current Week High]]/Table2[[#This Row],[Close Price]])-1</f>
        <v>2.201281013031009E-2</v>
      </c>
      <c r="AG258" s="1">
        <f>(Table2[[#This Row],[Close Price]]/Table2[[#This Row],[Current Month Low]])-1</f>
        <v>6.8601998269215647E-2</v>
      </c>
      <c r="AH258" s="1">
        <f>(Table2[[#This Row],[Current Month High]]/Table2[[#This Row],[Close Price]])-1</f>
        <v>9.17323124493854E-2</v>
      </c>
      <c r="AI258">
        <v>18.515791798571701</v>
      </c>
      <c r="AJ258">
        <v>81.058384430818407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0.09</v>
      </c>
      <c r="AM258" t="s">
        <v>3182</v>
      </c>
      <c r="AN258">
        <v>-1.88</v>
      </c>
      <c r="AO258" t="s">
        <v>3181</v>
      </c>
      <c r="AP258">
        <v>7.4613293364818006E-2</v>
      </c>
      <c r="AQ258">
        <f>(Table2[[#This Row],[Sharpe Ratio]]-AVERAGE(Table2[Sharpe Ratio]))/_xlfn.STDEV.P(Table2[Sharpe Ratio])</f>
        <v>0.1993403937871735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178</v>
      </c>
      <c r="AT258">
        <f>_xlfn.RANK.AVG(Table2[[#This Row],[6M Return vs Nifty Z-Score]],Table2[6M Return vs Nifty Z-Score])</f>
        <v>394</v>
      </c>
      <c r="AU258">
        <f>_xlfn.RANK.AVG(Table2[[#This Row],[Sharpe Ratio Z-Score]],Table2[Sharpe Ratio Z-Score])</f>
        <v>292</v>
      </c>
      <c r="AV258">
        <f>(Table2[[#This Row],[Rank 1Y]]+Table2[[#This Row],[Rank 6M]]+Table2[[#This Row],[Rank Sharpe]])/3</f>
        <v>288</v>
      </c>
    </row>
    <row r="259" spans="1:48" x14ac:dyDescent="0.3">
      <c r="A259" t="s">
        <v>1694</v>
      </c>
      <c r="B259" t="s">
        <v>1695</v>
      </c>
      <c r="C259" t="s">
        <v>3147</v>
      </c>
      <c r="D259" t="s">
        <v>202</v>
      </c>
      <c r="E259">
        <v>5107.9461519449997</v>
      </c>
      <c r="F259">
        <v>7521.15</v>
      </c>
      <c r="G259">
        <v>60.575573916157303</v>
      </c>
      <c r="H259">
        <f>(Table2[[#This Row],[1Y Return vs Nifty]]-AVERAGE(Table2[1Y Return vs Nifty]))/_xlfn.STDEV.P(Table2[1Y Return vs Nifty])</f>
        <v>0.63153339078806847</v>
      </c>
      <c r="I259">
        <v>-4.5121756545865699</v>
      </c>
      <c r="J259">
        <f>(Table2[[#This Row],[1M Return vs Nifty]]-AVERAGE(Table2[1M Return vs Nifty]))/_xlfn.STDEV.P(Table2[1M Return vs Nifty])</f>
        <v>-0.47556131081515374</v>
      </c>
      <c r="K259">
        <v>-14.337125621543899</v>
      </c>
      <c r="L259">
        <f>(Table2[[#This Row],[6M Return vs Nifty]]-AVERAGE(Table2[6M Return vs Nifty]))/_xlfn.STDEV.P(Table2[6M Return vs Nifty])</f>
        <v>-0.68725719070768965</v>
      </c>
      <c r="M259">
        <v>-2.05545389742429</v>
      </c>
      <c r="N259">
        <f>(Table2[[#This Row],[1W Return vs Nifty]]-AVERAGE(Table2[1W Return vs Nifty]))/_xlfn.STDEV.P(Table2[1W Return vs Nifty])</f>
        <v>-0.57523818966673912</v>
      </c>
      <c r="O259">
        <v>7440.82</v>
      </c>
      <c r="P259">
        <v>7528.4135731861597</v>
      </c>
      <c r="Q259">
        <v>7004.4921866445702</v>
      </c>
      <c r="R259">
        <v>37.161201621341597</v>
      </c>
      <c r="S259" s="1">
        <f>(Table2[[#This Row],[Close Price]]-Table2[[#This Row],[20D EMA]])/Table2[[#This Row],[20D EMA]]</f>
        <v>1.0795853145217856E-2</v>
      </c>
      <c r="T259" s="1">
        <f>(Table2[[#This Row],[Close Price]]-Table2[[#This Row],[50D EMA]])/Table2[[#This Row],[50D EMA]]</f>
        <v>-9.6482122236624514E-4</v>
      </c>
      <c r="U259" s="1">
        <f>(Table2[[#This Row],[Close Price]]-Table2[[#This Row],[200D EMA]])/Table2[[#This Row],[200D EMA]]</f>
        <v>7.3760923645619633E-2</v>
      </c>
      <c r="V259">
        <v>0.52497622254071996</v>
      </c>
      <c r="W259">
        <v>7079.15</v>
      </c>
      <c r="X259">
        <v>7590</v>
      </c>
      <c r="Y259">
        <v>6785.1</v>
      </c>
      <c r="Z259">
        <v>7590</v>
      </c>
      <c r="AA259">
        <v>6785.1</v>
      </c>
      <c r="AB259">
        <v>8356.9</v>
      </c>
      <c r="AC259" s="1">
        <f>(Table2[[#This Row],[Close Price]]/Table2[[#This Row],[Day Low]])-1</f>
        <v>6.2436874483518423E-2</v>
      </c>
      <c r="AD259" s="1">
        <f>(Table2[[#This Row],[Day High]]/Table2[[#This Row],[Close Price]])-1</f>
        <v>9.1541851977423594E-3</v>
      </c>
      <c r="AE259" s="1">
        <f>(Table2[[#This Row],[Close Price]]/Table2[[#This Row],[Current Week Low]])-1</f>
        <v>0.10848034664190642</v>
      </c>
      <c r="AF259" s="1">
        <f>(Table2[[#This Row],[Current Week High]]/Table2[[#This Row],[Close Price]])-1</f>
        <v>9.1541851977423594E-3</v>
      </c>
      <c r="AG259" s="1">
        <f>(Table2[[#This Row],[Close Price]]/Table2[[#This Row],[Current Month Low]])-1</f>
        <v>0.10848034664190642</v>
      </c>
      <c r="AH259" s="1">
        <f>(Table2[[#This Row],[Current Month High]]/Table2[[#This Row],[Close Price]])-1</f>
        <v>0.11111997500382254</v>
      </c>
      <c r="AI259">
        <v>20.764776663143198</v>
      </c>
      <c r="AJ259">
        <v>91.377862595419799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0.13</v>
      </c>
      <c r="AM259" t="s">
        <v>3182</v>
      </c>
      <c r="AN259">
        <v>-4.62</v>
      </c>
      <c r="AO259" t="s">
        <v>3181</v>
      </c>
      <c r="AP259">
        <v>0.114624131177717</v>
      </c>
      <c r="AQ259">
        <f>(Table2[[#This Row],[Sharpe Ratio]]-AVERAGE(Table2[Sharpe Ratio]))/_xlfn.STDEV.P(Table2[Sharpe Ratio])</f>
        <v>0.67464657588670152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142</v>
      </c>
      <c r="AT259">
        <f>_xlfn.RANK.AVG(Table2[[#This Row],[6M Return vs Nifty Z-Score]],Table2[6M Return vs Nifty Z-Score])</f>
        <v>546</v>
      </c>
      <c r="AU259">
        <f>_xlfn.RANK.AVG(Table2[[#This Row],[Sharpe Ratio Z-Score]],Table2[Sharpe Ratio Z-Score])</f>
        <v>176</v>
      </c>
      <c r="AV259">
        <f>(Table2[[#This Row],[Rank 1Y]]+Table2[[#This Row],[Rank 6M]]+Table2[[#This Row],[Rank Sharpe]])/3</f>
        <v>288</v>
      </c>
    </row>
    <row r="260" spans="1:48" x14ac:dyDescent="0.3">
      <c r="A260" t="s">
        <v>78</v>
      </c>
      <c r="B260" t="s">
        <v>79</v>
      </c>
      <c r="C260" t="s">
        <v>3141</v>
      </c>
      <c r="D260" t="s">
        <v>80</v>
      </c>
      <c r="E260">
        <v>298363.37051352003</v>
      </c>
      <c r="F260">
        <v>320.8</v>
      </c>
      <c r="G260">
        <v>31.828958050938699</v>
      </c>
      <c r="H260">
        <f>(Table2[[#This Row],[1Y Return vs Nifty]]-AVERAGE(Table2[1Y Return vs Nifty]))/_xlfn.STDEV.P(Table2[1Y Return vs Nifty])</f>
        <v>0.13824329610093838</v>
      </c>
      <c r="I260">
        <v>-4.0503643934470199</v>
      </c>
      <c r="J260">
        <f>(Table2[[#This Row],[1M Return vs Nifty]]-AVERAGE(Table2[1M Return vs Nifty]))/_xlfn.STDEV.P(Table2[1M Return vs Nifty])</f>
        <v>-0.42230441066611313</v>
      </c>
      <c r="K260">
        <v>-4.7844205864616498</v>
      </c>
      <c r="L260">
        <f>(Table2[[#This Row],[6M Return vs Nifty]]-AVERAGE(Table2[6M Return vs Nifty]))/_xlfn.STDEV.P(Table2[6M Return vs Nifty])</f>
        <v>-0.34903757999066609</v>
      </c>
      <c r="M260">
        <v>1.25271969117305</v>
      </c>
      <c r="N260">
        <f>(Table2[[#This Row],[1W Return vs Nifty]]-AVERAGE(Table2[1W Return vs Nifty]))/_xlfn.STDEV.P(Table2[1W Return vs Nifty])</f>
        <v>0.10911831558868371</v>
      </c>
      <c r="O260">
        <v>326.3</v>
      </c>
      <c r="P260">
        <v>331.64316863298598</v>
      </c>
      <c r="Q260">
        <v>306.13478300787398</v>
      </c>
      <c r="R260">
        <v>35.934930417826401</v>
      </c>
      <c r="S260" s="1">
        <f>(Table2[[#This Row],[Close Price]]-Table2[[#This Row],[20D EMA]])/Table2[[#This Row],[20D EMA]]</f>
        <v>-1.6855654305853507E-2</v>
      </c>
      <c r="T260" s="1">
        <f>(Table2[[#This Row],[Close Price]]-Table2[[#This Row],[50D EMA]])/Table2[[#This Row],[50D EMA]]</f>
        <v>-3.2695287159632686E-2</v>
      </c>
      <c r="U260" s="1">
        <f>(Table2[[#This Row],[Close Price]]-Table2[[#This Row],[200D EMA]])/Table2[[#This Row],[200D EMA]]</f>
        <v>4.7904445381983386E-2</v>
      </c>
      <c r="V260">
        <v>0.83977152357378604</v>
      </c>
      <c r="W260">
        <v>317.85000000000002</v>
      </c>
      <c r="X260">
        <v>322.7</v>
      </c>
      <c r="Y260">
        <v>310.75</v>
      </c>
      <c r="Z260">
        <v>325.39999999999998</v>
      </c>
      <c r="AA260">
        <v>310.75</v>
      </c>
      <c r="AB260">
        <v>356</v>
      </c>
      <c r="AC260" s="1">
        <f>(Table2[[#This Row],[Close Price]]/Table2[[#This Row],[Day Low]])-1</f>
        <v>9.2811074406164984E-3</v>
      </c>
      <c r="AD260" s="1">
        <f>(Table2[[#This Row],[Day High]]/Table2[[#This Row],[Close Price]])-1</f>
        <v>5.9226932668328125E-3</v>
      </c>
      <c r="AE260" s="1">
        <f>(Table2[[#This Row],[Close Price]]/Table2[[#This Row],[Current Week Low]])-1</f>
        <v>3.2341110217216418E-2</v>
      </c>
      <c r="AF260" s="1">
        <f>(Table2[[#This Row],[Current Week High]]/Table2[[#This Row],[Close Price]])-1</f>
        <v>1.4339152119700715E-2</v>
      </c>
      <c r="AG260" s="1">
        <f>(Table2[[#This Row],[Close Price]]/Table2[[#This Row],[Current Month Low]])-1</f>
        <v>3.2341110217216418E-2</v>
      </c>
      <c r="AH260" s="1">
        <f>(Table2[[#This Row],[Current Month High]]/Table2[[#This Row],[Close Price]])-1</f>
        <v>0.10972568578553621</v>
      </c>
      <c r="AI260">
        <v>14.1677057356608</v>
      </c>
      <c r="AJ260">
        <v>60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0.03</v>
      </c>
      <c r="AM260" t="s">
        <v>3182</v>
      </c>
      <c r="AN260">
        <v>-2.74</v>
      </c>
      <c r="AO260" t="s">
        <v>3181</v>
      </c>
      <c r="AP260">
        <v>0.11615928527425801</v>
      </c>
      <c r="AQ260">
        <f>(Table2[[#This Row],[Sharpe Ratio]]-AVERAGE(Table2[Sharpe Ratio]))/_xlfn.STDEV.P(Table2[Sharpe Ratio])</f>
        <v>0.69288334053465694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253</v>
      </c>
      <c r="AT260">
        <f>_xlfn.RANK.AVG(Table2[[#This Row],[6M Return vs Nifty Z-Score]],Table2[6M Return vs Nifty Z-Score])</f>
        <v>440</v>
      </c>
      <c r="AU260">
        <f>_xlfn.RANK.AVG(Table2[[#This Row],[Sharpe Ratio Z-Score]],Table2[Sharpe Ratio Z-Score])</f>
        <v>172</v>
      </c>
      <c r="AV260">
        <f>(Table2[[#This Row],[Rank 1Y]]+Table2[[#This Row],[Rank 6M]]+Table2[[#This Row],[Rank Sharpe]])/3</f>
        <v>288.33333333333331</v>
      </c>
    </row>
    <row r="261" spans="1:48" x14ac:dyDescent="0.3">
      <c r="A261" t="s">
        <v>398</v>
      </c>
      <c r="B261" t="s">
        <v>399</v>
      </c>
      <c r="C261" t="s">
        <v>3150</v>
      </c>
      <c r="D261" t="s">
        <v>400</v>
      </c>
      <c r="E261">
        <v>55745.250560100001</v>
      </c>
      <c r="F261">
        <v>861.5</v>
      </c>
      <c r="G261">
        <v>-12.9175907835982</v>
      </c>
      <c r="H261">
        <f>(Table2[[#This Row],[1Y Return vs Nifty]]-AVERAGE(Table2[1Y Return vs Nifty]))/_xlfn.STDEV.P(Table2[1Y Return vs Nifty])</f>
        <v>-0.62960462780783089</v>
      </c>
      <c r="I261">
        <v>-4.6517412408352197</v>
      </c>
      <c r="J261">
        <f>(Table2[[#This Row],[1M Return vs Nifty]]-AVERAGE(Table2[1M Return vs Nifty]))/_xlfn.STDEV.P(Table2[1M Return vs Nifty])</f>
        <v>-0.49165626370293225</v>
      </c>
      <c r="K261">
        <v>13.459747795876501</v>
      </c>
      <c r="L261">
        <f>(Table2[[#This Row],[6M Return vs Nifty]]-AVERAGE(Table2[6M Return vs Nifty]))/_xlfn.STDEV.P(Table2[6M Return vs Nifty])</f>
        <v>0.29690883052541106</v>
      </c>
      <c r="M261">
        <v>1.76021872266345</v>
      </c>
      <c r="N261">
        <f>(Table2[[#This Row],[1W Return vs Nifty]]-AVERAGE(Table2[1W Return vs Nifty]))/_xlfn.STDEV.P(Table2[1W Return vs Nifty])</f>
        <v>0.21410381719851335</v>
      </c>
      <c r="O261">
        <v>878.08</v>
      </c>
      <c r="P261">
        <v>915.54485575905301</v>
      </c>
      <c r="Q261">
        <v>843.69993107917003</v>
      </c>
      <c r="R261">
        <v>49.382025067499498</v>
      </c>
      <c r="S261" s="1">
        <f>(Table2[[#This Row],[Close Price]]-Table2[[#This Row],[20D EMA]])/Table2[[#This Row],[20D EMA]]</f>
        <v>-1.8882106413994213E-2</v>
      </c>
      <c r="T261" s="1">
        <f>(Table2[[#This Row],[Close Price]]-Table2[[#This Row],[50D EMA]])/Table2[[#This Row],[50D EMA]]</f>
        <v>-5.9030265332271355E-2</v>
      </c>
      <c r="U261" s="1">
        <f>(Table2[[#This Row],[Close Price]]-Table2[[#This Row],[200D EMA]])/Table2[[#This Row],[200D EMA]]</f>
        <v>2.1097629933502591E-2</v>
      </c>
      <c r="V261">
        <v>0.37423220461611501</v>
      </c>
      <c r="W261">
        <v>854</v>
      </c>
      <c r="X261">
        <v>875</v>
      </c>
      <c r="Y261">
        <v>786.55</v>
      </c>
      <c r="Z261">
        <v>875</v>
      </c>
      <c r="AA261">
        <v>785</v>
      </c>
      <c r="AB261">
        <v>997.05</v>
      </c>
      <c r="AC261" s="1">
        <f>(Table2[[#This Row],[Close Price]]/Table2[[#This Row],[Day Low]])-1</f>
        <v>8.7822014051521791E-3</v>
      </c>
      <c r="AD261" s="1">
        <f>(Table2[[#This Row],[Day High]]/Table2[[#This Row],[Close Price]])-1</f>
        <v>1.5670342426001183E-2</v>
      </c>
      <c r="AE261" s="1">
        <f>(Table2[[#This Row],[Close Price]]/Table2[[#This Row],[Current Week Low]])-1</f>
        <v>9.5289555654440417E-2</v>
      </c>
      <c r="AF261" s="1">
        <f>(Table2[[#This Row],[Current Week High]]/Table2[[#This Row],[Close Price]])-1</f>
        <v>1.5670342426001183E-2</v>
      </c>
      <c r="AG261" s="1">
        <f>(Table2[[#This Row],[Close Price]]/Table2[[#This Row],[Current Month Low]])-1</f>
        <v>9.7452229299363147E-2</v>
      </c>
      <c r="AH261" s="1">
        <f>(Table2[[#This Row],[Current Month High]]/Table2[[#This Row],[Close Price]])-1</f>
        <v>0.15734184561810793</v>
      </c>
      <c r="AI261">
        <v>37.782936738247201</v>
      </c>
      <c r="AJ261">
        <v>50.4540691582256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-0.08</v>
      </c>
      <c r="AM261" t="s">
        <v>3181</v>
      </c>
      <c r="AN261">
        <v>-6.34</v>
      </c>
      <c r="AO261" t="s">
        <v>3181</v>
      </c>
      <c r="AP261">
        <v>0.14758719874343701</v>
      </c>
      <c r="AQ261">
        <f>(Table2[[#This Row],[Sharpe Ratio]]-AVERAGE(Table2[Sharpe Ratio]))/_xlfn.STDEV.P(Table2[Sharpe Ratio])</f>
        <v>1.0662292232738086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532</v>
      </c>
      <c r="AT261">
        <f>_xlfn.RANK.AVG(Table2[[#This Row],[6M Return vs Nifty Z-Score]],Table2[6M Return vs Nifty Z-Score])</f>
        <v>227</v>
      </c>
      <c r="AU261">
        <f>_xlfn.RANK.AVG(Table2[[#This Row],[Sharpe Ratio Z-Score]],Table2[Sharpe Ratio Z-Score])</f>
        <v>107</v>
      </c>
      <c r="AV261">
        <f>(Table2[[#This Row],[Rank 1Y]]+Table2[[#This Row],[Rank 6M]]+Table2[[#This Row],[Rank Sharpe]])/3</f>
        <v>288.66666666666669</v>
      </c>
    </row>
    <row r="262" spans="1:48" x14ac:dyDescent="0.3">
      <c r="A262" t="s">
        <v>926</v>
      </c>
      <c r="B262" t="s">
        <v>927</v>
      </c>
      <c r="C262" t="s">
        <v>3147</v>
      </c>
      <c r="D262" t="s">
        <v>928</v>
      </c>
      <c r="E262">
        <v>16032.9382848</v>
      </c>
      <c r="F262">
        <v>1347.2</v>
      </c>
      <c r="G262">
        <v>34.844197569054998</v>
      </c>
      <c r="H262">
        <f>(Table2[[#This Row],[1Y Return vs Nifty]]-AVERAGE(Table2[1Y Return vs Nifty]))/_xlfn.STDEV.P(Table2[1Y Return vs Nifty])</f>
        <v>0.18998461390925825</v>
      </c>
      <c r="I262">
        <v>-0.74681480590368399</v>
      </c>
      <c r="J262">
        <f>(Table2[[#This Row],[1M Return vs Nifty]]-AVERAGE(Table2[1M Return vs Nifty]))/_xlfn.STDEV.P(Table2[1M Return vs Nifty])</f>
        <v>-4.1333166944026618E-2</v>
      </c>
      <c r="K262">
        <v>-16.420850393916201</v>
      </c>
      <c r="L262">
        <f>(Table2[[#This Row],[6M Return vs Nifty]]-AVERAGE(Table2[6M Return vs Nifty]))/_xlfn.STDEV.P(Table2[6M Return vs Nifty])</f>
        <v>-0.76103279445186078</v>
      </c>
      <c r="M262">
        <v>2.33221162074851</v>
      </c>
      <c r="N262">
        <f>(Table2[[#This Row],[1W Return vs Nifty]]-AVERAGE(Table2[1W Return vs Nifty]))/_xlfn.STDEV.P(Table2[1W Return vs Nifty])</f>
        <v>0.33243106039810183</v>
      </c>
      <c r="O262">
        <v>1306.3699999999999</v>
      </c>
      <c r="P262">
        <v>1326.9961052149799</v>
      </c>
      <c r="Q262">
        <v>1257.535907058</v>
      </c>
      <c r="R262">
        <v>53.018451381744299</v>
      </c>
      <c r="S262" s="1">
        <f>(Table2[[#This Row],[Close Price]]-Table2[[#This Row],[20D EMA]])/Table2[[#This Row],[20D EMA]]</f>
        <v>3.1254545037011076E-2</v>
      </c>
      <c r="T262" s="1">
        <f>(Table2[[#This Row],[Close Price]]-Table2[[#This Row],[50D EMA]])/Table2[[#This Row],[50D EMA]]</f>
        <v>1.5225285670109017E-2</v>
      </c>
      <c r="U262" s="1">
        <f>(Table2[[#This Row],[Close Price]]-Table2[[#This Row],[200D EMA]])/Table2[[#This Row],[200D EMA]]</f>
        <v>7.1301417668278591E-2</v>
      </c>
      <c r="V262">
        <v>1.3083680089582099</v>
      </c>
      <c r="W262">
        <v>1282.2</v>
      </c>
      <c r="X262">
        <v>1374.95</v>
      </c>
      <c r="Y262">
        <v>1115.5</v>
      </c>
      <c r="Z262">
        <v>1374.95</v>
      </c>
      <c r="AA262">
        <v>1115.5</v>
      </c>
      <c r="AB262">
        <v>1437.05</v>
      </c>
      <c r="AC262" s="1">
        <f>(Table2[[#This Row],[Close Price]]/Table2[[#This Row],[Day Low]])-1</f>
        <v>5.0694119482139977E-2</v>
      </c>
      <c r="AD262" s="1">
        <f>(Table2[[#This Row],[Day High]]/Table2[[#This Row],[Close Price]])-1</f>
        <v>2.0598277909738671E-2</v>
      </c>
      <c r="AE262" s="1">
        <f>(Table2[[#This Row],[Close Price]]/Table2[[#This Row],[Current Week Low]])-1</f>
        <v>0.20770954728821156</v>
      </c>
      <c r="AF262" s="1">
        <f>(Table2[[#This Row],[Current Week High]]/Table2[[#This Row],[Close Price]])-1</f>
        <v>2.0598277909738671E-2</v>
      </c>
      <c r="AG262" s="1">
        <f>(Table2[[#This Row],[Close Price]]/Table2[[#This Row],[Current Month Low]])-1</f>
        <v>0.20770954728821156</v>
      </c>
      <c r="AH262" s="1">
        <f>(Table2[[#This Row],[Current Month High]]/Table2[[#This Row],[Close Price]])-1</f>
        <v>6.6693883610451143E-2</v>
      </c>
      <c r="AI262">
        <v>25.816508313539099</v>
      </c>
      <c r="AJ262">
        <v>73.910798425095194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0.1</v>
      </c>
      <c r="AM262" t="s">
        <v>3182</v>
      </c>
      <c r="AN262">
        <v>0.19</v>
      </c>
      <c r="AO262" t="s">
        <v>3182</v>
      </c>
      <c r="AP262">
        <v>0.18218520290292201</v>
      </c>
      <c r="AQ262">
        <f>(Table2[[#This Row],[Sharpe Ratio]]-AVERAGE(Table2[Sharpe Ratio]))/_xlfn.STDEV.P(Table2[Sharpe Ratio])</f>
        <v>1.4772339950860813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240</v>
      </c>
      <c r="AT262">
        <f>_xlfn.RANK.AVG(Table2[[#This Row],[6M Return vs Nifty Z-Score]],Table2[6M Return vs Nifty Z-Score])</f>
        <v>576</v>
      </c>
      <c r="AU262">
        <f>_xlfn.RANK.AVG(Table2[[#This Row],[Sharpe Ratio Z-Score]],Table2[Sharpe Ratio Z-Score])</f>
        <v>50</v>
      </c>
      <c r="AV262">
        <f>(Table2[[#This Row],[Rank 1Y]]+Table2[[#This Row],[Rank 6M]]+Table2[[#This Row],[Rank Sharpe]])/3</f>
        <v>288.66666666666669</v>
      </c>
    </row>
    <row r="263" spans="1:48" x14ac:dyDescent="0.3">
      <c r="A263" t="s">
        <v>1809</v>
      </c>
      <c r="B263" t="s">
        <v>1810</v>
      </c>
      <c r="C263" t="s">
        <v>3147</v>
      </c>
      <c r="D263" t="s">
        <v>265</v>
      </c>
      <c r="E263">
        <v>4325.7848707019903</v>
      </c>
      <c r="F263">
        <v>186.07</v>
      </c>
      <c r="G263">
        <v>21.1619674992894</v>
      </c>
      <c r="H263">
        <f>(Table2[[#This Row],[1Y Return vs Nifty]]-AVERAGE(Table2[1Y Return vs Nifty]))/_xlfn.STDEV.P(Table2[1Y Return vs Nifty])</f>
        <v>-4.4801581387279632E-2</v>
      </c>
      <c r="I263">
        <v>9.9657209733610497</v>
      </c>
      <c r="J263">
        <f>(Table2[[#This Row],[1M Return vs Nifty]]-AVERAGE(Table2[1M Return vs Nifty]))/_xlfn.STDEV.P(Table2[1M Return vs Nifty])</f>
        <v>1.1940556084001244</v>
      </c>
      <c r="K263">
        <v>20.978848933321402</v>
      </c>
      <c r="L263">
        <f>(Table2[[#This Row],[6M Return vs Nifty]]-AVERAGE(Table2[6M Return vs Nifty]))/_xlfn.STDEV.P(Table2[6M Return vs Nifty])</f>
        <v>0.56312739901559228</v>
      </c>
      <c r="M263">
        <v>0.80074921124272003</v>
      </c>
      <c r="N263">
        <f>(Table2[[#This Row],[1W Return vs Nifty]]-AVERAGE(Table2[1W Return vs Nifty]))/_xlfn.STDEV.P(Table2[1W Return vs Nifty])</f>
        <v>1.5619915386872253E-2</v>
      </c>
      <c r="O263">
        <v>180.3</v>
      </c>
      <c r="P263">
        <v>175.71147799190399</v>
      </c>
      <c r="Q263">
        <v>158.261983505469</v>
      </c>
      <c r="R263">
        <v>55.031953101713299</v>
      </c>
      <c r="S263" s="1">
        <f>(Table2[[#This Row],[Close Price]]-Table2[[#This Row],[20D EMA]])/Table2[[#This Row],[20D EMA]]</f>
        <v>3.2002218524680985E-2</v>
      </c>
      <c r="T263" s="1">
        <f>(Table2[[#This Row],[Close Price]]-Table2[[#This Row],[50D EMA]])/Table2[[#This Row],[50D EMA]]</f>
        <v>5.8951880244119723E-2</v>
      </c>
      <c r="U263" s="1">
        <f>(Table2[[#This Row],[Close Price]]-Table2[[#This Row],[200D EMA]])/Table2[[#This Row],[200D EMA]]</f>
        <v>0.17570875758403492</v>
      </c>
      <c r="V263">
        <v>0.87957248569715596</v>
      </c>
      <c r="W263">
        <v>182.25</v>
      </c>
      <c r="X263">
        <v>187.2</v>
      </c>
      <c r="Y263">
        <v>170.17</v>
      </c>
      <c r="Z263">
        <v>187.2</v>
      </c>
      <c r="AA263">
        <v>159</v>
      </c>
      <c r="AB263">
        <v>199</v>
      </c>
      <c r="AC263" s="1">
        <f>(Table2[[#This Row],[Close Price]]/Table2[[#This Row],[Day Low]])-1</f>
        <v>2.096021947873794E-2</v>
      </c>
      <c r="AD263" s="1">
        <f>(Table2[[#This Row],[Day High]]/Table2[[#This Row],[Close Price]])-1</f>
        <v>6.0729832858601451E-3</v>
      </c>
      <c r="AE263" s="1">
        <f>(Table2[[#This Row],[Close Price]]/Table2[[#This Row],[Current Week Low]])-1</f>
        <v>9.3435975788916936E-2</v>
      </c>
      <c r="AF263" s="1">
        <f>(Table2[[#This Row],[Current Week High]]/Table2[[#This Row],[Close Price]])-1</f>
        <v>6.0729832858601451E-3</v>
      </c>
      <c r="AG263" s="1">
        <f>(Table2[[#This Row],[Close Price]]/Table2[[#This Row],[Current Month Low]])-1</f>
        <v>0.17025157232704391</v>
      </c>
      <c r="AH263" s="1">
        <f>(Table2[[#This Row],[Current Month High]]/Table2[[#This Row],[Close Price]])-1</f>
        <v>6.9489976890417582E-2</v>
      </c>
      <c r="AI263">
        <v>6.9489976890417502</v>
      </c>
      <c r="AJ263">
        <v>66.059794734493494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0.21</v>
      </c>
      <c r="AM263" t="s">
        <v>3182</v>
      </c>
      <c r="AN263">
        <v>-1.91</v>
      </c>
      <c r="AO263" t="s">
        <v>3181</v>
      </c>
      <c r="AP263">
        <v>3.2056514319963002E-2</v>
      </c>
      <c r="AQ263">
        <f>(Table2[[#This Row],[Sharpe Ratio]]-AVERAGE(Table2[Sharpe Ratio]))/_xlfn.STDEV.P(Table2[Sharpe Ratio])</f>
        <v>-0.30621013391865065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1.4217912074966588</v>
      </c>
      <c r="AS263">
        <f>_xlfn.RANK.AVG(Table2[[#This Row],[1Y Return vs Nifty Z-Score]],Table2[1Y Return vs Nifty Z-Score])</f>
        <v>306</v>
      </c>
      <c r="AT263">
        <f>_xlfn.RANK.AVG(Table2[[#This Row],[6M Return vs Nifty Z-Score]],Table2[6M Return vs Nifty Z-Score])</f>
        <v>146</v>
      </c>
      <c r="AU263">
        <f>_xlfn.RANK.AVG(Table2[[#This Row],[Sharpe Ratio Z-Score]],Table2[Sharpe Ratio Z-Score])</f>
        <v>416</v>
      </c>
      <c r="AV263">
        <f>(Table2[[#This Row],[Rank 1Y]]+Table2[[#This Row],[Rank 6M]]+Table2[[#This Row],[Rank Sharpe]])/3</f>
        <v>289.33333333333331</v>
      </c>
    </row>
    <row r="264" spans="1:48" x14ac:dyDescent="0.3">
      <c r="A264" t="s">
        <v>349</v>
      </c>
      <c r="B264" t="s">
        <v>350</v>
      </c>
      <c r="C264" t="s">
        <v>3140</v>
      </c>
      <c r="D264" t="s">
        <v>51</v>
      </c>
      <c r="E264">
        <v>69099.602625</v>
      </c>
      <c r="F264">
        <v>5779.25</v>
      </c>
      <c r="G264">
        <v>28.853177364051099</v>
      </c>
      <c r="H264">
        <f>(Table2[[#This Row],[1Y Return vs Nifty]]-AVERAGE(Table2[1Y Return vs Nifty]))/_xlfn.STDEV.P(Table2[1Y Return vs Nifty])</f>
        <v>8.7179089319680311E-2</v>
      </c>
      <c r="I264">
        <v>1.8554516860486601</v>
      </c>
      <c r="J264">
        <f>(Table2[[#This Row],[1M Return vs Nifty]]-AVERAGE(Table2[1M Return vs Nifty]))/_xlfn.STDEV.P(Table2[1M Return vs Nifty])</f>
        <v>0.25876485661027865</v>
      </c>
      <c r="K264">
        <v>13.627501808127899</v>
      </c>
      <c r="L264">
        <f>(Table2[[#This Row],[6M Return vs Nifty]]-AVERAGE(Table2[6M Return vs Nifty]))/_xlfn.STDEV.P(Table2[6M Return vs Nifty])</f>
        <v>0.3028482682565582</v>
      </c>
      <c r="M264">
        <v>-0.53014963581200103</v>
      </c>
      <c r="N264">
        <f>(Table2[[#This Row],[1W Return vs Nifty]]-AVERAGE(Table2[1W Return vs Nifty]))/_xlfn.STDEV.P(Table2[1W Return vs Nifty])</f>
        <v>-0.25970097072328557</v>
      </c>
      <c r="O264">
        <v>6019.5</v>
      </c>
      <c r="P264">
        <v>5983.3317784199398</v>
      </c>
      <c r="Q264">
        <v>5376.9131133163701</v>
      </c>
      <c r="R264">
        <v>32.415863955595199</v>
      </c>
      <c r="S264" s="1">
        <f>(Table2[[#This Row],[Close Price]]-Table2[[#This Row],[20D EMA]])/Table2[[#This Row],[20D EMA]]</f>
        <v>-3.9911952820001664E-2</v>
      </c>
      <c r="T264" s="1">
        <f>(Table2[[#This Row],[Close Price]]-Table2[[#This Row],[50D EMA]])/Table2[[#This Row],[50D EMA]]</f>
        <v>-3.4108384087274055E-2</v>
      </c>
      <c r="U264" s="1">
        <f>(Table2[[#This Row],[Close Price]]-Table2[[#This Row],[200D EMA]])/Table2[[#This Row],[200D EMA]]</f>
        <v>7.4826741329929503E-2</v>
      </c>
      <c r="V264">
        <v>0.758160029622029</v>
      </c>
      <c r="W264">
        <v>5763.4</v>
      </c>
      <c r="X264">
        <v>5854.5</v>
      </c>
      <c r="Y264">
        <v>5763.4</v>
      </c>
      <c r="Z264">
        <v>6084.5</v>
      </c>
      <c r="AA264">
        <v>5763.4</v>
      </c>
      <c r="AB264">
        <v>6375.55</v>
      </c>
      <c r="AC264" s="1">
        <f>(Table2[[#This Row],[Close Price]]/Table2[[#This Row],[Day Low]])-1</f>
        <v>2.7501127806504044E-3</v>
      </c>
      <c r="AD264" s="1">
        <f>(Table2[[#This Row],[Day High]]/Table2[[#This Row],[Close Price]])-1</f>
        <v>1.302072068174942E-2</v>
      </c>
      <c r="AE264" s="1">
        <f>(Table2[[#This Row],[Close Price]]/Table2[[#This Row],[Current Week Low]])-1</f>
        <v>2.7501127806504044E-3</v>
      </c>
      <c r="AF264" s="1">
        <f>(Table2[[#This Row],[Current Week High]]/Table2[[#This Row],[Close Price]])-1</f>
        <v>5.2818272267162625E-2</v>
      </c>
      <c r="AG264" s="1">
        <f>(Table2[[#This Row],[Close Price]]/Table2[[#This Row],[Current Month Low]])-1</f>
        <v>2.7501127806504044E-3</v>
      </c>
      <c r="AH264" s="1">
        <f>(Table2[[#This Row],[Current Month High]]/Table2[[#This Row],[Close Price]])-1</f>
        <v>0.10317947830600849</v>
      </c>
      <c r="AI264">
        <v>11.4314141108275</v>
      </c>
      <c r="AJ264">
        <v>57.213585234150699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-0.01</v>
      </c>
      <c r="AM264" t="s">
        <v>3181</v>
      </c>
      <c r="AN264">
        <v>-7.76</v>
      </c>
      <c r="AO264" t="s">
        <v>3181</v>
      </c>
      <c r="AP264">
        <v>4.5032921421917997E-2</v>
      </c>
      <c r="AQ264">
        <f>(Table2[[#This Row],[Sharpe Ratio]]-AVERAGE(Table2[Sharpe Ratio]))/_xlfn.STDEV.P(Table2[Sharpe Ratio])</f>
        <v>-0.15205773786432411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0.23703350559890746</v>
      </c>
      <c r="AS264">
        <f>_xlfn.RANK.AVG(Table2[[#This Row],[1Y Return vs Nifty Z-Score]],Table2[1Y Return vs Nifty Z-Score])</f>
        <v>266</v>
      </c>
      <c r="AT264">
        <f>_xlfn.RANK.AVG(Table2[[#This Row],[6M Return vs Nifty Z-Score]],Table2[6M Return vs Nifty Z-Score])</f>
        <v>223</v>
      </c>
      <c r="AU264">
        <f>_xlfn.RANK.AVG(Table2[[#This Row],[Sharpe Ratio Z-Score]],Table2[Sharpe Ratio Z-Score])</f>
        <v>382</v>
      </c>
      <c r="AV264">
        <f>(Table2[[#This Row],[Rank 1Y]]+Table2[[#This Row],[Rank 6M]]+Table2[[#This Row],[Rank Sharpe]])/3</f>
        <v>290.33333333333331</v>
      </c>
    </row>
    <row r="265" spans="1:48" x14ac:dyDescent="0.3">
      <c r="A265" t="s">
        <v>711</v>
      </c>
      <c r="B265" t="s">
        <v>712</v>
      </c>
      <c r="C265" t="s">
        <v>3136</v>
      </c>
      <c r="D265" t="s">
        <v>571</v>
      </c>
      <c r="E265">
        <v>25128.102905954998</v>
      </c>
      <c r="F265">
        <v>967.05</v>
      </c>
      <c r="G265">
        <v>4.4562117467129996</v>
      </c>
      <c r="H265">
        <f>(Table2[[#This Row],[1Y Return vs Nifty]]-AVERAGE(Table2[1Y Return vs Nifty]))/_xlfn.STDEV.P(Table2[1Y Return vs Nifty])</f>
        <v>-0.33147128454977437</v>
      </c>
      <c r="I265">
        <v>0.13747052208891</v>
      </c>
      <c r="J265">
        <f>(Table2[[#This Row],[1M Return vs Nifty]]-AVERAGE(Table2[1M Return vs Nifty]))/_xlfn.STDEV.P(Table2[1M Return vs Nifty])</f>
        <v>6.0644197791417186E-2</v>
      </c>
      <c r="K265">
        <v>14.2559220248614</v>
      </c>
      <c r="L265">
        <f>(Table2[[#This Row],[6M Return vs Nifty]]-AVERAGE(Table2[6M Return vs Nifty]))/_xlfn.STDEV.P(Table2[6M Return vs Nifty])</f>
        <v>0.32509788658872124</v>
      </c>
      <c r="M265">
        <v>-2.45923996545929</v>
      </c>
      <c r="N265">
        <f>(Table2[[#This Row],[1W Return vs Nifty]]-AVERAGE(Table2[1W Return vs Nifty]))/_xlfn.STDEV.P(Table2[1W Return vs Nifty])</f>
        <v>-0.65876875872264706</v>
      </c>
      <c r="O265">
        <v>944.49</v>
      </c>
      <c r="P265">
        <v>940.83558595234899</v>
      </c>
      <c r="Q265">
        <v>837.00574417877397</v>
      </c>
      <c r="R265">
        <v>45.74234320747</v>
      </c>
      <c r="S265" s="1">
        <f>(Table2[[#This Row],[Close Price]]-Table2[[#This Row],[20D EMA]])/Table2[[#This Row],[20D EMA]]</f>
        <v>2.3885906679795389E-2</v>
      </c>
      <c r="T265" s="1">
        <f>(Table2[[#This Row],[Close Price]]-Table2[[#This Row],[50D EMA]])/Table2[[#This Row],[50D EMA]]</f>
        <v>2.7862906589694682E-2</v>
      </c>
      <c r="U265" s="1">
        <f>(Table2[[#This Row],[Close Price]]-Table2[[#This Row],[200D EMA]])/Table2[[#This Row],[200D EMA]]</f>
        <v>0.15536841500271731</v>
      </c>
      <c r="V265">
        <v>0.67645166963163095</v>
      </c>
      <c r="W265">
        <v>917.15</v>
      </c>
      <c r="X265">
        <v>977.5</v>
      </c>
      <c r="Y265">
        <v>893.75</v>
      </c>
      <c r="Z265">
        <v>977.5</v>
      </c>
      <c r="AA265">
        <v>866.35</v>
      </c>
      <c r="AB265">
        <v>1034.95</v>
      </c>
      <c r="AC265" s="1">
        <f>(Table2[[#This Row],[Close Price]]/Table2[[#This Row],[Day Low]])-1</f>
        <v>5.440767595267948E-2</v>
      </c>
      <c r="AD265" s="1">
        <f>(Table2[[#This Row],[Day High]]/Table2[[#This Row],[Close Price]])-1</f>
        <v>1.0806059665994461E-2</v>
      </c>
      <c r="AE265" s="1">
        <f>(Table2[[#This Row],[Close Price]]/Table2[[#This Row],[Current Week Low]])-1</f>
        <v>8.2013986013985907E-2</v>
      </c>
      <c r="AF265" s="1">
        <f>(Table2[[#This Row],[Current Week High]]/Table2[[#This Row],[Close Price]])-1</f>
        <v>1.0806059665994461E-2</v>
      </c>
      <c r="AG265" s="1">
        <f>(Table2[[#This Row],[Close Price]]/Table2[[#This Row],[Current Month Low]])-1</f>
        <v>0.11623477809199501</v>
      </c>
      <c r="AH265" s="1">
        <f>(Table2[[#This Row],[Current Month High]]/Table2[[#This Row],[Close Price]])-1</f>
        <v>7.0213536011581645E-2</v>
      </c>
      <c r="AI265">
        <v>24.3162194302259</v>
      </c>
      <c r="AJ265">
        <v>60.107615894039697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0.14000000000000001</v>
      </c>
      <c r="AM265" t="s">
        <v>3182</v>
      </c>
      <c r="AN265">
        <v>-1.51</v>
      </c>
      <c r="AO265" t="s">
        <v>3181</v>
      </c>
      <c r="AP265">
        <v>8.8891673872651997E-2</v>
      </c>
      <c r="AQ265">
        <f>(Table2[[#This Row],[Sharpe Ratio]]-AVERAGE(Table2[Sharpe Ratio]))/_xlfn.STDEV.P(Table2[Sharpe Ratio])</f>
        <v>0.36895949942747025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-0.23553845946481278</v>
      </c>
      <c r="AS265">
        <f>_xlfn.RANK.AVG(Table2[[#This Row],[1Y Return vs Nifty Z-Score]],Table2[1Y Return vs Nifty Z-Score])</f>
        <v>414</v>
      </c>
      <c r="AT265">
        <f>_xlfn.RANK.AVG(Table2[[#This Row],[6M Return vs Nifty Z-Score]],Table2[6M Return vs Nifty Z-Score])</f>
        <v>212</v>
      </c>
      <c r="AU265">
        <f>_xlfn.RANK.AVG(Table2[[#This Row],[Sharpe Ratio Z-Score]],Table2[Sharpe Ratio Z-Score])</f>
        <v>245</v>
      </c>
      <c r="AV265">
        <f>(Table2[[#This Row],[Rank 1Y]]+Table2[[#This Row],[Rank 6M]]+Table2[[#This Row],[Rank Sharpe]])/3</f>
        <v>290.33333333333331</v>
      </c>
    </row>
    <row r="266" spans="1:48" x14ac:dyDescent="0.3">
      <c r="A266" t="s">
        <v>1056</v>
      </c>
      <c r="B266" t="s">
        <v>1057</v>
      </c>
      <c r="C266" t="s">
        <v>3147</v>
      </c>
      <c r="D266" t="s">
        <v>161</v>
      </c>
      <c r="E266">
        <v>12896.263977099999</v>
      </c>
      <c r="F266">
        <v>574.70000000000005</v>
      </c>
      <c r="G266">
        <v>9.3197530942703608</v>
      </c>
      <c r="H266">
        <f>(Table2[[#This Row],[1Y Return vs Nifty]]-AVERAGE(Table2[1Y Return vs Nifty]))/_xlfn.STDEV.P(Table2[1Y Return vs Nifty])</f>
        <v>-0.2480132252394216</v>
      </c>
      <c r="I266">
        <v>-15.682417140761601</v>
      </c>
      <c r="J266">
        <f>(Table2[[#This Row],[1M Return vs Nifty]]-AVERAGE(Table2[1M Return vs Nifty]))/_xlfn.STDEV.P(Table2[1M Return vs Nifty])</f>
        <v>-1.7637335264557112</v>
      </c>
      <c r="K266">
        <v>-6.1583967288546804</v>
      </c>
      <c r="L266">
        <f>(Table2[[#This Row],[6M Return vs Nifty]]-AVERAGE(Table2[6M Return vs Nifty]))/_xlfn.STDEV.P(Table2[6M Return vs Nifty])</f>
        <v>-0.39768408109250264</v>
      </c>
      <c r="M266">
        <v>-7.2474100606246399</v>
      </c>
      <c r="N266">
        <f>(Table2[[#This Row],[1W Return vs Nifty]]-AVERAGE(Table2[1W Return vs Nifty]))/_xlfn.STDEV.P(Table2[1W Return vs Nifty])</f>
        <v>-1.6492897411131897</v>
      </c>
      <c r="O266">
        <v>611.52</v>
      </c>
      <c r="P266">
        <v>627.16929833268705</v>
      </c>
      <c r="Q266">
        <v>571.85884287203498</v>
      </c>
      <c r="R266">
        <v>30.548417681454399</v>
      </c>
      <c r="S266" s="1">
        <f>(Table2[[#This Row],[Close Price]]-Table2[[#This Row],[20D EMA]])/Table2[[#This Row],[20D EMA]]</f>
        <v>-6.0210622710622608E-2</v>
      </c>
      <c r="T266" s="1">
        <f>(Table2[[#This Row],[Close Price]]-Table2[[#This Row],[50D EMA]])/Table2[[#This Row],[50D EMA]]</f>
        <v>-8.3660501992325262E-2</v>
      </c>
      <c r="U266" s="1">
        <f>(Table2[[#This Row],[Close Price]]-Table2[[#This Row],[200D EMA]])/Table2[[#This Row],[200D EMA]]</f>
        <v>4.9682839801794025E-3</v>
      </c>
      <c r="V266">
        <v>1.88267722801985</v>
      </c>
      <c r="W266">
        <v>547.54999999999995</v>
      </c>
      <c r="X266">
        <v>579.15</v>
      </c>
      <c r="Y266">
        <v>530.75</v>
      </c>
      <c r="Z266">
        <v>579.15</v>
      </c>
      <c r="AA266">
        <v>527.54999999999995</v>
      </c>
      <c r="AB266">
        <v>739.1</v>
      </c>
      <c r="AC266" s="1">
        <f>(Table2[[#This Row],[Close Price]]/Table2[[#This Row],[Day Low]])-1</f>
        <v>4.9584512829878635E-2</v>
      </c>
      <c r="AD266" s="1">
        <f>(Table2[[#This Row],[Day High]]/Table2[[#This Row],[Close Price]])-1</f>
        <v>7.7431703497474746E-3</v>
      </c>
      <c r="AE266" s="1">
        <f>(Table2[[#This Row],[Close Price]]/Table2[[#This Row],[Current Week Low]])-1</f>
        <v>8.2807348092322375E-2</v>
      </c>
      <c r="AF266" s="1">
        <f>(Table2[[#This Row],[Current Week High]]/Table2[[#This Row],[Close Price]])-1</f>
        <v>7.7431703497474746E-3</v>
      </c>
      <c r="AG266" s="1">
        <f>(Table2[[#This Row],[Close Price]]/Table2[[#This Row],[Current Month Low]])-1</f>
        <v>8.9375414652639762E-2</v>
      </c>
      <c r="AH266" s="1">
        <f>(Table2[[#This Row],[Current Month High]]/Table2[[#This Row],[Close Price]])-1</f>
        <v>0.28606229337045419</v>
      </c>
      <c r="AI266">
        <v>28.606229337045399</v>
      </c>
      <c r="AJ266">
        <v>45.438441098317099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-0.01</v>
      </c>
      <c r="AM266" t="s">
        <v>3181</v>
      </c>
      <c r="AN266">
        <v>-18.82</v>
      </c>
      <c r="AO266" t="s">
        <v>3181</v>
      </c>
      <c r="AP266">
        <v>0.19291786052454701</v>
      </c>
      <c r="AQ266">
        <f>(Table2[[#This Row],[Sharpe Ratio]]-AVERAGE(Table2[Sharpe Ratio]))/_xlfn.STDEV.P(Table2[Sharpe Ratio])</f>
        <v>1.6047319130694779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383</v>
      </c>
      <c r="AT266">
        <f>_xlfn.RANK.AVG(Table2[[#This Row],[6M Return vs Nifty Z-Score]],Table2[6M Return vs Nifty Z-Score])</f>
        <v>459</v>
      </c>
      <c r="AU266">
        <f>_xlfn.RANK.AVG(Table2[[#This Row],[Sharpe Ratio Z-Score]],Table2[Sharpe Ratio Z-Score])</f>
        <v>31</v>
      </c>
      <c r="AV266">
        <f>(Table2[[#This Row],[Rank 1Y]]+Table2[[#This Row],[Rank 6M]]+Table2[[#This Row],[Rank Sharpe]])/3</f>
        <v>291</v>
      </c>
    </row>
    <row r="267" spans="1:48" x14ac:dyDescent="0.3">
      <c r="A267" t="s">
        <v>261</v>
      </c>
      <c r="B267" t="s">
        <v>262</v>
      </c>
      <c r="C267" t="s">
        <v>3147</v>
      </c>
      <c r="D267" t="s">
        <v>244</v>
      </c>
      <c r="E267">
        <v>97460.527430600006</v>
      </c>
      <c r="F267">
        <v>6480.4</v>
      </c>
      <c r="G267">
        <v>4.7941701036942197</v>
      </c>
      <c r="H267">
        <f>(Table2[[#This Row],[1Y Return vs Nifty]]-AVERAGE(Table2[1Y Return vs Nifty]))/_xlfn.STDEV.P(Table2[1Y Return vs Nifty])</f>
        <v>-0.32567194070014638</v>
      </c>
      <c r="I267">
        <v>-2.1150865014394098</v>
      </c>
      <c r="J267">
        <f>(Table2[[#This Row],[1M Return vs Nifty]]-AVERAGE(Table2[1M Return vs Nifty]))/_xlfn.STDEV.P(Table2[1M Return vs Nifty])</f>
        <v>-0.19912470473826158</v>
      </c>
      <c r="K267">
        <v>4.7953623841283903</v>
      </c>
      <c r="L267">
        <f>(Table2[[#This Row],[6M Return vs Nifty]]-AVERAGE(Table2[6M Return vs Nifty]))/_xlfn.STDEV.P(Table2[6M Return vs Nifty])</f>
        <v>-9.8592577073552522E-3</v>
      </c>
      <c r="M267">
        <v>-2.75390052974871</v>
      </c>
      <c r="N267">
        <f>(Table2[[#This Row],[1W Return vs Nifty]]-AVERAGE(Table2[1W Return vs Nifty]))/_xlfn.STDEV.P(Table2[1W Return vs Nifty])</f>
        <v>-0.71972471179257014</v>
      </c>
      <c r="O267">
        <v>6759.2</v>
      </c>
      <c r="P267">
        <v>6803.9244935998604</v>
      </c>
      <c r="Q267">
        <v>6183.7831392920598</v>
      </c>
      <c r="R267">
        <v>20.074518611911301</v>
      </c>
      <c r="S267" s="1">
        <f>(Table2[[#This Row],[Close Price]]-Table2[[#This Row],[20D EMA]])/Table2[[#This Row],[20D EMA]]</f>
        <v>-4.1247484909456768E-2</v>
      </c>
      <c r="T267" s="1">
        <f>(Table2[[#This Row],[Close Price]]-Table2[[#This Row],[50D EMA]])/Table2[[#This Row],[50D EMA]]</f>
        <v>-4.7549688992607926E-2</v>
      </c>
      <c r="U267" s="1">
        <f>(Table2[[#This Row],[Close Price]]-Table2[[#This Row],[200D EMA]])/Table2[[#This Row],[200D EMA]]</f>
        <v>4.7966892438905534E-2</v>
      </c>
      <c r="V267">
        <v>1.36705507523958</v>
      </c>
      <c r="W267">
        <v>6342</v>
      </c>
      <c r="X267">
        <v>6500.75</v>
      </c>
      <c r="Y267">
        <v>6308</v>
      </c>
      <c r="Z267">
        <v>6524.55</v>
      </c>
      <c r="AA267">
        <v>6308</v>
      </c>
      <c r="AB267">
        <v>7605</v>
      </c>
      <c r="AC267" s="1">
        <f>(Table2[[#This Row],[Close Price]]/Table2[[#This Row],[Day Low]])-1</f>
        <v>2.1822768842636231E-2</v>
      </c>
      <c r="AD267" s="1">
        <f>(Table2[[#This Row],[Day High]]/Table2[[#This Row],[Close Price]])-1</f>
        <v>3.1402382568976872E-3</v>
      </c>
      <c r="AE267" s="1">
        <f>(Table2[[#This Row],[Close Price]]/Table2[[#This Row],[Current Week Low]])-1</f>
        <v>2.733037412809125E-2</v>
      </c>
      <c r="AF267" s="1">
        <f>(Table2[[#This Row],[Current Week High]]/Table2[[#This Row],[Close Price]])-1</f>
        <v>6.8128510585767632E-3</v>
      </c>
      <c r="AG267" s="1">
        <f>(Table2[[#This Row],[Close Price]]/Table2[[#This Row],[Current Month Low]])-1</f>
        <v>2.733037412809125E-2</v>
      </c>
      <c r="AH267" s="1">
        <f>(Table2[[#This Row],[Current Month High]]/Table2[[#This Row],[Close Price]])-1</f>
        <v>0.17353867045244131</v>
      </c>
      <c r="AI267">
        <v>17.353867045244101</v>
      </c>
      <c r="AJ267">
        <v>70.491975795843103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0.02</v>
      </c>
      <c r="AM267" t="s">
        <v>3182</v>
      </c>
      <c r="AN267">
        <v>-13.47</v>
      </c>
      <c r="AO267" t="s">
        <v>3181</v>
      </c>
      <c r="AP267">
        <v>0.12874703790924699</v>
      </c>
      <c r="AQ267">
        <f>(Table2[[#This Row],[Sharpe Ratio]]-AVERAGE(Table2[Sharpe Ratio]))/_xlfn.STDEV.P(Table2[Sharpe Ratio])</f>
        <v>0.84241874077116563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409</v>
      </c>
      <c r="AT267">
        <f>_xlfn.RANK.AVG(Table2[[#This Row],[6M Return vs Nifty Z-Score]],Table2[6M Return vs Nifty Z-Score])</f>
        <v>327</v>
      </c>
      <c r="AU267">
        <f>_xlfn.RANK.AVG(Table2[[#This Row],[Sharpe Ratio Z-Score]],Table2[Sharpe Ratio Z-Score])</f>
        <v>138</v>
      </c>
      <c r="AV267">
        <f>(Table2[[#This Row],[Rank 1Y]]+Table2[[#This Row],[Rank 6M]]+Table2[[#This Row],[Rank Sharpe]])/3</f>
        <v>291.33333333333331</v>
      </c>
    </row>
    <row r="268" spans="1:48" x14ac:dyDescent="0.3">
      <c r="A268" t="s">
        <v>366</v>
      </c>
      <c r="B268" t="s">
        <v>367</v>
      </c>
      <c r="C268" t="s">
        <v>3145</v>
      </c>
      <c r="D268" t="s">
        <v>83</v>
      </c>
      <c r="E268">
        <v>65230.364579679997</v>
      </c>
      <c r="F268">
        <v>314.89999999999998</v>
      </c>
      <c r="G268">
        <v>58.861843182194697</v>
      </c>
      <c r="H268">
        <f>(Table2[[#This Row],[1Y Return vs Nifty]]-AVERAGE(Table2[1Y Return vs Nifty]))/_xlfn.STDEV.P(Table2[1Y Return vs Nifty])</f>
        <v>0.60212588070102924</v>
      </c>
      <c r="I268">
        <v>-2.3133786046294902</v>
      </c>
      <c r="J268">
        <f>(Table2[[#This Row],[1M Return vs Nifty]]-AVERAGE(Table2[1M Return vs Nifty]))/_xlfn.STDEV.P(Table2[1M Return vs Nifty])</f>
        <v>-0.22199210453678278</v>
      </c>
      <c r="K268">
        <v>15.3059805176255</v>
      </c>
      <c r="L268">
        <f>(Table2[[#This Row],[6M Return vs Nifty]]-AVERAGE(Table2[6M Return vs Nifty]))/_xlfn.STDEV.P(Table2[6M Return vs Nifty])</f>
        <v>0.36227587683844531</v>
      </c>
      <c r="M268">
        <v>8.3306015601790904</v>
      </c>
      <c r="N268">
        <f>(Table2[[#This Row],[1W Return vs Nifty]]-AVERAGE(Table2[1W Return vs Nifty]))/_xlfn.STDEV.P(Table2[1W Return vs Nifty])</f>
        <v>1.5733082593024459</v>
      </c>
      <c r="O268">
        <v>311.81</v>
      </c>
      <c r="P268">
        <v>317.71518803559502</v>
      </c>
      <c r="Q268">
        <v>281.723638083813</v>
      </c>
      <c r="R268">
        <v>57.825143533447303</v>
      </c>
      <c r="S268" s="1">
        <f>(Table2[[#This Row],[Close Price]]-Table2[[#This Row],[20D EMA]])/Table2[[#This Row],[20D EMA]]</f>
        <v>9.9098810172860881E-3</v>
      </c>
      <c r="T268" s="1">
        <f>(Table2[[#This Row],[Close Price]]-Table2[[#This Row],[50D EMA]])/Table2[[#This Row],[50D EMA]]</f>
        <v>-8.8607285443327456E-3</v>
      </c>
      <c r="U268" s="1">
        <f>(Table2[[#This Row],[Close Price]]-Table2[[#This Row],[200D EMA]])/Table2[[#This Row],[200D EMA]]</f>
        <v>0.11776208110132734</v>
      </c>
      <c r="V268">
        <v>1.4749871531115499</v>
      </c>
      <c r="W268">
        <v>309</v>
      </c>
      <c r="X268">
        <v>318.64999999999998</v>
      </c>
      <c r="Y268">
        <v>277.25</v>
      </c>
      <c r="Z268">
        <v>322.60000000000002</v>
      </c>
      <c r="AA268">
        <v>276</v>
      </c>
      <c r="AB268">
        <v>351</v>
      </c>
      <c r="AC268" s="1">
        <f>(Table2[[#This Row],[Close Price]]/Table2[[#This Row],[Day Low]])-1</f>
        <v>1.9093851132685913E-2</v>
      </c>
      <c r="AD268" s="1">
        <f>(Table2[[#This Row],[Day High]]/Table2[[#This Row],[Close Price]])-1</f>
        <v>1.190854239441097E-2</v>
      </c>
      <c r="AE268" s="1">
        <f>(Table2[[#This Row],[Close Price]]/Table2[[#This Row],[Current Week Low]])-1</f>
        <v>0.13579801623083854</v>
      </c>
      <c r="AF268" s="1">
        <f>(Table2[[#This Row],[Current Week High]]/Table2[[#This Row],[Close Price]])-1</f>
        <v>2.4452207049857178E-2</v>
      </c>
      <c r="AG268" s="1">
        <f>(Table2[[#This Row],[Close Price]]/Table2[[#This Row],[Current Month Low]])-1</f>
        <v>0.14094202898550723</v>
      </c>
      <c r="AH268" s="1">
        <f>(Table2[[#This Row],[Current Month High]]/Table2[[#This Row],[Close Price]])-1</f>
        <v>0.1146395681168626</v>
      </c>
      <c r="AI268">
        <v>14.6236900603366</v>
      </c>
      <c r="AJ268">
        <v>87.8317924246942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0.03</v>
      </c>
      <c r="AM268" t="s">
        <v>3182</v>
      </c>
      <c r="AN268">
        <v>-2.4500000000000002</v>
      </c>
      <c r="AO268" t="s">
        <v>3181</v>
      </c>
      <c r="AQ268">
        <f>(Table2[[#This Row],[Sharpe Ratio]]-AVERAGE(Table2[Sharpe Ratio]))/_xlfn.STDEV.P(Table2[Sharpe Ratio])</f>
        <v>-0.68702344015560113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148</v>
      </c>
      <c r="AT268">
        <f>_xlfn.RANK.AVG(Table2[[#This Row],[6M Return vs Nifty Z-Score]],Table2[6M Return vs Nifty Z-Score])</f>
        <v>199</v>
      </c>
      <c r="AU268">
        <f>_xlfn.RANK.AVG(Table2[[#This Row],[Sharpe Ratio Z-Score]],Table2[Sharpe Ratio Z-Score])</f>
        <v>529.5</v>
      </c>
      <c r="AV268">
        <f>(Table2[[#This Row],[Rank 1Y]]+Table2[[#This Row],[Rank 6M]]+Table2[[#This Row],[Rank Sharpe]])/3</f>
        <v>292.16666666666669</v>
      </c>
    </row>
    <row r="269" spans="1:48" x14ac:dyDescent="0.3">
      <c r="A269" t="s">
        <v>47</v>
      </c>
      <c r="B269" t="s">
        <v>48</v>
      </c>
      <c r="C269" t="s">
        <v>3135</v>
      </c>
      <c r="D269" t="s">
        <v>21</v>
      </c>
      <c r="E269">
        <v>477916.66243964498</v>
      </c>
      <c r="F269">
        <v>1766.05</v>
      </c>
      <c r="G269">
        <v>11.5400913848407</v>
      </c>
      <c r="H269">
        <f>(Table2[[#This Row],[1Y Return vs Nifty]]-AVERAGE(Table2[1Y Return vs Nifty]))/_xlfn.STDEV.P(Table2[1Y Return vs Nifty])</f>
        <v>-0.20991236179420109</v>
      </c>
      <c r="I269">
        <v>8.4046114733511104</v>
      </c>
      <c r="J269">
        <f>(Table2[[#This Row],[1M Return vs Nifty]]-AVERAGE(Table2[1M Return vs Nifty]))/_xlfn.STDEV.P(Table2[1M Return vs Nifty])</f>
        <v>1.0140256702851576</v>
      </c>
      <c r="K269">
        <v>22.709475112480799</v>
      </c>
      <c r="L269">
        <f>(Table2[[#This Row],[6M Return vs Nifty]]-AVERAGE(Table2[6M Return vs Nifty]))/_xlfn.STDEV.P(Table2[6M Return vs Nifty])</f>
        <v>0.62440132199995679</v>
      </c>
      <c r="M269">
        <v>0.227524037808776</v>
      </c>
      <c r="N269">
        <f>(Table2[[#This Row],[1W Return vs Nifty]]-AVERAGE(Table2[1W Return vs Nifty]))/_xlfn.STDEV.P(Table2[1W Return vs Nifty])</f>
        <v>-0.10296224661570211</v>
      </c>
      <c r="O269">
        <v>1829.02</v>
      </c>
      <c r="P269">
        <v>1779.3709603668999</v>
      </c>
      <c r="Q269">
        <v>1593.3418286201199</v>
      </c>
      <c r="R269">
        <v>46.870117916138497</v>
      </c>
      <c r="S269" s="1">
        <f>(Table2[[#This Row],[Close Price]]-Table2[[#This Row],[20D EMA]])/Table2[[#This Row],[20D EMA]]</f>
        <v>-3.4428273064263937E-2</v>
      </c>
      <c r="T269" s="1">
        <f>(Table2[[#This Row],[Close Price]]-Table2[[#This Row],[50D EMA]])/Table2[[#This Row],[50D EMA]]</f>
        <v>-7.4863312168212629E-3</v>
      </c>
      <c r="U269" s="1">
        <f>(Table2[[#This Row],[Close Price]]-Table2[[#This Row],[200D EMA]])/Table2[[#This Row],[200D EMA]]</f>
        <v>0.10839367188988586</v>
      </c>
      <c r="V269">
        <v>0.89517002401308698</v>
      </c>
      <c r="W269">
        <v>1756.55</v>
      </c>
      <c r="X269">
        <v>1843.9</v>
      </c>
      <c r="Y269">
        <v>1756.55</v>
      </c>
      <c r="Z269">
        <v>1876.8</v>
      </c>
      <c r="AA269">
        <v>1743</v>
      </c>
      <c r="AB269">
        <v>1888.5</v>
      </c>
      <c r="AC269" s="1">
        <f>(Table2[[#This Row],[Close Price]]/Table2[[#This Row],[Day Low]])-1</f>
        <v>5.4083288263926388E-3</v>
      </c>
      <c r="AD269" s="1">
        <f>(Table2[[#This Row],[Day High]]/Table2[[#This Row],[Close Price]])-1</f>
        <v>4.4081424648226397E-2</v>
      </c>
      <c r="AE269" s="1">
        <f>(Table2[[#This Row],[Close Price]]/Table2[[#This Row],[Current Week Low]])-1</f>
        <v>5.4083288263926388E-3</v>
      </c>
      <c r="AF269" s="1">
        <f>(Table2[[#This Row],[Current Week High]]/Table2[[#This Row],[Close Price]])-1</f>
        <v>6.2710568783443277E-2</v>
      </c>
      <c r="AG269" s="1">
        <f>(Table2[[#This Row],[Close Price]]/Table2[[#This Row],[Current Month Low]])-1</f>
        <v>1.3224325874928278E-2</v>
      </c>
      <c r="AH269" s="1">
        <f>(Table2[[#This Row],[Current Month High]]/Table2[[#This Row],[Close Price]])-1</f>
        <v>6.9335522776818426E-2</v>
      </c>
      <c r="AI269">
        <v>6.9335522776818399</v>
      </c>
      <c r="AJ269">
        <v>42.999999999999901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7.0000000000000007E-2</v>
      </c>
      <c r="AM269" t="s">
        <v>3182</v>
      </c>
      <c r="AN269">
        <v>-5.56</v>
      </c>
      <c r="AO269" t="s">
        <v>3181</v>
      </c>
      <c r="AP269">
        <v>4.6907460318982998E-2</v>
      </c>
      <c r="AQ269">
        <f>(Table2[[#This Row],[Sharpe Ratio]]-AVERAGE(Table2[Sharpe Ratio]))/_xlfn.STDEV.P(Table2[Sharpe Ratio])</f>
        <v>-0.1297892732416267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1.1957631106335846</v>
      </c>
      <c r="AS269">
        <f>_xlfn.RANK.AVG(Table2[[#This Row],[1Y Return vs Nifty Z-Score]],Table2[1Y Return vs Nifty Z-Score])</f>
        <v>367</v>
      </c>
      <c r="AT269">
        <f>_xlfn.RANK.AVG(Table2[[#This Row],[6M Return vs Nifty Z-Score]],Table2[6M Return vs Nifty Z-Score])</f>
        <v>137</v>
      </c>
      <c r="AU269">
        <f>_xlfn.RANK.AVG(Table2[[#This Row],[Sharpe Ratio Z-Score]],Table2[Sharpe Ratio Z-Score])</f>
        <v>374</v>
      </c>
      <c r="AV269">
        <f>(Table2[[#This Row],[Rank 1Y]]+Table2[[#This Row],[Rank 6M]]+Table2[[#This Row],[Rank Sharpe]])/3</f>
        <v>292.66666666666669</v>
      </c>
    </row>
    <row r="270" spans="1:48" x14ac:dyDescent="0.3">
      <c r="A270" t="s">
        <v>844</v>
      </c>
      <c r="B270" t="s">
        <v>845</v>
      </c>
      <c r="C270" t="s">
        <v>3147</v>
      </c>
      <c r="D270" t="s">
        <v>548</v>
      </c>
      <c r="E270">
        <v>18712.128860749999</v>
      </c>
      <c r="F270">
        <v>1223.5</v>
      </c>
      <c r="G270">
        <v>9.6024891009901694</v>
      </c>
      <c r="H270">
        <f>(Table2[[#This Row],[1Y Return vs Nifty]]-AVERAGE(Table2[1Y Return vs Nifty]))/_xlfn.STDEV.P(Table2[1Y Return vs Nifty])</f>
        <v>-0.24316149339800419</v>
      </c>
      <c r="I270">
        <v>-9.7555928122208009</v>
      </c>
      <c r="J270">
        <f>(Table2[[#This Row],[1M Return vs Nifty]]-AVERAGE(Table2[1M Return vs Nifty]))/_xlfn.STDEV.P(Table2[1M Return vs Nifty])</f>
        <v>-1.0802415503459721</v>
      </c>
      <c r="K270">
        <v>7.6945203332458201</v>
      </c>
      <c r="L270">
        <f>(Table2[[#This Row],[6M Return vs Nifty]]-AVERAGE(Table2[6M Return vs Nifty]))/_xlfn.STDEV.P(Table2[6M Return vs Nifty])</f>
        <v>9.2787277421342823E-2</v>
      </c>
      <c r="M270">
        <v>-4.9411398748224302</v>
      </c>
      <c r="N270">
        <f>(Table2[[#This Row],[1W Return vs Nifty]]-AVERAGE(Table2[1W Return vs Nifty]))/_xlfn.STDEV.P(Table2[1W Return vs Nifty])</f>
        <v>-1.1721953679610311</v>
      </c>
      <c r="O270">
        <v>1281.19</v>
      </c>
      <c r="P270">
        <v>1350.05177664908</v>
      </c>
      <c r="Q270">
        <v>1282.3054847047599</v>
      </c>
      <c r="R270">
        <v>26.6287623608087</v>
      </c>
      <c r="S270" s="1">
        <f>(Table2[[#This Row],[Close Price]]-Table2[[#This Row],[20D EMA]])/Table2[[#This Row],[20D EMA]]</f>
        <v>-4.5028450112785813E-2</v>
      </c>
      <c r="T270" s="1">
        <f>(Table2[[#This Row],[Close Price]]-Table2[[#This Row],[50D EMA]])/Table2[[#This Row],[50D EMA]]</f>
        <v>-9.3738461618998126E-2</v>
      </c>
      <c r="U270" s="1">
        <f>(Table2[[#This Row],[Close Price]]-Table2[[#This Row],[200D EMA]])/Table2[[#This Row],[200D EMA]]</f>
        <v>-4.5859185198992881E-2</v>
      </c>
      <c r="V270">
        <v>0.65295600028706802</v>
      </c>
      <c r="W270">
        <v>1194.05</v>
      </c>
      <c r="X270">
        <v>1257.75</v>
      </c>
      <c r="Y270">
        <v>1179.25</v>
      </c>
      <c r="Z270">
        <v>1257.75</v>
      </c>
      <c r="AA270">
        <v>1174.55</v>
      </c>
      <c r="AB270">
        <v>1445</v>
      </c>
      <c r="AC270" s="1">
        <f>(Table2[[#This Row],[Close Price]]/Table2[[#This Row],[Day Low]])-1</f>
        <v>2.4663958795695384E-2</v>
      </c>
      <c r="AD270" s="1">
        <f>(Table2[[#This Row],[Day High]]/Table2[[#This Row],[Close Price]])-1</f>
        <v>2.7993461381283113E-2</v>
      </c>
      <c r="AE270" s="1">
        <f>(Table2[[#This Row],[Close Price]]/Table2[[#This Row],[Current Week Low]])-1</f>
        <v>3.7523849904600448E-2</v>
      </c>
      <c r="AF270" s="1">
        <f>(Table2[[#This Row],[Current Week High]]/Table2[[#This Row],[Close Price]])-1</f>
        <v>2.7993461381283113E-2</v>
      </c>
      <c r="AG270" s="1">
        <f>(Table2[[#This Row],[Close Price]]/Table2[[#This Row],[Current Month Low]])-1</f>
        <v>4.1675535311395784E-2</v>
      </c>
      <c r="AH270" s="1">
        <f>(Table2[[#This Row],[Current Month High]]/Table2[[#This Row],[Close Price]])-1</f>
        <v>0.18103800572129147</v>
      </c>
      <c r="AI270">
        <v>38.945647731916601</v>
      </c>
      <c r="AJ270">
        <v>47.187969924812002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-0.14000000000000001</v>
      </c>
      <c r="AM270" t="s">
        <v>3181</v>
      </c>
      <c r="AN270">
        <v>-9.08</v>
      </c>
      <c r="AO270" t="s">
        <v>3181</v>
      </c>
      <c r="AP270">
        <v>0.10330051217743</v>
      </c>
      <c r="AQ270">
        <f>(Table2[[#This Row],[Sharpe Ratio]]-AVERAGE(Table2[Sharpe Ratio]))/_xlfn.STDEV.P(Table2[Sharpe Ratio])</f>
        <v>0.54012837010094461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380</v>
      </c>
      <c r="AT270">
        <f>_xlfn.RANK.AVG(Table2[[#This Row],[6M Return vs Nifty Z-Score]],Table2[6M Return vs Nifty Z-Score])</f>
        <v>290</v>
      </c>
      <c r="AU270">
        <f>_xlfn.RANK.AVG(Table2[[#This Row],[Sharpe Ratio Z-Score]],Table2[Sharpe Ratio Z-Score])</f>
        <v>208</v>
      </c>
      <c r="AV270">
        <f>(Table2[[#This Row],[Rank 1Y]]+Table2[[#This Row],[Rank 6M]]+Table2[[#This Row],[Rank Sharpe]])/3</f>
        <v>292.66666666666669</v>
      </c>
    </row>
    <row r="271" spans="1:48" x14ac:dyDescent="0.3">
      <c r="A271" t="s">
        <v>1290</v>
      </c>
      <c r="B271" t="s">
        <v>1291</v>
      </c>
      <c r="C271" t="s">
        <v>3140</v>
      </c>
      <c r="D271" t="s">
        <v>51</v>
      </c>
      <c r="E271">
        <v>8898.3851410200004</v>
      </c>
      <c r="F271">
        <v>546.54999999999995</v>
      </c>
      <c r="G271">
        <v>23.990563464561198</v>
      </c>
      <c r="H271">
        <f>(Table2[[#This Row],[1Y Return vs Nifty]]-AVERAGE(Table2[1Y Return vs Nifty]))/_xlfn.STDEV.P(Table2[1Y Return vs Nifty])</f>
        <v>3.7369449590092547E-3</v>
      </c>
      <c r="I271">
        <v>2.3928264126541801</v>
      </c>
      <c r="J271">
        <f>(Table2[[#This Row],[1M Return vs Nifty]]-AVERAGE(Table2[1M Return vs Nifty]))/_xlfn.STDEV.P(Table2[1M Return vs Nifty])</f>
        <v>0.32073587067093429</v>
      </c>
      <c r="K271">
        <v>15.2450862923865</v>
      </c>
      <c r="L271">
        <f>(Table2[[#This Row],[6M Return vs Nifty]]-AVERAGE(Table2[6M Return vs Nifty]))/_xlfn.STDEV.P(Table2[6M Return vs Nifty])</f>
        <v>0.36011987797952399</v>
      </c>
      <c r="M271">
        <v>0.852777706329506</v>
      </c>
      <c r="N271">
        <f>(Table2[[#This Row],[1W Return vs Nifty]]-AVERAGE(Table2[1W Return vs Nifty]))/_xlfn.STDEV.P(Table2[1W Return vs Nifty])</f>
        <v>2.6382965788465201E-2</v>
      </c>
      <c r="O271">
        <v>533.01</v>
      </c>
      <c r="P271">
        <v>533.14462039130206</v>
      </c>
      <c r="Q271">
        <v>483.26481270518599</v>
      </c>
      <c r="R271">
        <v>42.029806013827297</v>
      </c>
      <c r="S271" s="1">
        <f>(Table2[[#This Row],[Close Price]]-Table2[[#This Row],[20D EMA]])/Table2[[#This Row],[20D EMA]]</f>
        <v>2.540290050843317E-2</v>
      </c>
      <c r="T271" s="1">
        <f>(Table2[[#This Row],[Close Price]]-Table2[[#This Row],[50D EMA]])/Table2[[#This Row],[50D EMA]]</f>
        <v>2.5143983632169086E-2</v>
      </c>
      <c r="U271" s="1">
        <f>(Table2[[#This Row],[Close Price]]-Table2[[#This Row],[200D EMA]])/Table2[[#This Row],[200D EMA]]</f>
        <v>0.13095343511678528</v>
      </c>
      <c r="V271">
        <v>0.19373699361423199</v>
      </c>
      <c r="W271">
        <v>517</v>
      </c>
      <c r="X271">
        <v>550.85</v>
      </c>
      <c r="Y271">
        <v>509.6</v>
      </c>
      <c r="Z271">
        <v>550.85</v>
      </c>
      <c r="AA271">
        <v>500.55</v>
      </c>
      <c r="AB271">
        <v>569.95000000000005</v>
      </c>
      <c r="AC271" s="1">
        <f>(Table2[[#This Row],[Close Price]]/Table2[[#This Row],[Day Low]])-1</f>
        <v>5.715667311411976E-2</v>
      </c>
      <c r="AD271" s="1">
        <f>(Table2[[#This Row],[Day High]]/Table2[[#This Row],[Close Price]])-1</f>
        <v>7.867532705150504E-3</v>
      </c>
      <c r="AE271" s="1">
        <f>(Table2[[#This Row],[Close Price]]/Table2[[#This Row],[Current Week Low]])-1</f>
        <v>7.2507849293563353E-2</v>
      </c>
      <c r="AF271" s="1">
        <f>(Table2[[#This Row],[Current Week High]]/Table2[[#This Row],[Close Price]])-1</f>
        <v>7.867532705150504E-3</v>
      </c>
      <c r="AG271" s="1">
        <f>(Table2[[#This Row],[Close Price]]/Table2[[#This Row],[Current Month Low]])-1</f>
        <v>9.1898911197682454E-2</v>
      </c>
      <c r="AH271" s="1">
        <f>(Table2[[#This Row],[Current Month High]]/Table2[[#This Row],[Close Price]])-1</f>
        <v>4.2814015186168008E-2</v>
      </c>
      <c r="AI271">
        <v>20.5470679718232</v>
      </c>
      <c r="AJ271">
        <v>52.966694654351997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0.14000000000000001</v>
      </c>
      <c r="AM271" t="s">
        <v>3182</v>
      </c>
      <c r="AN271">
        <v>-3.25</v>
      </c>
      <c r="AO271" t="s">
        <v>3181</v>
      </c>
      <c r="AP271">
        <v>4.4620177445561002E-2</v>
      </c>
      <c r="AQ271">
        <f>(Table2[[#This Row],[Sharpe Ratio]]-AVERAGE(Table2[Sharpe Ratio]))/_xlfn.STDEV.P(Table2[Sharpe Ratio])</f>
        <v>-0.15696090346421004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295</v>
      </c>
      <c r="AT271">
        <f>_xlfn.RANK.AVG(Table2[[#This Row],[6M Return vs Nifty Z-Score]],Table2[6M Return vs Nifty Z-Score])</f>
        <v>200</v>
      </c>
      <c r="AU271">
        <f>_xlfn.RANK.AVG(Table2[[#This Row],[Sharpe Ratio Z-Score]],Table2[Sharpe Ratio Z-Score])</f>
        <v>383</v>
      </c>
      <c r="AV271">
        <f>(Table2[[#This Row],[Rank 1Y]]+Table2[[#This Row],[Rank 6M]]+Table2[[#This Row],[Rank Sharpe]])/3</f>
        <v>292.66666666666669</v>
      </c>
    </row>
    <row r="272" spans="1:48" x14ac:dyDescent="0.3">
      <c r="A272" t="s">
        <v>410</v>
      </c>
      <c r="B272" t="s">
        <v>411</v>
      </c>
      <c r="C272" t="s">
        <v>3146</v>
      </c>
      <c r="D272" t="s">
        <v>307</v>
      </c>
      <c r="E272">
        <v>54579.437862999999</v>
      </c>
      <c r="F272">
        <v>1649.5</v>
      </c>
      <c r="G272">
        <v>70.0901428516446</v>
      </c>
      <c r="H272">
        <f>(Table2[[#This Row],[1Y Return vs Nifty]]-AVERAGE(Table2[1Y Return vs Nifty]))/_xlfn.STDEV.P(Table2[1Y Return vs Nifty])</f>
        <v>0.79480278684844052</v>
      </c>
      <c r="I272">
        <v>-2.09670910100956</v>
      </c>
      <c r="J272">
        <f>(Table2[[#This Row],[1M Return vs Nifty]]-AVERAGE(Table2[1M Return vs Nifty]))/_xlfn.STDEV.P(Table2[1M Return vs Nifty])</f>
        <v>-0.1970053900700216</v>
      </c>
      <c r="K272">
        <v>4.2257105080490902</v>
      </c>
      <c r="L272">
        <f>(Table2[[#This Row],[6M Return vs Nifty]]-AVERAGE(Table2[6M Return vs Nifty]))/_xlfn.STDEV.P(Table2[6M Return vs Nifty])</f>
        <v>-3.002814547937302E-2</v>
      </c>
      <c r="M272">
        <v>-4.8795359235281399</v>
      </c>
      <c r="N272">
        <f>(Table2[[#This Row],[1W Return vs Nifty]]-AVERAGE(Table2[1W Return vs Nifty]))/_xlfn.STDEV.P(Table2[1W Return vs Nifty])</f>
        <v>-1.1594514584627509</v>
      </c>
      <c r="O272">
        <v>1780.12</v>
      </c>
      <c r="P272">
        <v>1761.8690684600499</v>
      </c>
      <c r="Q272">
        <v>1473.4292798496899</v>
      </c>
      <c r="R272">
        <v>26.156861650695401</v>
      </c>
      <c r="S272" s="1">
        <f>(Table2[[#This Row],[Close Price]]-Table2[[#This Row],[20D EMA]])/Table2[[#This Row],[20D EMA]]</f>
        <v>-7.3377075702761557E-2</v>
      </c>
      <c r="T272" s="1">
        <f>(Table2[[#This Row],[Close Price]]-Table2[[#This Row],[50D EMA]])/Table2[[#This Row],[50D EMA]]</f>
        <v>-6.3778330905295555E-2</v>
      </c>
      <c r="U272" s="1">
        <f>(Table2[[#This Row],[Close Price]]-Table2[[#This Row],[200D EMA]])/Table2[[#This Row],[200D EMA]]</f>
        <v>0.11949723176959787</v>
      </c>
      <c r="V272">
        <v>0.94209277657546697</v>
      </c>
      <c r="W272">
        <v>1617.7</v>
      </c>
      <c r="X272">
        <v>1704.9</v>
      </c>
      <c r="Y272">
        <v>1617.7</v>
      </c>
      <c r="Z272">
        <v>1782.95</v>
      </c>
      <c r="AA272">
        <v>1617.7</v>
      </c>
      <c r="AB272">
        <v>1902</v>
      </c>
      <c r="AC272" s="1">
        <f>(Table2[[#This Row],[Close Price]]/Table2[[#This Row],[Day Low]])-1</f>
        <v>1.9657538480558845E-2</v>
      </c>
      <c r="AD272" s="1">
        <f>(Table2[[#This Row],[Day High]]/Table2[[#This Row],[Close Price]])-1</f>
        <v>3.3585935131858147E-2</v>
      </c>
      <c r="AE272" s="1">
        <f>(Table2[[#This Row],[Close Price]]/Table2[[#This Row],[Current Week Low]])-1</f>
        <v>1.9657538480558845E-2</v>
      </c>
      <c r="AF272" s="1">
        <f>(Table2[[#This Row],[Current Week High]]/Table2[[#This Row],[Close Price]])-1</f>
        <v>8.0903304031524792E-2</v>
      </c>
      <c r="AG272" s="1">
        <f>(Table2[[#This Row],[Close Price]]/Table2[[#This Row],[Current Month Low]])-1</f>
        <v>1.9657538480558845E-2</v>
      </c>
      <c r="AH272" s="1">
        <f>(Table2[[#This Row],[Current Month High]]/Table2[[#This Row],[Close Price]])-1</f>
        <v>0.15307668990603207</v>
      </c>
      <c r="AI272">
        <v>17.908457108214598</v>
      </c>
      <c r="AJ272">
        <v>103.353263884608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0.06</v>
      </c>
      <c r="AM272" t="s">
        <v>3182</v>
      </c>
      <c r="AN272">
        <v>-8.92</v>
      </c>
      <c r="AO272" t="s">
        <v>3181</v>
      </c>
      <c r="AP272">
        <v>2.7253153042151999E-2</v>
      </c>
      <c r="AQ272">
        <f>(Table2[[#This Row],[Sharpe Ratio]]-AVERAGE(Table2[Sharpe Ratio]))/_xlfn.STDEV.P(Table2[Sharpe Ratio])</f>
        <v>-0.36327135620240458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-0.95495356336610959</v>
      </c>
      <c r="AS272">
        <f>_xlfn.RANK.AVG(Table2[[#This Row],[1Y Return vs Nifty Z-Score]],Table2[1Y Return vs Nifty Z-Score])</f>
        <v>118</v>
      </c>
      <c r="AT272">
        <f>_xlfn.RANK.AVG(Table2[[#This Row],[6M Return vs Nifty Z-Score]],Table2[6M Return vs Nifty Z-Score])</f>
        <v>333</v>
      </c>
      <c r="AU272">
        <f>_xlfn.RANK.AVG(Table2[[#This Row],[Sharpe Ratio Z-Score]],Table2[Sharpe Ratio Z-Score])</f>
        <v>432</v>
      </c>
      <c r="AV272">
        <f>(Table2[[#This Row],[Rank 1Y]]+Table2[[#This Row],[Rank 6M]]+Table2[[#This Row],[Rank Sharpe]])/3</f>
        <v>294.33333333333331</v>
      </c>
    </row>
    <row r="273" spans="1:48" x14ac:dyDescent="0.3">
      <c r="A273" t="s">
        <v>1722</v>
      </c>
      <c r="B273" t="s">
        <v>1723</v>
      </c>
      <c r="C273" t="s">
        <v>3143</v>
      </c>
      <c r="D273" t="s">
        <v>120</v>
      </c>
      <c r="E273">
        <v>4813.53</v>
      </c>
      <c r="F273">
        <v>8022.55</v>
      </c>
      <c r="G273">
        <v>-5.5245583113046202</v>
      </c>
      <c r="H273">
        <f>(Table2[[#This Row],[1Y Return vs Nifty]]-AVERAGE(Table2[1Y Return vs Nifty]))/_xlfn.STDEV.P(Table2[1Y Return vs Nifty])</f>
        <v>-0.50274066213682356</v>
      </c>
      <c r="I273">
        <v>-6.18789832144091</v>
      </c>
      <c r="J273">
        <f>(Table2[[#This Row],[1M Return vs Nifty]]-AVERAGE(Table2[1M Return vs Nifty]))/_xlfn.STDEV.P(Table2[1M Return vs Nifty])</f>
        <v>-0.66880864420830355</v>
      </c>
      <c r="K273">
        <v>10.7562404651274</v>
      </c>
      <c r="L273">
        <f>(Table2[[#This Row],[6M Return vs Nifty]]-AVERAGE(Table2[6M Return vs Nifty]))/_xlfn.STDEV.P(Table2[6M Return vs Nifty])</f>
        <v>0.20118943024888958</v>
      </c>
      <c r="M273">
        <v>0.70415659901041905</v>
      </c>
      <c r="N273">
        <f>(Table2[[#This Row],[1W Return vs Nifty]]-AVERAGE(Table2[1W Return vs Nifty]))/_xlfn.STDEV.P(Table2[1W Return vs Nifty])</f>
        <v>-4.3620416569289441E-3</v>
      </c>
      <c r="O273">
        <v>8375.0499999999993</v>
      </c>
      <c r="P273">
        <v>8326.4281957589192</v>
      </c>
      <c r="Q273">
        <v>7289.5423094663001</v>
      </c>
      <c r="R273">
        <v>41.253583492403699</v>
      </c>
      <c r="S273" s="1">
        <f>(Table2[[#This Row],[Close Price]]-Table2[[#This Row],[20D EMA]])/Table2[[#This Row],[20D EMA]]</f>
        <v>-4.2089300959397155E-2</v>
      </c>
      <c r="T273" s="1">
        <f>(Table2[[#This Row],[Close Price]]-Table2[[#This Row],[50D EMA]])/Table2[[#This Row],[50D EMA]]</f>
        <v>-3.6495624367925236E-2</v>
      </c>
      <c r="U273" s="1">
        <f>(Table2[[#This Row],[Close Price]]-Table2[[#This Row],[200D EMA]])/Table2[[#This Row],[200D EMA]]</f>
        <v>0.10055606503330204</v>
      </c>
      <c r="V273">
        <v>0.39468673432377999</v>
      </c>
      <c r="W273">
        <v>7930</v>
      </c>
      <c r="X273">
        <v>8165</v>
      </c>
      <c r="Y273">
        <v>7716.1</v>
      </c>
      <c r="Z273">
        <v>8241.85</v>
      </c>
      <c r="AA273">
        <v>7676</v>
      </c>
      <c r="AB273">
        <v>9721.0499999999993</v>
      </c>
      <c r="AC273" s="1">
        <f>(Table2[[#This Row],[Close Price]]/Table2[[#This Row],[Day Low]])-1</f>
        <v>1.1670870113493104E-2</v>
      </c>
      <c r="AD273" s="1">
        <f>(Table2[[#This Row],[Day High]]/Table2[[#This Row],[Close Price]])-1</f>
        <v>1.775619971206166E-2</v>
      </c>
      <c r="AE273" s="1">
        <f>(Table2[[#This Row],[Close Price]]/Table2[[#This Row],[Current Week Low]])-1</f>
        <v>3.9715659465273889E-2</v>
      </c>
      <c r="AF273" s="1">
        <f>(Table2[[#This Row],[Current Week High]]/Table2[[#This Row],[Close Price]])-1</f>
        <v>2.7335448205371149E-2</v>
      </c>
      <c r="AG273" s="1">
        <f>(Table2[[#This Row],[Close Price]]/Table2[[#This Row],[Current Month Low]])-1</f>
        <v>4.5147212089630129E-2</v>
      </c>
      <c r="AH273" s="1">
        <f>(Table2[[#This Row],[Current Month High]]/Table2[[#This Row],[Close Price]])-1</f>
        <v>0.21171572629650171</v>
      </c>
      <c r="AI273">
        <v>21.1715726296501</v>
      </c>
      <c r="AJ273">
        <v>69.464834549698395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0.09</v>
      </c>
      <c r="AM273" t="s">
        <v>3182</v>
      </c>
      <c r="AN273">
        <v>-9.86</v>
      </c>
      <c r="AO273" t="s">
        <v>3181</v>
      </c>
      <c r="AP273">
        <v>0.121056386590024</v>
      </c>
      <c r="AQ273">
        <f>(Table2[[#This Row],[Sharpe Ratio]]-AVERAGE(Table2[Sharpe Ratio]))/_xlfn.STDEV.P(Table2[Sharpe Ratio])</f>
        <v>0.75105814158820849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-0.22366377616495797</v>
      </c>
      <c r="AS273">
        <f>_xlfn.RANK.AVG(Table2[[#This Row],[1Y Return vs Nifty Z-Score]],Table2[1Y Return vs Nifty Z-Score])</f>
        <v>479</v>
      </c>
      <c r="AT273">
        <f>_xlfn.RANK.AVG(Table2[[#This Row],[6M Return vs Nifty Z-Score]],Table2[6M Return vs Nifty Z-Score])</f>
        <v>250</v>
      </c>
      <c r="AU273">
        <f>_xlfn.RANK.AVG(Table2[[#This Row],[Sharpe Ratio Z-Score]],Table2[Sharpe Ratio Z-Score])</f>
        <v>155</v>
      </c>
      <c r="AV273">
        <f>(Table2[[#This Row],[Rank 1Y]]+Table2[[#This Row],[Rank 6M]]+Table2[[#This Row],[Rank Sharpe]])/3</f>
        <v>294.66666666666669</v>
      </c>
    </row>
    <row r="274" spans="1:48" x14ac:dyDescent="0.3">
      <c r="A274" t="s">
        <v>1690</v>
      </c>
      <c r="B274" t="s">
        <v>1691</v>
      </c>
      <c r="C274" t="s">
        <v>3148</v>
      </c>
      <c r="D274" t="s">
        <v>128</v>
      </c>
      <c r="E274">
        <v>5112.5647934750004</v>
      </c>
      <c r="F274">
        <v>1080.8499999999999</v>
      </c>
      <c r="G274">
        <v>33.772505357314898</v>
      </c>
      <c r="H274">
        <f>(Table2[[#This Row],[1Y Return vs Nifty]]-AVERAGE(Table2[1Y Return vs Nifty]))/_xlfn.STDEV.P(Table2[1Y Return vs Nifty])</f>
        <v>0.17159444391208756</v>
      </c>
      <c r="I274">
        <v>13.459555598760801</v>
      </c>
      <c r="J274">
        <f>(Table2[[#This Row],[1M Return vs Nifty]]-AVERAGE(Table2[1M Return vs Nifty]))/_xlfn.STDEV.P(Table2[1M Return vs Nifty])</f>
        <v>1.5969708628333599</v>
      </c>
      <c r="K274">
        <v>42.528630525048001</v>
      </c>
      <c r="L274">
        <f>(Table2[[#This Row],[6M Return vs Nifty]]-AVERAGE(Table2[6M Return vs Nifty]))/_xlfn.STDEV.P(Table2[6M Return vs Nifty])</f>
        <v>1.326111152227218</v>
      </c>
      <c r="M274">
        <v>5.9827563216729898</v>
      </c>
      <c r="N274">
        <f>(Table2[[#This Row],[1W Return vs Nifty]]-AVERAGE(Table2[1W Return vs Nifty]))/_xlfn.STDEV.P(Table2[1W Return vs Nifty])</f>
        <v>1.0876133224216142</v>
      </c>
      <c r="O274">
        <v>1000.71</v>
      </c>
      <c r="P274">
        <v>958.43778432776799</v>
      </c>
      <c r="Q274">
        <v>841.82798569852298</v>
      </c>
      <c r="R274">
        <v>65.572128067801998</v>
      </c>
      <c r="S274" s="1">
        <f>(Table2[[#This Row],[Close Price]]-Table2[[#This Row],[20D EMA]])/Table2[[#This Row],[20D EMA]]</f>
        <v>8.0083140969911232E-2</v>
      </c>
      <c r="T274" s="1">
        <f>(Table2[[#This Row],[Close Price]]-Table2[[#This Row],[50D EMA]])/Table2[[#This Row],[50D EMA]]</f>
        <v>0.12772056535530868</v>
      </c>
      <c r="U274" s="1">
        <f>(Table2[[#This Row],[Close Price]]-Table2[[#This Row],[200D EMA]])/Table2[[#This Row],[200D EMA]]</f>
        <v>0.28393213145930735</v>
      </c>
      <c r="V274">
        <v>0.78503154912536199</v>
      </c>
      <c r="W274">
        <v>1036</v>
      </c>
      <c r="X274">
        <v>1089.95</v>
      </c>
      <c r="Y274">
        <v>974.15</v>
      </c>
      <c r="Z274">
        <v>1090.5999999999999</v>
      </c>
      <c r="AA274">
        <v>837.2</v>
      </c>
      <c r="AB274">
        <v>1090.5999999999999</v>
      </c>
      <c r="AC274" s="1">
        <f>(Table2[[#This Row],[Close Price]]/Table2[[#This Row],[Day Low]])-1</f>
        <v>4.3291505791505758E-2</v>
      </c>
      <c r="AD274" s="1">
        <f>(Table2[[#This Row],[Day High]]/Table2[[#This Row],[Close Price]])-1</f>
        <v>8.4192996252949737E-3</v>
      </c>
      <c r="AE274" s="1">
        <f>(Table2[[#This Row],[Close Price]]/Table2[[#This Row],[Current Week Low]])-1</f>
        <v>0.10953138633680637</v>
      </c>
      <c r="AF274" s="1">
        <f>(Table2[[#This Row],[Current Week High]]/Table2[[#This Row],[Close Price]])-1</f>
        <v>9.0206781699588845E-3</v>
      </c>
      <c r="AG274" s="1">
        <f>(Table2[[#This Row],[Close Price]]/Table2[[#This Row],[Current Month Low]])-1</f>
        <v>0.29102962255136156</v>
      </c>
      <c r="AH274" s="1">
        <f>(Table2[[#This Row],[Current Month High]]/Table2[[#This Row],[Close Price]])-1</f>
        <v>9.0206781699588845E-3</v>
      </c>
      <c r="AI274">
        <v>0.90206781699588801</v>
      </c>
      <c r="AJ274">
        <v>73.240903991024098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0.25</v>
      </c>
      <c r="AM274" t="s">
        <v>3182</v>
      </c>
      <c r="AN274">
        <v>8.5</v>
      </c>
      <c r="AO274" t="s">
        <v>3182</v>
      </c>
      <c r="AP274">
        <v>-7.1791204130439998E-3</v>
      </c>
      <c r="AQ274">
        <f>(Table2[[#This Row],[Sharpe Ratio]]-AVERAGE(Table2[Sharpe Ratio]))/_xlfn.STDEV.P(Table2[Sharpe Ratio])</f>
        <v>-0.7723073407405735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3.4099824406537058</v>
      </c>
      <c r="AS274">
        <f>_xlfn.RANK.AVG(Table2[[#This Row],[1Y Return vs Nifty Z-Score]],Table2[1Y Return vs Nifty Z-Score])</f>
        <v>245</v>
      </c>
      <c r="AT274">
        <f>_xlfn.RANK.AVG(Table2[[#This Row],[6M Return vs Nifty Z-Score]],Table2[6M Return vs Nifty Z-Score])</f>
        <v>69</v>
      </c>
      <c r="AU274">
        <f>_xlfn.RANK.AVG(Table2[[#This Row],[Sharpe Ratio Z-Score]],Table2[Sharpe Ratio Z-Score])</f>
        <v>571</v>
      </c>
      <c r="AV274">
        <f>(Table2[[#This Row],[Rank 1Y]]+Table2[[#This Row],[Rank 6M]]+Table2[[#This Row],[Rank Sharpe]])/3</f>
        <v>295</v>
      </c>
    </row>
    <row r="275" spans="1:48" x14ac:dyDescent="0.3">
      <c r="A275" t="s">
        <v>250</v>
      </c>
      <c r="B275" t="s">
        <v>251</v>
      </c>
      <c r="C275" t="s">
        <v>3142</v>
      </c>
      <c r="D275" t="s">
        <v>102</v>
      </c>
      <c r="E275">
        <v>99781.079776690007</v>
      </c>
      <c r="F275">
        <v>4989.55</v>
      </c>
      <c r="G275">
        <v>34.695299109309097</v>
      </c>
      <c r="H275">
        <f>(Table2[[#This Row],[1Y Return vs Nifty]]-AVERAGE(Table2[1Y Return vs Nifty]))/_xlfn.STDEV.P(Table2[1Y Return vs Nifty])</f>
        <v>0.18742952583728478</v>
      </c>
      <c r="I275">
        <v>-8.4461325074110505</v>
      </c>
      <c r="J275">
        <f>(Table2[[#This Row],[1M Return vs Nifty]]-AVERAGE(Table2[1M Return vs Nifty]))/_xlfn.STDEV.P(Table2[1M Return vs Nifty])</f>
        <v>-0.92923224725903031</v>
      </c>
      <c r="K275">
        <v>2.3036356159601299</v>
      </c>
      <c r="L275">
        <f>(Table2[[#This Row],[6M Return vs Nifty]]-AVERAGE(Table2[6M Return vs Nifty]))/_xlfn.STDEV.P(Table2[6M Return vs Nifty])</f>
        <v>-9.8080432175535595E-2</v>
      </c>
      <c r="M275">
        <v>-5.0377391712657396</v>
      </c>
      <c r="N275">
        <f>(Table2[[#This Row],[1W Return vs Nifty]]-AVERAGE(Table2[1W Return vs Nifty]))/_xlfn.STDEV.P(Table2[1W Return vs Nifty])</f>
        <v>-1.1921787077567236</v>
      </c>
      <c r="O275">
        <v>5225.07</v>
      </c>
      <c r="P275">
        <v>5404.3252586038097</v>
      </c>
      <c r="Q275">
        <v>5005.5251419477499</v>
      </c>
      <c r="R275">
        <v>27.217977020357502</v>
      </c>
      <c r="S275" s="1">
        <f>(Table2[[#This Row],[Close Price]]-Table2[[#This Row],[20D EMA]])/Table2[[#This Row],[20D EMA]]</f>
        <v>-4.5074994210603792E-2</v>
      </c>
      <c r="T275" s="1">
        <f>(Table2[[#This Row],[Close Price]]-Table2[[#This Row],[50D EMA]])/Table2[[#This Row],[50D EMA]]</f>
        <v>-7.6748759328184007E-2</v>
      </c>
      <c r="U275" s="1">
        <f>(Table2[[#This Row],[Close Price]]-Table2[[#This Row],[200D EMA]])/Table2[[#This Row],[200D EMA]]</f>
        <v>-3.1915016895776725E-3</v>
      </c>
      <c r="V275">
        <v>1.0333354945712601</v>
      </c>
      <c r="W275">
        <v>4919.95</v>
      </c>
      <c r="X275">
        <v>5027.5</v>
      </c>
      <c r="Y275">
        <v>4740.1000000000004</v>
      </c>
      <c r="Z275">
        <v>5037.5</v>
      </c>
      <c r="AA275">
        <v>4740.1000000000004</v>
      </c>
      <c r="AB275">
        <v>5794</v>
      </c>
      <c r="AC275" s="1">
        <f>(Table2[[#This Row],[Close Price]]/Table2[[#This Row],[Day Low]])-1</f>
        <v>1.4146485228508476E-2</v>
      </c>
      <c r="AD275" s="1">
        <f>(Table2[[#This Row],[Day High]]/Table2[[#This Row],[Close Price]])-1</f>
        <v>7.6058963233156529E-3</v>
      </c>
      <c r="AE275" s="1">
        <f>(Table2[[#This Row],[Close Price]]/Table2[[#This Row],[Current Week Low]])-1</f>
        <v>5.2625472036454957E-2</v>
      </c>
      <c r="AF275" s="1">
        <f>(Table2[[#This Row],[Current Week High]]/Table2[[#This Row],[Close Price]])-1</f>
        <v>9.6100850778126912E-3</v>
      </c>
      <c r="AG275" s="1">
        <f>(Table2[[#This Row],[Close Price]]/Table2[[#This Row],[Current Month Low]])-1</f>
        <v>5.2625472036454957E-2</v>
      </c>
      <c r="AH275" s="1">
        <f>(Table2[[#This Row],[Current Month High]]/Table2[[#This Row],[Close Price]])-1</f>
        <v>0.16122696435550288</v>
      </c>
      <c r="AI275">
        <v>25.186640077762501</v>
      </c>
      <c r="AJ275">
        <v>64.048988985697804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0.01</v>
      </c>
      <c r="AM275" t="s">
        <v>3182</v>
      </c>
      <c r="AN275">
        <v>-9.3699999999999992</v>
      </c>
      <c r="AO275" t="s">
        <v>3181</v>
      </c>
      <c r="AP275">
        <v>7.5834331570961006E-2</v>
      </c>
      <c r="AQ275">
        <f>(Table2[[#This Row],[Sharpe Ratio]]-AVERAGE(Table2[Sharpe Ratio]))/_xlfn.STDEV.P(Table2[Sharpe Ratio])</f>
        <v>0.2138456388578574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241</v>
      </c>
      <c r="AT275">
        <f>_xlfn.RANK.AVG(Table2[[#This Row],[6M Return vs Nifty Z-Score]],Table2[6M Return vs Nifty Z-Score])</f>
        <v>356</v>
      </c>
      <c r="AU275">
        <f>_xlfn.RANK.AVG(Table2[[#This Row],[Sharpe Ratio Z-Score]],Table2[Sharpe Ratio Z-Score])</f>
        <v>289</v>
      </c>
      <c r="AV275">
        <f>(Table2[[#This Row],[Rank 1Y]]+Table2[[#This Row],[Rank 6M]]+Table2[[#This Row],[Rank Sharpe]])/3</f>
        <v>295.33333333333331</v>
      </c>
    </row>
    <row r="276" spans="1:48" x14ac:dyDescent="0.3">
      <c r="A276" t="s">
        <v>248</v>
      </c>
      <c r="B276" t="s">
        <v>249</v>
      </c>
      <c r="C276" t="s">
        <v>3140</v>
      </c>
      <c r="D276" t="s">
        <v>51</v>
      </c>
      <c r="E276">
        <v>100749.17824875</v>
      </c>
      <c r="F276">
        <v>1001.25</v>
      </c>
      <c r="G276">
        <v>47.705575409021598</v>
      </c>
      <c r="H276">
        <f>(Table2[[#This Row],[1Y Return vs Nifty]]-AVERAGE(Table2[1Y Return vs Nifty]))/_xlfn.STDEV.P(Table2[1Y Return vs Nifty])</f>
        <v>0.41068503729928058</v>
      </c>
      <c r="I276">
        <v>-1.2571795275664299</v>
      </c>
      <c r="J276">
        <f>(Table2[[#This Row],[1M Return vs Nifty]]-AVERAGE(Table2[1M Return vs Nifty]))/_xlfn.STDEV.P(Table2[1M Return vs Nifty])</f>
        <v>-0.10018933895273034</v>
      </c>
      <c r="K276">
        <v>-5.7392458363996699</v>
      </c>
      <c r="L276">
        <f>(Table2[[#This Row],[6M Return vs Nifty]]-AVERAGE(Table2[6M Return vs Nifty]))/_xlfn.STDEV.P(Table2[6M Return vs Nifty])</f>
        <v>-0.38284377657590812</v>
      </c>
      <c r="M276">
        <v>-0.78779383770270495</v>
      </c>
      <c r="N276">
        <f>(Table2[[#This Row],[1W Return vs Nifty]]-AVERAGE(Table2[1W Return vs Nifty]))/_xlfn.STDEV.P(Table2[1W Return vs Nifty])</f>
        <v>-0.31299940893492861</v>
      </c>
      <c r="O276">
        <v>1022.95</v>
      </c>
      <c r="P276">
        <v>1062.3347196023301</v>
      </c>
      <c r="Q276">
        <v>998.50510322095499</v>
      </c>
      <c r="R276">
        <v>30.5527348952428</v>
      </c>
      <c r="S276" s="1">
        <f>(Table2[[#This Row],[Close Price]]-Table2[[#This Row],[20D EMA]])/Table2[[#This Row],[20D EMA]]</f>
        <v>-2.1213158023363845E-2</v>
      </c>
      <c r="T276" s="1">
        <f>(Table2[[#This Row],[Close Price]]-Table2[[#This Row],[50D EMA]])/Table2[[#This Row],[50D EMA]]</f>
        <v>-5.7500445457714391E-2</v>
      </c>
      <c r="U276" s="1">
        <f>(Table2[[#This Row],[Close Price]]-Table2[[#This Row],[200D EMA]])/Table2[[#This Row],[200D EMA]]</f>
        <v>2.7490062596481294E-3</v>
      </c>
      <c r="V276">
        <v>0.42861749799444099</v>
      </c>
      <c r="W276">
        <v>985</v>
      </c>
      <c r="X276">
        <v>1004.45</v>
      </c>
      <c r="Y276">
        <v>977</v>
      </c>
      <c r="Z276">
        <v>1016.8</v>
      </c>
      <c r="AA276">
        <v>977</v>
      </c>
      <c r="AB276">
        <v>1087.25</v>
      </c>
      <c r="AC276" s="1">
        <f>(Table2[[#This Row],[Close Price]]/Table2[[#This Row],[Day Low]])-1</f>
        <v>1.6497461928933976E-2</v>
      </c>
      <c r="AD276" s="1">
        <f>(Table2[[#This Row],[Day High]]/Table2[[#This Row],[Close Price]])-1</f>
        <v>3.1960049937578283E-3</v>
      </c>
      <c r="AE276" s="1">
        <f>(Table2[[#This Row],[Close Price]]/Table2[[#This Row],[Current Week Low]])-1</f>
        <v>2.482088024564999E-2</v>
      </c>
      <c r="AF276" s="1">
        <f>(Table2[[#This Row],[Current Week High]]/Table2[[#This Row],[Close Price]])-1</f>
        <v>1.5530586766541843E-2</v>
      </c>
      <c r="AG276" s="1">
        <f>(Table2[[#This Row],[Close Price]]/Table2[[#This Row],[Current Month Low]])-1</f>
        <v>2.482088024564999E-2</v>
      </c>
      <c r="AH276" s="1">
        <f>(Table2[[#This Row],[Current Month High]]/Table2[[#This Row],[Close Price]])-1</f>
        <v>8.5892634207241025E-2</v>
      </c>
      <c r="AI276">
        <v>32.264669163545499</v>
      </c>
      <c r="AJ276">
        <v>75.580885576501501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-0.17</v>
      </c>
      <c r="AM276" t="s">
        <v>3181</v>
      </c>
      <c r="AN276">
        <v>-5.38</v>
      </c>
      <c r="AO276" t="s">
        <v>3181</v>
      </c>
      <c r="AP276">
        <v>8.5683278811615998E-2</v>
      </c>
      <c r="AQ276">
        <f>(Table2[[#This Row],[Sharpe Ratio]]-AVERAGE(Table2[Sharpe Ratio]))/_xlfn.STDEV.P(Table2[Sharpe Ratio])</f>
        <v>0.3308455760385336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189</v>
      </c>
      <c r="AT276">
        <f>_xlfn.RANK.AVG(Table2[[#This Row],[6M Return vs Nifty Z-Score]],Table2[6M Return vs Nifty Z-Score])</f>
        <v>449</v>
      </c>
      <c r="AU276">
        <f>_xlfn.RANK.AVG(Table2[[#This Row],[Sharpe Ratio Z-Score]],Table2[Sharpe Ratio Z-Score])</f>
        <v>259</v>
      </c>
      <c r="AV276">
        <f>(Table2[[#This Row],[Rank 1Y]]+Table2[[#This Row],[Rank 6M]]+Table2[[#This Row],[Rank Sharpe]])/3</f>
        <v>299</v>
      </c>
    </row>
    <row r="277" spans="1:48" x14ac:dyDescent="0.3">
      <c r="A277" t="s">
        <v>1833</v>
      </c>
      <c r="B277" t="s">
        <v>1834</v>
      </c>
      <c r="C277" t="s">
        <v>3148</v>
      </c>
      <c r="D277" t="s">
        <v>1456</v>
      </c>
      <c r="E277">
        <v>4172.063074963</v>
      </c>
      <c r="F277">
        <v>76.930000000000007</v>
      </c>
      <c r="G277">
        <v>34.582977732852399</v>
      </c>
      <c r="H277">
        <f>(Table2[[#This Row],[1Y Return vs Nifty]]-AVERAGE(Table2[1Y Return vs Nifty]))/_xlfn.STDEV.P(Table2[1Y Return vs Nifty])</f>
        <v>0.18550209818153932</v>
      </c>
      <c r="I277">
        <v>-1.3852047746471401</v>
      </c>
      <c r="J277">
        <f>(Table2[[#This Row],[1M Return vs Nifty]]-AVERAGE(Table2[1M Return vs Nifty]))/_xlfn.STDEV.P(Table2[1M Return vs Nifty])</f>
        <v>-0.11495343929863616</v>
      </c>
      <c r="K277">
        <v>-15.6059037576135</v>
      </c>
      <c r="L277">
        <f>(Table2[[#This Row],[6M Return vs Nifty]]-AVERAGE(Table2[6M Return vs Nifty]))/_xlfn.STDEV.P(Table2[6M Return vs Nifty])</f>
        <v>-0.73217908934182196</v>
      </c>
      <c r="M277">
        <v>1.09889672707256</v>
      </c>
      <c r="N277">
        <f>(Table2[[#This Row],[1W Return vs Nifty]]-AVERAGE(Table2[1W Return vs Nifty]))/_xlfn.STDEV.P(Table2[1W Return vs Nifty])</f>
        <v>7.729720846701181E-2</v>
      </c>
      <c r="O277">
        <v>77.94</v>
      </c>
      <c r="P277">
        <v>81.382263722777395</v>
      </c>
      <c r="Q277">
        <v>77.636357914878104</v>
      </c>
      <c r="R277">
        <v>45.678969103438099</v>
      </c>
      <c r="S277" s="1">
        <f>(Table2[[#This Row],[Close Price]]-Table2[[#This Row],[20D EMA]])/Table2[[#This Row],[20D EMA]]</f>
        <v>-1.2958686168847716E-2</v>
      </c>
      <c r="T277" s="1">
        <f>(Table2[[#This Row],[Close Price]]-Table2[[#This Row],[50D EMA]])/Table2[[#This Row],[50D EMA]]</f>
        <v>-5.4708034885140235E-2</v>
      </c>
      <c r="U277" s="1">
        <f>(Table2[[#This Row],[Close Price]]-Table2[[#This Row],[200D EMA]])/Table2[[#This Row],[200D EMA]]</f>
        <v>-9.0982876302950853E-3</v>
      </c>
      <c r="V277">
        <v>0.301675441179516</v>
      </c>
      <c r="W277">
        <v>75.400000000000006</v>
      </c>
      <c r="X277">
        <v>77.7</v>
      </c>
      <c r="Y277">
        <v>72.22</v>
      </c>
      <c r="Z277">
        <v>77.7</v>
      </c>
      <c r="AA277">
        <v>72.2</v>
      </c>
      <c r="AB277">
        <v>85.57</v>
      </c>
      <c r="AC277" s="1">
        <f>(Table2[[#This Row],[Close Price]]/Table2[[#This Row],[Day Low]])-1</f>
        <v>2.0291777188328863E-2</v>
      </c>
      <c r="AD277" s="1">
        <f>(Table2[[#This Row],[Day High]]/Table2[[#This Row],[Close Price]])-1</f>
        <v>1.0009099181073733E-2</v>
      </c>
      <c r="AE277" s="1">
        <f>(Table2[[#This Row],[Close Price]]/Table2[[#This Row],[Current Week Low]])-1</f>
        <v>6.5217391304347894E-2</v>
      </c>
      <c r="AF277" s="1">
        <f>(Table2[[#This Row],[Current Week High]]/Table2[[#This Row],[Close Price]])-1</f>
        <v>1.0009099181073733E-2</v>
      </c>
      <c r="AG277" s="1">
        <f>(Table2[[#This Row],[Close Price]]/Table2[[#This Row],[Current Month Low]])-1</f>
        <v>6.5512465373961382E-2</v>
      </c>
      <c r="AH277" s="1">
        <f>(Table2[[#This Row],[Current Month High]]/Table2[[#This Row],[Close Price]])-1</f>
        <v>0.11230989210970987</v>
      </c>
      <c r="AI277">
        <v>34.212920837124599</v>
      </c>
      <c r="AJ277">
        <v>69.636163175303196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-0.19</v>
      </c>
      <c r="AM277" t="s">
        <v>3181</v>
      </c>
      <c r="AN277">
        <v>-6.9</v>
      </c>
      <c r="AO277" t="s">
        <v>3181</v>
      </c>
      <c r="AP277">
        <v>0.15742807706640899</v>
      </c>
      <c r="AQ277">
        <f>(Table2[[#This Row],[Sharpe Ratio]]-AVERAGE(Table2[Sharpe Ratio]))/_xlfn.STDEV.P(Table2[Sharpe Ratio])</f>
        <v>1.1831333062642895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243</v>
      </c>
      <c r="AT277">
        <f>_xlfn.RANK.AVG(Table2[[#This Row],[6M Return vs Nifty Z-Score]],Table2[6M Return vs Nifty Z-Score])</f>
        <v>565</v>
      </c>
      <c r="AU277">
        <f>_xlfn.RANK.AVG(Table2[[#This Row],[Sharpe Ratio Z-Score]],Table2[Sharpe Ratio Z-Score])</f>
        <v>90</v>
      </c>
      <c r="AV277">
        <f>(Table2[[#This Row],[Rank 1Y]]+Table2[[#This Row],[Rank 6M]]+Table2[[#This Row],[Rank Sharpe]])/3</f>
        <v>299.33333333333331</v>
      </c>
    </row>
    <row r="278" spans="1:48" x14ac:dyDescent="0.3">
      <c r="A278" t="s">
        <v>81</v>
      </c>
      <c r="B278" t="s">
        <v>82</v>
      </c>
      <c r="C278" t="s">
        <v>3145</v>
      </c>
      <c r="D278" t="s">
        <v>83</v>
      </c>
      <c r="E278">
        <v>297224.318137275</v>
      </c>
      <c r="F278">
        <v>1375.95</v>
      </c>
      <c r="G278">
        <v>48.471013268594596</v>
      </c>
      <c r="H278">
        <f>(Table2[[#This Row],[1Y Return vs Nifty]]-AVERAGE(Table2[1Y Return vs Nifty]))/_xlfn.STDEV.P(Table2[1Y Return vs Nifty])</f>
        <v>0.42381990214724091</v>
      </c>
      <c r="I278">
        <v>2.1414946587914301</v>
      </c>
      <c r="J278">
        <f>(Table2[[#This Row],[1M Return vs Nifty]]-AVERAGE(Table2[1M Return vs Nifty]))/_xlfn.STDEV.P(Table2[1M Return vs Nifty])</f>
        <v>0.29175184354538741</v>
      </c>
      <c r="K278">
        <v>-4.3054659331930996</v>
      </c>
      <c r="L278">
        <f>(Table2[[#This Row],[6M Return vs Nifty]]-AVERAGE(Table2[6M Return vs Nifty]))/_xlfn.STDEV.P(Table2[6M Return vs Nifty])</f>
        <v>-0.33207988520320203</v>
      </c>
      <c r="M278">
        <v>4.02254388235208</v>
      </c>
      <c r="N278">
        <f>(Table2[[#This Row],[1W Return vs Nifty]]-AVERAGE(Table2[1W Return vs Nifty]))/_xlfn.STDEV.P(Table2[1W Return vs Nifty])</f>
        <v>0.68210735406623169</v>
      </c>
      <c r="O278">
        <v>1386.88</v>
      </c>
      <c r="P278">
        <v>1417.5411177928499</v>
      </c>
      <c r="Q278">
        <v>1337.15833946967</v>
      </c>
      <c r="R278">
        <v>56.230075835650403</v>
      </c>
      <c r="S278" s="1">
        <f>(Table2[[#This Row],[Close Price]]-Table2[[#This Row],[20D EMA]])/Table2[[#This Row],[20D EMA]]</f>
        <v>-7.8809990770651126E-3</v>
      </c>
      <c r="T278" s="1">
        <f>(Table2[[#This Row],[Close Price]]-Table2[[#This Row],[50D EMA]])/Table2[[#This Row],[50D EMA]]</f>
        <v>-2.9340325490951825E-2</v>
      </c>
      <c r="U278" s="1">
        <f>(Table2[[#This Row],[Close Price]]-Table2[[#This Row],[200D EMA]])/Table2[[#This Row],[200D EMA]]</f>
        <v>2.9010521331165044E-2</v>
      </c>
      <c r="V278">
        <v>0.88815079903045802</v>
      </c>
      <c r="W278">
        <v>1372.1</v>
      </c>
      <c r="X278">
        <v>1408</v>
      </c>
      <c r="Y278">
        <v>1303.1500000000001</v>
      </c>
      <c r="Z278">
        <v>1414.9</v>
      </c>
      <c r="AA278">
        <v>1303.1500000000001</v>
      </c>
      <c r="AB278">
        <v>1472.85</v>
      </c>
      <c r="AC278" s="1">
        <f>(Table2[[#This Row],[Close Price]]/Table2[[#This Row],[Day Low]])-1</f>
        <v>2.8059179360107045E-3</v>
      </c>
      <c r="AD278" s="1">
        <f>(Table2[[#This Row],[Day High]]/Table2[[#This Row],[Close Price]])-1</f>
        <v>2.3292997565318441E-2</v>
      </c>
      <c r="AE278" s="1">
        <f>(Table2[[#This Row],[Close Price]]/Table2[[#This Row],[Current Week Low]])-1</f>
        <v>5.5864635690442421E-2</v>
      </c>
      <c r="AF278" s="1">
        <f>(Table2[[#This Row],[Current Week High]]/Table2[[#This Row],[Close Price]])-1</f>
        <v>2.8307714669864481E-2</v>
      </c>
      <c r="AG278" s="1">
        <f>(Table2[[#This Row],[Close Price]]/Table2[[#This Row],[Current Month Low]])-1</f>
        <v>5.5864635690442421E-2</v>
      </c>
      <c r="AH278" s="1">
        <f>(Table2[[#This Row],[Current Month High]]/Table2[[#This Row],[Close Price]])-1</f>
        <v>7.0424070642101766E-2</v>
      </c>
      <c r="AI278">
        <v>17.838584250881201</v>
      </c>
      <c r="AJ278">
        <v>79.346976016683996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-0.05</v>
      </c>
      <c r="AM278" t="s">
        <v>3181</v>
      </c>
      <c r="AN278">
        <v>-3.12</v>
      </c>
      <c r="AO278" t="s">
        <v>3181</v>
      </c>
      <c r="AP278">
        <v>7.7034942002480997E-2</v>
      </c>
      <c r="AQ278">
        <f>(Table2[[#This Row],[Sharpe Ratio]]-AVERAGE(Table2[Sharpe Ratio]))/_xlfn.STDEV.P(Table2[Sharpe Ratio])</f>
        <v>0.22810821348984026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182</v>
      </c>
      <c r="AT278">
        <f>_xlfn.RANK.AVG(Table2[[#This Row],[6M Return vs Nifty Z-Score]],Table2[6M Return vs Nifty Z-Score])</f>
        <v>431</v>
      </c>
      <c r="AU278">
        <f>_xlfn.RANK.AVG(Table2[[#This Row],[Sharpe Ratio Z-Score]],Table2[Sharpe Ratio Z-Score])</f>
        <v>286</v>
      </c>
      <c r="AV278">
        <f>(Table2[[#This Row],[Rank 1Y]]+Table2[[#This Row],[Rank 6M]]+Table2[[#This Row],[Rank Sharpe]])/3</f>
        <v>299.66666666666669</v>
      </c>
    </row>
    <row r="279" spans="1:48" x14ac:dyDescent="0.3">
      <c r="A279" t="s">
        <v>310</v>
      </c>
      <c r="B279" t="s">
        <v>311</v>
      </c>
      <c r="C279" t="s">
        <v>3138</v>
      </c>
      <c r="D279" t="s">
        <v>197</v>
      </c>
      <c r="E279">
        <v>83295.600412500004</v>
      </c>
      <c r="F279">
        <v>3062.5</v>
      </c>
      <c r="G279">
        <v>18.016175475920299</v>
      </c>
      <c r="H279">
        <f>(Table2[[#This Row],[1Y Return vs Nifty]]-AVERAGE(Table2[1Y Return vs Nifty]))/_xlfn.STDEV.P(Table2[1Y Return vs Nifty])</f>
        <v>-9.8783171858640717E-2</v>
      </c>
      <c r="I279">
        <v>-12.5314754508249</v>
      </c>
      <c r="J279">
        <f>(Table2[[#This Row],[1M Return vs Nifty]]-AVERAGE(Table2[1M Return vs Nifty]))/_xlfn.STDEV.P(Table2[1M Return vs Nifty])</f>
        <v>-1.4003612982810945</v>
      </c>
      <c r="K279">
        <v>1.83565791652357</v>
      </c>
      <c r="L279">
        <f>(Table2[[#This Row],[6M Return vs Nifty]]-AVERAGE(Table2[6M Return vs Nifty]))/_xlfn.STDEV.P(Table2[6M Return vs Nifty])</f>
        <v>-0.1146494809158036</v>
      </c>
      <c r="M279">
        <v>-6.4094126490429</v>
      </c>
      <c r="N279">
        <f>(Table2[[#This Row],[1W Return vs Nifty]]-AVERAGE(Table2[1W Return vs Nifty]))/_xlfn.STDEV.P(Table2[1W Return vs Nifty])</f>
        <v>-1.4759345755983329</v>
      </c>
      <c r="O279">
        <v>3337.07</v>
      </c>
      <c r="P279">
        <v>3434.6370124124501</v>
      </c>
      <c r="Q279">
        <v>3042.6643589372702</v>
      </c>
      <c r="R279">
        <v>14.8975900928748</v>
      </c>
      <c r="S279" s="1">
        <f>(Table2[[#This Row],[Close Price]]-Table2[[#This Row],[20D EMA]])/Table2[[#This Row],[20D EMA]]</f>
        <v>-8.2278765503870213E-2</v>
      </c>
      <c r="T279" s="1">
        <f>(Table2[[#This Row],[Close Price]]-Table2[[#This Row],[50D EMA]])/Table2[[#This Row],[50D EMA]]</f>
        <v>-0.10834827991068123</v>
      </c>
      <c r="U279" s="1">
        <f>(Table2[[#This Row],[Close Price]]-Table2[[#This Row],[200D EMA]])/Table2[[#This Row],[200D EMA]]</f>
        <v>6.5191683086786171E-3</v>
      </c>
      <c r="V279">
        <v>1.1403583182216701</v>
      </c>
      <c r="W279">
        <v>3042.35</v>
      </c>
      <c r="X279">
        <v>3111.1</v>
      </c>
      <c r="Y279">
        <v>3042.35</v>
      </c>
      <c r="Z279">
        <v>3150.8</v>
      </c>
      <c r="AA279">
        <v>3042.35</v>
      </c>
      <c r="AB279">
        <v>3873.25</v>
      </c>
      <c r="AC279" s="1">
        <f>(Table2[[#This Row],[Close Price]]/Table2[[#This Row],[Day Low]])-1</f>
        <v>6.6231695892977616E-3</v>
      </c>
      <c r="AD279" s="1">
        <f>(Table2[[#This Row],[Day High]]/Table2[[#This Row],[Close Price]])-1</f>
        <v>1.5869387755101938E-2</v>
      </c>
      <c r="AE279" s="1">
        <f>(Table2[[#This Row],[Close Price]]/Table2[[#This Row],[Current Week Low]])-1</f>
        <v>6.6231695892977616E-3</v>
      </c>
      <c r="AF279" s="1">
        <f>(Table2[[#This Row],[Current Week High]]/Table2[[#This Row],[Close Price]])-1</f>
        <v>2.8832653061224622E-2</v>
      </c>
      <c r="AG279" s="1">
        <f>(Table2[[#This Row],[Close Price]]/Table2[[#This Row],[Current Month Low]])-1</f>
        <v>6.6231695892977616E-3</v>
      </c>
      <c r="AH279" s="1">
        <f>(Table2[[#This Row],[Current Month High]]/Table2[[#This Row],[Close Price]])-1</f>
        <v>0.264734693877551</v>
      </c>
      <c r="AI279">
        <v>27.020408163265198</v>
      </c>
      <c r="AJ279">
        <v>49.390243902439003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-0.08</v>
      </c>
      <c r="AM279" t="s">
        <v>3181</v>
      </c>
      <c r="AN279">
        <v>-12.3</v>
      </c>
      <c r="AO279" t="s">
        <v>3181</v>
      </c>
      <c r="AP279">
        <v>0.101447686045681</v>
      </c>
      <c r="AQ279">
        <f>(Table2[[#This Row],[Sharpe Ratio]]-AVERAGE(Table2[Sharpe Ratio]))/_xlfn.STDEV.P(Table2[Sharpe Ratio])</f>
        <v>0.51811784088148549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323</v>
      </c>
      <c r="AT279">
        <f>_xlfn.RANK.AVG(Table2[[#This Row],[6M Return vs Nifty Z-Score]],Table2[6M Return vs Nifty Z-Score])</f>
        <v>362</v>
      </c>
      <c r="AU279">
        <f>_xlfn.RANK.AVG(Table2[[#This Row],[Sharpe Ratio Z-Score]],Table2[Sharpe Ratio Z-Score])</f>
        <v>214</v>
      </c>
      <c r="AV279">
        <f>(Table2[[#This Row],[Rank 1Y]]+Table2[[#This Row],[Rank 6M]]+Table2[[#This Row],[Rank Sharpe]])/3</f>
        <v>299.66666666666669</v>
      </c>
    </row>
    <row r="280" spans="1:48" x14ac:dyDescent="0.3">
      <c r="A280" t="s">
        <v>28</v>
      </c>
      <c r="B280" t="s">
        <v>29</v>
      </c>
      <c r="C280" t="s">
        <v>3136</v>
      </c>
      <c r="D280" t="s">
        <v>24</v>
      </c>
      <c r="E280">
        <v>911618.34866460005</v>
      </c>
      <c r="F280">
        <v>1292.25</v>
      </c>
      <c r="G280">
        <v>14.310425607853199</v>
      </c>
      <c r="H280">
        <f>(Table2[[#This Row],[1Y Return vs Nifty]]-AVERAGE(Table2[1Y Return vs Nifty]))/_xlfn.STDEV.P(Table2[1Y Return vs Nifty])</f>
        <v>-0.16237360322894345</v>
      </c>
      <c r="I280">
        <v>9.1196005566749108</v>
      </c>
      <c r="J280">
        <f>(Table2[[#This Row],[1M Return vs Nifty]]-AVERAGE(Table2[1M Return vs Nifty]))/_xlfn.STDEV.P(Table2[1M Return vs Nifty])</f>
        <v>1.0964794894585346</v>
      </c>
      <c r="K280">
        <v>6.3296395445897602</v>
      </c>
      <c r="L280">
        <f>(Table2[[#This Row],[6M Return vs Nifty]]-AVERAGE(Table2[6M Return vs Nifty]))/_xlfn.STDEV.P(Table2[6M Return vs Nifty])</f>
        <v>4.4462803115995257E-2</v>
      </c>
      <c r="M280">
        <v>5.3699228994233499</v>
      </c>
      <c r="N280">
        <f>(Table2[[#This Row],[1W Return vs Nifty]]-AVERAGE(Table2[1W Return vs Nifty]))/_xlfn.STDEV.P(Table2[1W Return vs Nifty])</f>
        <v>0.96083746622106103</v>
      </c>
      <c r="O280">
        <v>1271.9100000000001</v>
      </c>
      <c r="P280">
        <v>1253.9209976447501</v>
      </c>
      <c r="Q280">
        <v>1161.36773010653</v>
      </c>
      <c r="R280">
        <v>66.158673360446102</v>
      </c>
      <c r="S280" s="1">
        <f>(Table2[[#This Row],[Close Price]]-Table2[[#This Row],[20D EMA]])/Table2[[#This Row],[20D EMA]]</f>
        <v>1.5991697525768268E-2</v>
      </c>
      <c r="T280" s="1">
        <f>(Table2[[#This Row],[Close Price]]-Table2[[#This Row],[50D EMA]])/Table2[[#This Row],[50D EMA]]</f>
        <v>3.0567318377508323E-2</v>
      </c>
      <c r="U280" s="1">
        <f>(Table2[[#This Row],[Close Price]]-Table2[[#This Row],[200D EMA]])/Table2[[#This Row],[200D EMA]]</f>
        <v>0.11269666488965081</v>
      </c>
      <c r="V280">
        <v>1.10713065348641</v>
      </c>
      <c r="W280">
        <v>1288.55</v>
      </c>
      <c r="X280">
        <v>1318.95</v>
      </c>
      <c r="Y280">
        <v>1280.5999999999999</v>
      </c>
      <c r="Z280">
        <v>1335.35</v>
      </c>
      <c r="AA280">
        <v>1217.4000000000001</v>
      </c>
      <c r="AB280">
        <v>1335.35</v>
      </c>
      <c r="AC280" s="1">
        <f>(Table2[[#This Row],[Close Price]]/Table2[[#This Row],[Day Low]])-1</f>
        <v>2.8714446470838872E-3</v>
      </c>
      <c r="AD280" s="1">
        <f>(Table2[[#This Row],[Day High]]/Table2[[#This Row],[Close Price]])-1</f>
        <v>2.0661636680209039E-2</v>
      </c>
      <c r="AE280" s="1">
        <f>(Table2[[#This Row],[Close Price]]/Table2[[#This Row],[Current Week Low]])-1</f>
        <v>9.0972981414962906E-3</v>
      </c>
      <c r="AF280" s="1">
        <f>(Table2[[#This Row],[Current Week High]]/Table2[[#This Row],[Close Price]])-1</f>
        <v>3.3352679435093791E-2</v>
      </c>
      <c r="AG280" s="1">
        <f>(Table2[[#This Row],[Close Price]]/Table2[[#This Row],[Current Month Low]])-1</f>
        <v>6.1483489403647118E-2</v>
      </c>
      <c r="AH280" s="1">
        <f>(Table2[[#This Row],[Current Month High]]/Table2[[#This Row],[Close Price]])-1</f>
        <v>3.3352679435093791E-2</v>
      </c>
      <c r="AI280">
        <v>5.42464693364286</v>
      </c>
      <c r="AJ280">
        <v>42.114813592873602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7.0000000000000007E-2</v>
      </c>
      <c r="AM280" t="s">
        <v>3182</v>
      </c>
      <c r="AN280">
        <v>2.93</v>
      </c>
      <c r="AO280" t="s">
        <v>3182</v>
      </c>
      <c r="AP280">
        <v>9.1358205196656994E-2</v>
      </c>
      <c r="AQ280">
        <f>(Table2[[#This Row],[Sharpe Ratio]]-AVERAGE(Table2[Sharpe Ratio]))/_xlfn.STDEV.P(Table2[Sharpe Ratio])</f>
        <v>0.39826050012443032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2.3376666556910779</v>
      </c>
      <c r="AS280">
        <f>_xlfn.RANK.AVG(Table2[[#This Row],[1Y Return vs Nifty Z-Score]],Table2[1Y Return vs Nifty Z-Score])</f>
        <v>353</v>
      </c>
      <c r="AT280">
        <f>_xlfn.RANK.AVG(Table2[[#This Row],[6M Return vs Nifty Z-Score]],Table2[6M Return vs Nifty Z-Score])</f>
        <v>309</v>
      </c>
      <c r="AU280">
        <f>_xlfn.RANK.AVG(Table2[[#This Row],[Sharpe Ratio Z-Score]],Table2[Sharpe Ratio Z-Score])</f>
        <v>240</v>
      </c>
      <c r="AV280">
        <f>(Table2[[#This Row],[Rank 1Y]]+Table2[[#This Row],[Rank 6M]]+Table2[[#This Row],[Rank Sharpe]])/3</f>
        <v>300.66666666666669</v>
      </c>
    </row>
    <row r="281" spans="1:48" x14ac:dyDescent="0.3">
      <c r="A281" t="s">
        <v>1158</v>
      </c>
      <c r="B281" t="s">
        <v>1159</v>
      </c>
      <c r="C281" t="s">
        <v>3136</v>
      </c>
      <c r="D281" t="s">
        <v>571</v>
      </c>
      <c r="E281">
        <v>10528.10244936</v>
      </c>
      <c r="F281">
        <v>1179.8</v>
      </c>
      <c r="G281">
        <v>3.8969029001138198</v>
      </c>
      <c r="H281">
        <f>(Table2[[#This Row],[1Y Return vs Nifty]]-AVERAGE(Table2[1Y Return vs Nifty]))/_xlfn.STDEV.P(Table2[1Y Return vs Nifty])</f>
        <v>-0.34106898868273566</v>
      </c>
      <c r="I281">
        <v>6.27703551308662</v>
      </c>
      <c r="J281">
        <f>(Table2[[#This Row],[1M Return vs Nifty]]-AVERAGE(Table2[1M Return vs Nifty]))/_xlfn.STDEV.P(Table2[1M Return vs Nifty])</f>
        <v>0.76866980738196655</v>
      </c>
      <c r="K281">
        <v>25.436790103812399</v>
      </c>
      <c r="L281">
        <f>(Table2[[#This Row],[6M Return vs Nifty]]-AVERAGE(Table2[6M Return vs Nifty]))/_xlfn.STDEV.P(Table2[6M Return vs Nifty])</f>
        <v>0.72096364767454346</v>
      </c>
      <c r="M281">
        <v>8.97115418355129</v>
      </c>
      <c r="N281">
        <f>(Table2[[#This Row],[1W Return vs Nifty]]-AVERAGE(Table2[1W Return vs Nifty]))/_xlfn.STDEV.P(Table2[1W Return vs Nifty])</f>
        <v>1.705818341685716</v>
      </c>
      <c r="O281">
        <v>1172.99</v>
      </c>
      <c r="P281">
        <v>1159.2465646225501</v>
      </c>
      <c r="Q281">
        <v>1034.7223164443001</v>
      </c>
      <c r="R281">
        <v>63.312799196081599</v>
      </c>
      <c r="S281" s="1">
        <f>(Table2[[#This Row],[Close Price]]-Table2[[#This Row],[20D EMA]])/Table2[[#This Row],[20D EMA]]</f>
        <v>5.8056760927202664E-3</v>
      </c>
      <c r="T281" s="1">
        <f>(Table2[[#This Row],[Close Price]]-Table2[[#This Row],[50D EMA]])/Table2[[#This Row],[50D EMA]]</f>
        <v>1.7729994640218814E-2</v>
      </c>
      <c r="U281" s="1">
        <f>(Table2[[#This Row],[Close Price]]-Table2[[#This Row],[200D EMA]])/Table2[[#This Row],[200D EMA]]</f>
        <v>0.14020929214539612</v>
      </c>
      <c r="V281">
        <v>1.1346964098496599</v>
      </c>
      <c r="W281">
        <v>1175.8</v>
      </c>
      <c r="X281">
        <v>1207.95</v>
      </c>
      <c r="Y281">
        <v>1095.05</v>
      </c>
      <c r="Z281">
        <v>1254</v>
      </c>
      <c r="AA281">
        <v>1081.8</v>
      </c>
      <c r="AB281">
        <v>1383.3</v>
      </c>
      <c r="AC281" s="1">
        <f>(Table2[[#This Row],[Close Price]]/Table2[[#This Row],[Day Low]])-1</f>
        <v>3.4019391052899639E-3</v>
      </c>
      <c r="AD281" s="1">
        <f>(Table2[[#This Row],[Day High]]/Table2[[#This Row],[Close Price]])-1</f>
        <v>2.3859976267164074E-2</v>
      </c>
      <c r="AE281" s="1">
        <f>(Table2[[#This Row],[Close Price]]/Table2[[#This Row],[Current Week Low]])-1</f>
        <v>7.7393726313866873E-2</v>
      </c>
      <c r="AF281" s="1">
        <f>(Table2[[#This Row],[Current Week High]]/Table2[[#This Row],[Close Price]])-1</f>
        <v>6.289201559586366E-2</v>
      </c>
      <c r="AG281" s="1">
        <f>(Table2[[#This Row],[Close Price]]/Table2[[#This Row],[Current Month Low]])-1</f>
        <v>9.0589757811055716E-2</v>
      </c>
      <c r="AH281" s="1">
        <f>(Table2[[#This Row],[Current Month High]]/Table2[[#This Row],[Close Price]])-1</f>
        <v>0.17248686218003062</v>
      </c>
      <c r="AI281">
        <v>17.248686218003002</v>
      </c>
      <c r="AJ281">
        <v>51.908839245477303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</v>
      </c>
      <c r="AM281" t="s">
        <v>3182</v>
      </c>
      <c r="AN281">
        <v>-1.7</v>
      </c>
      <c r="AO281" t="s">
        <v>3181</v>
      </c>
      <c r="AP281">
        <v>4.8352959485885E-2</v>
      </c>
      <c r="AQ281">
        <f>(Table2[[#This Row],[Sharpe Ratio]]-AVERAGE(Table2[Sharpe Ratio]))/_xlfn.STDEV.P(Table2[Sharpe Ratio])</f>
        <v>-0.11261755858118684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2.7417652494783038</v>
      </c>
      <c r="AS281">
        <f>_xlfn.RANK.AVG(Table2[[#This Row],[1Y Return vs Nifty Z-Score]],Table2[1Y Return vs Nifty Z-Score])</f>
        <v>420</v>
      </c>
      <c r="AT281">
        <f>_xlfn.RANK.AVG(Table2[[#This Row],[6M Return vs Nifty Z-Score]],Table2[6M Return vs Nifty Z-Score])</f>
        <v>123</v>
      </c>
      <c r="AU281">
        <f>_xlfn.RANK.AVG(Table2[[#This Row],[Sharpe Ratio Z-Score]],Table2[Sharpe Ratio Z-Score])</f>
        <v>367</v>
      </c>
      <c r="AV281">
        <f>(Table2[[#This Row],[Rank 1Y]]+Table2[[#This Row],[Rank 6M]]+Table2[[#This Row],[Rank Sharpe]])/3</f>
        <v>303.33333333333331</v>
      </c>
    </row>
    <row r="282" spans="1:48" x14ac:dyDescent="0.3">
      <c r="A282" t="s">
        <v>1525</v>
      </c>
      <c r="B282" t="s">
        <v>1526</v>
      </c>
      <c r="C282" t="s">
        <v>3150</v>
      </c>
      <c r="D282" t="s">
        <v>400</v>
      </c>
      <c r="E282">
        <v>6593.4677154499996</v>
      </c>
      <c r="F282">
        <v>339.05</v>
      </c>
      <c r="G282">
        <v>29.3071898139771</v>
      </c>
      <c r="H282">
        <f>(Table2[[#This Row],[1Y Return vs Nifty]]-AVERAGE(Table2[1Y Return vs Nifty]))/_xlfn.STDEV.P(Table2[1Y Return vs Nifty])</f>
        <v>9.4969914001903466E-2</v>
      </c>
      <c r="I282">
        <v>6.0497792718583998</v>
      </c>
      <c r="J282">
        <f>(Table2[[#This Row],[1M Return vs Nifty]]-AVERAGE(Table2[1M Return vs Nifty]))/_xlfn.STDEV.P(Table2[1M Return vs Nifty])</f>
        <v>0.74246221140980961</v>
      </c>
      <c r="K282">
        <v>18.215300366220902</v>
      </c>
      <c r="L282">
        <f>(Table2[[#This Row],[6M Return vs Nifty]]-AVERAGE(Table2[6M Return vs Nifty]))/_xlfn.STDEV.P(Table2[6M Return vs Nifty])</f>
        <v>0.46528220049541502</v>
      </c>
      <c r="M282">
        <v>-0.52106687559487097</v>
      </c>
      <c r="N282">
        <f>(Table2[[#This Row],[1W Return vs Nifty]]-AVERAGE(Table2[1W Return vs Nifty]))/_xlfn.STDEV.P(Table2[1W Return vs Nifty])</f>
        <v>-0.25782203484709915</v>
      </c>
      <c r="O282">
        <v>331.18</v>
      </c>
      <c r="P282">
        <v>330.45434989019998</v>
      </c>
      <c r="Q282">
        <v>302.194245306553</v>
      </c>
      <c r="R282">
        <v>52.755193493299501</v>
      </c>
      <c r="S282" s="1">
        <f>(Table2[[#This Row],[Close Price]]-Table2[[#This Row],[20D EMA]])/Table2[[#This Row],[20D EMA]]</f>
        <v>2.3763512289389468E-2</v>
      </c>
      <c r="T282" s="1">
        <f>(Table2[[#This Row],[Close Price]]-Table2[[#This Row],[50D EMA]])/Table2[[#This Row],[50D EMA]]</f>
        <v>2.6011611324396573E-2</v>
      </c>
      <c r="U282" s="1">
        <f>(Table2[[#This Row],[Close Price]]-Table2[[#This Row],[200D EMA]])/Table2[[#This Row],[200D EMA]]</f>
        <v>0.12196047828792921</v>
      </c>
      <c r="V282">
        <v>1.12710960779256</v>
      </c>
      <c r="W282">
        <v>330</v>
      </c>
      <c r="X282">
        <v>343.35</v>
      </c>
      <c r="Y282">
        <v>313.7</v>
      </c>
      <c r="Z282">
        <v>358.4</v>
      </c>
      <c r="AA282">
        <v>304.3</v>
      </c>
      <c r="AB282">
        <v>378.7</v>
      </c>
      <c r="AC282" s="1">
        <f>(Table2[[#This Row],[Close Price]]/Table2[[#This Row],[Day Low]])-1</f>
        <v>2.7424242424242351E-2</v>
      </c>
      <c r="AD282" s="1">
        <f>(Table2[[#This Row],[Day High]]/Table2[[#This Row],[Close Price]])-1</f>
        <v>1.2682495207196665E-2</v>
      </c>
      <c r="AE282" s="1">
        <f>(Table2[[#This Row],[Close Price]]/Table2[[#This Row],[Current Week Low]])-1</f>
        <v>8.0809690787376542E-2</v>
      </c>
      <c r="AF282" s="1">
        <f>(Table2[[#This Row],[Current Week High]]/Table2[[#This Row],[Close Price]])-1</f>
        <v>5.7071228432384435E-2</v>
      </c>
      <c r="AG282" s="1">
        <f>(Table2[[#This Row],[Close Price]]/Table2[[#This Row],[Current Month Low]])-1</f>
        <v>0.11419651659546504</v>
      </c>
      <c r="AH282" s="1">
        <f>(Table2[[#This Row],[Current Month High]]/Table2[[#This Row],[Close Price]])-1</f>
        <v>0.11694440348031265</v>
      </c>
      <c r="AI282">
        <v>11.6944403480312</v>
      </c>
      <c r="AJ282">
        <v>59.929245283018801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0.04</v>
      </c>
      <c r="AM282" t="s">
        <v>3182</v>
      </c>
      <c r="AN282">
        <v>5.13</v>
      </c>
      <c r="AO282" t="s">
        <v>3182</v>
      </c>
      <c r="AP282">
        <v>9.0475898465659996E-3</v>
      </c>
      <c r="AQ282">
        <f>(Table2[[#This Row],[Sharpe Ratio]]-AVERAGE(Table2[Sharpe Ratio]))/_xlfn.STDEV.P(Table2[Sharpe Ratio])</f>
        <v>-0.57954317675088551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0.46534911430914344</v>
      </c>
      <c r="AS282">
        <f>_xlfn.RANK.AVG(Table2[[#This Row],[1Y Return vs Nifty Z-Score]],Table2[1Y Return vs Nifty Z-Score])</f>
        <v>264</v>
      </c>
      <c r="AT282">
        <f>_xlfn.RANK.AVG(Table2[[#This Row],[6M Return vs Nifty Z-Score]],Table2[6M Return vs Nifty Z-Score])</f>
        <v>167</v>
      </c>
      <c r="AU282">
        <f>_xlfn.RANK.AVG(Table2[[#This Row],[Sharpe Ratio Z-Score]],Table2[Sharpe Ratio Z-Score])</f>
        <v>479</v>
      </c>
      <c r="AV282">
        <f>(Table2[[#This Row],[Rank 1Y]]+Table2[[#This Row],[Rank 6M]]+Table2[[#This Row],[Rank Sharpe]])/3</f>
        <v>303.33333333333331</v>
      </c>
    </row>
    <row r="283" spans="1:48" x14ac:dyDescent="0.3">
      <c r="A283" t="s">
        <v>1902</v>
      </c>
      <c r="B283" t="s">
        <v>1903</v>
      </c>
      <c r="C283" t="s">
        <v>3147</v>
      </c>
      <c r="D283" t="s">
        <v>117</v>
      </c>
      <c r="E283">
        <v>3799.2850109999999</v>
      </c>
      <c r="F283">
        <v>659.55</v>
      </c>
      <c r="G283">
        <v>0.38747540554500398</v>
      </c>
      <c r="H283">
        <f>(Table2[[#This Row],[1Y Return vs Nifty]]-AVERAGE(Table2[1Y Return vs Nifty]))/_xlfn.STDEV.P(Table2[1Y Return vs Nifty])</f>
        <v>-0.40129054064593761</v>
      </c>
      <c r="I283">
        <v>5.5551004267835697</v>
      </c>
      <c r="J283">
        <f>(Table2[[#This Row],[1M Return vs Nifty]]-AVERAGE(Table2[1M Return vs Nifty]))/_xlfn.STDEV.P(Table2[1M Return vs Nifty])</f>
        <v>0.685414962728639</v>
      </c>
      <c r="K283">
        <v>7.1175659894863603</v>
      </c>
      <c r="L283">
        <f>(Table2[[#This Row],[6M Return vs Nifty]]-AVERAGE(Table2[6M Return vs Nifty]))/_xlfn.STDEV.P(Table2[6M Return vs Nifty])</f>
        <v>7.2359841126473493E-2</v>
      </c>
      <c r="M283">
        <v>-6.2799595427209906E-2</v>
      </c>
      <c r="N283">
        <f>(Table2[[#This Row],[1W Return vs Nifty]]-AVERAGE(Table2[1W Return vs Nifty]))/_xlfn.STDEV.P(Table2[1W Return vs Nifty])</f>
        <v>-0.16302102579200237</v>
      </c>
      <c r="O283">
        <v>649.74</v>
      </c>
      <c r="P283">
        <v>631.14129201533001</v>
      </c>
      <c r="Q283">
        <v>587.995120916475</v>
      </c>
      <c r="R283">
        <v>48.348877877360898</v>
      </c>
      <c r="S283" s="1">
        <f>(Table2[[#This Row],[Close Price]]-Table2[[#This Row],[20D EMA]])/Table2[[#This Row],[20D EMA]]</f>
        <v>1.5098347031120056E-2</v>
      </c>
      <c r="T283" s="1">
        <f>(Table2[[#This Row],[Close Price]]-Table2[[#This Row],[50D EMA]])/Table2[[#This Row],[50D EMA]]</f>
        <v>4.501164532264499E-2</v>
      </c>
      <c r="U283" s="1">
        <f>(Table2[[#This Row],[Close Price]]-Table2[[#This Row],[200D EMA]])/Table2[[#This Row],[200D EMA]]</f>
        <v>0.12169298100976821</v>
      </c>
      <c r="V283">
        <v>0.62184899104700597</v>
      </c>
      <c r="W283">
        <v>640.29999999999995</v>
      </c>
      <c r="X283">
        <v>660</v>
      </c>
      <c r="Y283">
        <v>613.70000000000005</v>
      </c>
      <c r="Z283">
        <v>660</v>
      </c>
      <c r="AA283">
        <v>600</v>
      </c>
      <c r="AB283">
        <v>729.8</v>
      </c>
      <c r="AC283" s="1">
        <f>(Table2[[#This Row],[Close Price]]/Table2[[#This Row],[Day Low]])-1</f>
        <v>3.006403248477274E-2</v>
      </c>
      <c r="AD283" s="1">
        <f>(Table2[[#This Row],[Day High]]/Table2[[#This Row],[Close Price]])-1</f>
        <v>6.8228337502840297E-4</v>
      </c>
      <c r="AE283" s="1">
        <f>(Table2[[#This Row],[Close Price]]/Table2[[#This Row],[Current Week Low]])-1</f>
        <v>7.4710770734886633E-2</v>
      </c>
      <c r="AF283" s="1">
        <f>(Table2[[#This Row],[Current Week High]]/Table2[[#This Row],[Close Price]])-1</f>
        <v>6.8228337502840297E-4</v>
      </c>
      <c r="AG283" s="1">
        <f>(Table2[[#This Row],[Close Price]]/Table2[[#This Row],[Current Month Low]])-1</f>
        <v>9.9249999999999838E-2</v>
      </c>
      <c r="AH283" s="1">
        <f>(Table2[[#This Row],[Current Month High]]/Table2[[#This Row],[Close Price]])-1</f>
        <v>0.10651201576832681</v>
      </c>
      <c r="AI283">
        <v>10.6512015768326</v>
      </c>
      <c r="AJ283">
        <v>43.380434782608603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0.12</v>
      </c>
      <c r="AM283" t="s">
        <v>3182</v>
      </c>
      <c r="AN283">
        <v>-7.46</v>
      </c>
      <c r="AO283" t="s">
        <v>3181</v>
      </c>
      <c r="AP283">
        <v>0.11801247036281499</v>
      </c>
      <c r="AQ283">
        <f>(Table2[[#This Row],[Sharpe Ratio]]-AVERAGE(Table2[Sharpe Ratio]))/_xlfn.STDEV.P(Table2[Sharpe Ratio])</f>
        <v>0.71489813395849844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0.90836137137567086</v>
      </c>
      <c r="AS283">
        <f>_xlfn.RANK.AVG(Table2[[#This Row],[1Y Return vs Nifty Z-Score]],Table2[1Y Return vs Nifty Z-Score])</f>
        <v>451</v>
      </c>
      <c r="AT283">
        <f>_xlfn.RANK.AVG(Table2[[#This Row],[6M Return vs Nifty Z-Score]],Table2[6M Return vs Nifty Z-Score])</f>
        <v>295</v>
      </c>
      <c r="AU283">
        <f>_xlfn.RANK.AVG(Table2[[#This Row],[Sharpe Ratio Z-Score]],Table2[Sharpe Ratio Z-Score])</f>
        <v>164</v>
      </c>
      <c r="AV283">
        <f>(Table2[[#This Row],[Rank 1Y]]+Table2[[#This Row],[Rank 6M]]+Table2[[#This Row],[Rank Sharpe]])/3</f>
        <v>303.33333333333331</v>
      </c>
    </row>
    <row r="284" spans="1:48" x14ac:dyDescent="0.3">
      <c r="A284" t="s">
        <v>312</v>
      </c>
      <c r="B284" t="s">
        <v>313</v>
      </c>
      <c r="C284" t="s">
        <v>3147</v>
      </c>
      <c r="D284" t="s">
        <v>161</v>
      </c>
      <c r="E284">
        <v>83221.314184500006</v>
      </c>
      <c r="F284">
        <v>239</v>
      </c>
      <c r="G284">
        <v>70.900744374440194</v>
      </c>
      <c r="H284">
        <f>(Table2[[#This Row],[1Y Return vs Nifty]]-AVERAGE(Table2[1Y Return vs Nifty]))/_xlfn.STDEV.P(Table2[1Y Return vs Nifty])</f>
        <v>0.80871265727660369</v>
      </c>
      <c r="I284">
        <v>-9.5862017481205193</v>
      </c>
      <c r="J284">
        <f>(Table2[[#This Row],[1M Return vs Nifty]]-AVERAGE(Table2[1M Return vs Nifty]))/_xlfn.STDEV.P(Table2[1M Return vs Nifty])</f>
        <v>-1.0607070700375709</v>
      </c>
      <c r="K284">
        <v>-25.426768745404001</v>
      </c>
      <c r="L284">
        <f>(Table2[[#This Row],[6M Return vs Nifty]]-AVERAGE(Table2[6M Return vs Nifty]))/_xlfn.STDEV.P(Table2[6M Return vs Nifty])</f>
        <v>-1.0798930741111998</v>
      </c>
      <c r="M284">
        <v>6.1381381427631201</v>
      </c>
      <c r="N284">
        <f>(Table2[[#This Row],[1W Return vs Nifty]]-AVERAGE(Table2[1W Return vs Nifty]))/_xlfn.STDEV.P(Table2[1W Return vs Nifty])</f>
        <v>1.1197569077606626</v>
      </c>
      <c r="O284">
        <v>246.91</v>
      </c>
      <c r="P284">
        <v>263.14286571516101</v>
      </c>
      <c r="Q284">
        <v>254.26048423920699</v>
      </c>
      <c r="R284">
        <v>43.405837338401703</v>
      </c>
      <c r="S284" s="1">
        <f>(Table2[[#This Row],[Close Price]]-Table2[[#This Row],[20D EMA]])/Table2[[#This Row],[20D EMA]]</f>
        <v>-3.2035964521485549E-2</v>
      </c>
      <c r="T284" s="1">
        <f>(Table2[[#This Row],[Close Price]]-Table2[[#This Row],[50D EMA]])/Table2[[#This Row],[50D EMA]]</f>
        <v>-9.1748129479194973E-2</v>
      </c>
      <c r="U284" s="1">
        <f>(Table2[[#This Row],[Close Price]]-Table2[[#This Row],[200D EMA]])/Table2[[#This Row],[200D EMA]]</f>
        <v>-6.0019095318209183E-2</v>
      </c>
      <c r="V284">
        <v>1.81468481078586</v>
      </c>
      <c r="W284">
        <v>232.85</v>
      </c>
      <c r="X284">
        <v>240.8</v>
      </c>
      <c r="Y284">
        <v>213.25</v>
      </c>
      <c r="Z284">
        <v>243.1</v>
      </c>
      <c r="AA284">
        <v>210.7</v>
      </c>
      <c r="AB284">
        <v>285.5</v>
      </c>
      <c r="AC284" s="1">
        <f>(Table2[[#This Row],[Close Price]]/Table2[[#This Row],[Day Low]])-1</f>
        <v>2.6411853124328921E-2</v>
      </c>
      <c r="AD284" s="1">
        <f>(Table2[[#This Row],[Day High]]/Table2[[#This Row],[Close Price]])-1</f>
        <v>7.5313807531380839E-3</v>
      </c>
      <c r="AE284" s="1">
        <f>(Table2[[#This Row],[Close Price]]/Table2[[#This Row],[Current Week Low]])-1</f>
        <v>0.12075029308323559</v>
      </c>
      <c r="AF284" s="1">
        <f>(Table2[[#This Row],[Current Week High]]/Table2[[#This Row],[Close Price]])-1</f>
        <v>1.7154811715481166E-2</v>
      </c>
      <c r="AG284" s="1">
        <f>(Table2[[#This Row],[Close Price]]/Table2[[#This Row],[Current Month Low]])-1</f>
        <v>0.13431419079259621</v>
      </c>
      <c r="AH284" s="1">
        <f>(Table2[[#This Row],[Current Month High]]/Table2[[#This Row],[Close Price]])-1</f>
        <v>0.19456066945606687</v>
      </c>
      <c r="AI284">
        <v>40.313807531380697</v>
      </c>
      <c r="AJ284">
        <v>100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-0.15</v>
      </c>
      <c r="AM284" t="s">
        <v>3181</v>
      </c>
      <c r="AN284">
        <v>-12</v>
      </c>
      <c r="AO284" t="s">
        <v>3181</v>
      </c>
      <c r="AP284">
        <v>0.13335883451608599</v>
      </c>
      <c r="AQ284">
        <f>(Table2[[#This Row],[Sharpe Ratio]]-AVERAGE(Table2[Sharpe Ratio]))/_xlfn.STDEV.P(Table2[Sharpe Ratio])</f>
        <v>0.89720428283021048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114</v>
      </c>
      <c r="AT284">
        <f>_xlfn.RANK.AVG(Table2[[#This Row],[6M Return vs Nifty Z-Score]],Table2[6M Return vs Nifty Z-Score])</f>
        <v>667</v>
      </c>
      <c r="AU284">
        <f>_xlfn.RANK.AVG(Table2[[#This Row],[Sharpe Ratio Z-Score]],Table2[Sharpe Ratio Z-Score])</f>
        <v>130</v>
      </c>
      <c r="AV284">
        <f>(Table2[[#This Row],[Rank 1Y]]+Table2[[#This Row],[Rank 6M]]+Table2[[#This Row],[Rank Sharpe]])/3</f>
        <v>303.66666666666669</v>
      </c>
    </row>
    <row r="285" spans="1:48" x14ac:dyDescent="0.3">
      <c r="A285" t="s">
        <v>994</v>
      </c>
      <c r="B285" t="s">
        <v>995</v>
      </c>
      <c r="C285" t="s">
        <v>3150</v>
      </c>
      <c r="D285" t="s">
        <v>473</v>
      </c>
      <c r="E285">
        <v>14180.197600220001</v>
      </c>
      <c r="F285">
        <v>754.1</v>
      </c>
      <c r="G285">
        <v>4.7405036132814704</v>
      </c>
      <c r="H285">
        <f>(Table2[[#This Row],[1Y Return vs Nifty]]-AVERAGE(Table2[1Y Return vs Nifty]))/_xlfn.STDEV.P(Table2[1Y Return vs Nifty])</f>
        <v>-0.3265928542525921</v>
      </c>
      <c r="I285">
        <v>-8.4010654364195698</v>
      </c>
      <c r="J285">
        <f>(Table2[[#This Row],[1M Return vs Nifty]]-AVERAGE(Table2[1M Return vs Nifty]))/_xlfn.STDEV.P(Table2[1M Return vs Nifty])</f>
        <v>-0.9240350320722881</v>
      </c>
      <c r="K285">
        <v>5.1285740734959404</v>
      </c>
      <c r="L285">
        <f>(Table2[[#This Row],[6M Return vs Nifty]]-AVERAGE(Table2[6M Return vs Nifty]))/_xlfn.STDEV.P(Table2[6M Return vs Nifty])</f>
        <v>1.9383145457781957E-3</v>
      </c>
      <c r="M285">
        <v>-4.3621033353610397</v>
      </c>
      <c r="N285">
        <f>(Table2[[#This Row],[1W Return vs Nifty]]-AVERAGE(Table2[1W Return vs Nifty]))/_xlfn.STDEV.P(Table2[1W Return vs Nifty])</f>
        <v>-1.0524110180929194</v>
      </c>
      <c r="O285">
        <v>780.88</v>
      </c>
      <c r="P285">
        <v>809.21580280655701</v>
      </c>
      <c r="Q285">
        <v>743.10248277724395</v>
      </c>
      <c r="R285">
        <v>22.9204890126979</v>
      </c>
      <c r="S285" s="1">
        <f>(Table2[[#This Row],[Close Price]]-Table2[[#This Row],[20D EMA]])/Table2[[#This Row],[20D EMA]]</f>
        <v>-3.4294641942423897E-2</v>
      </c>
      <c r="T285" s="1">
        <f>(Table2[[#This Row],[Close Price]]-Table2[[#This Row],[50D EMA]])/Table2[[#This Row],[50D EMA]]</f>
        <v>-6.8110141467087007E-2</v>
      </c>
      <c r="U285" s="1">
        <f>(Table2[[#This Row],[Close Price]]-Table2[[#This Row],[200D EMA]])/Table2[[#This Row],[200D EMA]]</f>
        <v>1.4799462359019924E-2</v>
      </c>
      <c r="V285">
        <v>0.63133791082939195</v>
      </c>
      <c r="W285">
        <v>730.7</v>
      </c>
      <c r="X285">
        <v>757.45</v>
      </c>
      <c r="Y285">
        <v>725.3</v>
      </c>
      <c r="Z285">
        <v>763.2</v>
      </c>
      <c r="AA285">
        <v>725.3</v>
      </c>
      <c r="AB285">
        <v>878.45</v>
      </c>
      <c r="AC285" s="1">
        <f>(Table2[[#This Row],[Close Price]]/Table2[[#This Row],[Day Low]])-1</f>
        <v>3.2024086492404402E-2</v>
      </c>
      <c r="AD285" s="1">
        <f>(Table2[[#This Row],[Day High]]/Table2[[#This Row],[Close Price]])-1</f>
        <v>4.4423816469965072E-3</v>
      </c>
      <c r="AE285" s="1">
        <f>(Table2[[#This Row],[Close Price]]/Table2[[#This Row],[Current Week Low]])-1</f>
        <v>3.9707707155659744E-2</v>
      </c>
      <c r="AF285" s="1">
        <f>(Table2[[#This Row],[Current Week High]]/Table2[[#This Row],[Close Price]])-1</f>
        <v>1.2067365070945524E-2</v>
      </c>
      <c r="AG285" s="1">
        <f>(Table2[[#This Row],[Close Price]]/Table2[[#This Row],[Current Month Low]])-1</f>
        <v>3.9707707155659744E-2</v>
      </c>
      <c r="AH285" s="1">
        <f>(Table2[[#This Row],[Current Month High]]/Table2[[#This Row],[Close Price]])-1</f>
        <v>0.16489855456835967</v>
      </c>
      <c r="AI285">
        <v>22.874950271847201</v>
      </c>
      <c r="AJ285">
        <v>44.6714628297362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-0.09</v>
      </c>
      <c r="AM285" t="s">
        <v>3181</v>
      </c>
      <c r="AN285">
        <v>-3.31</v>
      </c>
      <c r="AO285" t="s">
        <v>3181</v>
      </c>
      <c r="AP285">
        <v>0.11310126698055201</v>
      </c>
      <c r="AQ285">
        <f>(Table2[[#This Row],[Sharpe Ratio]]-AVERAGE(Table2[Sharpe Ratio]))/_xlfn.STDEV.P(Table2[Sharpe Ratio])</f>
        <v>0.65655580831029237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410</v>
      </c>
      <c r="AT285">
        <f>_xlfn.RANK.AVG(Table2[[#This Row],[6M Return vs Nifty Z-Score]],Table2[6M Return vs Nifty Z-Score])</f>
        <v>326</v>
      </c>
      <c r="AU285">
        <f>_xlfn.RANK.AVG(Table2[[#This Row],[Sharpe Ratio Z-Score]],Table2[Sharpe Ratio Z-Score])</f>
        <v>182</v>
      </c>
      <c r="AV285">
        <f>(Table2[[#This Row],[Rank 1Y]]+Table2[[#This Row],[Rank 6M]]+Table2[[#This Row],[Rank Sharpe]])/3</f>
        <v>306</v>
      </c>
    </row>
    <row r="286" spans="1:48" x14ac:dyDescent="0.3">
      <c r="A286" t="s">
        <v>371</v>
      </c>
      <c r="B286" t="s">
        <v>372</v>
      </c>
      <c r="C286" t="s">
        <v>3138</v>
      </c>
      <c r="D286" t="s">
        <v>373</v>
      </c>
      <c r="E286">
        <v>64914.727014224998</v>
      </c>
      <c r="F286">
        <v>1793.25</v>
      </c>
      <c r="G286">
        <v>4.2300282626624801</v>
      </c>
      <c r="H286">
        <f>(Table2[[#This Row],[1Y Return vs Nifty]]-AVERAGE(Table2[1Y Return vs Nifty]))/_xlfn.STDEV.P(Table2[1Y Return vs Nifty])</f>
        <v>-0.33535257870930507</v>
      </c>
      <c r="I286">
        <v>11.705520640718101</v>
      </c>
      <c r="J286">
        <f>(Table2[[#This Row],[1M Return vs Nifty]]-AVERAGE(Table2[1M Return vs Nifty]))/_xlfn.STDEV.P(Table2[1M Return vs Nifty])</f>
        <v>1.3946924160326035</v>
      </c>
      <c r="K286">
        <v>16.477038660137001</v>
      </c>
      <c r="L286">
        <f>(Table2[[#This Row],[6M Return vs Nifty]]-AVERAGE(Table2[6M Return vs Nifty]))/_xlfn.STDEV.P(Table2[6M Return vs Nifty])</f>
        <v>0.40373793681335907</v>
      </c>
      <c r="M286">
        <v>-9.3619836045081603E-2</v>
      </c>
      <c r="N286">
        <f>(Table2[[#This Row],[1W Return vs Nifty]]-AVERAGE(Table2[1W Return vs Nifty]))/_xlfn.STDEV.P(Table2[1W Return vs Nifty])</f>
        <v>-0.16939675898601561</v>
      </c>
      <c r="O286">
        <v>1754.44</v>
      </c>
      <c r="P286">
        <v>1754.1787644108599</v>
      </c>
      <c r="Q286">
        <v>1617.2264096812</v>
      </c>
      <c r="R286">
        <v>53.612112058115102</v>
      </c>
      <c r="S286" s="1">
        <f>(Table2[[#This Row],[Close Price]]-Table2[[#This Row],[20D EMA]])/Table2[[#This Row],[20D EMA]]</f>
        <v>2.2121018672624851E-2</v>
      </c>
      <c r="T286" s="1">
        <f>(Table2[[#This Row],[Close Price]]-Table2[[#This Row],[50D EMA]])/Table2[[#This Row],[50D EMA]]</f>
        <v>2.2273234850304521E-2</v>
      </c>
      <c r="U286" s="1">
        <f>(Table2[[#This Row],[Close Price]]-Table2[[#This Row],[200D EMA]])/Table2[[#This Row],[200D EMA]]</f>
        <v>0.10884288635473068</v>
      </c>
      <c r="V286">
        <v>0.69937766851535199</v>
      </c>
      <c r="W286">
        <v>1754.1</v>
      </c>
      <c r="X286">
        <v>1801</v>
      </c>
      <c r="Y286">
        <v>1645</v>
      </c>
      <c r="Z286">
        <v>1805</v>
      </c>
      <c r="AA286">
        <v>1593.75</v>
      </c>
      <c r="AB286">
        <v>1809.9</v>
      </c>
      <c r="AC286" s="1">
        <f>(Table2[[#This Row],[Close Price]]/Table2[[#This Row],[Day Low]])-1</f>
        <v>2.2319138019497142E-2</v>
      </c>
      <c r="AD286" s="1">
        <f>(Table2[[#This Row],[Day High]]/Table2[[#This Row],[Close Price]])-1</f>
        <v>4.3217621636693071E-3</v>
      </c>
      <c r="AE286" s="1">
        <f>(Table2[[#This Row],[Close Price]]/Table2[[#This Row],[Current Week Low]])-1</f>
        <v>9.0121580547112501E-2</v>
      </c>
      <c r="AF286" s="1">
        <f>(Table2[[#This Row],[Current Week High]]/Table2[[#This Row],[Close Price]])-1</f>
        <v>6.5523490868535372E-3</v>
      </c>
      <c r="AG286" s="1">
        <f>(Table2[[#This Row],[Close Price]]/Table2[[#This Row],[Current Month Low]])-1</f>
        <v>0.12517647058823522</v>
      </c>
      <c r="AH286" s="1">
        <f>(Table2[[#This Row],[Current Month High]]/Table2[[#This Row],[Close Price]])-1</f>
        <v>9.2848180677540526E-3</v>
      </c>
      <c r="AI286">
        <v>11.0943817091872</v>
      </c>
      <c r="AJ286">
        <v>53.2757810162827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0.04</v>
      </c>
      <c r="AM286" t="s">
        <v>3182</v>
      </c>
      <c r="AN286">
        <v>3.65</v>
      </c>
      <c r="AO286" t="s">
        <v>3182</v>
      </c>
      <c r="AP286">
        <v>6.7303457462623006E-2</v>
      </c>
      <c r="AQ286">
        <f>(Table2[[#This Row],[Sharpe Ratio]]-AVERAGE(Table2[Sharpe Ratio]))/_xlfn.STDEV.P(Table2[Sharpe Ratio])</f>
        <v>0.11250366693097512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1.4061846820816171</v>
      </c>
      <c r="AS286">
        <f>_xlfn.RANK.AVG(Table2[[#This Row],[1Y Return vs Nifty Z-Score]],Table2[1Y Return vs Nifty Z-Score])</f>
        <v>416</v>
      </c>
      <c r="AT286">
        <f>_xlfn.RANK.AVG(Table2[[#This Row],[6M Return vs Nifty Z-Score]],Table2[6M Return vs Nifty Z-Score])</f>
        <v>191</v>
      </c>
      <c r="AU286">
        <f>_xlfn.RANK.AVG(Table2[[#This Row],[Sharpe Ratio Z-Score]],Table2[Sharpe Ratio Z-Score])</f>
        <v>312</v>
      </c>
      <c r="AV286">
        <f>(Table2[[#This Row],[Rank 1Y]]+Table2[[#This Row],[Rank 6M]]+Table2[[#This Row],[Rank Sharpe]])/3</f>
        <v>306.33333333333331</v>
      </c>
    </row>
    <row r="287" spans="1:48" x14ac:dyDescent="0.3">
      <c r="A287" t="s">
        <v>753</v>
      </c>
      <c r="B287" t="s">
        <v>754</v>
      </c>
      <c r="C287" t="s">
        <v>3134</v>
      </c>
      <c r="D287" t="s">
        <v>194</v>
      </c>
      <c r="E287">
        <v>21953.46464016</v>
      </c>
      <c r="F287">
        <v>389.1</v>
      </c>
      <c r="G287">
        <v>18.592862896281201</v>
      </c>
      <c r="H287">
        <f>(Table2[[#This Row],[1Y Return vs Nifty]]-AVERAGE(Table2[1Y Return vs Nifty]))/_xlfn.STDEV.P(Table2[1Y Return vs Nifty])</f>
        <v>-8.8887252508394701E-2</v>
      </c>
      <c r="I287">
        <v>-2.9522003964508698</v>
      </c>
      <c r="J287">
        <f>(Table2[[#This Row],[1M Return vs Nifty]]-AVERAGE(Table2[1M Return vs Nifty]))/_xlfn.STDEV.P(Table2[1M Return vs Nifty])</f>
        <v>-0.29566217550064727</v>
      </c>
      <c r="K287">
        <v>25.199110306772699</v>
      </c>
      <c r="L287">
        <f>(Table2[[#This Row],[6M Return vs Nifty]]-AVERAGE(Table2[6M Return vs Nifty]))/_xlfn.STDEV.P(Table2[6M Return vs Nifty])</f>
        <v>0.71254844296186315</v>
      </c>
      <c r="M287">
        <v>-0.63797615570445398</v>
      </c>
      <c r="N287">
        <f>(Table2[[#This Row],[1W Return vs Nifty]]-AVERAGE(Table2[1W Return vs Nifty]))/_xlfn.STDEV.P(Table2[1W Return vs Nifty])</f>
        <v>-0.28200686802619612</v>
      </c>
      <c r="O287">
        <v>397.07</v>
      </c>
      <c r="P287">
        <v>393.22049971700397</v>
      </c>
      <c r="Q287">
        <v>352.00407019287798</v>
      </c>
      <c r="R287">
        <v>36.1541144681932</v>
      </c>
      <c r="S287" s="1">
        <f>(Table2[[#This Row],[Close Price]]-Table2[[#This Row],[20D EMA]])/Table2[[#This Row],[20D EMA]]</f>
        <v>-2.0072027602185939E-2</v>
      </c>
      <c r="T287" s="1">
        <f>(Table2[[#This Row],[Close Price]]-Table2[[#This Row],[50D EMA]])/Table2[[#This Row],[50D EMA]]</f>
        <v>-1.0478852755564436E-2</v>
      </c>
      <c r="U287" s="1">
        <f>(Table2[[#This Row],[Close Price]]-Table2[[#This Row],[200D EMA]])/Table2[[#This Row],[200D EMA]]</f>
        <v>0.10538494565359886</v>
      </c>
      <c r="V287">
        <v>0.20020081856577099</v>
      </c>
      <c r="W287">
        <v>387.1</v>
      </c>
      <c r="X287">
        <v>393</v>
      </c>
      <c r="Y287">
        <v>384</v>
      </c>
      <c r="Z287">
        <v>395.8</v>
      </c>
      <c r="AA287">
        <v>378.65</v>
      </c>
      <c r="AB287">
        <v>433.75</v>
      </c>
      <c r="AC287" s="1">
        <f>(Table2[[#This Row],[Close Price]]/Table2[[#This Row],[Day Low]])-1</f>
        <v>5.1666236114698005E-3</v>
      </c>
      <c r="AD287" s="1">
        <f>(Table2[[#This Row],[Day High]]/Table2[[#This Row],[Close Price]])-1</f>
        <v>1.0023130300693905E-2</v>
      </c>
      <c r="AE287" s="1">
        <f>(Table2[[#This Row],[Close Price]]/Table2[[#This Row],[Current Week Low]])-1</f>
        <v>1.3281250000000133E-2</v>
      </c>
      <c r="AF287" s="1">
        <f>(Table2[[#This Row],[Current Week High]]/Table2[[#This Row],[Close Price]])-1</f>
        <v>1.7219223849910037E-2</v>
      </c>
      <c r="AG287" s="1">
        <f>(Table2[[#This Row],[Close Price]]/Table2[[#This Row],[Current Month Low]])-1</f>
        <v>2.759804568863089E-2</v>
      </c>
      <c r="AH287" s="1">
        <f>(Table2[[#This Row],[Current Month High]]/Table2[[#This Row],[Close Price]])-1</f>
        <v>0.11475199177589301</v>
      </c>
      <c r="AI287">
        <v>20.714469288100702</v>
      </c>
      <c r="AJ287">
        <v>52.888015717092301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0.31</v>
      </c>
      <c r="AM287" t="s">
        <v>3182</v>
      </c>
      <c r="AN287">
        <v>-3.7</v>
      </c>
      <c r="AO287" t="s">
        <v>3181</v>
      </c>
      <c r="AP287">
        <v>9.4704255248360004E-3</v>
      </c>
      <c r="AQ287">
        <f>(Table2[[#This Row],[Sharpe Ratio]]-AVERAGE(Table2[Sharpe Ratio]))/_xlfn.STDEV.P(Table2[Sharpe Ratio])</f>
        <v>-0.57452012742525538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-0.52852798049863037</v>
      </c>
      <c r="AS287">
        <f>_xlfn.RANK.AVG(Table2[[#This Row],[1Y Return vs Nifty Z-Score]],Table2[1Y Return vs Nifty Z-Score])</f>
        <v>317</v>
      </c>
      <c r="AT287">
        <f>_xlfn.RANK.AVG(Table2[[#This Row],[6M Return vs Nifty Z-Score]],Table2[6M Return vs Nifty Z-Score])</f>
        <v>125</v>
      </c>
      <c r="AU287">
        <f>_xlfn.RANK.AVG(Table2[[#This Row],[Sharpe Ratio Z-Score]],Table2[Sharpe Ratio Z-Score])</f>
        <v>478</v>
      </c>
      <c r="AV287">
        <f>(Table2[[#This Row],[Rank 1Y]]+Table2[[#This Row],[Rank 6M]]+Table2[[#This Row],[Rank Sharpe]])/3</f>
        <v>306.66666666666669</v>
      </c>
    </row>
    <row r="288" spans="1:48" x14ac:dyDescent="0.3">
      <c r="A288" t="s">
        <v>801</v>
      </c>
      <c r="B288" t="s">
        <v>802</v>
      </c>
      <c r="C288" t="s">
        <v>3150</v>
      </c>
      <c r="D288" t="s">
        <v>400</v>
      </c>
      <c r="E288">
        <v>19375.545082920002</v>
      </c>
      <c r="F288">
        <v>483.6</v>
      </c>
      <c r="G288">
        <v>40.731522679243703</v>
      </c>
      <c r="H288">
        <f>(Table2[[#This Row],[1Y Return vs Nifty]]-AVERAGE(Table2[1Y Return vs Nifty]))/_xlfn.STDEV.P(Table2[1Y Return vs Nifty])</f>
        <v>0.29101073728584442</v>
      </c>
      <c r="I288">
        <v>-5.1225950805603597</v>
      </c>
      <c r="J288">
        <f>(Table2[[#This Row],[1M Return vs Nifty]]-AVERAGE(Table2[1M Return vs Nifty]))/_xlfn.STDEV.P(Table2[1M Return vs Nifty])</f>
        <v>-0.54595597017859709</v>
      </c>
      <c r="K288">
        <v>9.3375714939526198</v>
      </c>
      <c r="L288">
        <f>(Table2[[#This Row],[6M Return vs Nifty]]-AVERAGE(Table2[6M Return vs Nifty]))/_xlfn.STDEV.P(Table2[6M Return vs Nifty])</f>
        <v>0.15096055105656531</v>
      </c>
      <c r="M288">
        <v>2.7320398183335501</v>
      </c>
      <c r="N288">
        <f>(Table2[[#This Row],[1W Return vs Nifty]]-AVERAGE(Table2[1W Return vs Nifty]))/_xlfn.STDEV.P(Table2[1W Return vs Nifty])</f>
        <v>0.41514287121268767</v>
      </c>
      <c r="O288">
        <v>483.34</v>
      </c>
      <c r="P288">
        <v>492.9281655707</v>
      </c>
      <c r="Q288">
        <v>445.948430365994</v>
      </c>
      <c r="R288">
        <v>46.891442811329597</v>
      </c>
      <c r="S288" s="1">
        <f>(Table2[[#This Row],[Close Price]]-Table2[[#This Row],[20D EMA]])/Table2[[#This Row],[20D EMA]]</f>
        <v>5.3792361484679061E-4</v>
      </c>
      <c r="T288" s="1">
        <f>(Table2[[#This Row],[Close Price]]-Table2[[#This Row],[50D EMA]])/Table2[[#This Row],[50D EMA]]</f>
        <v>-1.8923985729036322E-2</v>
      </c>
      <c r="U288" s="1">
        <f>(Table2[[#This Row],[Close Price]]-Table2[[#This Row],[200D EMA]])/Table2[[#This Row],[200D EMA]]</f>
        <v>8.4430322140847169E-2</v>
      </c>
      <c r="V288">
        <v>0.62932914111288796</v>
      </c>
      <c r="W288">
        <v>468.05</v>
      </c>
      <c r="X288">
        <v>487.7</v>
      </c>
      <c r="Y288">
        <v>443.2</v>
      </c>
      <c r="Z288">
        <v>487.7</v>
      </c>
      <c r="AA288">
        <v>443.2</v>
      </c>
      <c r="AB288">
        <v>551.95000000000005</v>
      </c>
      <c r="AC288" s="1">
        <f>(Table2[[#This Row],[Close Price]]/Table2[[#This Row],[Day Low]])-1</f>
        <v>3.3222946266424636E-2</v>
      </c>
      <c r="AD288" s="1">
        <f>(Table2[[#This Row],[Day High]]/Table2[[#This Row],[Close Price]])-1</f>
        <v>8.4780810587261612E-3</v>
      </c>
      <c r="AE288" s="1">
        <f>(Table2[[#This Row],[Close Price]]/Table2[[#This Row],[Current Week Low]])-1</f>
        <v>9.1155234657039896E-2</v>
      </c>
      <c r="AF288" s="1">
        <f>(Table2[[#This Row],[Current Week High]]/Table2[[#This Row],[Close Price]])-1</f>
        <v>8.4780810587261612E-3</v>
      </c>
      <c r="AG288" s="1">
        <f>(Table2[[#This Row],[Close Price]]/Table2[[#This Row],[Current Month Low]])-1</f>
        <v>9.1155234657039896E-2</v>
      </c>
      <c r="AH288" s="1">
        <f>(Table2[[#This Row],[Current Month High]]/Table2[[#This Row],[Close Price]])-1</f>
        <v>0.14133581472291157</v>
      </c>
      <c r="AI288">
        <v>18.765508684863502</v>
      </c>
      <c r="AJ288">
        <v>71.580627993613604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0.02</v>
      </c>
      <c r="AM288" t="s">
        <v>3182</v>
      </c>
      <c r="AN288">
        <v>-4.07</v>
      </c>
      <c r="AO288" t="s">
        <v>3181</v>
      </c>
      <c r="AP288">
        <v>2.3267959143528999E-2</v>
      </c>
      <c r="AQ288">
        <f>(Table2[[#This Row],[Sharpe Ratio]]-AVERAGE(Table2[Sharpe Ratio]))/_xlfn.STDEV.P(Table2[Sharpe Ratio])</f>
        <v>-0.41061321157015623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215</v>
      </c>
      <c r="AT288">
        <f>_xlfn.RANK.AVG(Table2[[#This Row],[6M Return vs Nifty Z-Score]],Table2[6M Return vs Nifty Z-Score])</f>
        <v>265</v>
      </c>
      <c r="AU288">
        <f>_xlfn.RANK.AVG(Table2[[#This Row],[Sharpe Ratio Z-Score]],Table2[Sharpe Ratio Z-Score])</f>
        <v>442</v>
      </c>
      <c r="AV288">
        <f>(Table2[[#This Row],[Rank 1Y]]+Table2[[#This Row],[Rank 6M]]+Table2[[#This Row],[Rank Sharpe]])/3</f>
        <v>307.33333333333331</v>
      </c>
    </row>
    <row r="289" spans="1:48" x14ac:dyDescent="0.3">
      <c r="A289" t="s">
        <v>523</v>
      </c>
      <c r="B289" t="s">
        <v>524</v>
      </c>
      <c r="C289" t="s">
        <v>3140</v>
      </c>
      <c r="D289" t="s">
        <v>51</v>
      </c>
      <c r="E289">
        <v>40308.526155840002</v>
      </c>
      <c r="F289">
        <v>1588.8</v>
      </c>
      <c r="G289">
        <v>34.639366239154299</v>
      </c>
      <c r="H289">
        <f>(Table2[[#This Row],[1Y Return vs Nifty]]-AVERAGE(Table2[1Y Return vs Nifty]))/_xlfn.STDEV.P(Table2[1Y Return vs Nifty])</f>
        <v>0.18646972135302314</v>
      </c>
      <c r="I289">
        <v>10.7099753918144</v>
      </c>
      <c r="J289">
        <f>(Table2[[#This Row],[1M Return vs Nifty]]-AVERAGE(Table2[1M Return vs Nifty]))/_xlfn.STDEV.P(Table2[1M Return vs Nifty])</f>
        <v>1.2798843583341259</v>
      </c>
      <c r="K289">
        <v>10.5214375080715</v>
      </c>
      <c r="L289">
        <f>(Table2[[#This Row],[6M Return vs Nifty]]-AVERAGE(Table2[6M Return vs Nifty]))/_xlfn.STDEV.P(Table2[6M Return vs Nifty])</f>
        <v>0.19287608188955038</v>
      </c>
      <c r="M289">
        <v>0.55902059995390496</v>
      </c>
      <c r="N289">
        <f>(Table2[[#This Row],[1W Return vs Nifty]]-AVERAGE(Table2[1W Return vs Nifty]))/_xlfn.STDEV.P(Table2[1W Return vs Nifty])</f>
        <v>-3.4386090408005471E-2</v>
      </c>
      <c r="O289">
        <v>1578</v>
      </c>
      <c r="P289">
        <v>1508.27814613685</v>
      </c>
      <c r="Q289">
        <v>1309.7553919664999</v>
      </c>
      <c r="R289">
        <v>39.986954558157102</v>
      </c>
      <c r="S289" s="1">
        <f>(Table2[[#This Row],[Close Price]]-Table2[[#This Row],[20D EMA]])/Table2[[#This Row],[20D EMA]]</f>
        <v>6.8441064638782986E-3</v>
      </c>
      <c r="T289" s="1">
        <f>(Table2[[#This Row],[Close Price]]-Table2[[#This Row],[50D EMA]])/Table2[[#This Row],[50D EMA]]</f>
        <v>5.3386607814606662E-2</v>
      </c>
      <c r="U289" s="1">
        <f>(Table2[[#This Row],[Close Price]]-Table2[[#This Row],[200D EMA]])/Table2[[#This Row],[200D EMA]]</f>
        <v>0.21305093282688103</v>
      </c>
      <c r="V289">
        <v>0.63938596121812896</v>
      </c>
      <c r="W289">
        <v>1556.05</v>
      </c>
      <c r="X289">
        <v>1596</v>
      </c>
      <c r="Y289">
        <v>1544.9</v>
      </c>
      <c r="Z289">
        <v>1607.95</v>
      </c>
      <c r="AA289">
        <v>1453.1</v>
      </c>
      <c r="AB289">
        <v>1708.65</v>
      </c>
      <c r="AC289" s="1">
        <f>(Table2[[#This Row],[Close Price]]/Table2[[#This Row],[Day Low]])-1</f>
        <v>2.1046881526943118E-2</v>
      </c>
      <c r="AD289" s="1">
        <f>(Table2[[#This Row],[Day High]]/Table2[[#This Row],[Close Price]])-1</f>
        <v>4.5317220543807935E-3</v>
      </c>
      <c r="AE289" s="1">
        <f>(Table2[[#This Row],[Close Price]]/Table2[[#This Row],[Current Week Low]])-1</f>
        <v>2.8416078710596038E-2</v>
      </c>
      <c r="AF289" s="1">
        <f>(Table2[[#This Row],[Current Week High]]/Table2[[#This Row],[Close Price]])-1</f>
        <v>1.2053121852970916E-2</v>
      </c>
      <c r="AG289" s="1">
        <f>(Table2[[#This Row],[Close Price]]/Table2[[#This Row],[Current Month Low]])-1</f>
        <v>9.3386552886931318E-2</v>
      </c>
      <c r="AH289" s="1">
        <f>(Table2[[#This Row],[Current Month High]]/Table2[[#This Row],[Close Price]])-1</f>
        <v>7.5434290030211626E-2</v>
      </c>
      <c r="AI289">
        <v>7.5434290030211599</v>
      </c>
      <c r="AJ289">
        <v>64.403973509933707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0.11</v>
      </c>
      <c r="AM289" t="s">
        <v>3182</v>
      </c>
      <c r="AN289">
        <v>-6.72</v>
      </c>
      <c r="AO289" t="s">
        <v>3181</v>
      </c>
      <c r="AP289">
        <v>2.8561554214683999E-2</v>
      </c>
      <c r="AQ289">
        <f>(Table2[[#This Row],[Sharpe Ratio]]-AVERAGE(Table2[Sharpe Ratio]))/_xlfn.STDEV.P(Table2[Sharpe Ratio])</f>
        <v>-0.34772828837466119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1.2771157827940327</v>
      </c>
      <c r="AS289">
        <f>_xlfn.RANK.AVG(Table2[[#This Row],[1Y Return vs Nifty Z-Score]],Table2[1Y Return vs Nifty Z-Score])</f>
        <v>242</v>
      </c>
      <c r="AT289">
        <f>_xlfn.RANK.AVG(Table2[[#This Row],[6M Return vs Nifty Z-Score]],Table2[6M Return vs Nifty Z-Score])</f>
        <v>253</v>
      </c>
      <c r="AU289">
        <f>_xlfn.RANK.AVG(Table2[[#This Row],[Sharpe Ratio Z-Score]],Table2[Sharpe Ratio Z-Score])</f>
        <v>428</v>
      </c>
      <c r="AV289">
        <f>(Table2[[#This Row],[Rank 1Y]]+Table2[[#This Row],[Rank 6M]]+Table2[[#This Row],[Rank Sharpe]])/3</f>
        <v>307.66666666666669</v>
      </c>
    </row>
    <row r="290" spans="1:48" x14ac:dyDescent="0.3">
      <c r="A290" t="s">
        <v>1620</v>
      </c>
      <c r="B290" t="s">
        <v>1621</v>
      </c>
      <c r="C290" t="s">
        <v>3140</v>
      </c>
      <c r="D290" t="s">
        <v>169</v>
      </c>
      <c r="E290">
        <v>5795.9863416400003</v>
      </c>
      <c r="F290">
        <v>639.54999999999995</v>
      </c>
      <c r="G290">
        <v>39.294960540286297</v>
      </c>
      <c r="H290">
        <f>(Table2[[#This Row],[1Y Return vs Nifty]]-AVERAGE(Table2[1Y Return vs Nifty]))/_xlfn.STDEV.P(Table2[1Y Return vs Nifty])</f>
        <v>0.26635942261030893</v>
      </c>
      <c r="I290">
        <v>3.5340505822133599</v>
      </c>
      <c r="J290">
        <f>(Table2[[#This Row],[1M Return vs Nifty]]-AVERAGE(Table2[1M Return vs Nifty]))/_xlfn.STDEV.P(Table2[1M Return vs Nifty])</f>
        <v>0.45234388190892594</v>
      </c>
      <c r="K290">
        <v>17.6855603829061</v>
      </c>
      <c r="L290">
        <f>(Table2[[#This Row],[6M Return vs Nifty]]-AVERAGE(Table2[6M Return vs Nifty]))/_xlfn.STDEV.P(Table2[6M Return vs Nifty])</f>
        <v>0.44652641872679771</v>
      </c>
      <c r="M290">
        <v>2.9617269244826301</v>
      </c>
      <c r="N290">
        <f>(Table2[[#This Row],[1W Return vs Nifty]]-AVERAGE(Table2[1W Return vs Nifty]))/_xlfn.STDEV.P(Table2[1W Return vs Nifty])</f>
        <v>0.46265787036757272</v>
      </c>
      <c r="O290">
        <v>619.05999999999995</v>
      </c>
      <c r="P290">
        <v>624.09249658323495</v>
      </c>
      <c r="Q290">
        <v>570.73481741720195</v>
      </c>
      <c r="R290">
        <v>53.833541435859999</v>
      </c>
      <c r="S290" s="1">
        <f>(Table2[[#This Row],[Close Price]]-Table2[[#This Row],[20D EMA]])/Table2[[#This Row],[20D EMA]]</f>
        <v>3.3098568797854833E-2</v>
      </c>
      <c r="T290" s="1">
        <f>(Table2[[#This Row],[Close Price]]-Table2[[#This Row],[50D EMA]])/Table2[[#This Row],[50D EMA]]</f>
        <v>2.4767968692768039E-2</v>
      </c>
      <c r="U290" s="1">
        <f>(Table2[[#This Row],[Close Price]]-Table2[[#This Row],[200D EMA]])/Table2[[#This Row],[200D EMA]]</f>
        <v>0.12057295346762546</v>
      </c>
      <c r="V290">
        <v>0.83307042601167103</v>
      </c>
      <c r="W290">
        <v>616.4</v>
      </c>
      <c r="X290">
        <v>645</v>
      </c>
      <c r="Y290">
        <v>595</v>
      </c>
      <c r="Z290">
        <v>645</v>
      </c>
      <c r="AA290">
        <v>579.04999999999995</v>
      </c>
      <c r="AB290">
        <v>647.5</v>
      </c>
      <c r="AC290" s="1">
        <f>(Table2[[#This Row],[Close Price]]/Table2[[#This Row],[Day Low]])-1</f>
        <v>3.7556781310837062E-2</v>
      </c>
      <c r="AD290" s="1">
        <f>(Table2[[#This Row],[Day High]]/Table2[[#This Row],[Close Price]])-1</f>
        <v>8.5216167617856442E-3</v>
      </c>
      <c r="AE290" s="1">
        <f>(Table2[[#This Row],[Close Price]]/Table2[[#This Row],[Current Week Low]])-1</f>
        <v>7.4873949579831844E-2</v>
      </c>
      <c r="AF290" s="1">
        <f>(Table2[[#This Row],[Current Week High]]/Table2[[#This Row],[Close Price]])-1</f>
        <v>8.5216167617856442E-3</v>
      </c>
      <c r="AG290" s="1">
        <f>(Table2[[#This Row],[Close Price]]/Table2[[#This Row],[Current Month Low]])-1</f>
        <v>0.10448147828339516</v>
      </c>
      <c r="AH290" s="1">
        <f>(Table2[[#This Row],[Current Month High]]/Table2[[#This Row],[Close Price]])-1</f>
        <v>1.2430615276366241E-2</v>
      </c>
      <c r="AI290">
        <v>12.844969118911701</v>
      </c>
      <c r="AJ290">
        <v>68.280489409288194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0.11</v>
      </c>
      <c r="AM290" t="s">
        <v>3182</v>
      </c>
      <c r="AN290">
        <v>0.38</v>
      </c>
      <c r="AO290" t="s">
        <v>3182</v>
      </c>
      <c r="AQ290">
        <f>(Table2[[#This Row],[Sharpe Ratio]]-AVERAGE(Table2[Sharpe Ratio]))/_xlfn.STDEV.P(Table2[Sharpe Ratio])</f>
        <v>-0.68702344015560113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222</v>
      </c>
      <c r="AT290">
        <f>_xlfn.RANK.AVG(Table2[[#This Row],[6M Return vs Nifty Z-Score]],Table2[6M Return vs Nifty Z-Score])</f>
        <v>176</v>
      </c>
      <c r="AU290">
        <f>_xlfn.RANK.AVG(Table2[[#This Row],[Sharpe Ratio Z-Score]],Table2[Sharpe Ratio Z-Score])</f>
        <v>529.5</v>
      </c>
      <c r="AV290">
        <f>(Table2[[#This Row],[Rank 1Y]]+Table2[[#This Row],[Rank 6M]]+Table2[[#This Row],[Rank Sharpe]])/3</f>
        <v>309.16666666666669</v>
      </c>
    </row>
    <row r="291" spans="1:48" x14ac:dyDescent="0.3">
      <c r="A291" t="s">
        <v>1559</v>
      </c>
      <c r="B291" t="s">
        <v>1560</v>
      </c>
      <c r="C291" t="s">
        <v>3140</v>
      </c>
      <c r="D291" t="s">
        <v>247</v>
      </c>
      <c r="E291">
        <v>6271.0091176699998</v>
      </c>
      <c r="F291">
        <v>449.9</v>
      </c>
      <c r="G291">
        <v>-5.4181921100699499</v>
      </c>
      <c r="H291">
        <f>(Table2[[#This Row],[1Y Return vs Nifty]]-AVERAGE(Table2[1Y Return vs Nifty]))/_xlfn.STDEV.P(Table2[1Y Return vs Nifty])</f>
        <v>-0.50091542490804608</v>
      </c>
      <c r="I291">
        <v>12.9668160619742</v>
      </c>
      <c r="J291">
        <f>(Table2[[#This Row],[1M Return vs Nifty]]-AVERAGE(Table2[1M Return vs Nifty]))/_xlfn.STDEV.P(Table2[1M Return vs Nifty])</f>
        <v>1.540147258650614</v>
      </c>
      <c r="K291">
        <v>19.313817528843401</v>
      </c>
      <c r="L291">
        <f>(Table2[[#This Row],[6M Return vs Nifty]]-AVERAGE(Table2[6M Return vs Nifty]))/_xlfn.STDEV.P(Table2[6M Return vs Nifty])</f>
        <v>0.50417590083931474</v>
      </c>
      <c r="M291">
        <v>6.0336819569705202</v>
      </c>
      <c r="N291">
        <f>(Table2[[#This Row],[1W Return vs Nifty]]-AVERAGE(Table2[1W Return vs Nifty]))/_xlfn.STDEV.P(Table2[1W Return vs Nifty])</f>
        <v>1.0981482260071624</v>
      </c>
      <c r="O291">
        <v>434.81</v>
      </c>
      <c r="P291">
        <v>419.030416526858</v>
      </c>
      <c r="Q291">
        <v>382.35150584089303</v>
      </c>
      <c r="R291">
        <v>61.573242627906801</v>
      </c>
      <c r="S291" s="1">
        <f>(Table2[[#This Row],[Close Price]]-Table2[[#This Row],[20D EMA]])/Table2[[#This Row],[20D EMA]]</f>
        <v>3.470481359674335E-2</v>
      </c>
      <c r="T291" s="1">
        <f>(Table2[[#This Row],[Close Price]]-Table2[[#This Row],[50D EMA]])/Table2[[#This Row],[50D EMA]]</f>
        <v>7.3669075693848507E-2</v>
      </c>
      <c r="U291" s="1">
        <f>(Table2[[#This Row],[Close Price]]-Table2[[#This Row],[200D EMA]])/Table2[[#This Row],[200D EMA]]</f>
        <v>0.17666595561210038</v>
      </c>
      <c r="V291">
        <v>0.515474376419644</v>
      </c>
      <c r="W291">
        <v>446</v>
      </c>
      <c r="X291">
        <v>451.1</v>
      </c>
      <c r="Y291">
        <v>422.5</v>
      </c>
      <c r="Z291">
        <v>460.45</v>
      </c>
      <c r="AA291">
        <v>404.7</v>
      </c>
      <c r="AB291">
        <v>461.7</v>
      </c>
      <c r="AC291" s="1">
        <f>(Table2[[#This Row],[Close Price]]/Table2[[#This Row],[Day Low]])-1</f>
        <v>8.7443946188341393E-3</v>
      </c>
      <c r="AD291" s="1">
        <f>(Table2[[#This Row],[Day High]]/Table2[[#This Row],[Close Price]])-1</f>
        <v>2.6672593909757847E-3</v>
      </c>
      <c r="AE291" s="1">
        <f>(Table2[[#This Row],[Close Price]]/Table2[[#This Row],[Current Week Low]])-1</f>
        <v>6.4852071005917056E-2</v>
      </c>
      <c r="AF291" s="1">
        <f>(Table2[[#This Row],[Current Week High]]/Table2[[#This Row],[Close Price]])-1</f>
        <v>2.3449655478995357E-2</v>
      </c>
      <c r="AG291" s="1">
        <f>(Table2[[#This Row],[Close Price]]/Table2[[#This Row],[Current Month Low]])-1</f>
        <v>0.11168766987892265</v>
      </c>
      <c r="AH291" s="1">
        <f>(Table2[[#This Row],[Current Month High]]/Table2[[#This Row],[Close Price]])-1</f>
        <v>2.6228050677928438E-2</v>
      </c>
      <c r="AI291">
        <v>2.6228050677928398</v>
      </c>
      <c r="AJ291">
        <v>43.280254777069999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0.23</v>
      </c>
      <c r="AM291" t="s">
        <v>3182</v>
      </c>
      <c r="AN291">
        <v>0.44</v>
      </c>
      <c r="AO291" t="s">
        <v>3182</v>
      </c>
      <c r="AP291">
        <v>7.0472752484886006E-2</v>
      </c>
      <c r="AQ291">
        <f>(Table2[[#This Row],[Sharpe Ratio]]-AVERAGE(Table2[Sharpe Ratio]))/_xlfn.STDEV.P(Table2[Sharpe Ratio])</f>
        <v>0.15015310391660167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2.7917090645056466</v>
      </c>
      <c r="AS291">
        <f>_xlfn.RANK.AVG(Table2[[#This Row],[1Y Return vs Nifty Z-Score]],Table2[1Y Return vs Nifty Z-Score])</f>
        <v>478</v>
      </c>
      <c r="AT291">
        <f>_xlfn.RANK.AVG(Table2[[#This Row],[6M Return vs Nifty Z-Score]],Table2[6M Return vs Nifty Z-Score])</f>
        <v>156</v>
      </c>
      <c r="AU291">
        <f>_xlfn.RANK.AVG(Table2[[#This Row],[Sharpe Ratio Z-Score]],Table2[Sharpe Ratio Z-Score])</f>
        <v>303</v>
      </c>
      <c r="AV291">
        <f>(Table2[[#This Row],[Rank 1Y]]+Table2[[#This Row],[Rank 6M]]+Table2[[#This Row],[Rank Sharpe]])/3</f>
        <v>312.33333333333331</v>
      </c>
    </row>
    <row r="292" spans="1:48" x14ac:dyDescent="0.3">
      <c r="A292" t="s">
        <v>1649</v>
      </c>
      <c r="B292" t="s">
        <v>1650</v>
      </c>
      <c r="C292" t="s">
        <v>3150</v>
      </c>
      <c r="D292" t="s">
        <v>400</v>
      </c>
      <c r="E292">
        <v>5461.6093271999998</v>
      </c>
      <c r="F292">
        <v>111.33</v>
      </c>
      <c r="G292">
        <v>33.900261931336402</v>
      </c>
      <c r="H292">
        <f>(Table2[[#This Row],[1Y Return vs Nifty]]-AVERAGE(Table2[1Y Return vs Nifty]))/_xlfn.STDEV.P(Table2[1Y Return vs Nifty])</f>
        <v>0.17378673857353402</v>
      </c>
      <c r="I292">
        <v>-5.4361836195289301</v>
      </c>
      <c r="J292">
        <f>(Table2[[#This Row],[1M Return vs Nifty]]-AVERAGE(Table2[1M Return vs Nifty]))/_xlfn.STDEV.P(Table2[1M Return vs Nifty])</f>
        <v>-0.58211956105016316</v>
      </c>
      <c r="K292">
        <v>-0.90008144307896698</v>
      </c>
      <c r="L292">
        <f>(Table2[[#This Row],[6M Return vs Nifty]]-AVERAGE(Table2[6M Return vs Nifty]))/_xlfn.STDEV.P(Table2[6M Return vs Nifty])</f>
        <v>-0.21151007671876429</v>
      </c>
      <c r="M292">
        <v>3.8155028473721102</v>
      </c>
      <c r="N292">
        <f>(Table2[[#This Row],[1W Return vs Nifty]]-AVERAGE(Table2[1W Return vs Nifty]))/_xlfn.STDEV.P(Table2[1W Return vs Nifty])</f>
        <v>0.63927711092792217</v>
      </c>
      <c r="O292">
        <v>114.1</v>
      </c>
      <c r="P292">
        <v>121.456652674616</v>
      </c>
      <c r="Q292">
        <v>115.261560429959</v>
      </c>
      <c r="R292">
        <v>47.945678145002901</v>
      </c>
      <c r="S292" s="1">
        <f>(Table2[[#This Row],[Close Price]]-Table2[[#This Row],[20D EMA]])/Table2[[#This Row],[20D EMA]]</f>
        <v>-2.4276950043821174E-2</v>
      </c>
      <c r="T292" s="1">
        <f>(Table2[[#This Row],[Close Price]]-Table2[[#This Row],[50D EMA]])/Table2[[#This Row],[50D EMA]]</f>
        <v>-8.3376681734720903E-2</v>
      </c>
      <c r="U292" s="1">
        <f>(Table2[[#This Row],[Close Price]]-Table2[[#This Row],[200D EMA]])/Table2[[#This Row],[200D EMA]]</f>
        <v>-3.4109901126560732E-2</v>
      </c>
      <c r="V292">
        <v>0.59440885226236195</v>
      </c>
      <c r="W292">
        <v>109.76</v>
      </c>
      <c r="X292">
        <v>112.7</v>
      </c>
      <c r="Y292">
        <v>102.4</v>
      </c>
      <c r="Z292">
        <v>112.9</v>
      </c>
      <c r="AA292">
        <v>101.59</v>
      </c>
      <c r="AB292">
        <v>130.69999999999999</v>
      </c>
      <c r="AC292" s="1">
        <f>(Table2[[#This Row],[Close Price]]/Table2[[#This Row],[Day Low]])-1</f>
        <v>1.4303935860058292E-2</v>
      </c>
      <c r="AD292" s="1">
        <f>(Table2[[#This Row],[Day High]]/Table2[[#This Row],[Close Price]])-1</f>
        <v>1.230575765741504E-2</v>
      </c>
      <c r="AE292" s="1">
        <f>(Table2[[#This Row],[Close Price]]/Table2[[#This Row],[Current Week Low]])-1</f>
        <v>8.7207031249999956E-2</v>
      </c>
      <c r="AF292" s="1">
        <f>(Table2[[#This Row],[Current Week High]]/Table2[[#This Row],[Close Price]])-1</f>
        <v>1.4102218629300278E-2</v>
      </c>
      <c r="AG292" s="1">
        <f>(Table2[[#This Row],[Close Price]]/Table2[[#This Row],[Current Month Low]])-1</f>
        <v>9.5875578304951192E-2</v>
      </c>
      <c r="AH292" s="1">
        <f>(Table2[[#This Row],[Current Month High]]/Table2[[#This Row],[Close Price]])-1</f>
        <v>0.17398724512709962</v>
      </c>
      <c r="AI292">
        <v>52.654271085960602</v>
      </c>
      <c r="AJ292">
        <v>64.203539823008796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-0.15</v>
      </c>
      <c r="AM292" t="s">
        <v>3181</v>
      </c>
      <c r="AN292">
        <v>-6.66</v>
      </c>
      <c r="AO292" t="s">
        <v>3181</v>
      </c>
      <c r="AP292">
        <v>7.3048500484308998E-2</v>
      </c>
      <c r="AQ292">
        <f>(Table2[[#This Row],[Sharpe Ratio]]-AVERAGE(Table2[Sharpe Ratio]))/_xlfn.STDEV.P(Table2[Sharpe Ratio])</f>
        <v>0.18075153710566003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244</v>
      </c>
      <c r="AT292">
        <f>_xlfn.RANK.AVG(Table2[[#This Row],[6M Return vs Nifty Z-Score]],Table2[6M Return vs Nifty Z-Score])</f>
        <v>398</v>
      </c>
      <c r="AU292">
        <f>_xlfn.RANK.AVG(Table2[[#This Row],[Sharpe Ratio Z-Score]],Table2[Sharpe Ratio Z-Score])</f>
        <v>295</v>
      </c>
      <c r="AV292">
        <f>(Table2[[#This Row],[Rank 1Y]]+Table2[[#This Row],[Rank 6M]]+Table2[[#This Row],[Rank Sharpe]])/3</f>
        <v>312.33333333333331</v>
      </c>
    </row>
    <row r="293" spans="1:48" x14ac:dyDescent="0.3">
      <c r="A293" t="s">
        <v>946</v>
      </c>
      <c r="B293" t="s">
        <v>947</v>
      </c>
      <c r="C293" t="s">
        <v>3140</v>
      </c>
      <c r="D293" t="s">
        <v>51</v>
      </c>
      <c r="E293">
        <v>15647.69550546</v>
      </c>
      <c r="F293">
        <v>6794.3</v>
      </c>
      <c r="G293">
        <v>16.820976438663099</v>
      </c>
      <c r="H293">
        <f>(Table2[[#This Row],[1Y Return vs Nifty]]-AVERAGE(Table2[1Y Return vs Nifty]))/_xlfn.STDEV.P(Table2[1Y Return vs Nifty])</f>
        <v>-0.11929271110398616</v>
      </c>
      <c r="I293">
        <v>-3.1872161755464902E-2</v>
      </c>
      <c r="J293">
        <f>(Table2[[#This Row],[1M Return vs Nifty]]-AVERAGE(Table2[1M Return vs Nifty]))/_xlfn.STDEV.P(Table2[1M Return vs Nifty])</f>
        <v>4.1115296780609739E-2</v>
      </c>
      <c r="K293">
        <v>18.1013419734671</v>
      </c>
      <c r="L293">
        <f>(Table2[[#This Row],[6M Return vs Nifty]]-AVERAGE(Table2[6M Return vs Nifty]))/_xlfn.STDEV.P(Table2[6M Return vs Nifty])</f>
        <v>0.46124743096222215</v>
      </c>
      <c r="M293">
        <v>1.3568201542337901</v>
      </c>
      <c r="N293">
        <f>(Table2[[#This Row],[1W Return vs Nifty]]-AVERAGE(Table2[1W Return vs Nifty]))/_xlfn.STDEV.P(Table2[1W Return vs Nifty])</f>
        <v>0.1306534095575361</v>
      </c>
      <c r="O293">
        <v>6712.96</v>
      </c>
      <c r="P293">
        <v>6783.3422463895704</v>
      </c>
      <c r="Q293">
        <v>6146.0047678409901</v>
      </c>
      <c r="R293">
        <v>44.449680599441201</v>
      </c>
      <c r="S293" s="1">
        <f>(Table2[[#This Row],[Close Price]]-Table2[[#This Row],[20D EMA]])/Table2[[#This Row],[20D EMA]]</f>
        <v>1.2116860520545355E-2</v>
      </c>
      <c r="T293" s="1">
        <f>(Table2[[#This Row],[Close Price]]-Table2[[#This Row],[50D EMA]])/Table2[[#This Row],[50D EMA]]</f>
        <v>1.6153915300767918E-3</v>
      </c>
      <c r="U293" s="1">
        <f>(Table2[[#This Row],[Close Price]]-Table2[[#This Row],[200D EMA]])/Table2[[#This Row],[200D EMA]]</f>
        <v>0.10548238353982722</v>
      </c>
      <c r="V293">
        <v>0.72256555022821201</v>
      </c>
      <c r="W293">
        <v>6515.75</v>
      </c>
      <c r="X293">
        <v>6850</v>
      </c>
      <c r="Y293">
        <v>6262.05</v>
      </c>
      <c r="Z293">
        <v>6850</v>
      </c>
      <c r="AA293">
        <v>6262.05</v>
      </c>
      <c r="AB293">
        <v>7248.75</v>
      </c>
      <c r="AC293" s="1">
        <f>(Table2[[#This Row],[Close Price]]/Table2[[#This Row],[Day Low]])-1</f>
        <v>4.2750258987837242E-2</v>
      </c>
      <c r="AD293" s="1">
        <f>(Table2[[#This Row],[Day High]]/Table2[[#This Row],[Close Price]])-1</f>
        <v>8.1980483640697877E-3</v>
      </c>
      <c r="AE293" s="1">
        <f>(Table2[[#This Row],[Close Price]]/Table2[[#This Row],[Current Week Low]])-1</f>
        <v>8.4996127466245186E-2</v>
      </c>
      <c r="AF293" s="1">
        <f>(Table2[[#This Row],[Current Week High]]/Table2[[#This Row],[Close Price]])-1</f>
        <v>8.1980483640697877E-3</v>
      </c>
      <c r="AG293" s="1">
        <f>(Table2[[#This Row],[Close Price]]/Table2[[#This Row],[Current Month Low]])-1</f>
        <v>8.4996127466245186E-2</v>
      </c>
      <c r="AH293" s="1">
        <f>(Table2[[#This Row],[Current Month High]]/Table2[[#This Row],[Close Price]])-1</f>
        <v>6.688694935460604E-2</v>
      </c>
      <c r="AI293">
        <v>11.8584695995172</v>
      </c>
      <c r="AJ293">
        <v>46.226580381440797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0</v>
      </c>
      <c r="AM293" t="s">
        <v>3183</v>
      </c>
      <c r="AN293">
        <v>-1.06</v>
      </c>
      <c r="AO293" t="s">
        <v>3181</v>
      </c>
      <c r="AP293">
        <v>2.3907807756654999E-2</v>
      </c>
      <c r="AQ293">
        <f>(Table2[[#This Row],[Sharpe Ratio]]-AVERAGE(Table2[Sharpe Ratio]))/_xlfn.STDEV.P(Table2[Sharpe Ratio])</f>
        <v>-0.40301217100087949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333</v>
      </c>
      <c r="AT293">
        <f>_xlfn.RANK.AVG(Table2[[#This Row],[6M Return vs Nifty Z-Score]],Table2[6M Return vs Nifty Z-Score])</f>
        <v>168</v>
      </c>
      <c r="AU293">
        <f>_xlfn.RANK.AVG(Table2[[#This Row],[Sharpe Ratio Z-Score]],Table2[Sharpe Ratio Z-Score])</f>
        <v>439</v>
      </c>
      <c r="AV293">
        <f>(Table2[[#This Row],[Rank 1Y]]+Table2[[#This Row],[Rank 6M]]+Table2[[#This Row],[Rank Sharpe]])/3</f>
        <v>313.33333333333331</v>
      </c>
    </row>
    <row r="294" spans="1:48" x14ac:dyDescent="0.3">
      <c r="A294" t="s">
        <v>285</v>
      </c>
      <c r="B294" t="s">
        <v>286</v>
      </c>
      <c r="C294" t="s">
        <v>3136</v>
      </c>
      <c r="D294" t="s">
        <v>218</v>
      </c>
      <c r="E294">
        <v>91843.264402949993</v>
      </c>
      <c r="F294">
        <v>4299.45</v>
      </c>
      <c r="G294">
        <v>30.393514435568399</v>
      </c>
      <c r="H294">
        <f>(Table2[[#This Row],[1Y Return vs Nifty]]-AVERAGE(Table2[1Y Return vs Nifty]))/_xlfn.STDEV.P(Table2[1Y Return vs Nifty])</f>
        <v>0.11361117521881427</v>
      </c>
      <c r="I294">
        <v>7.3802549846757</v>
      </c>
      <c r="J294">
        <f>(Table2[[#This Row],[1M Return vs Nifty]]-AVERAGE(Table2[1M Return vs Nifty]))/_xlfn.STDEV.P(Table2[1M Return vs Nifty])</f>
        <v>0.89589504891444338</v>
      </c>
      <c r="K294">
        <v>2.0870894435101102</v>
      </c>
      <c r="L294">
        <f>(Table2[[#This Row],[6M Return vs Nifty]]-AVERAGE(Table2[6M Return vs Nifty]))/_xlfn.STDEV.P(Table2[6M Return vs Nifty])</f>
        <v>-0.10574738743892256</v>
      </c>
      <c r="M294">
        <v>-2.0670268470630599</v>
      </c>
      <c r="N294">
        <f>(Table2[[#This Row],[1W Return vs Nifty]]-AVERAGE(Table2[1W Return vs Nifty]))/_xlfn.STDEV.P(Table2[1W Return vs Nifty])</f>
        <v>-0.57763226699012515</v>
      </c>
      <c r="O294">
        <v>4435.76</v>
      </c>
      <c r="P294">
        <v>4387.2237242302399</v>
      </c>
      <c r="Q294">
        <v>3943.2473573908801</v>
      </c>
      <c r="R294">
        <v>42.125143584293198</v>
      </c>
      <c r="S294" s="1">
        <f>(Table2[[#This Row],[Close Price]]-Table2[[#This Row],[20D EMA]])/Table2[[#This Row],[20D EMA]]</f>
        <v>-3.0729796021425955E-2</v>
      </c>
      <c r="T294" s="1">
        <f>(Table2[[#This Row],[Close Price]]-Table2[[#This Row],[50D EMA]])/Table2[[#This Row],[50D EMA]]</f>
        <v>-2.0006667028506828E-2</v>
      </c>
      <c r="U294" s="1">
        <f>(Table2[[#This Row],[Close Price]]-Table2[[#This Row],[200D EMA]])/Table2[[#This Row],[200D EMA]]</f>
        <v>9.0332309978344238E-2</v>
      </c>
      <c r="V294">
        <v>0.92156179384908798</v>
      </c>
      <c r="W294">
        <v>4258.5</v>
      </c>
      <c r="X294">
        <v>4400.8999999999996</v>
      </c>
      <c r="Y294">
        <v>4216.55</v>
      </c>
      <c r="Z294">
        <v>4439</v>
      </c>
      <c r="AA294">
        <v>4100</v>
      </c>
      <c r="AB294">
        <v>4864</v>
      </c>
      <c r="AC294" s="1">
        <f>(Table2[[#This Row],[Close Price]]/Table2[[#This Row],[Day Low]])-1</f>
        <v>9.6160619936596081E-3</v>
      </c>
      <c r="AD294" s="1">
        <f>(Table2[[#This Row],[Day High]]/Table2[[#This Row],[Close Price]])-1</f>
        <v>2.359604135412674E-2</v>
      </c>
      <c r="AE294" s="1">
        <f>(Table2[[#This Row],[Close Price]]/Table2[[#This Row],[Current Week Low]])-1</f>
        <v>1.9660623021190204E-2</v>
      </c>
      <c r="AF294" s="1">
        <f>(Table2[[#This Row],[Current Week High]]/Table2[[#This Row],[Close Price]])-1</f>
        <v>3.2457639930688842E-2</v>
      </c>
      <c r="AG294" s="1">
        <f>(Table2[[#This Row],[Close Price]]/Table2[[#This Row],[Current Month Low]])-1</f>
        <v>4.8646341463414622E-2</v>
      </c>
      <c r="AH294" s="1">
        <f>(Table2[[#This Row],[Current Month High]]/Table2[[#This Row],[Close Price]])-1</f>
        <v>0.1313074928188489</v>
      </c>
      <c r="AI294">
        <v>13.1307492818848</v>
      </c>
      <c r="AJ294">
        <v>58.7157148658126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-0.02</v>
      </c>
      <c r="AM294" t="s">
        <v>3181</v>
      </c>
      <c r="AN294">
        <v>-5.61</v>
      </c>
      <c r="AO294" t="s">
        <v>3181</v>
      </c>
      <c r="AP294">
        <v>5.9288906381049E-2</v>
      </c>
      <c r="AQ294">
        <f>(Table2[[#This Row],[Sharpe Ratio]]-AVERAGE(Table2[Sharpe Ratio]))/_xlfn.STDEV.P(Table2[Sharpe Ratio])</f>
        <v>1.7295321291272179E-2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0.34342189099548215</v>
      </c>
      <c r="AS294">
        <f>_xlfn.RANK.AVG(Table2[[#This Row],[1Y Return vs Nifty Z-Score]],Table2[1Y Return vs Nifty Z-Score])</f>
        <v>259</v>
      </c>
      <c r="AT294">
        <f>_xlfn.RANK.AVG(Table2[[#This Row],[6M Return vs Nifty Z-Score]],Table2[6M Return vs Nifty Z-Score])</f>
        <v>359</v>
      </c>
      <c r="AU294">
        <f>_xlfn.RANK.AVG(Table2[[#This Row],[Sharpe Ratio Z-Score]],Table2[Sharpe Ratio Z-Score])</f>
        <v>328</v>
      </c>
      <c r="AV294">
        <f>(Table2[[#This Row],[Rank 1Y]]+Table2[[#This Row],[Rank 6M]]+Table2[[#This Row],[Rank Sharpe]])/3</f>
        <v>315.33333333333331</v>
      </c>
    </row>
    <row r="295" spans="1:48" x14ac:dyDescent="0.3">
      <c r="A295" t="s">
        <v>401</v>
      </c>
      <c r="B295" t="s">
        <v>402</v>
      </c>
      <c r="C295" t="s">
        <v>3143</v>
      </c>
      <c r="D295" t="s">
        <v>117</v>
      </c>
      <c r="E295">
        <v>55606.537727640003</v>
      </c>
      <c r="F295">
        <v>675.3</v>
      </c>
      <c r="G295">
        <v>25.727846323889001</v>
      </c>
      <c r="H295">
        <f>(Table2[[#This Row],[1Y Return vs Nifty]]-AVERAGE(Table2[1Y Return vs Nifty]))/_xlfn.STDEV.P(Table2[1Y Return vs Nifty])</f>
        <v>3.3548608015078085E-2</v>
      </c>
      <c r="I295">
        <v>-7.7439998028522199</v>
      </c>
      <c r="J295">
        <f>(Table2[[#This Row],[1M Return vs Nifty]]-AVERAGE(Table2[1M Return vs Nifty]))/_xlfn.STDEV.P(Table2[1M Return vs Nifty])</f>
        <v>-0.84826104866635266</v>
      </c>
      <c r="K295">
        <v>-15.1026761916184</v>
      </c>
      <c r="L295">
        <f>(Table2[[#This Row],[6M Return vs Nifty]]-AVERAGE(Table2[6M Return vs Nifty]))/_xlfn.STDEV.P(Table2[6M Return vs Nifty])</f>
        <v>-0.71436199660757815</v>
      </c>
      <c r="M295">
        <v>3.44836766645148</v>
      </c>
      <c r="N295">
        <f>(Table2[[#This Row],[1W Return vs Nifty]]-AVERAGE(Table2[1W Return vs Nifty]))/_xlfn.STDEV.P(Table2[1W Return vs Nifty])</f>
        <v>0.56332845145092958</v>
      </c>
      <c r="O295">
        <v>707.14</v>
      </c>
      <c r="P295">
        <v>728.716161574029</v>
      </c>
      <c r="Q295">
        <v>688.17874189336999</v>
      </c>
      <c r="R295">
        <v>35.802845959395199</v>
      </c>
      <c r="S295" s="1">
        <f>(Table2[[#This Row],[Close Price]]-Table2[[#This Row],[20D EMA]])/Table2[[#This Row],[20D EMA]]</f>
        <v>-4.5026444551291164E-2</v>
      </c>
      <c r="T295" s="1">
        <f>(Table2[[#This Row],[Close Price]]-Table2[[#This Row],[50D EMA]])/Table2[[#This Row],[50D EMA]]</f>
        <v>-7.3301738579051118E-2</v>
      </c>
      <c r="U295" s="1">
        <f>(Table2[[#This Row],[Close Price]]-Table2[[#This Row],[200D EMA]])/Table2[[#This Row],[200D EMA]]</f>
        <v>-1.8714239643522052E-2</v>
      </c>
      <c r="V295">
        <v>0.914657225176018</v>
      </c>
      <c r="W295">
        <v>671.8</v>
      </c>
      <c r="X295">
        <v>689</v>
      </c>
      <c r="Y295">
        <v>646.85</v>
      </c>
      <c r="Z295">
        <v>692.15</v>
      </c>
      <c r="AA295">
        <v>631.85</v>
      </c>
      <c r="AB295">
        <v>793.7</v>
      </c>
      <c r="AC295" s="1">
        <f>(Table2[[#This Row],[Close Price]]/Table2[[#This Row],[Day Low]])-1</f>
        <v>5.2098838940159986E-3</v>
      </c>
      <c r="AD295" s="1">
        <f>(Table2[[#This Row],[Day High]]/Table2[[#This Row],[Close Price]])-1</f>
        <v>2.028727972752864E-2</v>
      </c>
      <c r="AE295" s="1">
        <f>(Table2[[#This Row],[Close Price]]/Table2[[#This Row],[Current Week Low]])-1</f>
        <v>4.3982376130478285E-2</v>
      </c>
      <c r="AF295" s="1">
        <f>(Table2[[#This Row],[Current Week High]]/Table2[[#This Row],[Close Price]])-1</f>
        <v>2.4951873241522371E-2</v>
      </c>
      <c r="AG295" s="1">
        <f>(Table2[[#This Row],[Close Price]]/Table2[[#This Row],[Current Month Low]])-1</f>
        <v>6.8766321120518947E-2</v>
      </c>
      <c r="AH295" s="1">
        <f>(Table2[[#This Row],[Current Month High]]/Table2[[#This Row],[Close Price]])-1</f>
        <v>0.17532948319265529</v>
      </c>
      <c r="AI295">
        <v>25.573819043388099</v>
      </c>
      <c r="AJ295">
        <v>58.094346248390401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-7.0000000000000007E-2</v>
      </c>
      <c r="AM295" t="s">
        <v>3181</v>
      </c>
      <c r="AN295">
        <v>-10.8</v>
      </c>
      <c r="AO295" t="s">
        <v>3181</v>
      </c>
      <c r="AP295">
        <v>0.147907656518764</v>
      </c>
      <c r="AQ295">
        <f>(Table2[[#This Row],[Sharpe Ratio]]-AVERAGE(Table2[Sharpe Ratio]))/_xlfn.STDEV.P(Table2[Sharpe Ratio])</f>
        <v>1.07003608086642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287</v>
      </c>
      <c r="AT295">
        <f>_xlfn.RANK.AVG(Table2[[#This Row],[6M Return vs Nifty Z-Score]],Table2[6M Return vs Nifty Z-Score])</f>
        <v>555</v>
      </c>
      <c r="AU295">
        <f>_xlfn.RANK.AVG(Table2[[#This Row],[Sharpe Ratio Z-Score]],Table2[Sharpe Ratio Z-Score])</f>
        <v>105</v>
      </c>
      <c r="AV295">
        <f>(Table2[[#This Row],[Rank 1Y]]+Table2[[#This Row],[Rank 6M]]+Table2[[#This Row],[Rank Sharpe]])/3</f>
        <v>315.66666666666669</v>
      </c>
    </row>
    <row r="296" spans="1:48" x14ac:dyDescent="0.3">
      <c r="A296" t="s">
        <v>812</v>
      </c>
      <c r="B296" t="s">
        <v>813</v>
      </c>
      <c r="C296" t="s">
        <v>3149</v>
      </c>
      <c r="D296" t="s">
        <v>139</v>
      </c>
      <c r="E296">
        <v>19153.714843664999</v>
      </c>
      <c r="F296">
        <v>1363.15</v>
      </c>
      <c r="G296">
        <v>112.24209315101599</v>
      </c>
      <c r="H296">
        <f>(Table2[[#This Row],[1Y Return vs Nifty]]-AVERAGE(Table2[1Y Return vs Nifty]))/_xlfn.STDEV.P(Table2[1Y Return vs Nifty])</f>
        <v>1.5181275653863677</v>
      </c>
      <c r="I296">
        <v>-7.7213332033557496</v>
      </c>
      <c r="J296">
        <f>(Table2[[#This Row],[1M Return vs Nifty]]-AVERAGE(Table2[1M Return vs Nifty]))/_xlfn.STDEV.P(Table2[1M Return vs Nifty])</f>
        <v>-0.84564709589455778</v>
      </c>
      <c r="K296">
        <v>1.5025828241107999</v>
      </c>
      <c r="L296">
        <f>(Table2[[#This Row],[6M Return vs Nifty]]-AVERAGE(Table2[6M Return vs Nifty]))/_xlfn.STDEV.P(Table2[6M Return vs Nifty])</f>
        <v>-0.12644221686668536</v>
      </c>
      <c r="M296">
        <v>-2.3078526298862001</v>
      </c>
      <c r="N296">
        <f>(Table2[[#This Row],[1W Return vs Nifty]]-AVERAGE(Table2[1W Return vs Nifty]))/_xlfn.STDEV.P(Table2[1W Return vs Nifty])</f>
        <v>-0.62745150612446732</v>
      </c>
      <c r="O296">
        <v>1445.32</v>
      </c>
      <c r="P296">
        <v>1470.74776694256</v>
      </c>
      <c r="Q296">
        <v>1292.83973577496</v>
      </c>
      <c r="R296">
        <v>26.685195965397099</v>
      </c>
      <c r="S296" s="1">
        <f>(Table2[[#This Row],[Close Price]]-Table2[[#This Row],[20D EMA]])/Table2[[#This Row],[20D EMA]]</f>
        <v>-5.6852461738576818E-2</v>
      </c>
      <c r="T296" s="1">
        <f>(Table2[[#This Row],[Close Price]]-Table2[[#This Row],[50D EMA]])/Table2[[#This Row],[50D EMA]]</f>
        <v>-7.3158545170690814E-2</v>
      </c>
      <c r="U296" s="1">
        <f>(Table2[[#This Row],[Close Price]]-Table2[[#This Row],[200D EMA]])/Table2[[#This Row],[200D EMA]]</f>
        <v>5.4384362020629261E-2</v>
      </c>
      <c r="V296">
        <v>0.57581626288685805</v>
      </c>
      <c r="W296">
        <v>1353.05</v>
      </c>
      <c r="X296">
        <v>1387.3</v>
      </c>
      <c r="Y296">
        <v>1340</v>
      </c>
      <c r="Z296">
        <v>1414</v>
      </c>
      <c r="AA296">
        <v>1340</v>
      </c>
      <c r="AB296">
        <v>1617.85</v>
      </c>
      <c r="AC296" s="1">
        <f>(Table2[[#This Row],[Close Price]]/Table2[[#This Row],[Day Low]])-1</f>
        <v>7.4646169764607251E-3</v>
      </c>
      <c r="AD296" s="1">
        <f>(Table2[[#This Row],[Day High]]/Table2[[#This Row],[Close Price]])-1</f>
        <v>1.7716318820379273E-2</v>
      </c>
      <c r="AE296" s="1">
        <f>(Table2[[#This Row],[Close Price]]/Table2[[#This Row],[Current Week Low]])-1</f>
        <v>1.7276119402985124E-2</v>
      </c>
      <c r="AF296" s="1">
        <f>(Table2[[#This Row],[Current Week High]]/Table2[[#This Row],[Close Price]])-1</f>
        <v>3.7303304845394791E-2</v>
      </c>
      <c r="AG296" s="1">
        <f>(Table2[[#This Row],[Close Price]]/Table2[[#This Row],[Current Month Low]])-1</f>
        <v>1.7276119402985124E-2</v>
      </c>
      <c r="AH296" s="1">
        <f>(Table2[[#This Row],[Current Month High]]/Table2[[#This Row],[Close Price]])-1</f>
        <v>0.18684664196896872</v>
      </c>
      <c r="AI296">
        <v>20.823093570039902</v>
      </c>
      <c r="AJ296">
        <v>141.26548672566301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-0.05</v>
      </c>
      <c r="AM296" t="s">
        <v>3181</v>
      </c>
      <c r="AN296">
        <v>-10.98</v>
      </c>
      <c r="AO296" t="s">
        <v>3181</v>
      </c>
      <c r="AQ296">
        <f>(Table2[[#This Row],[Sharpe Ratio]]-AVERAGE(Table2[Sharpe Ratio]))/_xlfn.STDEV.P(Table2[Sharpe Ratio])</f>
        <v>-0.68702344015560113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52</v>
      </c>
      <c r="AT296">
        <f>_xlfn.RANK.AVG(Table2[[#This Row],[6M Return vs Nifty Z-Score]],Table2[6M Return vs Nifty Z-Score])</f>
        <v>366</v>
      </c>
      <c r="AU296">
        <f>_xlfn.RANK.AVG(Table2[[#This Row],[Sharpe Ratio Z-Score]],Table2[Sharpe Ratio Z-Score])</f>
        <v>529.5</v>
      </c>
      <c r="AV296">
        <f>(Table2[[#This Row],[Rank 1Y]]+Table2[[#This Row],[Rank 6M]]+Table2[[#This Row],[Rank Sharpe]])/3</f>
        <v>315.83333333333331</v>
      </c>
    </row>
    <row r="297" spans="1:48" x14ac:dyDescent="0.3">
      <c r="A297" t="s">
        <v>351</v>
      </c>
      <c r="B297" t="s">
        <v>352</v>
      </c>
      <c r="C297" t="s">
        <v>3150</v>
      </c>
      <c r="D297" t="s">
        <v>158</v>
      </c>
      <c r="E297">
        <v>68090.973202900001</v>
      </c>
      <c r="F297">
        <v>4488.5</v>
      </c>
      <c r="G297">
        <v>5.1011078721868897</v>
      </c>
      <c r="H297">
        <f>(Table2[[#This Row],[1Y Return vs Nifty]]-AVERAGE(Table2[1Y Return vs Nifty]))/_xlfn.STDEV.P(Table2[1Y Return vs Nifty])</f>
        <v>-0.32040490817037998</v>
      </c>
      <c r="I297">
        <v>2.13295217231921</v>
      </c>
      <c r="J297">
        <f>(Table2[[#This Row],[1M Return vs Nifty]]-AVERAGE(Table2[1M Return vs Nifty]))/_xlfn.STDEV.P(Table2[1M Return vs Nifty])</f>
        <v>0.2907667087352207</v>
      </c>
      <c r="K297">
        <v>16.199619298271902</v>
      </c>
      <c r="L297">
        <f>(Table2[[#This Row],[6M Return vs Nifty]]-AVERAGE(Table2[6M Return vs Nifty]))/_xlfn.STDEV.P(Table2[6M Return vs Nifty])</f>
        <v>0.39391572747780501</v>
      </c>
      <c r="M297">
        <v>4.0665008643914398</v>
      </c>
      <c r="N297">
        <f>(Table2[[#This Row],[1W Return vs Nifty]]-AVERAGE(Table2[1W Return vs Nifty]))/_xlfn.STDEV.P(Table2[1W Return vs Nifty])</f>
        <v>0.69120066365364852</v>
      </c>
      <c r="O297">
        <v>4470.37</v>
      </c>
      <c r="P297">
        <v>4460.75145801286</v>
      </c>
      <c r="Q297">
        <v>4070.5673389829699</v>
      </c>
      <c r="R297">
        <v>57.048264525666397</v>
      </c>
      <c r="S297" s="1">
        <f>(Table2[[#This Row],[Close Price]]-Table2[[#This Row],[20D EMA]])/Table2[[#This Row],[20D EMA]]</f>
        <v>4.055592713802238E-3</v>
      </c>
      <c r="T297" s="1">
        <f>(Table2[[#This Row],[Close Price]]-Table2[[#This Row],[50D EMA]])/Table2[[#This Row],[50D EMA]]</f>
        <v>6.220598087188927E-3</v>
      </c>
      <c r="U297" s="1">
        <f>(Table2[[#This Row],[Close Price]]-Table2[[#This Row],[200D EMA]])/Table2[[#This Row],[200D EMA]]</f>
        <v>0.10267184552250902</v>
      </c>
      <c r="V297">
        <v>0.59454893693172695</v>
      </c>
      <c r="W297">
        <v>4438.05</v>
      </c>
      <c r="X297">
        <v>4563.2</v>
      </c>
      <c r="Y297">
        <v>4288.8999999999996</v>
      </c>
      <c r="Z297">
        <v>4563.2</v>
      </c>
      <c r="AA297">
        <v>4259</v>
      </c>
      <c r="AB297">
        <v>4759</v>
      </c>
      <c r="AC297" s="1">
        <f>(Table2[[#This Row],[Close Price]]/Table2[[#This Row],[Day Low]])-1</f>
        <v>1.136760514189783E-2</v>
      </c>
      <c r="AD297" s="1">
        <f>(Table2[[#This Row],[Day High]]/Table2[[#This Row],[Close Price]])-1</f>
        <v>1.6642530912331477E-2</v>
      </c>
      <c r="AE297" s="1">
        <f>(Table2[[#This Row],[Close Price]]/Table2[[#This Row],[Current Week Low]])-1</f>
        <v>4.6538739536944318E-2</v>
      </c>
      <c r="AF297" s="1">
        <f>(Table2[[#This Row],[Current Week High]]/Table2[[#This Row],[Close Price]])-1</f>
        <v>1.6642530912331477E-2</v>
      </c>
      <c r="AG297" s="1">
        <f>(Table2[[#This Row],[Close Price]]/Table2[[#This Row],[Current Month Low]])-1</f>
        <v>5.3885888706268981E-2</v>
      </c>
      <c r="AH297" s="1">
        <f>(Table2[[#This Row],[Current Month High]]/Table2[[#This Row],[Close Price]])-1</f>
        <v>6.026512197838918E-2</v>
      </c>
      <c r="AI297">
        <v>7.0301882588838103</v>
      </c>
      <c r="AJ297">
        <v>39.394409937888199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0.06</v>
      </c>
      <c r="AM297" t="s">
        <v>3182</v>
      </c>
      <c r="AN297">
        <v>-1.52</v>
      </c>
      <c r="AO297" t="s">
        <v>3181</v>
      </c>
      <c r="AP297">
        <v>5.4683403827968997E-2</v>
      </c>
      <c r="AQ297">
        <f>(Table2[[#This Row],[Sharpe Ratio]]-AVERAGE(Table2[Sharpe Ratio]))/_xlfn.STDEV.P(Table2[Sharpe Ratio])</f>
        <v>-3.7415450959749547E-2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1.0180627407365446</v>
      </c>
      <c r="AS297">
        <f>_xlfn.RANK.AVG(Table2[[#This Row],[1Y Return vs Nifty Z-Score]],Table2[1Y Return vs Nifty Z-Score])</f>
        <v>408</v>
      </c>
      <c r="AT297">
        <f>_xlfn.RANK.AVG(Table2[[#This Row],[6M Return vs Nifty Z-Score]],Table2[6M Return vs Nifty Z-Score])</f>
        <v>194</v>
      </c>
      <c r="AU297">
        <f>_xlfn.RANK.AVG(Table2[[#This Row],[Sharpe Ratio Z-Score]],Table2[Sharpe Ratio Z-Score])</f>
        <v>347</v>
      </c>
      <c r="AV297">
        <f>(Table2[[#This Row],[Rank 1Y]]+Table2[[#This Row],[Rank 6M]]+Table2[[#This Row],[Rank Sharpe]])/3</f>
        <v>316.33333333333331</v>
      </c>
    </row>
    <row r="298" spans="1:48" x14ac:dyDescent="0.3">
      <c r="A298" t="s">
        <v>97</v>
      </c>
      <c r="B298" t="s">
        <v>98</v>
      </c>
      <c r="C298" t="s">
        <v>3134</v>
      </c>
      <c r="D298" t="s">
        <v>99</v>
      </c>
      <c r="E298">
        <v>278586.134022035</v>
      </c>
      <c r="F298">
        <v>452.05</v>
      </c>
      <c r="G298">
        <v>16.985356520769098</v>
      </c>
      <c r="H298">
        <f>(Table2[[#This Row],[1Y Return vs Nifty]]-AVERAGE(Table2[1Y Return vs Nifty]))/_xlfn.STDEV.P(Table2[1Y Return vs Nifty])</f>
        <v>-0.11647195937978559</v>
      </c>
      <c r="I298">
        <v>-6.07157005761864</v>
      </c>
      <c r="J298">
        <f>(Table2[[#This Row],[1M Return vs Nifty]]-AVERAGE(Table2[1M Return vs Nifty]))/_xlfn.STDEV.P(Table2[1M Return vs Nifty])</f>
        <v>-0.65539346088079742</v>
      </c>
      <c r="K298">
        <v>-7.48791771565039</v>
      </c>
      <c r="L298">
        <f>(Table2[[#This Row],[6M Return vs Nifty]]-AVERAGE(Table2[6M Return vs Nifty]))/_xlfn.STDEV.P(Table2[6M Return vs Nifty])</f>
        <v>-0.44475661907444047</v>
      </c>
      <c r="M298">
        <v>-4.54715931146296</v>
      </c>
      <c r="N298">
        <f>(Table2[[#This Row],[1W Return vs Nifty]]-AVERAGE(Table2[1W Return vs Nifty]))/_xlfn.STDEV.P(Table2[1W Return vs Nifty])</f>
        <v>-1.0906932477553108</v>
      </c>
      <c r="O298">
        <v>473.68</v>
      </c>
      <c r="P298">
        <v>487.30872746232001</v>
      </c>
      <c r="Q298">
        <v>457.31015043081197</v>
      </c>
      <c r="R298">
        <v>29.2369992797157</v>
      </c>
      <c r="S298" s="1">
        <f>(Table2[[#This Row],[Close Price]]-Table2[[#This Row],[20D EMA]])/Table2[[#This Row],[20D EMA]]</f>
        <v>-4.5663739233237619E-2</v>
      </c>
      <c r="T298" s="1">
        <f>(Table2[[#This Row],[Close Price]]-Table2[[#This Row],[50D EMA]])/Table2[[#This Row],[50D EMA]]</f>
        <v>-7.235398316367378E-2</v>
      </c>
      <c r="U298" s="1">
        <f>(Table2[[#This Row],[Close Price]]-Table2[[#This Row],[200D EMA]])/Table2[[#This Row],[200D EMA]]</f>
        <v>-1.1502369728414299E-2</v>
      </c>
      <c r="V298">
        <v>0.90231903727866203</v>
      </c>
      <c r="W298">
        <v>443.2</v>
      </c>
      <c r="X298">
        <v>454.5</v>
      </c>
      <c r="Y298">
        <v>435.25</v>
      </c>
      <c r="Z298">
        <v>458</v>
      </c>
      <c r="AA298">
        <v>435.25</v>
      </c>
      <c r="AB298">
        <v>516</v>
      </c>
      <c r="AC298" s="1">
        <f>(Table2[[#This Row],[Close Price]]/Table2[[#This Row],[Day Low]])-1</f>
        <v>1.9968411552346632E-2</v>
      </c>
      <c r="AD298" s="1">
        <f>(Table2[[#This Row],[Day High]]/Table2[[#This Row],[Close Price]])-1</f>
        <v>5.4197544519412055E-3</v>
      </c>
      <c r="AE298" s="1">
        <f>(Table2[[#This Row],[Close Price]]/Table2[[#This Row],[Current Week Low]])-1</f>
        <v>3.8598506605399319E-2</v>
      </c>
      <c r="AF298" s="1">
        <f>(Table2[[#This Row],[Current Week High]]/Table2[[#This Row],[Close Price]])-1</f>
        <v>1.3162260811857118E-2</v>
      </c>
      <c r="AG298" s="1">
        <f>(Table2[[#This Row],[Close Price]]/Table2[[#This Row],[Current Month Low]])-1</f>
        <v>3.8598506605399319E-2</v>
      </c>
      <c r="AH298" s="1">
        <f>(Table2[[#This Row],[Current Month High]]/Table2[[#This Row],[Close Price]])-1</f>
        <v>0.14146665191903551</v>
      </c>
      <c r="AI298">
        <v>20.2411237694945</v>
      </c>
      <c r="AJ298">
        <v>47.801209743338198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-0.17</v>
      </c>
      <c r="AM298" t="s">
        <v>3181</v>
      </c>
      <c r="AN298">
        <v>-8.58</v>
      </c>
      <c r="AO298" t="s">
        <v>3181</v>
      </c>
      <c r="AP298">
        <v>0.12405983296569199</v>
      </c>
      <c r="AQ298">
        <f>(Table2[[#This Row],[Sharpe Ratio]]-AVERAGE(Table2[Sharpe Ratio]))/_xlfn.STDEV.P(Table2[Sharpe Ratio])</f>
        <v>0.78673739021166988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331</v>
      </c>
      <c r="AT298">
        <f>_xlfn.RANK.AVG(Table2[[#This Row],[6M Return vs Nifty Z-Score]],Table2[6M Return vs Nifty Z-Score])</f>
        <v>470</v>
      </c>
      <c r="AU298">
        <f>_xlfn.RANK.AVG(Table2[[#This Row],[Sharpe Ratio Z-Score]],Table2[Sharpe Ratio Z-Score])</f>
        <v>149</v>
      </c>
      <c r="AV298">
        <f>(Table2[[#This Row],[Rank 1Y]]+Table2[[#This Row],[Rank 6M]]+Table2[[#This Row],[Rank Sharpe]])/3</f>
        <v>316.66666666666669</v>
      </c>
    </row>
    <row r="299" spans="1:48" x14ac:dyDescent="0.3">
      <c r="A299" t="s">
        <v>1485</v>
      </c>
      <c r="B299" t="s">
        <v>1486</v>
      </c>
      <c r="C299" t="s">
        <v>3145</v>
      </c>
      <c r="D299" t="s">
        <v>139</v>
      </c>
      <c r="E299">
        <v>6979.7676000000001</v>
      </c>
      <c r="F299">
        <v>990.6</v>
      </c>
      <c r="G299">
        <v>26.3599769756879</v>
      </c>
      <c r="H299">
        <f>(Table2[[#This Row],[1Y Return vs Nifty]]-AVERAGE(Table2[1Y Return vs Nifty]))/_xlfn.STDEV.P(Table2[1Y Return vs Nifty])</f>
        <v>4.4395929680436305E-2</v>
      </c>
      <c r="I299">
        <v>7.8405524697550799</v>
      </c>
      <c r="J299">
        <f>(Table2[[#This Row],[1M Return vs Nifty]]-AVERAGE(Table2[1M Return vs Nifty]))/_xlfn.STDEV.P(Table2[1M Return vs Nifty])</f>
        <v>0.94897737770226265</v>
      </c>
      <c r="K299">
        <v>9.2897050990548493</v>
      </c>
      <c r="L299">
        <f>(Table2[[#This Row],[6M Return vs Nifty]]-AVERAGE(Table2[6M Return vs Nifty]))/_xlfn.STDEV.P(Table2[6M Return vs Nifty])</f>
        <v>0.14926581083489029</v>
      </c>
      <c r="M299">
        <v>7.0995574991617802</v>
      </c>
      <c r="N299">
        <f>(Table2[[#This Row],[1W Return vs Nifty]]-AVERAGE(Table2[1W Return vs Nifty]))/_xlfn.STDEV.P(Table2[1W Return vs Nifty])</f>
        <v>1.3186441708407346</v>
      </c>
      <c r="O299">
        <v>940.4</v>
      </c>
      <c r="P299">
        <v>939.10682462186696</v>
      </c>
      <c r="Q299">
        <v>886.326328959683</v>
      </c>
      <c r="R299">
        <v>59.5073890237773</v>
      </c>
      <c r="S299" s="1">
        <f>(Table2[[#This Row],[Close Price]]-Table2[[#This Row],[20D EMA]])/Table2[[#This Row],[20D EMA]]</f>
        <v>5.3381539770310557E-2</v>
      </c>
      <c r="T299" s="1">
        <f>(Table2[[#This Row],[Close Price]]-Table2[[#This Row],[50D EMA]])/Table2[[#This Row],[50D EMA]]</f>
        <v>5.4832074507462851E-2</v>
      </c>
      <c r="U299" s="1">
        <f>(Table2[[#This Row],[Close Price]]-Table2[[#This Row],[200D EMA]])/Table2[[#This Row],[200D EMA]]</f>
        <v>0.11764704221605066</v>
      </c>
      <c r="V299">
        <v>0.83749479945112904</v>
      </c>
      <c r="W299">
        <v>952</v>
      </c>
      <c r="X299">
        <v>1004.3</v>
      </c>
      <c r="Y299">
        <v>877.55</v>
      </c>
      <c r="Z299">
        <v>1004.3</v>
      </c>
      <c r="AA299">
        <v>871</v>
      </c>
      <c r="AB299">
        <v>1058.75</v>
      </c>
      <c r="AC299" s="1">
        <f>(Table2[[#This Row],[Close Price]]/Table2[[#This Row],[Day Low]])-1</f>
        <v>4.0546218487395036E-2</v>
      </c>
      <c r="AD299" s="1">
        <f>(Table2[[#This Row],[Day High]]/Table2[[#This Row],[Close Price]])-1</f>
        <v>1.3830002018978327E-2</v>
      </c>
      <c r="AE299" s="1">
        <f>(Table2[[#This Row],[Close Price]]/Table2[[#This Row],[Current Week Low]])-1</f>
        <v>0.12882456840066103</v>
      </c>
      <c r="AF299" s="1">
        <f>(Table2[[#This Row],[Current Week High]]/Table2[[#This Row],[Close Price]])-1</f>
        <v>1.3830002018978327E-2</v>
      </c>
      <c r="AG299" s="1">
        <f>(Table2[[#This Row],[Close Price]]/Table2[[#This Row],[Current Month Low]])-1</f>
        <v>0.13731343283582098</v>
      </c>
      <c r="AH299" s="1">
        <f>(Table2[[#This Row],[Current Month High]]/Table2[[#This Row],[Close Price]])-1</f>
        <v>6.8796688875429002E-2</v>
      </c>
      <c r="AI299">
        <v>6.8796688875429002</v>
      </c>
      <c r="AJ299">
        <v>54.539781591263598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0.13</v>
      </c>
      <c r="AM299" t="s">
        <v>3182</v>
      </c>
      <c r="AN299">
        <v>0.6</v>
      </c>
      <c r="AO299" t="s">
        <v>3182</v>
      </c>
      <c r="AP299">
        <v>3.9102540711854997E-2</v>
      </c>
      <c r="AQ299">
        <f>(Table2[[#This Row],[Sharpe Ratio]]-AVERAGE(Table2[Sharpe Ratio]))/_xlfn.STDEV.P(Table2[Sharpe Ratio])</f>
        <v>-0.22250731522328671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2.238775973835037</v>
      </c>
      <c r="AS299">
        <f>_xlfn.RANK.AVG(Table2[[#This Row],[1Y Return vs Nifty Z-Score]],Table2[1Y Return vs Nifty Z-Score])</f>
        <v>280</v>
      </c>
      <c r="AT299">
        <f>_xlfn.RANK.AVG(Table2[[#This Row],[6M Return vs Nifty Z-Score]],Table2[6M Return vs Nifty Z-Score])</f>
        <v>266</v>
      </c>
      <c r="AU299">
        <f>_xlfn.RANK.AVG(Table2[[#This Row],[Sharpe Ratio Z-Score]],Table2[Sharpe Ratio Z-Score])</f>
        <v>404</v>
      </c>
      <c r="AV299">
        <f>(Table2[[#This Row],[Rank 1Y]]+Table2[[#This Row],[Rank 6M]]+Table2[[#This Row],[Rank Sharpe]])/3</f>
        <v>316.66666666666669</v>
      </c>
    </row>
    <row r="300" spans="1:48" x14ac:dyDescent="0.3">
      <c r="A300" t="s">
        <v>181</v>
      </c>
      <c r="B300" t="s">
        <v>182</v>
      </c>
      <c r="C300" t="s">
        <v>3141</v>
      </c>
      <c r="D300" t="s">
        <v>80</v>
      </c>
      <c r="E300">
        <v>140610.91676573499</v>
      </c>
      <c r="F300">
        <v>440.05</v>
      </c>
      <c r="G300">
        <v>56.987018407020003</v>
      </c>
      <c r="H300">
        <f>(Table2[[#This Row],[1Y Return vs Nifty]]-AVERAGE(Table2[1Y Return vs Nifty]))/_xlfn.STDEV.P(Table2[1Y Return vs Nifty])</f>
        <v>0.56995400714193356</v>
      </c>
      <c r="I300">
        <v>-6.1417858472103699</v>
      </c>
      <c r="J300">
        <f>(Table2[[#This Row],[1M Return vs Nifty]]-AVERAGE(Table2[1M Return vs Nifty]))/_xlfn.STDEV.P(Table2[1M Return vs Nifty])</f>
        <v>-0.66349087125131412</v>
      </c>
      <c r="K300">
        <v>-10.9680751119389</v>
      </c>
      <c r="L300">
        <f>(Table2[[#This Row],[6M Return vs Nifty]]-AVERAGE(Table2[6M Return vs Nifty]))/_xlfn.STDEV.P(Table2[6M Return vs Nifty])</f>
        <v>-0.56797380996266877</v>
      </c>
      <c r="M300">
        <v>-1.4594720861371899</v>
      </c>
      <c r="N300">
        <f>(Table2[[#This Row],[1W Return vs Nifty]]-AVERAGE(Table2[1W Return vs Nifty]))/_xlfn.STDEV.P(Table2[1W Return vs Nifty])</f>
        <v>-0.45194839889697164</v>
      </c>
      <c r="O300">
        <v>442.96</v>
      </c>
      <c r="P300">
        <v>444.21077168897699</v>
      </c>
      <c r="Q300">
        <v>409.578154116338</v>
      </c>
      <c r="R300">
        <v>30.427245150067002</v>
      </c>
      <c r="S300" s="1">
        <f>(Table2[[#This Row],[Close Price]]-Table2[[#This Row],[20D EMA]])/Table2[[#This Row],[20D EMA]]</f>
        <v>-6.5694419360663907E-3</v>
      </c>
      <c r="T300" s="1">
        <f>(Table2[[#This Row],[Close Price]]-Table2[[#This Row],[50D EMA]])/Table2[[#This Row],[50D EMA]]</f>
        <v>-9.3666609505143345E-3</v>
      </c>
      <c r="U300" s="1">
        <f>(Table2[[#This Row],[Close Price]]-Table2[[#This Row],[200D EMA]])/Table2[[#This Row],[200D EMA]]</f>
        <v>7.4398122989261489E-2</v>
      </c>
      <c r="V300">
        <v>0.84895302683626706</v>
      </c>
      <c r="W300">
        <v>420.8</v>
      </c>
      <c r="X300">
        <v>444.8</v>
      </c>
      <c r="Y300">
        <v>415</v>
      </c>
      <c r="Z300">
        <v>444.8</v>
      </c>
      <c r="AA300">
        <v>414.5</v>
      </c>
      <c r="AB300">
        <v>491.2</v>
      </c>
      <c r="AC300" s="1">
        <f>(Table2[[#This Row],[Close Price]]/Table2[[#This Row],[Day Low]])-1</f>
        <v>4.5746197718631088E-2</v>
      </c>
      <c r="AD300" s="1">
        <f>(Table2[[#This Row],[Day High]]/Table2[[#This Row],[Close Price]])-1</f>
        <v>1.0794227928644373E-2</v>
      </c>
      <c r="AE300" s="1">
        <f>(Table2[[#This Row],[Close Price]]/Table2[[#This Row],[Current Week Low]])-1</f>
        <v>6.0361445783132517E-2</v>
      </c>
      <c r="AF300" s="1">
        <f>(Table2[[#This Row],[Current Week High]]/Table2[[#This Row],[Close Price]])-1</f>
        <v>1.0794227928644373E-2</v>
      </c>
      <c r="AG300" s="1">
        <f>(Table2[[#This Row],[Close Price]]/Table2[[#This Row],[Current Month Low]])-1</f>
        <v>6.1640530759951684E-2</v>
      </c>
      <c r="AH300" s="1">
        <f>(Table2[[#This Row],[Current Month High]]/Table2[[#This Row],[Close Price]])-1</f>
        <v>0.11623679127371878</v>
      </c>
      <c r="AI300">
        <v>12.4531303260993</v>
      </c>
      <c r="AJ300">
        <v>86.225137537029198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0.17</v>
      </c>
      <c r="AM300" t="s">
        <v>3182</v>
      </c>
      <c r="AN300">
        <v>-5.0599999999999996</v>
      </c>
      <c r="AO300" t="s">
        <v>3181</v>
      </c>
      <c r="AP300">
        <v>7.7702093781421996E-2</v>
      </c>
      <c r="AQ300">
        <f>(Table2[[#This Row],[Sharpe Ratio]]-AVERAGE(Table2[Sharpe Ratio]))/_xlfn.STDEV.P(Table2[Sharpe Ratio])</f>
        <v>0.23603360026659817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153</v>
      </c>
      <c r="AT300">
        <f>_xlfn.RANK.AVG(Table2[[#This Row],[6M Return vs Nifty Z-Score]],Table2[6M Return vs Nifty Z-Score])</f>
        <v>516</v>
      </c>
      <c r="AU300">
        <f>_xlfn.RANK.AVG(Table2[[#This Row],[Sharpe Ratio Z-Score]],Table2[Sharpe Ratio Z-Score])</f>
        <v>282</v>
      </c>
      <c r="AV300">
        <f>(Table2[[#This Row],[Rank 1Y]]+Table2[[#This Row],[Rank 6M]]+Table2[[#This Row],[Rank Sharpe]])/3</f>
        <v>317</v>
      </c>
    </row>
    <row r="301" spans="1:48" x14ac:dyDescent="0.3">
      <c r="A301" t="s">
        <v>1296</v>
      </c>
      <c r="B301" t="s">
        <v>1297</v>
      </c>
      <c r="C301" t="s">
        <v>3139</v>
      </c>
      <c r="D301" t="s">
        <v>46</v>
      </c>
      <c r="E301">
        <v>8850.5627293550006</v>
      </c>
      <c r="F301">
        <v>1358.05</v>
      </c>
      <c r="G301">
        <v>25.059071560822701</v>
      </c>
      <c r="H301">
        <f>(Table2[[#This Row],[1Y Return vs Nifty]]-AVERAGE(Table2[1Y Return vs Nifty]))/_xlfn.STDEV.P(Table2[1Y Return vs Nifty])</f>
        <v>2.2072475737661267E-2</v>
      </c>
      <c r="I301">
        <v>-7.7759724473783303</v>
      </c>
      <c r="J301">
        <f>(Table2[[#This Row],[1M Return vs Nifty]]-AVERAGE(Table2[1M Return vs Nifty]))/_xlfn.STDEV.P(Table2[1M Return vs Nifty])</f>
        <v>-0.85194819118606113</v>
      </c>
      <c r="K301">
        <v>5.5461330979412802</v>
      </c>
      <c r="L301">
        <f>(Table2[[#This Row],[6M Return vs Nifty]]-AVERAGE(Table2[6M Return vs Nifty]))/_xlfn.STDEV.P(Table2[6M Return vs Nifty])</f>
        <v>1.6722257960824393E-2</v>
      </c>
      <c r="M301">
        <v>-0.759327848828943</v>
      </c>
      <c r="N301">
        <f>(Table2[[#This Row],[1W Return vs Nifty]]-AVERAGE(Table2[1W Return vs Nifty]))/_xlfn.STDEV.P(Table2[1W Return vs Nifty])</f>
        <v>-0.3071106959812207</v>
      </c>
      <c r="O301">
        <v>1403.36</v>
      </c>
      <c r="P301">
        <v>1470.8998413330801</v>
      </c>
      <c r="Q301">
        <v>1359.3632380091899</v>
      </c>
      <c r="R301">
        <v>28.747248130053201</v>
      </c>
      <c r="S301" s="1">
        <f>(Table2[[#This Row],[Close Price]]-Table2[[#This Row],[20D EMA]])/Table2[[#This Row],[20D EMA]]</f>
        <v>-3.2286797400524418E-2</v>
      </c>
      <c r="T301" s="1">
        <f>(Table2[[#This Row],[Close Price]]-Table2[[#This Row],[50D EMA]])/Table2[[#This Row],[50D EMA]]</f>
        <v>-7.6721635397556401E-2</v>
      </c>
      <c r="U301" s="1">
        <f>(Table2[[#This Row],[Close Price]]-Table2[[#This Row],[200D EMA]])/Table2[[#This Row],[200D EMA]]</f>
        <v>-9.6606850359820225E-4</v>
      </c>
      <c r="V301">
        <v>0.65638645971656595</v>
      </c>
      <c r="W301">
        <v>1344</v>
      </c>
      <c r="X301">
        <v>1409.35</v>
      </c>
      <c r="Y301">
        <v>1289</v>
      </c>
      <c r="Z301">
        <v>1409.35</v>
      </c>
      <c r="AA301">
        <v>1263.8</v>
      </c>
      <c r="AB301">
        <v>1564</v>
      </c>
      <c r="AC301" s="1">
        <f>(Table2[[#This Row],[Close Price]]/Table2[[#This Row],[Day Low]])-1</f>
        <v>1.0453869047619024E-2</v>
      </c>
      <c r="AD301" s="1">
        <f>(Table2[[#This Row],[Day High]]/Table2[[#This Row],[Close Price]])-1</f>
        <v>3.777475056146673E-2</v>
      </c>
      <c r="AE301" s="1">
        <f>(Table2[[#This Row],[Close Price]]/Table2[[#This Row],[Current Week Low]])-1</f>
        <v>5.356865787432108E-2</v>
      </c>
      <c r="AF301" s="1">
        <f>(Table2[[#This Row],[Current Week High]]/Table2[[#This Row],[Close Price]])-1</f>
        <v>3.777475056146673E-2</v>
      </c>
      <c r="AG301" s="1">
        <f>(Table2[[#This Row],[Close Price]]/Table2[[#This Row],[Current Month Low]])-1</f>
        <v>7.457667352429187E-2</v>
      </c>
      <c r="AH301" s="1">
        <f>(Table2[[#This Row],[Current Month High]]/Table2[[#This Row],[Close Price]])-1</f>
        <v>0.15165126468097645</v>
      </c>
      <c r="AI301">
        <v>38.426420234895602</v>
      </c>
      <c r="AJ301">
        <v>68.680909203825493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-0.11</v>
      </c>
      <c r="AM301" t="s">
        <v>3181</v>
      </c>
      <c r="AN301">
        <v>-8.11</v>
      </c>
      <c r="AO301" t="s">
        <v>3181</v>
      </c>
      <c r="AP301">
        <v>5.6356792924076998E-2</v>
      </c>
      <c r="AQ301">
        <f>(Table2[[#This Row],[Sharpe Ratio]]-AVERAGE(Table2[Sharpe Ratio]))/_xlfn.STDEV.P(Table2[Sharpe Ratio])</f>
        <v>-1.7536532498770557E-2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291</v>
      </c>
      <c r="AT301">
        <f>_xlfn.RANK.AVG(Table2[[#This Row],[6M Return vs Nifty Z-Score]],Table2[6M Return vs Nifty Z-Score])</f>
        <v>319</v>
      </c>
      <c r="AU301">
        <f>_xlfn.RANK.AVG(Table2[[#This Row],[Sharpe Ratio Z-Score]],Table2[Sharpe Ratio Z-Score])</f>
        <v>342</v>
      </c>
      <c r="AV301">
        <f>(Table2[[#This Row],[Rank 1Y]]+Table2[[#This Row],[Rank 6M]]+Table2[[#This Row],[Rank Sharpe]])/3</f>
        <v>317.33333333333331</v>
      </c>
    </row>
    <row r="302" spans="1:48" x14ac:dyDescent="0.3">
      <c r="A302" t="s">
        <v>860</v>
      </c>
      <c r="B302" t="s">
        <v>861</v>
      </c>
      <c r="C302" t="s">
        <v>3142</v>
      </c>
      <c r="D302" t="s">
        <v>202</v>
      </c>
      <c r="E302">
        <v>18239.037522929899</v>
      </c>
      <c r="F302">
        <v>750.3</v>
      </c>
      <c r="G302">
        <v>7.3327368927074001</v>
      </c>
      <c r="H302">
        <f>(Table2[[#This Row],[1Y Return vs Nifty]]-AVERAGE(Table2[1Y Return vs Nifty]))/_xlfn.STDEV.P(Table2[1Y Return vs Nifty])</f>
        <v>-0.28211029651937697</v>
      </c>
      <c r="I302">
        <v>-6.1779073225741499</v>
      </c>
      <c r="J302">
        <f>(Table2[[#This Row],[1M Return vs Nifty]]-AVERAGE(Table2[1M Return vs Nifty]))/_xlfn.STDEV.P(Table2[1M Return vs Nifty])</f>
        <v>-0.66765646435949855</v>
      </c>
      <c r="K302">
        <v>16.721327575355598</v>
      </c>
      <c r="L302">
        <f>(Table2[[#This Row],[6M Return vs Nifty]]-AVERAGE(Table2[6M Return vs Nifty]))/_xlfn.STDEV.P(Table2[6M Return vs Nifty])</f>
        <v>0.41238714156785367</v>
      </c>
      <c r="M302">
        <v>3.5471312594799498</v>
      </c>
      <c r="N302">
        <f>(Table2[[#This Row],[1W Return vs Nifty]]-AVERAGE(Table2[1W Return vs Nifty]))/_xlfn.STDEV.P(Table2[1W Return vs Nifty])</f>
        <v>0.58375951577125451</v>
      </c>
      <c r="O302">
        <v>715.24</v>
      </c>
      <c r="P302">
        <v>707.67565008275994</v>
      </c>
      <c r="Q302">
        <v>644.23514658264901</v>
      </c>
      <c r="R302">
        <v>48.551108547980697</v>
      </c>
      <c r="S302" s="1">
        <f>(Table2[[#This Row],[Close Price]]-Table2[[#This Row],[20D EMA]])/Table2[[#This Row],[20D EMA]]</f>
        <v>4.901851126894461E-2</v>
      </c>
      <c r="T302" s="1">
        <f>(Table2[[#This Row],[Close Price]]-Table2[[#This Row],[50D EMA]])/Table2[[#This Row],[50D EMA]]</f>
        <v>6.0231477389755116E-2</v>
      </c>
      <c r="U302" s="1">
        <f>(Table2[[#This Row],[Close Price]]-Table2[[#This Row],[200D EMA]])/Table2[[#This Row],[200D EMA]]</f>
        <v>0.16463686276660455</v>
      </c>
      <c r="V302">
        <v>0.54276154087667905</v>
      </c>
      <c r="W302">
        <v>700.7</v>
      </c>
      <c r="X302">
        <v>755</v>
      </c>
      <c r="Y302">
        <v>657.65</v>
      </c>
      <c r="Z302">
        <v>755</v>
      </c>
      <c r="AA302">
        <v>657.65</v>
      </c>
      <c r="AB302">
        <v>808.8</v>
      </c>
      <c r="AC302" s="1">
        <f>(Table2[[#This Row],[Close Price]]/Table2[[#This Row],[Day Low]])-1</f>
        <v>7.0786356500642134E-2</v>
      </c>
      <c r="AD302" s="1">
        <f>(Table2[[#This Row],[Day High]]/Table2[[#This Row],[Close Price]])-1</f>
        <v>6.264161002265789E-3</v>
      </c>
      <c r="AE302" s="1">
        <f>(Table2[[#This Row],[Close Price]]/Table2[[#This Row],[Current Week Low]])-1</f>
        <v>0.14088040751159436</v>
      </c>
      <c r="AF302" s="1">
        <f>(Table2[[#This Row],[Current Week High]]/Table2[[#This Row],[Close Price]])-1</f>
        <v>6.264161002265789E-3</v>
      </c>
      <c r="AG302" s="1">
        <f>(Table2[[#This Row],[Close Price]]/Table2[[#This Row],[Current Month Low]])-1</f>
        <v>0.14088040751159436</v>
      </c>
      <c r="AH302" s="1">
        <f>(Table2[[#This Row],[Current Month High]]/Table2[[#This Row],[Close Price]])-1</f>
        <v>7.7968812475009974E-2</v>
      </c>
      <c r="AI302">
        <v>11.1488737838198</v>
      </c>
      <c r="AJ302">
        <v>49.596251619977998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0.25</v>
      </c>
      <c r="AM302" t="s">
        <v>3182</v>
      </c>
      <c r="AN302">
        <v>2.72</v>
      </c>
      <c r="AO302" t="s">
        <v>3182</v>
      </c>
      <c r="AP302">
        <v>4.6371483790563002E-2</v>
      </c>
      <c r="AQ302">
        <f>(Table2[[#This Row],[Sharpe Ratio]]-AVERAGE(Table2[Sharpe Ratio]))/_xlfn.STDEV.P(Table2[Sharpe Ratio])</f>
        <v>-0.13615637204144584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-8.9776475581213155E-2</v>
      </c>
      <c r="AS302">
        <f>_xlfn.RANK.AVG(Table2[[#This Row],[1Y Return vs Nifty Z-Score]],Table2[1Y Return vs Nifty Z-Score])</f>
        <v>394</v>
      </c>
      <c r="AT302">
        <f>_xlfn.RANK.AVG(Table2[[#This Row],[6M Return vs Nifty Z-Score]],Table2[6M Return vs Nifty Z-Score])</f>
        <v>185</v>
      </c>
      <c r="AU302">
        <f>_xlfn.RANK.AVG(Table2[[#This Row],[Sharpe Ratio Z-Score]],Table2[Sharpe Ratio Z-Score])</f>
        <v>376</v>
      </c>
      <c r="AV302">
        <f>(Table2[[#This Row],[Rank 1Y]]+Table2[[#This Row],[Rank 6M]]+Table2[[#This Row],[Rank Sharpe]])/3</f>
        <v>318.33333333333331</v>
      </c>
    </row>
    <row r="303" spans="1:48" x14ac:dyDescent="0.3">
      <c r="A303" t="s">
        <v>245</v>
      </c>
      <c r="B303" t="s">
        <v>246</v>
      </c>
      <c r="C303" t="s">
        <v>3140</v>
      </c>
      <c r="D303" t="s">
        <v>247</v>
      </c>
      <c r="E303">
        <v>100975.65107139001</v>
      </c>
      <c r="F303">
        <v>7022.7</v>
      </c>
      <c r="G303">
        <v>18.837111962603402</v>
      </c>
      <c r="H303">
        <f>(Table2[[#This Row],[1Y Return vs Nifty]]-AVERAGE(Table2[1Y Return vs Nifty]))/_xlfn.STDEV.P(Table2[1Y Return vs Nifty])</f>
        <v>-8.4695954109368157E-2</v>
      </c>
      <c r="I303">
        <v>2.7603309446421398</v>
      </c>
      <c r="J303">
        <f>(Table2[[#This Row],[1M Return vs Nifty]]-AVERAGE(Table2[1M Return vs Nifty]))/_xlfn.STDEV.P(Table2[1M Return vs Nifty])</f>
        <v>0.36311715023546259</v>
      </c>
      <c r="K303">
        <v>10.7788717602074</v>
      </c>
      <c r="L303">
        <f>(Table2[[#This Row],[6M Return vs Nifty]]-AVERAGE(Table2[6M Return vs Nifty]))/_xlfn.STDEV.P(Table2[6M Return vs Nifty])</f>
        <v>0.20199070567651653</v>
      </c>
      <c r="M303">
        <v>1.7568449035001601</v>
      </c>
      <c r="N303">
        <f>(Table2[[#This Row],[1W Return vs Nifty]]-AVERAGE(Table2[1W Return vs Nifty]))/_xlfn.STDEV.P(Table2[1W Return vs Nifty])</f>
        <v>0.21340588069968172</v>
      </c>
      <c r="O303">
        <v>6981.08</v>
      </c>
      <c r="P303">
        <v>6912.4550907401599</v>
      </c>
      <c r="Q303">
        <v>6396.7410981462999</v>
      </c>
      <c r="R303">
        <v>51.836757530781803</v>
      </c>
      <c r="S303" s="1">
        <f>(Table2[[#This Row],[Close Price]]-Table2[[#This Row],[20D EMA]])/Table2[[#This Row],[20D EMA]]</f>
        <v>5.9618282557999469E-3</v>
      </c>
      <c r="T303" s="1">
        <f>(Table2[[#This Row],[Close Price]]-Table2[[#This Row],[50D EMA]])/Table2[[#This Row],[50D EMA]]</f>
        <v>1.5948734250371136E-2</v>
      </c>
      <c r="U303" s="1">
        <f>(Table2[[#This Row],[Close Price]]-Table2[[#This Row],[200D EMA]])/Table2[[#This Row],[200D EMA]]</f>
        <v>9.7855906976615864E-2</v>
      </c>
      <c r="V303">
        <v>0.51659835544447696</v>
      </c>
      <c r="W303">
        <v>6956.05</v>
      </c>
      <c r="X303">
        <v>7050</v>
      </c>
      <c r="Y303">
        <v>6794.25</v>
      </c>
      <c r="Z303">
        <v>7050</v>
      </c>
      <c r="AA303">
        <v>6727.35</v>
      </c>
      <c r="AB303">
        <v>7243.95</v>
      </c>
      <c r="AC303" s="1">
        <f>(Table2[[#This Row],[Close Price]]/Table2[[#This Row],[Day Low]])-1</f>
        <v>9.5815872513853595E-3</v>
      </c>
      <c r="AD303" s="1">
        <f>(Table2[[#This Row],[Day High]]/Table2[[#This Row],[Close Price]])-1</f>
        <v>3.8873937374515055E-3</v>
      </c>
      <c r="AE303" s="1">
        <f>(Table2[[#This Row],[Close Price]]/Table2[[#This Row],[Current Week Low]])-1</f>
        <v>3.3624020311292524E-2</v>
      </c>
      <c r="AF303" s="1">
        <f>(Table2[[#This Row],[Current Week High]]/Table2[[#This Row],[Close Price]])-1</f>
        <v>3.8873937374515055E-3</v>
      </c>
      <c r="AG303" s="1">
        <f>(Table2[[#This Row],[Close Price]]/Table2[[#This Row],[Current Month Low]])-1</f>
        <v>4.3902874088608268E-2</v>
      </c>
      <c r="AH303" s="1">
        <f>(Table2[[#This Row],[Current Month High]]/Table2[[#This Row],[Close Price]])-1</f>
        <v>3.150497671835617E-2</v>
      </c>
      <c r="AI303">
        <v>4.1899839093226099</v>
      </c>
      <c r="AJ303">
        <v>46.611691022964401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0.04</v>
      </c>
      <c r="AM303" t="s">
        <v>3182</v>
      </c>
      <c r="AN303">
        <v>-1.64</v>
      </c>
      <c r="AO303" t="s">
        <v>3181</v>
      </c>
      <c r="AP303">
        <v>4.2948442847569997E-2</v>
      </c>
      <c r="AQ303">
        <f>(Table2[[#This Row],[Sharpe Ratio]]-AVERAGE(Table2[Sharpe Ratio]))/_xlfn.STDEV.P(Table2[Sharpe Ratio])</f>
        <v>-0.17682016742090303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0.51699761508138964</v>
      </c>
      <c r="AS303">
        <f>_xlfn.RANK.AVG(Table2[[#This Row],[1Y Return vs Nifty Z-Score]],Table2[1Y Return vs Nifty Z-Score])</f>
        <v>315</v>
      </c>
      <c r="AT303">
        <f>_xlfn.RANK.AVG(Table2[[#This Row],[6M Return vs Nifty Z-Score]],Table2[6M Return vs Nifty Z-Score])</f>
        <v>249</v>
      </c>
      <c r="AU303">
        <f>_xlfn.RANK.AVG(Table2[[#This Row],[Sharpe Ratio Z-Score]],Table2[Sharpe Ratio Z-Score])</f>
        <v>394</v>
      </c>
      <c r="AV303">
        <f>(Table2[[#This Row],[Rank 1Y]]+Table2[[#This Row],[Rank 6M]]+Table2[[#This Row],[Rank Sharpe]])/3</f>
        <v>319.33333333333331</v>
      </c>
    </row>
    <row r="304" spans="1:48" x14ac:dyDescent="0.3">
      <c r="A304" t="s">
        <v>1306</v>
      </c>
      <c r="B304" t="s">
        <v>1307</v>
      </c>
      <c r="C304" t="s">
        <v>3142</v>
      </c>
      <c r="D304" t="s">
        <v>202</v>
      </c>
      <c r="E304">
        <v>8699.9029379999993</v>
      </c>
      <c r="F304">
        <v>441.3</v>
      </c>
      <c r="G304">
        <v>15.4438515734339</v>
      </c>
      <c r="H304">
        <f>(Table2[[#This Row],[1Y Return vs Nifty]]-AVERAGE(Table2[1Y Return vs Nifty]))/_xlfn.STDEV.P(Table2[1Y Return vs Nifty])</f>
        <v>-0.14292408595346348</v>
      </c>
      <c r="I304">
        <v>4.5795340723085998</v>
      </c>
      <c r="J304">
        <f>(Table2[[#This Row],[1M Return vs Nifty]]-AVERAGE(Table2[1M Return vs Nifty]))/_xlfn.STDEV.P(Table2[1M Return vs Nifty])</f>
        <v>0.57291090684911583</v>
      </c>
      <c r="K304">
        <v>35.343414475269903</v>
      </c>
      <c r="L304">
        <f>(Table2[[#This Row],[6M Return vs Nifty]]-AVERAGE(Table2[6M Return vs Nifty]))/_xlfn.STDEV.P(Table2[6M Return vs Nifty])</f>
        <v>1.0717139980861832</v>
      </c>
      <c r="M304">
        <v>6.1320436167732701</v>
      </c>
      <c r="N304">
        <f>(Table2[[#This Row],[1W Return vs Nifty]]-AVERAGE(Table2[1W Return vs Nifty]))/_xlfn.STDEV.P(Table2[1W Return vs Nifty])</f>
        <v>1.1184961430529163</v>
      </c>
      <c r="O304">
        <v>420.81</v>
      </c>
      <c r="P304">
        <v>421.33155059253897</v>
      </c>
      <c r="Q304">
        <v>359.48051102249701</v>
      </c>
      <c r="R304">
        <v>63.685377075970798</v>
      </c>
      <c r="S304" s="1">
        <f>(Table2[[#This Row],[Close Price]]-Table2[[#This Row],[20D EMA]])/Table2[[#This Row],[20D EMA]]</f>
        <v>4.8691808654737316E-2</v>
      </c>
      <c r="T304" s="1">
        <f>(Table2[[#This Row],[Close Price]]-Table2[[#This Row],[50D EMA]])/Table2[[#This Row],[50D EMA]]</f>
        <v>4.7393672226488708E-2</v>
      </c>
      <c r="U304" s="1">
        <f>(Table2[[#This Row],[Close Price]]-Table2[[#This Row],[200D EMA]])/Table2[[#This Row],[200D EMA]]</f>
        <v>0.22760479766977568</v>
      </c>
      <c r="V304">
        <v>1.0473773121037599</v>
      </c>
      <c r="W304">
        <v>425.65</v>
      </c>
      <c r="X304">
        <v>442.3</v>
      </c>
      <c r="Y304">
        <v>408.05</v>
      </c>
      <c r="Z304">
        <v>443.9</v>
      </c>
      <c r="AA304">
        <v>382.9</v>
      </c>
      <c r="AB304">
        <v>443.9</v>
      </c>
      <c r="AC304" s="1">
        <f>(Table2[[#This Row],[Close Price]]/Table2[[#This Row],[Day Low]])-1</f>
        <v>3.6767297075061656E-2</v>
      </c>
      <c r="AD304" s="1">
        <f>(Table2[[#This Row],[Day High]]/Table2[[#This Row],[Close Price]])-1</f>
        <v>2.2660321776568626E-3</v>
      </c>
      <c r="AE304" s="1">
        <f>(Table2[[#This Row],[Close Price]]/Table2[[#This Row],[Current Week Low]])-1</f>
        <v>8.1485112118612868E-2</v>
      </c>
      <c r="AF304" s="1">
        <f>(Table2[[#This Row],[Current Week High]]/Table2[[#This Row],[Close Price]])-1</f>
        <v>5.8916836619078428E-3</v>
      </c>
      <c r="AG304" s="1">
        <f>(Table2[[#This Row],[Close Price]]/Table2[[#This Row],[Current Month Low]])-1</f>
        <v>0.15252024027161148</v>
      </c>
      <c r="AH304" s="1">
        <f>(Table2[[#This Row],[Current Month High]]/Table2[[#This Row],[Close Price]])-1</f>
        <v>5.8916836619078428E-3</v>
      </c>
      <c r="AI304">
        <v>9.9705415816904601</v>
      </c>
      <c r="AJ304">
        <v>83.798417326114105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0.17</v>
      </c>
      <c r="AM304" t="s">
        <v>3182</v>
      </c>
      <c r="AN304">
        <v>9.7100000000000009</v>
      </c>
      <c r="AO304" t="s">
        <v>3182</v>
      </c>
      <c r="AQ304">
        <f>(Table2[[#This Row],[Sharpe Ratio]]-AVERAGE(Table2[Sharpe Ratio]))/_xlfn.STDEV.P(Table2[Sharpe Ratio])</f>
        <v>-0.68702344015560113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347</v>
      </c>
      <c r="AT304">
        <f>_xlfn.RANK.AVG(Table2[[#This Row],[6M Return vs Nifty Z-Score]],Table2[6M Return vs Nifty Z-Score])</f>
        <v>91</v>
      </c>
      <c r="AU304">
        <f>_xlfn.RANK.AVG(Table2[[#This Row],[Sharpe Ratio Z-Score]],Table2[Sharpe Ratio Z-Score])</f>
        <v>529.5</v>
      </c>
      <c r="AV304">
        <f>(Table2[[#This Row],[Rank 1Y]]+Table2[[#This Row],[Rank 6M]]+Table2[[#This Row],[Rank Sharpe]])/3</f>
        <v>322.5</v>
      </c>
    </row>
    <row r="305" spans="1:48" x14ac:dyDescent="0.3">
      <c r="A305" t="s">
        <v>1320</v>
      </c>
      <c r="B305" t="s">
        <v>1321</v>
      </c>
      <c r="C305" t="s">
        <v>3147</v>
      </c>
      <c r="D305" t="s">
        <v>289</v>
      </c>
      <c r="E305">
        <v>8540.9407936049993</v>
      </c>
      <c r="F305">
        <v>1444.85</v>
      </c>
      <c r="G305">
        <v>86.396911590973701</v>
      </c>
      <c r="H305">
        <f>(Table2[[#This Row],[1Y Return vs Nifty]]-AVERAGE(Table2[1Y Return vs Nifty]))/_xlfn.STDEV.P(Table2[1Y Return vs Nifty])</f>
        <v>1.0746258983124031</v>
      </c>
      <c r="I305">
        <v>3.2188429639569698</v>
      </c>
      <c r="J305">
        <f>(Table2[[#This Row],[1M Return vs Nifty]]-AVERAGE(Table2[1M Return vs Nifty]))/_xlfn.STDEV.P(Table2[1M Return vs Nifty])</f>
        <v>0.41599357591969027</v>
      </c>
      <c r="K305">
        <v>3.0076643987000602</v>
      </c>
      <c r="L305">
        <f>(Table2[[#This Row],[6M Return vs Nifty]]-AVERAGE(Table2[6M Return vs Nifty]))/_xlfn.STDEV.P(Table2[6M Return vs Nifty])</f>
        <v>-7.315384437057372E-2</v>
      </c>
      <c r="M305">
        <v>-2.3369204659419802</v>
      </c>
      <c r="N305">
        <f>(Table2[[#This Row],[1W Return vs Nifty]]-AVERAGE(Table2[1W Return vs Nifty]))/_xlfn.STDEV.P(Table2[1W Return vs Nifty])</f>
        <v>-0.633464722228676</v>
      </c>
      <c r="O305">
        <v>1465.56</v>
      </c>
      <c r="P305">
        <v>1504.0751506794199</v>
      </c>
      <c r="Q305">
        <v>1375.2447715047099</v>
      </c>
      <c r="R305">
        <v>38.123698629788599</v>
      </c>
      <c r="S305" s="1">
        <f>(Table2[[#This Row],[Close Price]]-Table2[[#This Row],[20D EMA]])/Table2[[#This Row],[20D EMA]]</f>
        <v>-1.4131117115641828E-2</v>
      </c>
      <c r="T305" s="1">
        <f>(Table2[[#This Row],[Close Price]]-Table2[[#This Row],[50D EMA]])/Table2[[#This Row],[50D EMA]]</f>
        <v>-3.9376457122283347E-2</v>
      </c>
      <c r="U305" s="1">
        <f>(Table2[[#This Row],[Close Price]]-Table2[[#This Row],[200D EMA]])/Table2[[#This Row],[200D EMA]]</f>
        <v>5.0612974459180948E-2</v>
      </c>
      <c r="V305">
        <v>0.73045173075481995</v>
      </c>
      <c r="W305">
        <v>1403.45</v>
      </c>
      <c r="X305">
        <v>1468.45</v>
      </c>
      <c r="Y305">
        <v>1382.4</v>
      </c>
      <c r="Z305">
        <v>1468.45</v>
      </c>
      <c r="AA305">
        <v>1320.05</v>
      </c>
      <c r="AB305">
        <v>1596.3</v>
      </c>
      <c r="AC305" s="1">
        <f>(Table2[[#This Row],[Close Price]]/Table2[[#This Row],[Day Low]])-1</f>
        <v>2.9498735259538833E-2</v>
      </c>
      <c r="AD305" s="1">
        <f>(Table2[[#This Row],[Day High]]/Table2[[#This Row],[Close Price]])-1</f>
        <v>1.6333875488805161E-2</v>
      </c>
      <c r="AE305" s="1">
        <f>(Table2[[#This Row],[Close Price]]/Table2[[#This Row],[Current Week Low]])-1</f>
        <v>4.5175057870370239E-2</v>
      </c>
      <c r="AF305" s="1">
        <f>(Table2[[#This Row],[Current Week High]]/Table2[[#This Row],[Close Price]])-1</f>
        <v>1.6333875488805161E-2</v>
      </c>
      <c r="AG305" s="1">
        <f>(Table2[[#This Row],[Close Price]]/Table2[[#This Row],[Current Month Low]])-1</f>
        <v>9.4541873413885869E-2</v>
      </c>
      <c r="AH305" s="1">
        <f>(Table2[[#This Row],[Current Month High]]/Table2[[#This Row],[Close Price]])-1</f>
        <v>0.10482056960930208</v>
      </c>
      <c r="AI305">
        <v>43.959580579298802</v>
      </c>
      <c r="AJ305">
        <v>124.91438356164301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-0.09</v>
      </c>
      <c r="AM305" t="s">
        <v>3181</v>
      </c>
      <c r="AN305">
        <v>-6.98</v>
      </c>
      <c r="AO305" t="s">
        <v>3181</v>
      </c>
      <c r="AQ305">
        <f>(Table2[[#This Row],[Sharpe Ratio]]-AVERAGE(Table2[Sharpe Ratio]))/_xlfn.STDEV.P(Table2[Sharpe Ratio])</f>
        <v>-0.68702344015560113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93</v>
      </c>
      <c r="AT305">
        <f>_xlfn.RANK.AVG(Table2[[#This Row],[6M Return vs Nifty Z-Score]],Table2[6M Return vs Nifty Z-Score])</f>
        <v>347</v>
      </c>
      <c r="AU305">
        <f>_xlfn.RANK.AVG(Table2[[#This Row],[Sharpe Ratio Z-Score]],Table2[Sharpe Ratio Z-Score])</f>
        <v>529.5</v>
      </c>
      <c r="AV305">
        <f>(Table2[[#This Row],[Rank 1Y]]+Table2[[#This Row],[Rank 6M]]+Table2[[#This Row],[Rank Sharpe]])/3</f>
        <v>323.16666666666669</v>
      </c>
    </row>
    <row r="306" spans="1:48" x14ac:dyDescent="0.3">
      <c r="A306" t="s">
        <v>192</v>
      </c>
      <c r="B306" t="s">
        <v>193</v>
      </c>
      <c r="C306" t="s">
        <v>3134</v>
      </c>
      <c r="D306" t="s">
        <v>194</v>
      </c>
      <c r="E306">
        <v>131495.01778035701</v>
      </c>
      <c r="F306">
        <v>199.99</v>
      </c>
      <c r="G306">
        <v>40.4905675066124</v>
      </c>
      <c r="H306">
        <f>(Table2[[#This Row],[1Y Return vs Nifty]]-AVERAGE(Table2[1Y Return vs Nifty]))/_xlfn.STDEV.P(Table2[1Y Return vs Nifty])</f>
        <v>0.28687596189245762</v>
      </c>
      <c r="I306">
        <v>-9.7834305461293898</v>
      </c>
      <c r="J306">
        <f>(Table2[[#This Row],[1M Return vs Nifty]]-AVERAGE(Table2[1M Return vs Nifty]))/_xlfn.STDEV.P(Table2[1M Return vs Nifty])</f>
        <v>-1.0834518475818753</v>
      </c>
      <c r="K306">
        <v>-9.5480297609288005</v>
      </c>
      <c r="L306">
        <f>(Table2[[#This Row],[6M Return vs Nifty]]-AVERAGE(Table2[6M Return vs Nifty]))/_xlfn.STDEV.P(Table2[6M Return vs Nifty])</f>
        <v>-0.51769619916496257</v>
      </c>
      <c r="M306">
        <v>-2.8328865570922299</v>
      </c>
      <c r="N306">
        <f>(Table2[[#This Row],[1W Return vs Nifty]]-AVERAGE(Table2[1W Return vs Nifty]))/_xlfn.STDEV.P(Table2[1W Return vs Nifty])</f>
        <v>-0.73606442317384002</v>
      </c>
      <c r="O306">
        <v>215.26</v>
      </c>
      <c r="P306">
        <v>220.83530079251599</v>
      </c>
      <c r="Q306">
        <v>202.95839790643299</v>
      </c>
      <c r="R306">
        <v>17.781596313201799</v>
      </c>
      <c r="S306" s="1">
        <f>(Table2[[#This Row],[Close Price]]-Table2[[#This Row],[20D EMA]])/Table2[[#This Row],[20D EMA]]</f>
        <v>-7.0937470965344154E-2</v>
      </c>
      <c r="T306" s="1">
        <f>(Table2[[#This Row],[Close Price]]-Table2[[#This Row],[50D EMA]])/Table2[[#This Row],[50D EMA]]</f>
        <v>-9.4392973938985492E-2</v>
      </c>
      <c r="U306" s="1">
        <f>(Table2[[#This Row],[Close Price]]-Table2[[#This Row],[200D EMA]])/Table2[[#This Row],[200D EMA]]</f>
        <v>-1.4625647113165829E-2</v>
      </c>
      <c r="V306">
        <v>0.70848637552488603</v>
      </c>
      <c r="W306">
        <v>199.51</v>
      </c>
      <c r="X306">
        <v>203.96</v>
      </c>
      <c r="Y306">
        <v>199.51</v>
      </c>
      <c r="Z306">
        <v>209.28</v>
      </c>
      <c r="AA306">
        <v>199.51</v>
      </c>
      <c r="AB306">
        <v>244.5</v>
      </c>
      <c r="AC306" s="1">
        <f>(Table2[[#This Row],[Close Price]]/Table2[[#This Row],[Day Low]])-1</f>
        <v>2.4058944413813954E-3</v>
      </c>
      <c r="AD306" s="1">
        <f>(Table2[[#This Row],[Day High]]/Table2[[#This Row],[Close Price]])-1</f>
        <v>1.9850992549627522E-2</v>
      </c>
      <c r="AE306" s="1">
        <f>(Table2[[#This Row],[Close Price]]/Table2[[#This Row],[Current Week Low]])-1</f>
        <v>2.4058944413813954E-3</v>
      </c>
      <c r="AF306" s="1">
        <f>(Table2[[#This Row],[Current Week High]]/Table2[[#This Row],[Close Price]])-1</f>
        <v>4.6452322616130859E-2</v>
      </c>
      <c r="AG306" s="1">
        <f>(Table2[[#This Row],[Close Price]]/Table2[[#This Row],[Current Month Low]])-1</f>
        <v>2.4058944413813954E-3</v>
      </c>
      <c r="AH306" s="1">
        <f>(Table2[[#This Row],[Current Month High]]/Table2[[#This Row],[Close Price]])-1</f>
        <v>0.22256112805640282</v>
      </c>
      <c r="AI306">
        <v>23.156157807890398</v>
      </c>
      <c r="AJ306">
        <v>72.182522600086003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-0.05</v>
      </c>
      <c r="AM306" t="s">
        <v>3181</v>
      </c>
      <c r="AN306">
        <v>-13.51</v>
      </c>
      <c r="AO306" t="s">
        <v>3181</v>
      </c>
      <c r="AP306">
        <v>8.6193309566949997E-2</v>
      </c>
      <c r="AQ306">
        <f>(Table2[[#This Row],[Sharpe Ratio]]-AVERAGE(Table2[Sharpe Ratio]))/_xlfn.STDEV.P(Table2[Sharpe Ratio])</f>
        <v>0.33690445369075278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216</v>
      </c>
      <c r="AT306">
        <f>_xlfn.RANK.AVG(Table2[[#This Row],[6M Return vs Nifty Z-Score]],Table2[6M Return vs Nifty Z-Score])</f>
        <v>500</v>
      </c>
      <c r="AU306">
        <f>_xlfn.RANK.AVG(Table2[[#This Row],[Sharpe Ratio Z-Score]],Table2[Sharpe Ratio Z-Score])</f>
        <v>256</v>
      </c>
      <c r="AV306">
        <f>(Table2[[#This Row],[Rank 1Y]]+Table2[[#This Row],[Rank 6M]]+Table2[[#This Row],[Rank Sharpe]])/3</f>
        <v>324</v>
      </c>
    </row>
    <row r="307" spans="1:48" x14ac:dyDescent="0.3">
      <c r="A307" t="s">
        <v>1882</v>
      </c>
      <c r="B307" t="s">
        <v>1883</v>
      </c>
      <c r="C307" t="s">
        <v>3147</v>
      </c>
      <c r="D307" t="s">
        <v>117</v>
      </c>
      <c r="E307">
        <v>3872.19334635</v>
      </c>
      <c r="F307">
        <v>1907.85</v>
      </c>
      <c r="G307">
        <v>10.811267518765399</v>
      </c>
      <c r="H307">
        <f>(Table2[[#This Row],[1Y Return vs Nifty]]-AVERAGE(Table2[1Y Return vs Nifty]))/_xlfn.STDEV.P(Table2[1Y Return vs Nifty])</f>
        <v>-0.22241893284910991</v>
      </c>
      <c r="I307">
        <v>-7.3910680512191904</v>
      </c>
      <c r="J307">
        <f>(Table2[[#This Row],[1M Return vs Nifty]]-AVERAGE(Table2[1M Return vs Nifty]))/_xlfn.STDEV.P(Table2[1M Return vs Nifty])</f>
        <v>-0.80756032818204537</v>
      </c>
      <c r="K307">
        <v>-17.6275069958191</v>
      </c>
      <c r="L307">
        <f>(Table2[[#This Row],[6M Return vs Nifty]]-AVERAGE(Table2[6M Return vs Nifty]))/_xlfn.STDEV.P(Table2[6M Return vs Nifty])</f>
        <v>-0.80375524057219272</v>
      </c>
      <c r="M307">
        <v>2.52131012121718</v>
      </c>
      <c r="N307">
        <f>(Table2[[#This Row],[1W Return vs Nifty]]-AVERAGE(Table2[1W Return vs Nifty]))/_xlfn.STDEV.P(Table2[1W Return vs Nifty])</f>
        <v>0.37154956052029459</v>
      </c>
      <c r="O307">
        <v>1930.44</v>
      </c>
      <c r="P307">
        <v>2039.1759702842101</v>
      </c>
      <c r="Q307">
        <v>1932.7450476975</v>
      </c>
      <c r="R307">
        <v>46.6023073533309</v>
      </c>
      <c r="S307" s="1">
        <f>(Table2[[#This Row],[Close Price]]-Table2[[#This Row],[20D EMA]])/Table2[[#This Row],[20D EMA]]</f>
        <v>-1.1701995400012507E-2</v>
      </c>
      <c r="T307" s="1">
        <f>(Table2[[#This Row],[Close Price]]-Table2[[#This Row],[50D EMA]])/Table2[[#This Row],[50D EMA]]</f>
        <v>-6.4401489718372174E-2</v>
      </c>
      <c r="U307" s="1">
        <f>(Table2[[#This Row],[Close Price]]-Table2[[#This Row],[200D EMA]])/Table2[[#This Row],[200D EMA]]</f>
        <v>-1.2880668211856417E-2</v>
      </c>
      <c r="V307">
        <v>0.91266114264478504</v>
      </c>
      <c r="W307">
        <v>1873.25</v>
      </c>
      <c r="X307">
        <v>1919.95</v>
      </c>
      <c r="Y307">
        <v>1830</v>
      </c>
      <c r="Z307">
        <v>1919.95</v>
      </c>
      <c r="AA307">
        <v>1729</v>
      </c>
      <c r="AB307">
        <v>2189.15</v>
      </c>
      <c r="AC307" s="1">
        <f>(Table2[[#This Row],[Close Price]]/Table2[[#This Row],[Day Low]])-1</f>
        <v>1.8470572534365459E-2</v>
      </c>
      <c r="AD307" s="1">
        <f>(Table2[[#This Row],[Day High]]/Table2[[#This Row],[Close Price]])-1</f>
        <v>6.3422176795870921E-3</v>
      </c>
      <c r="AE307" s="1">
        <f>(Table2[[#This Row],[Close Price]]/Table2[[#This Row],[Current Week Low]])-1</f>
        <v>4.2540983606557337E-2</v>
      </c>
      <c r="AF307" s="1">
        <f>(Table2[[#This Row],[Current Week High]]/Table2[[#This Row],[Close Price]])-1</f>
        <v>6.3422176795870921E-3</v>
      </c>
      <c r="AG307" s="1">
        <f>(Table2[[#This Row],[Close Price]]/Table2[[#This Row],[Current Month Low]])-1</f>
        <v>0.10344129554655868</v>
      </c>
      <c r="AH307" s="1">
        <f>(Table2[[#This Row],[Current Month High]]/Table2[[#This Row],[Close Price]])-1</f>
        <v>0.14744345729486086</v>
      </c>
      <c r="AI307">
        <v>28.4351495138506</v>
      </c>
      <c r="AJ307">
        <v>47.872422880173602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</v>
      </c>
      <c r="AM307" t="s">
        <v>3181</v>
      </c>
      <c r="AN307">
        <v>-3.84</v>
      </c>
      <c r="AO307" t="s">
        <v>3181</v>
      </c>
      <c r="AP307">
        <v>0.248802782051014</v>
      </c>
      <c r="AQ307">
        <f>(Table2[[#This Row],[Sharpe Ratio]]-AVERAGE(Table2[Sharpe Ratio]))/_xlfn.STDEV.P(Table2[Sharpe Ratio])</f>
        <v>2.2686132547171987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372</v>
      </c>
      <c r="AT307">
        <f>_xlfn.RANK.AVG(Table2[[#This Row],[6M Return vs Nifty Z-Score]],Table2[6M Return vs Nifty Z-Score])</f>
        <v>593</v>
      </c>
      <c r="AU307">
        <f>_xlfn.RANK.AVG(Table2[[#This Row],[Sharpe Ratio Z-Score]],Table2[Sharpe Ratio Z-Score])</f>
        <v>7</v>
      </c>
      <c r="AV307">
        <f>(Table2[[#This Row],[Rank 1Y]]+Table2[[#This Row],[Rank 6M]]+Table2[[#This Row],[Rank Sharpe]])/3</f>
        <v>324</v>
      </c>
    </row>
    <row r="308" spans="1:48" x14ac:dyDescent="0.3">
      <c r="A308" t="s">
        <v>189</v>
      </c>
      <c r="B308" t="s">
        <v>190</v>
      </c>
      <c r="C308" t="s">
        <v>3142</v>
      </c>
      <c r="D308" t="s">
        <v>191</v>
      </c>
      <c r="E308">
        <v>134143.12542015</v>
      </c>
      <c r="F308">
        <v>4894.6499999999996</v>
      </c>
      <c r="G308">
        <v>21.657927270117501</v>
      </c>
      <c r="H308">
        <f>(Table2[[#This Row],[1Y Return vs Nifty]]-AVERAGE(Table2[1Y Return vs Nifty]))/_xlfn.STDEV.P(Table2[1Y Return vs Nifty])</f>
        <v>-3.6290943353923744E-2</v>
      </c>
      <c r="I308">
        <v>2.89775516821673</v>
      </c>
      <c r="J308">
        <f>(Table2[[#This Row],[1M Return vs Nifty]]-AVERAGE(Table2[1M Return vs Nifty]))/_xlfn.STDEV.P(Table2[1M Return vs Nifty])</f>
        <v>0.37896515735185854</v>
      </c>
      <c r="K308">
        <v>-0.73039110051465095</v>
      </c>
      <c r="L308">
        <f>(Table2[[#This Row],[6M Return vs Nifty]]-AVERAGE(Table2[6M Return vs Nifty]))/_xlfn.STDEV.P(Table2[6M Return vs Nifty])</f>
        <v>-0.20550208197866005</v>
      </c>
      <c r="M308">
        <v>5.2688353804372596</v>
      </c>
      <c r="N308">
        <f>(Table2[[#This Row],[1W Return vs Nifty]]-AVERAGE(Table2[1W Return vs Nifty]))/_xlfn.STDEV.P(Table2[1W Return vs Nifty])</f>
        <v>0.93992565510670101</v>
      </c>
      <c r="O308">
        <v>4776.62</v>
      </c>
      <c r="P308">
        <v>4792.4883101920104</v>
      </c>
      <c r="Q308">
        <v>4516.1050676912901</v>
      </c>
      <c r="R308">
        <v>61.395146321444798</v>
      </c>
      <c r="S308" s="1">
        <f>(Table2[[#This Row],[Close Price]]-Table2[[#This Row],[20D EMA]])/Table2[[#This Row],[20D EMA]]</f>
        <v>2.4709941339273324E-2</v>
      </c>
      <c r="T308" s="1">
        <f>(Table2[[#This Row],[Close Price]]-Table2[[#This Row],[50D EMA]])/Table2[[#This Row],[50D EMA]]</f>
        <v>2.1317045174784392E-2</v>
      </c>
      <c r="U308" s="1">
        <f>(Table2[[#This Row],[Close Price]]-Table2[[#This Row],[200D EMA]])/Table2[[#This Row],[200D EMA]]</f>
        <v>8.3821108374307202E-2</v>
      </c>
      <c r="V308">
        <v>1.1139571422413701</v>
      </c>
      <c r="W308">
        <v>4820.7</v>
      </c>
      <c r="X308">
        <v>4915</v>
      </c>
      <c r="Y308">
        <v>4533.6499999999996</v>
      </c>
      <c r="Z308">
        <v>4947.75</v>
      </c>
      <c r="AA308">
        <v>4508.75</v>
      </c>
      <c r="AB308">
        <v>5045.95</v>
      </c>
      <c r="AC308" s="1">
        <f>(Table2[[#This Row],[Close Price]]/Table2[[#This Row],[Day Low]])-1</f>
        <v>1.5340095836704259E-2</v>
      </c>
      <c r="AD308" s="1">
        <f>(Table2[[#This Row],[Day High]]/Table2[[#This Row],[Close Price]])-1</f>
        <v>4.157600645602999E-3</v>
      </c>
      <c r="AE308" s="1">
        <f>(Table2[[#This Row],[Close Price]]/Table2[[#This Row],[Current Week Low]])-1</f>
        <v>7.9626790775644274E-2</v>
      </c>
      <c r="AF308" s="1">
        <f>(Table2[[#This Row],[Current Week High]]/Table2[[#This Row],[Close Price]])-1</f>
        <v>1.0848579571573147E-2</v>
      </c>
      <c r="AG308" s="1">
        <f>(Table2[[#This Row],[Close Price]]/Table2[[#This Row],[Current Month Low]])-1</f>
        <v>8.5589132242861021E-2</v>
      </c>
      <c r="AH308" s="1">
        <f>(Table2[[#This Row],[Current Month High]]/Table2[[#This Row],[Close Price]])-1</f>
        <v>3.0911301114482148E-2</v>
      </c>
      <c r="AI308">
        <v>4.2975493651231398</v>
      </c>
      <c r="AJ308">
        <v>49.454961832061002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0.09</v>
      </c>
      <c r="AM308" t="s">
        <v>3182</v>
      </c>
      <c r="AN308">
        <v>3.65</v>
      </c>
      <c r="AO308" t="s">
        <v>3182</v>
      </c>
      <c r="AP308">
        <v>7.9157316787603002E-2</v>
      </c>
      <c r="AQ308">
        <f>(Table2[[#This Row],[Sharpe Ratio]]-AVERAGE(Table2[Sharpe Ratio]))/_xlfn.STDEV.P(Table2[Sharpe Ratio])</f>
        <v>0.25332082865221084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305</v>
      </c>
      <c r="AT308">
        <f>_xlfn.RANK.AVG(Table2[[#This Row],[6M Return vs Nifty Z-Score]],Table2[6M Return vs Nifty Z-Score])</f>
        <v>396</v>
      </c>
      <c r="AU308">
        <f>_xlfn.RANK.AVG(Table2[[#This Row],[Sharpe Ratio Z-Score]],Table2[Sharpe Ratio Z-Score])</f>
        <v>275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833</v>
      </c>
      <c r="B309" t="s">
        <v>834</v>
      </c>
      <c r="C309" t="s">
        <v>3146</v>
      </c>
      <c r="D309" t="s">
        <v>835</v>
      </c>
      <c r="E309">
        <v>18863.59771595</v>
      </c>
      <c r="F309">
        <v>849.05</v>
      </c>
      <c r="G309">
        <v>10.321863550139501</v>
      </c>
      <c r="H309">
        <f>(Table2[[#This Row],[1Y Return vs Nifty]]-AVERAGE(Table2[1Y Return vs Nifty]))/_xlfn.STDEV.P(Table2[1Y Return vs Nifty])</f>
        <v>-0.23081707373482807</v>
      </c>
      <c r="I309">
        <v>1.2106294728411</v>
      </c>
      <c r="J309">
        <f>(Table2[[#This Row],[1M Return vs Nifty]]-AVERAGE(Table2[1M Return vs Nifty]))/_xlfn.STDEV.P(Table2[1M Return vs Nifty])</f>
        <v>0.1844028063260584</v>
      </c>
      <c r="K309">
        <v>21.954615453486198</v>
      </c>
      <c r="L309">
        <f>(Table2[[#This Row],[6M Return vs Nifty]]-AVERAGE(Table2[6M Return vs Nifty]))/_xlfn.STDEV.P(Table2[6M Return vs Nifty])</f>
        <v>0.59767503462130112</v>
      </c>
      <c r="M309">
        <v>-2.60305730882496</v>
      </c>
      <c r="N309">
        <f>(Table2[[#This Row],[1W Return vs Nifty]]-AVERAGE(Table2[1W Return vs Nifty]))/_xlfn.STDEV.P(Table2[1W Return vs Nifty])</f>
        <v>-0.68852001930948348</v>
      </c>
      <c r="O309">
        <v>864.19</v>
      </c>
      <c r="P309">
        <v>840.58417855130301</v>
      </c>
      <c r="Q309">
        <v>751.24239880047696</v>
      </c>
      <c r="R309">
        <v>33.078245115455502</v>
      </c>
      <c r="S309" s="1">
        <f>(Table2[[#This Row],[Close Price]]-Table2[[#This Row],[20D EMA]])/Table2[[#This Row],[20D EMA]]</f>
        <v>-1.7519295525289691E-2</v>
      </c>
      <c r="T309" s="1">
        <f>(Table2[[#This Row],[Close Price]]-Table2[[#This Row],[50D EMA]])/Table2[[#This Row],[50D EMA]]</f>
        <v>1.0071354737234389E-2</v>
      </c>
      <c r="U309" s="1">
        <f>(Table2[[#This Row],[Close Price]]-Table2[[#This Row],[200D EMA]])/Table2[[#This Row],[200D EMA]]</f>
        <v>0.13019446367203749</v>
      </c>
      <c r="V309">
        <v>0.29587845988359002</v>
      </c>
      <c r="W309">
        <v>842</v>
      </c>
      <c r="X309">
        <v>865</v>
      </c>
      <c r="Y309">
        <v>825</v>
      </c>
      <c r="Z309">
        <v>865</v>
      </c>
      <c r="AA309">
        <v>825</v>
      </c>
      <c r="AB309">
        <v>925</v>
      </c>
      <c r="AC309" s="1">
        <f>(Table2[[#This Row],[Close Price]]/Table2[[#This Row],[Day Low]])-1</f>
        <v>8.372921615201756E-3</v>
      </c>
      <c r="AD309" s="1">
        <f>(Table2[[#This Row],[Day High]]/Table2[[#This Row],[Close Price]])-1</f>
        <v>1.8785701666568677E-2</v>
      </c>
      <c r="AE309" s="1">
        <f>(Table2[[#This Row],[Close Price]]/Table2[[#This Row],[Current Week Low]])-1</f>
        <v>2.915151515151515E-2</v>
      </c>
      <c r="AF309" s="1">
        <f>(Table2[[#This Row],[Current Week High]]/Table2[[#This Row],[Close Price]])-1</f>
        <v>1.8785701666568677E-2</v>
      </c>
      <c r="AG309" s="1">
        <f>(Table2[[#This Row],[Close Price]]/Table2[[#This Row],[Current Month Low]])-1</f>
        <v>2.915151515151515E-2</v>
      </c>
      <c r="AH309" s="1">
        <f>(Table2[[#This Row],[Current Month High]]/Table2[[#This Row],[Close Price]])-1</f>
        <v>8.9452917967139722E-2</v>
      </c>
      <c r="AI309">
        <v>10.123078735056801</v>
      </c>
      <c r="AJ309">
        <v>40.338842975206603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0.19</v>
      </c>
      <c r="AM309" t="s">
        <v>3182</v>
      </c>
      <c r="AN309">
        <v>-4.1900000000000004</v>
      </c>
      <c r="AO309" t="s">
        <v>3181</v>
      </c>
      <c r="AP309">
        <v>1.6162685071825E-2</v>
      </c>
      <c r="AQ309">
        <f>(Table2[[#This Row],[Sharpe Ratio]]-AVERAGE(Table2[Sharpe Ratio]))/_xlfn.STDEV.P(Table2[Sharpe Ratio])</f>
        <v>-0.49501985927858372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-0.63227911137553572</v>
      </c>
      <c r="AS309">
        <f>_xlfn.RANK.AVG(Table2[[#This Row],[1Y Return vs Nifty Z-Score]],Table2[1Y Return vs Nifty Z-Score])</f>
        <v>376</v>
      </c>
      <c r="AT309">
        <f>_xlfn.RANK.AVG(Table2[[#This Row],[6M Return vs Nifty Z-Score]],Table2[6M Return vs Nifty Z-Score])</f>
        <v>142</v>
      </c>
      <c r="AU309">
        <f>_xlfn.RANK.AVG(Table2[[#This Row],[Sharpe Ratio Z-Score]],Table2[Sharpe Ratio Z-Score])</f>
        <v>461</v>
      </c>
      <c r="AV309">
        <f>(Table2[[#This Row],[Rank 1Y]]+Table2[[#This Row],[Rank 6M]]+Table2[[#This Row],[Rank Sharpe]])/3</f>
        <v>326.33333333333331</v>
      </c>
    </row>
    <row r="310" spans="1:48" x14ac:dyDescent="0.3">
      <c r="A310" t="s">
        <v>1469</v>
      </c>
      <c r="B310" t="s">
        <v>1470</v>
      </c>
      <c r="C310" t="s">
        <v>3139</v>
      </c>
      <c r="D310" t="s">
        <v>46</v>
      </c>
      <c r="E310">
        <v>7090.9681638000002</v>
      </c>
      <c r="F310">
        <v>1058.55</v>
      </c>
      <c r="G310">
        <v>28.907121163675001</v>
      </c>
      <c r="H310">
        <f>(Table2[[#This Row],[1Y Return vs Nifty]]-AVERAGE(Table2[1Y Return vs Nifty]))/_xlfn.STDEV.P(Table2[1Y Return vs Nifty])</f>
        <v>8.8104761480501656E-2</v>
      </c>
      <c r="I310">
        <v>-3.3314283885117599</v>
      </c>
      <c r="J310">
        <f>(Table2[[#This Row],[1M Return vs Nifty]]-AVERAGE(Table2[1M Return vs Nifty]))/_xlfn.STDEV.P(Table2[1M Return vs Nifty])</f>
        <v>-0.33939542543715112</v>
      </c>
      <c r="K310">
        <v>-12.541623226381599</v>
      </c>
      <c r="L310">
        <f>(Table2[[#This Row],[6M Return vs Nifty]]-AVERAGE(Table2[6M Return vs Nifty]))/_xlfn.STDEV.P(Table2[6M Return vs Nifty])</f>
        <v>-0.62368628394326353</v>
      </c>
      <c r="M310">
        <v>-2.6825871091506501</v>
      </c>
      <c r="N310">
        <f>(Table2[[#This Row],[1W Return vs Nifty]]-AVERAGE(Table2[1W Return vs Nifty]))/_xlfn.STDEV.P(Table2[1W Return vs Nifty])</f>
        <v>-0.70497222012571326</v>
      </c>
      <c r="O310">
        <v>1085.51</v>
      </c>
      <c r="P310">
        <v>1147.2150994511301</v>
      </c>
      <c r="Q310">
        <v>1116.7487097528999</v>
      </c>
      <c r="R310">
        <v>33.758882022325402</v>
      </c>
      <c r="S310" s="1">
        <f>(Table2[[#This Row],[Close Price]]-Table2[[#This Row],[20D EMA]])/Table2[[#This Row],[20D EMA]]</f>
        <v>-2.4836252084273786E-2</v>
      </c>
      <c r="T310" s="1">
        <f>(Table2[[#This Row],[Close Price]]-Table2[[#This Row],[50D EMA]])/Table2[[#This Row],[50D EMA]]</f>
        <v>-7.7287249351539009E-2</v>
      </c>
      <c r="U310" s="1">
        <f>(Table2[[#This Row],[Close Price]]-Table2[[#This Row],[200D EMA]])/Table2[[#This Row],[200D EMA]]</f>
        <v>-5.2114418619545515E-2</v>
      </c>
      <c r="V310">
        <v>0.82778923556319395</v>
      </c>
      <c r="W310">
        <v>1013.1</v>
      </c>
      <c r="X310">
        <v>1064.5999999999999</v>
      </c>
      <c r="Y310">
        <v>1004.5</v>
      </c>
      <c r="Z310">
        <v>1067.8</v>
      </c>
      <c r="AA310">
        <v>1000</v>
      </c>
      <c r="AB310">
        <v>1183.4000000000001</v>
      </c>
      <c r="AC310" s="1">
        <f>(Table2[[#This Row],[Close Price]]/Table2[[#This Row],[Day Low]])-1</f>
        <v>4.4862303819958482E-2</v>
      </c>
      <c r="AD310" s="1">
        <f>(Table2[[#This Row],[Day High]]/Table2[[#This Row],[Close Price]])-1</f>
        <v>5.7153653582731057E-3</v>
      </c>
      <c r="AE310" s="1">
        <f>(Table2[[#This Row],[Close Price]]/Table2[[#This Row],[Current Week Low]])-1</f>
        <v>5.3807864609258349E-2</v>
      </c>
      <c r="AF310" s="1">
        <f>(Table2[[#This Row],[Current Week High]]/Table2[[#This Row],[Close Price]])-1</f>
        <v>8.7383685229796004E-3</v>
      </c>
      <c r="AG310" s="1">
        <f>(Table2[[#This Row],[Close Price]]/Table2[[#This Row],[Current Month Low]])-1</f>
        <v>5.854999999999988E-2</v>
      </c>
      <c r="AH310" s="1">
        <f>(Table2[[#This Row],[Current Month High]]/Table2[[#This Row],[Close Price]])-1</f>
        <v>0.11794435784799973</v>
      </c>
      <c r="AI310">
        <v>45.713475981295097</v>
      </c>
      <c r="AJ310">
        <v>59.276256394823903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-0.18</v>
      </c>
      <c r="AM310" t="s">
        <v>3181</v>
      </c>
      <c r="AN310">
        <v>-5.18</v>
      </c>
      <c r="AO310" t="s">
        <v>3181</v>
      </c>
      <c r="AP310">
        <v>0.10858723286121399</v>
      </c>
      <c r="AQ310">
        <f>(Table2[[#This Row],[Sharpe Ratio]]-AVERAGE(Table2[Sharpe Ratio]))/_xlfn.STDEV.P(Table2[Sharpe Ratio])</f>
        <v>0.60293162945248657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265</v>
      </c>
      <c r="AT310">
        <f>_xlfn.RANK.AVG(Table2[[#This Row],[6M Return vs Nifty Z-Score]],Table2[6M Return vs Nifty Z-Score])</f>
        <v>526</v>
      </c>
      <c r="AU310">
        <f>_xlfn.RANK.AVG(Table2[[#This Row],[Sharpe Ratio Z-Score]],Table2[Sharpe Ratio Z-Score])</f>
        <v>191</v>
      </c>
      <c r="AV310">
        <f>(Table2[[#This Row],[Rank 1Y]]+Table2[[#This Row],[Rank 6M]]+Table2[[#This Row],[Rank Sharpe]])/3</f>
        <v>327.33333333333331</v>
      </c>
    </row>
    <row r="311" spans="1:48" x14ac:dyDescent="0.3">
      <c r="A311" t="s">
        <v>779</v>
      </c>
      <c r="B311" t="s">
        <v>780</v>
      </c>
      <c r="C311" t="s">
        <v>3139</v>
      </c>
      <c r="D311" t="s">
        <v>46</v>
      </c>
      <c r="E311">
        <v>20469.38391244</v>
      </c>
      <c r="F311">
        <v>217.64</v>
      </c>
      <c r="G311">
        <v>29.992576628705201</v>
      </c>
      <c r="H311">
        <f>(Table2[[#This Row],[1Y Return vs Nifty]]-AVERAGE(Table2[1Y Return vs Nifty]))/_xlfn.STDEV.P(Table2[1Y Return vs Nifty])</f>
        <v>0.10673110802626187</v>
      </c>
      <c r="I311">
        <v>-0.51113619691511103</v>
      </c>
      <c r="J311">
        <f>(Table2[[#This Row],[1M Return vs Nifty]]-AVERAGE(Table2[1M Return vs Nifty]))/_xlfn.STDEV.P(Table2[1M Return vs Nifty])</f>
        <v>-1.4154288466274655E-2</v>
      </c>
      <c r="K311">
        <v>-20.5091376809366</v>
      </c>
      <c r="L311">
        <f>(Table2[[#This Row],[6M Return vs Nifty]]-AVERAGE(Table2[6M Return vs Nifty]))/_xlfn.STDEV.P(Table2[6M Return vs Nifty])</f>
        <v>-0.905781211746993</v>
      </c>
      <c r="M311">
        <v>5.7020439782577697</v>
      </c>
      <c r="N311">
        <f>(Table2[[#This Row],[1W Return vs Nifty]]-AVERAGE(Table2[1W Return vs Nifty]))/_xlfn.STDEV.P(Table2[1W Return vs Nifty])</f>
        <v>1.0295428151834638</v>
      </c>
      <c r="O311">
        <v>213.94</v>
      </c>
      <c r="P311">
        <v>229.20687845136999</v>
      </c>
      <c r="Q311">
        <v>229.99932816289299</v>
      </c>
      <c r="R311">
        <v>54.390390843515704</v>
      </c>
      <c r="S311" s="1">
        <f>(Table2[[#This Row],[Close Price]]-Table2[[#This Row],[20D EMA]])/Table2[[#This Row],[20D EMA]]</f>
        <v>1.7294568570627226E-2</v>
      </c>
      <c r="T311" s="1">
        <f>(Table2[[#This Row],[Close Price]]-Table2[[#This Row],[50D EMA]])/Table2[[#This Row],[50D EMA]]</f>
        <v>-5.0464796386222352E-2</v>
      </c>
      <c r="U311" s="1">
        <f>(Table2[[#This Row],[Close Price]]-Table2[[#This Row],[200D EMA]])/Table2[[#This Row],[200D EMA]]</f>
        <v>-5.3736366369469261E-2</v>
      </c>
      <c r="V311">
        <v>1.04774033668056</v>
      </c>
      <c r="W311">
        <v>210.7</v>
      </c>
      <c r="X311">
        <v>219.85</v>
      </c>
      <c r="Y311">
        <v>192.8</v>
      </c>
      <c r="Z311">
        <v>219.85</v>
      </c>
      <c r="AA311">
        <v>191.83</v>
      </c>
      <c r="AB311">
        <v>231.5</v>
      </c>
      <c r="AC311" s="1">
        <f>(Table2[[#This Row],[Close Price]]/Table2[[#This Row],[Day Low]])-1</f>
        <v>3.2937826293307992E-2</v>
      </c>
      <c r="AD311" s="1">
        <f>(Table2[[#This Row],[Day High]]/Table2[[#This Row],[Close Price]])-1</f>
        <v>1.0154383385407195E-2</v>
      </c>
      <c r="AE311" s="1">
        <f>(Table2[[#This Row],[Close Price]]/Table2[[#This Row],[Current Week Low]])-1</f>
        <v>0.12883817427385869</v>
      </c>
      <c r="AF311" s="1">
        <f>(Table2[[#This Row],[Current Week High]]/Table2[[#This Row],[Close Price]])-1</f>
        <v>1.0154383385407195E-2</v>
      </c>
      <c r="AG311" s="1">
        <f>(Table2[[#This Row],[Close Price]]/Table2[[#This Row],[Current Month Low]])-1</f>
        <v>0.13454621279257672</v>
      </c>
      <c r="AH311" s="1">
        <f>(Table2[[#This Row],[Current Month High]]/Table2[[#This Row],[Close Price]])-1</f>
        <v>6.3683146480426389E-2</v>
      </c>
      <c r="AI311">
        <v>61.551185443852198</v>
      </c>
      <c r="AJ311">
        <v>58.803356439255701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-0.17</v>
      </c>
      <c r="AM311" t="s">
        <v>3181</v>
      </c>
      <c r="AN311">
        <v>-1.99</v>
      </c>
      <c r="AO311" t="s">
        <v>3181</v>
      </c>
      <c r="AP311">
        <v>0.150779258166541</v>
      </c>
      <c r="AQ311">
        <f>(Table2[[#This Row],[Sharpe Ratio]]-AVERAGE(Table2[Sharpe Ratio]))/_xlfn.STDEV.P(Table2[Sharpe Ratio])</f>
        <v>1.1041490884994563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260</v>
      </c>
      <c r="AT311">
        <f>_xlfn.RANK.AVG(Table2[[#This Row],[6M Return vs Nifty Z-Score]],Table2[6M Return vs Nifty Z-Score])</f>
        <v>623</v>
      </c>
      <c r="AU311">
        <f>_xlfn.RANK.AVG(Table2[[#This Row],[Sharpe Ratio Z-Score]],Table2[Sharpe Ratio Z-Score])</f>
        <v>100</v>
      </c>
      <c r="AV311">
        <f>(Table2[[#This Row],[Rank 1Y]]+Table2[[#This Row],[Rank 6M]]+Table2[[#This Row],[Rank Sharpe]])/3</f>
        <v>327.66666666666669</v>
      </c>
    </row>
    <row r="312" spans="1:48" x14ac:dyDescent="0.3">
      <c r="A312" t="s">
        <v>235</v>
      </c>
      <c r="B312" t="s">
        <v>236</v>
      </c>
      <c r="C312" t="s">
        <v>3138</v>
      </c>
      <c r="D312" t="s">
        <v>237</v>
      </c>
      <c r="E312">
        <v>105400.41210823</v>
      </c>
      <c r="F312">
        <v>1449.1</v>
      </c>
      <c r="G312">
        <v>13.5243783781392</v>
      </c>
      <c r="H312">
        <f>(Table2[[#This Row],[1Y Return vs Nifty]]-AVERAGE(Table2[1Y Return vs Nifty]))/_xlfn.STDEV.P(Table2[1Y Return vs Nifty])</f>
        <v>-0.17586212355398539</v>
      </c>
      <c r="I312">
        <v>-2.8907785081096899</v>
      </c>
      <c r="J312">
        <f>(Table2[[#This Row],[1M Return vs Nifty]]-AVERAGE(Table2[1M Return vs Nifty]))/_xlfn.STDEV.P(Table2[1M Return vs Nifty])</f>
        <v>-0.28857889354195276</v>
      </c>
      <c r="K312">
        <v>14.193407803242099</v>
      </c>
      <c r="L312">
        <f>(Table2[[#This Row],[6M Return vs Nifty]]-AVERAGE(Table2[6M Return vs Nifty]))/_xlfn.STDEV.P(Table2[6M Return vs Nifty])</f>
        <v>0.32288453072536022</v>
      </c>
      <c r="M312">
        <v>0.54693637055529398</v>
      </c>
      <c r="N312">
        <f>(Table2[[#This Row],[1W Return vs Nifty]]-AVERAGE(Table2[1W Return vs Nifty]))/_xlfn.STDEV.P(Table2[1W Return vs Nifty])</f>
        <v>-3.6885935346143886E-2</v>
      </c>
      <c r="O312">
        <v>1493.35</v>
      </c>
      <c r="P312">
        <v>1489.3025252305199</v>
      </c>
      <c r="Q312">
        <v>1320.1181294077401</v>
      </c>
      <c r="R312">
        <v>27.4137385378868</v>
      </c>
      <c r="S312" s="1">
        <f>(Table2[[#This Row],[Close Price]]-Table2[[#This Row],[20D EMA]])/Table2[[#This Row],[20D EMA]]</f>
        <v>-2.9631365721364718E-2</v>
      </c>
      <c r="T312" s="1">
        <f>(Table2[[#This Row],[Close Price]]-Table2[[#This Row],[50D EMA]])/Table2[[#This Row],[50D EMA]]</f>
        <v>-2.6994196645370824E-2</v>
      </c>
      <c r="U312" s="1">
        <f>(Table2[[#This Row],[Close Price]]-Table2[[#This Row],[200D EMA]])/Table2[[#This Row],[200D EMA]]</f>
        <v>9.770479453238512E-2</v>
      </c>
      <c r="V312">
        <v>0.87577751054783803</v>
      </c>
      <c r="W312">
        <v>1426.6</v>
      </c>
      <c r="X312">
        <v>1459.9</v>
      </c>
      <c r="Y312">
        <v>1426.6</v>
      </c>
      <c r="Z312">
        <v>1490</v>
      </c>
      <c r="AA312">
        <v>1426.6</v>
      </c>
      <c r="AB312">
        <v>1614.2</v>
      </c>
      <c r="AC312" s="1">
        <f>(Table2[[#This Row],[Close Price]]/Table2[[#This Row],[Day Low]])-1</f>
        <v>1.5771765035749397E-2</v>
      </c>
      <c r="AD312" s="1">
        <f>(Table2[[#This Row],[Day High]]/Table2[[#This Row],[Close Price]])-1</f>
        <v>7.452901801118017E-3</v>
      </c>
      <c r="AE312" s="1">
        <f>(Table2[[#This Row],[Close Price]]/Table2[[#This Row],[Current Week Low]])-1</f>
        <v>1.5771765035749397E-2</v>
      </c>
      <c r="AF312" s="1">
        <f>(Table2[[#This Row],[Current Week High]]/Table2[[#This Row],[Close Price]])-1</f>
        <v>2.8224415154233684E-2</v>
      </c>
      <c r="AG312" s="1">
        <f>(Table2[[#This Row],[Close Price]]/Table2[[#This Row],[Current Month Low]])-1</f>
        <v>1.5771765035749397E-2</v>
      </c>
      <c r="AH312" s="1">
        <f>(Table2[[#This Row],[Current Month High]]/Table2[[#This Row],[Close Price]])-1</f>
        <v>0.11393278586708999</v>
      </c>
      <c r="AI312">
        <v>13.6912566420537</v>
      </c>
      <c r="AJ312">
        <v>42.2918303220738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0.05</v>
      </c>
      <c r="AM312" t="s">
        <v>3182</v>
      </c>
      <c r="AN312">
        <v>-6.38</v>
      </c>
      <c r="AO312" t="s">
        <v>3181</v>
      </c>
      <c r="AP312">
        <v>3.5553342663068997E-2</v>
      </c>
      <c r="AQ312">
        <f>(Table2[[#This Row],[Sharpe Ratio]]-AVERAGE(Table2[Sharpe Ratio]))/_xlfn.STDEV.P(Table2[Sharpe Ratio])</f>
        <v>-0.26466978585117529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-0.44311220756789704</v>
      </c>
      <c r="AS312">
        <f>_xlfn.RANK.AVG(Table2[[#This Row],[1Y Return vs Nifty Z-Score]],Table2[1Y Return vs Nifty Z-Score])</f>
        <v>358</v>
      </c>
      <c r="AT312">
        <f>_xlfn.RANK.AVG(Table2[[#This Row],[6M Return vs Nifty Z-Score]],Table2[6M Return vs Nifty Z-Score])</f>
        <v>214</v>
      </c>
      <c r="AU312">
        <f>_xlfn.RANK.AVG(Table2[[#This Row],[Sharpe Ratio Z-Score]],Table2[Sharpe Ratio Z-Score])</f>
        <v>413</v>
      </c>
      <c r="AV312">
        <f>(Table2[[#This Row],[Rank 1Y]]+Table2[[#This Row],[Rank 6M]]+Table2[[#This Row],[Rank Sharpe]])/3</f>
        <v>328.33333333333331</v>
      </c>
    </row>
    <row r="313" spans="1:48" x14ac:dyDescent="0.3">
      <c r="A313" t="s">
        <v>164</v>
      </c>
      <c r="B313" t="s">
        <v>165</v>
      </c>
      <c r="C313" t="s">
        <v>3145</v>
      </c>
      <c r="D313" t="s">
        <v>166</v>
      </c>
      <c r="E313">
        <v>156536.81269724999</v>
      </c>
      <c r="F313">
        <v>4052.5</v>
      </c>
      <c r="G313">
        <v>38.283562938690203</v>
      </c>
      <c r="H313">
        <f>(Table2[[#This Row],[1Y Return vs Nifty]]-AVERAGE(Table2[1Y Return vs Nifty]))/_xlfn.STDEV.P(Table2[1Y Return vs Nifty])</f>
        <v>0.2490039042774076</v>
      </c>
      <c r="I313">
        <v>-9.7156177947049898</v>
      </c>
      <c r="J313">
        <f>(Table2[[#This Row],[1M Return vs Nifty]]-AVERAGE(Table2[1M Return vs Nifty]))/_xlfn.STDEV.P(Table2[1M Return vs Nifty])</f>
        <v>-1.0756315598683852</v>
      </c>
      <c r="K313">
        <v>-8.4373644512831802</v>
      </c>
      <c r="L313">
        <f>(Table2[[#This Row],[6M Return vs Nifty]]-AVERAGE(Table2[6M Return vs Nifty]))/_xlfn.STDEV.P(Table2[6M Return vs Nifty])</f>
        <v>-0.47837238593240944</v>
      </c>
      <c r="M313">
        <v>-10.1995498297675</v>
      </c>
      <c r="N313">
        <f>(Table2[[#This Row],[1W Return vs Nifty]]-AVERAGE(Table2[1W Return vs Nifty]))/_xlfn.STDEV.P(Table2[1W Return vs Nifty])</f>
        <v>-2.2599941075345327</v>
      </c>
      <c r="O313">
        <v>4434.96</v>
      </c>
      <c r="P313">
        <v>4547.5652831243196</v>
      </c>
      <c r="Q313">
        <v>4059.11794148433</v>
      </c>
      <c r="R313">
        <v>18.4598117359693</v>
      </c>
      <c r="S313" s="1">
        <f>(Table2[[#This Row],[Close Price]]-Table2[[#This Row],[20D EMA]])/Table2[[#This Row],[20D EMA]]</f>
        <v>-8.6237530890921232E-2</v>
      </c>
      <c r="T313" s="1">
        <f>(Table2[[#This Row],[Close Price]]-Table2[[#This Row],[50D EMA]])/Table2[[#This Row],[50D EMA]]</f>
        <v>-0.10886381003951071</v>
      </c>
      <c r="U313" s="1">
        <f>(Table2[[#This Row],[Close Price]]-Table2[[#This Row],[200D EMA]])/Table2[[#This Row],[200D EMA]]</f>
        <v>-1.6303890598236641E-3</v>
      </c>
      <c r="V313">
        <v>1.27068009159123</v>
      </c>
      <c r="W313">
        <v>4010.05</v>
      </c>
      <c r="X313">
        <v>4086.95</v>
      </c>
      <c r="Y313">
        <v>3780</v>
      </c>
      <c r="Z313">
        <v>4200</v>
      </c>
      <c r="AA313">
        <v>3780</v>
      </c>
      <c r="AB313">
        <v>4915</v>
      </c>
      <c r="AC313" s="1">
        <f>(Table2[[#This Row],[Close Price]]/Table2[[#This Row],[Day Low]])-1</f>
        <v>1.0585902918916146E-2</v>
      </c>
      <c r="AD313" s="1">
        <f>(Table2[[#This Row],[Day High]]/Table2[[#This Row],[Close Price]])-1</f>
        <v>8.5009253547192465E-3</v>
      </c>
      <c r="AE313" s="1">
        <f>(Table2[[#This Row],[Close Price]]/Table2[[#This Row],[Current Week Low]])-1</f>
        <v>7.2089947089946982E-2</v>
      </c>
      <c r="AF313" s="1">
        <f>(Table2[[#This Row],[Current Week High]]/Table2[[#This Row],[Close Price]])-1</f>
        <v>3.6397285626156739E-2</v>
      </c>
      <c r="AG313" s="1">
        <f>(Table2[[#This Row],[Close Price]]/Table2[[#This Row],[Current Month Low]])-1</f>
        <v>7.2089947089946982E-2</v>
      </c>
      <c r="AH313" s="1">
        <f>(Table2[[#This Row],[Current Month High]]/Table2[[#This Row],[Close Price]])-1</f>
        <v>0.21283158544108582</v>
      </c>
      <c r="AI313">
        <v>24.2442936458975</v>
      </c>
      <c r="AJ313">
        <v>67.822755978879798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-0.02</v>
      </c>
      <c r="AM313" t="s">
        <v>3181</v>
      </c>
      <c r="AN313">
        <v>-14.8</v>
      </c>
      <c r="AO313" t="s">
        <v>3181</v>
      </c>
      <c r="AP313">
        <v>7.7270625318938996E-2</v>
      </c>
      <c r="AQ313">
        <f>(Table2[[#This Row],[Sharpe Ratio]]-AVERAGE(Table2[Sharpe Ratio]))/_xlfn.STDEV.P(Table2[Sharpe Ratio])</f>
        <v>0.23090799833448783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224</v>
      </c>
      <c r="AT313">
        <f>_xlfn.RANK.AVG(Table2[[#This Row],[6M Return vs Nifty Z-Score]],Table2[6M Return vs Nifty Z-Score])</f>
        <v>482</v>
      </c>
      <c r="AU313">
        <f>_xlfn.RANK.AVG(Table2[[#This Row],[Sharpe Ratio Z-Score]],Table2[Sharpe Ratio Z-Score])</f>
        <v>284</v>
      </c>
      <c r="AV313">
        <f>(Table2[[#This Row],[Rank 1Y]]+Table2[[#This Row],[Rank 6M]]+Table2[[#This Row],[Rank Sharpe]])/3</f>
        <v>330</v>
      </c>
    </row>
    <row r="314" spans="1:48" x14ac:dyDescent="0.3">
      <c r="A314" t="s">
        <v>1398</v>
      </c>
      <c r="B314" t="s">
        <v>1399</v>
      </c>
      <c r="C314" t="s">
        <v>3155</v>
      </c>
      <c r="D314" t="s">
        <v>1400</v>
      </c>
      <c r="E314">
        <v>7815.3771404399904</v>
      </c>
      <c r="F314">
        <v>461.35</v>
      </c>
      <c r="G314">
        <v>-5.82349635100406</v>
      </c>
      <c r="H314">
        <f>(Table2[[#This Row],[1Y Return vs Nifty]]-AVERAGE(Table2[1Y Return vs Nifty]))/_xlfn.STDEV.P(Table2[1Y Return vs Nifty])</f>
        <v>-0.50787041983074888</v>
      </c>
      <c r="I314">
        <v>7.4139841953447601</v>
      </c>
      <c r="J314">
        <f>(Table2[[#This Row],[1M Return vs Nifty]]-AVERAGE(Table2[1M Return vs Nifty]))/_xlfn.STDEV.P(Table2[1M Return vs Nifty])</f>
        <v>0.89978476178172073</v>
      </c>
      <c r="K314">
        <v>13.266602483520201</v>
      </c>
      <c r="L314">
        <f>(Table2[[#This Row],[6M Return vs Nifty]]-AVERAGE(Table2[6M Return vs Nifty]))/_xlfn.STDEV.P(Table2[6M Return vs Nifty])</f>
        <v>0.290070397629487</v>
      </c>
      <c r="M314">
        <v>-0.63264682502228198</v>
      </c>
      <c r="N314">
        <f>(Table2[[#This Row],[1W Return vs Nifty]]-AVERAGE(Table2[1W Return vs Nifty]))/_xlfn.STDEV.P(Table2[1W Return vs Nifty])</f>
        <v>-0.28090439803079659</v>
      </c>
      <c r="O314">
        <v>467.99</v>
      </c>
      <c r="P314">
        <v>472.71250137775701</v>
      </c>
      <c r="Q314">
        <v>445.39548644417101</v>
      </c>
      <c r="R314">
        <v>41.046242279478399</v>
      </c>
      <c r="S314" s="1">
        <f>(Table2[[#This Row],[Close Price]]-Table2[[#This Row],[20D EMA]])/Table2[[#This Row],[20D EMA]]</f>
        <v>-1.4188337357635817E-2</v>
      </c>
      <c r="T314" s="1">
        <f>(Table2[[#This Row],[Close Price]]-Table2[[#This Row],[50D EMA]])/Table2[[#This Row],[50D EMA]]</f>
        <v>-2.4036811687103893E-2</v>
      </c>
      <c r="U314" s="1">
        <f>(Table2[[#This Row],[Close Price]]-Table2[[#This Row],[200D EMA]])/Table2[[#This Row],[200D EMA]]</f>
        <v>3.5821004121982407E-2</v>
      </c>
      <c r="V314">
        <v>0.47790778019484498</v>
      </c>
      <c r="W314">
        <v>449.6</v>
      </c>
      <c r="X314">
        <v>463.35</v>
      </c>
      <c r="Y314">
        <v>434.25</v>
      </c>
      <c r="Z314">
        <v>463.35</v>
      </c>
      <c r="AA314">
        <v>434.25</v>
      </c>
      <c r="AB314">
        <v>523.35</v>
      </c>
      <c r="AC314" s="1">
        <f>(Table2[[#This Row],[Close Price]]/Table2[[#This Row],[Day Low]])-1</f>
        <v>2.6134341637010783E-2</v>
      </c>
      <c r="AD314" s="1">
        <f>(Table2[[#This Row],[Day High]]/Table2[[#This Row],[Close Price]])-1</f>
        <v>4.3351035005960714E-3</v>
      </c>
      <c r="AE314" s="1">
        <f>(Table2[[#This Row],[Close Price]]/Table2[[#This Row],[Current Week Low]])-1</f>
        <v>6.2406447898675887E-2</v>
      </c>
      <c r="AF314" s="1">
        <f>(Table2[[#This Row],[Current Week High]]/Table2[[#This Row],[Close Price]])-1</f>
        <v>4.3351035005960714E-3</v>
      </c>
      <c r="AG314" s="1">
        <f>(Table2[[#This Row],[Close Price]]/Table2[[#This Row],[Current Month Low]])-1</f>
        <v>6.2406447898675887E-2</v>
      </c>
      <c r="AH314" s="1">
        <f>(Table2[[#This Row],[Current Month High]]/Table2[[#This Row],[Close Price]])-1</f>
        <v>0.13438820851847844</v>
      </c>
      <c r="AI314">
        <v>38.452368050287198</v>
      </c>
      <c r="AJ314">
        <v>44.578502036978897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-0.03</v>
      </c>
      <c r="AM314" t="s">
        <v>3181</v>
      </c>
      <c r="AN314">
        <v>-9.5</v>
      </c>
      <c r="AO314" t="s">
        <v>3181</v>
      </c>
      <c r="AP314">
        <v>7.8229495416369005E-2</v>
      </c>
      <c r="AQ314">
        <f>(Table2[[#This Row],[Sharpe Ratio]]-AVERAGE(Table2[Sharpe Ratio]))/_xlfn.STDEV.P(Table2[Sharpe Ratio])</f>
        <v>0.24229883416927081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483</v>
      </c>
      <c r="AT314">
        <f>_xlfn.RANK.AVG(Table2[[#This Row],[6M Return vs Nifty Z-Score]],Table2[6M Return vs Nifty Z-Score])</f>
        <v>230</v>
      </c>
      <c r="AU314">
        <f>_xlfn.RANK.AVG(Table2[[#This Row],[Sharpe Ratio Z-Score]],Table2[Sharpe Ratio Z-Score])</f>
        <v>279</v>
      </c>
      <c r="AV314">
        <f>(Table2[[#This Row],[Rank 1Y]]+Table2[[#This Row],[Rank 6M]]+Table2[[#This Row],[Rank Sharpe]])/3</f>
        <v>330.66666666666669</v>
      </c>
    </row>
    <row r="315" spans="1:48" x14ac:dyDescent="0.3">
      <c r="A315" t="s">
        <v>622</v>
      </c>
      <c r="B315" t="s">
        <v>623</v>
      </c>
      <c r="C315" t="s">
        <v>3140</v>
      </c>
      <c r="D315" t="s">
        <v>51</v>
      </c>
      <c r="E315">
        <v>30457.93198084</v>
      </c>
      <c r="F315">
        <v>1961.05</v>
      </c>
      <c r="G315">
        <v>13.385231862161399</v>
      </c>
      <c r="H315">
        <f>(Table2[[#This Row],[1Y Return vs Nifty]]-AVERAGE(Table2[1Y Return vs Nifty]))/_xlfn.STDEV.P(Table2[1Y Return vs Nifty])</f>
        <v>-0.17824986889291147</v>
      </c>
      <c r="I315">
        <v>5.8333652578090804</v>
      </c>
      <c r="J315">
        <f>(Table2[[#This Row],[1M Return vs Nifty]]-AVERAGE(Table2[1M Return vs Nifty]))/_xlfn.STDEV.P(Table2[1M Return vs Nifty])</f>
        <v>0.71750496045703371</v>
      </c>
      <c r="K315">
        <v>-3.0789600823618199</v>
      </c>
      <c r="L315">
        <f>(Table2[[#This Row],[6M Return vs Nifty]]-AVERAGE(Table2[6M Return vs Nifty]))/_xlfn.STDEV.P(Table2[6M Return vs Nifty])</f>
        <v>-0.28865466377253374</v>
      </c>
      <c r="M315">
        <v>-1.08111064385832</v>
      </c>
      <c r="N315">
        <f>(Table2[[#This Row],[1W Return vs Nifty]]-AVERAGE(Table2[1W Return vs Nifty]))/_xlfn.STDEV.P(Table2[1W Return vs Nifty])</f>
        <v>-0.37367738093894598</v>
      </c>
      <c r="O315">
        <v>1879.15</v>
      </c>
      <c r="P315">
        <v>1873.4522306174199</v>
      </c>
      <c r="Q315">
        <v>1762.74759411374</v>
      </c>
      <c r="R315">
        <v>53.296624018765002</v>
      </c>
      <c r="S315" s="1">
        <f>(Table2[[#This Row],[Close Price]]-Table2[[#This Row],[20D EMA]])/Table2[[#This Row],[20D EMA]]</f>
        <v>4.3583535108958765E-2</v>
      </c>
      <c r="T315" s="1">
        <f>(Table2[[#This Row],[Close Price]]-Table2[[#This Row],[50D EMA]])/Table2[[#This Row],[50D EMA]]</f>
        <v>4.6757407502037614E-2</v>
      </c>
      <c r="U315" s="1">
        <f>(Table2[[#This Row],[Close Price]]-Table2[[#This Row],[200D EMA]])/Table2[[#This Row],[200D EMA]]</f>
        <v>0.11249619999394234</v>
      </c>
      <c r="V315">
        <v>0.71170746311684996</v>
      </c>
      <c r="W315">
        <v>1865.6</v>
      </c>
      <c r="X315">
        <v>1979</v>
      </c>
      <c r="Y315">
        <v>1835.8</v>
      </c>
      <c r="Z315">
        <v>1979</v>
      </c>
      <c r="AA315">
        <v>1666</v>
      </c>
      <c r="AB315">
        <v>1979</v>
      </c>
      <c r="AC315" s="1">
        <f>(Table2[[#This Row],[Close Price]]/Table2[[#This Row],[Day Low]])-1</f>
        <v>5.1163164665523286E-2</v>
      </c>
      <c r="AD315" s="1">
        <f>(Table2[[#This Row],[Day High]]/Table2[[#This Row],[Close Price]])-1</f>
        <v>9.1532597333061627E-3</v>
      </c>
      <c r="AE315" s="1">
        <f>(Table2[[#This Row],[Close Price]]/Table2[[#This Row],[Current Week Low]])-1</f>
        <v>6.8226386316592169E-2</v>
      </c>
      <c r="AF315" s="1">
        <f>(Table2[[#This Row],[Current Week High]]/Table2[[#This Row],[Close Price]])-1</f>
        <v>9.1532597333061627E-3</v>
      </c>
      <c r="AG315" s="1">
        <f>(Table2[[#This Row],[Close Price]]/Table2[[#This Row],[Current Month Low]])-1</f>
        <v>0.17710084033613449</v>
      </c>
      <c r="AH315" s="1">
        <f>(Table2[[#This Row],[Current Month High]]/Table2[[#This Row],[Close Price]])-1</f>
        <v>9.1532597333061627E-3</v>
      </c>
      <c r="AI315">
        <v>3.5159735855791499</v>
      </c>
      <c r="AJ315">
        <v>43.037928519328901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-0.02</v>
      </c>
      <c r="AM315" t="s">
        <v>3181</v>
      </c>
      <c r="AN315">
        <v>4</v>
      </c>
      <c r="AO315" t="s">
        <v>3182</v>
      </c>
      <c r="AP315">
        <v>0.101128150309774</v>
      </c>
      <c r="AQ315">
        <f>(Table2[[#This Row],[Sharpe Ratio]]-AVERAGE(Table2[Sharpe Ratio]))/_xlfn.STDEV.P(Table2[Sharpe Ratio])</f>
        <v>0.51432193659703795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0.39124498344968051</v>
      </c>
      <c r="AS315">
        <f>_xlfn.RANK.AVG(Table2[[#This Row],[1Y Return vs Nifty Z-Score]],Table2[1Y Return vs Nifty Z-Score])</f>
        <v>360</v>
      </c>
      <c r="AT315">
        <f>_xlfn.RANK.AVG(Table2[[#This Row],[6M Return vs Nifty Z-Score]],Table2[6M Return vs Nifty Z-Score])</f>
        <v>418</v>
      </c>
      <c r="AU315">
        <f>_xlfn.RANK.AVG(Table2[[#This Row],[Sharpe Ratio Z-Score]],Table2[Sharpe Ratio Z-Score])</f>
        <v>215</v>
      </c>
      <c r="AV315">
        <f>(Table2[[#This Row],[Rank 1Y]]+Table2[[#This Row],[Rank 6M]]+Table2[[#This Row],[Rank Sharpe]])/3</f>
        <v>331</v>
      </c>
    </row>
    <row r="316" spans="1:48" x14ac:dyDescent="0.3">
      <c r="A316" t="s">
        <v>329</v>
      </c>
      <c r="B316" t="s">
        <v>330</v>
      </c>
      <c r="C316" t="s">
        <v>3149</v>
      </c>
      <c r="D316" t="s">
        <v>139</v>
      </c>
      <c r="E316">
        <v>79962.321547839994</v>
      </c>
      <c r="F316">
        <v>2875.7</v>
      </c>
      <c r="G316">
        <v>46.406391871960402</v>
      </c>
      <c r="H316">
        <f>(Table2[[#This Row],[1Y Return vs Nifty]]-AVERAGE(Table2[1Y Return vs Nifty]))/_xlfn.STDEV.P(Table2[1Y Return vs Nifty])</f>
        <v>0.3883911306697948</v>
      </c>
      <c r="I316">
        <v>-4.5256557242690496</v>
      </c>
      <c r="J316">
        <f>(Table2[[#This Row],[1M Return vs Nifty]]-AVERAGE(Table2[1M Return vs Nifty]))/_xlfn.STDEV.P(Table2[1M Return vs Nifty])</f>
        <v>-0.47711585654734406</v>
      </c>
      <c r="K316">
        <v>6.4625204452517</v>
      </c>
      <c r="L316">
        <f>(Table2[[#This Row],[6M Return vs Nifty]]-AVERAGE(Table2[6M Return vs Nifty]))/_xlfn.STDEV.P(Table2[6M Return vs Nifty])</f>
        <v>4.9167536102992772E-2</v>
      </c>
      <c r="M316">
        <v>-3.4578505233533301</v>
      </c>
      <c r="N316">
        <f>(Table2[[#This Row],[1W Return vs Nifty]]-AVERAGE(Table2[1W Return vs Nifty]))/_xlfn.STDEV.P(Table2[1W Return vs Nifty])</f>
        <v>-0.86534970534138123</v>
      </c>
      <c r="O316">
        <v>2984.85</v>
      </c>
      <c r="P316">
        <v>2998.0666732170798</v>
      </c>
      <c r="Q316">
        <v>2731.6861880843398</v>
      </c>
      <c r="R316">
        <v>36.026204897025103</v>
      </c>
      <c r="S316" s="1">
        <f>(Table2[[#This Row],[Close Price]]-Table2[[#This Row],[20D EMA]])/Table2[[#This Row],[20D EMA]]</f>
        <v>-3.656800174213113E-2</v>
      </c>
      <c r="T316" s="1">
        <f>(Table2[[#This Row],[Close Price]]-Table2[[#This Row],[50D EMA]])/Table2[[#This Row],[50D EMA]]</f>
        <v>-4.0815194108333244E-2</v>
      </c>
      <c r="U316" s="1">
        <f>(Table2[[#This Row],[Close Price]]-Table2[[#This Row],[200D EMA]])/Table2[[#This Row],[200D EMA]]</f>
        <v>5.2719749634438463E-2</v>
      </c>
      <c r="V316">
        <v>0.83537329372882996</v>
      </c>
      <c r="W316">
        <v>2834.05</v>
      </c>
      <c r="X316">
        <v>2895</v>
      </c>
      <c r="Y316">
        <v>2834.05</v>
      </c>
      <c r="Z316">
        <v>3022.8</v>
      </c>
      <c r="AA316">
        <v>2833.4</v>
      </c>
      <c r="AB316">
        <v>3279.95</v>
      </c>
      <c r="AC316" s="1">
        <f>(Table2[[#This Row],[Close Price]]/Table2[[#This Row],[Day Low]])-1</f>
        <v>1.4696282704962815E-2</v>
      </c>
      <c r="AD316" s="1">
        <f>(Table2[[#This Row],[Day High]]/Table2[[#This Row],[Close Price]])-1</f>
        <v>6.7114093959732557E-3</v>
      </c>
      <c r="AE316" s="1">
        <f>(Table2[[#This Row],[Close Price]]/Table2[[#This Row],[Current Week Low]])-1</f>
        <v>1.4696282704962815E-2</v>
      </c>
      <c r="AF316" s="1">
        <f>(Table2[[#This Row],[Current Week High]]/Table2[[#This Row],[Close Price]])-1</f>
        <v>5.11527628055779E-2</v>
      </c>
      <c r="AG316" s="1">
        <f>(Table2[[#This Row],[Close Price]]/Table2[[#This Row],[Current Month Low]])-1</f>
        <v>1.4929060492694157E-2</v>
      </c>
      <c r="AH316" s="1">
        <f>(Table2[[#This Row],[Current Month High]]/Table2[[#This Row],[Close Price]])-1</f>
        <v>0.1405744688249817</v>
      </c>
      <c r="AI316">
        <v>18.325972806620999</v>
      </c>
      <c r="AJ316">
        <v>75.883792048929607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0.02</v>
      </c>
      <c r="AM316" t="s">
        <v>3182</v>
      </c>
      <c r="AN316">
        <v>-8.61</v>
      </c>
      <c r="AO316" t="s">
        <v>3181</v>
      </c>
      <c r="AP316">
        <v>4.9954986379789996E-3</v>
      </c>
      <c r="AQ316">
        <f>(Table2[[#This Row],[Sharpe Ratio]]-AVERAGE(Table2[Sharpe Ratio]))/_xlfn.STDEV.P(Table2[Sharpe Ratio])</f>
        <v>-0.62767973442255809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196</v>
      </c>
      <c r="AT316">
        <f>_xlfn.RANK.AVG(Table2[[#This Row],[6M Return vs Nifty Z-Score]],Table2[6M Return vs Nifty Z-Score])</f>
        <v>307</v>
      </c>
      <c r="AU316">
        <f>_xlfn.RANK.AVG(Table2[[#This Row],[Sharpe Ratio Z-Score]],Table2[Sharpe Ratio Z-Score])</f>
        <v>491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870</v>
      </c>
      <c r="B317" t="s">
        <v>871</v>
      </c>
      <c r="C317" t="s">
        <v>3149</v>
      </c>
      <c r="D317" t="s">
        <v>139</v>
      </c>
      <c r="E317">
        <v>17897.9169055649</v>
      </c>
      <c r="F317">
        <v>1588.4</v>
      </c>
      <c r="G317">
        <v>102.063197043603</v>
      </c>
      <c r="H317">
        <f>(Table2[[#This Row],[1Y Return vs Nifty]]-AVERAGE(Table2[1Y Return vs Nifty]))/_xlfn.STDEV.P(Table2[1Y Return vs Nifty])</f>
        <v>1.3434583574288685</v>
      </c>
      <c r="I317">
        <v>-10.528698306031901</v>
      </c>
      <c r="J317">
        <f>(Table2[[#This Row],[1M Return vs Nifty]]-AVERAGE(Table2[1M Return vs Nifty]))/_xlfn.STDEV.P(Table2[1M Return vs Nifty])</f>
        <v>-1.1693974578632007</v>
      </c>
      <c r="K317">
        <v>-18.538467636993602</v>
      </c>
      <c r="L317">
        <f>(Table2[[#This Row],[6M Return vs Nifty]]-AVERAGE(Table2[6M Return vs Nifty]))/_xlfn.STDEV.P(Table2[6M Return vs Nifty])</f>
        <v>-0.83600838272460476</v>
      </c>
      <c r="M317">
        <v>-2.2637302483599102</v>
      </c>
      <c r="N317">
        <f>(Table2[[#This Row],[1W Return vs Nifty]]-AVERAGE(Table2[1W Return vs Nifty]))/_xlfn.STDEV.P(Table2[1W Return vs Nifty])</f>
        <v>-0.61832398061342508</v>
      </c>
      <c r="O317">
        <v>1677.93</v>
      </c>
      <c r="P317">
        <v>1742.3348285987599</v>
      </c>
      <c r="Q317">
        <v>1607.4648132603199</v>
      </c>
      <c r="R317">
        <v>38.064872054002798</v>
      </c>
      <c r="S317" s="1">
        <f>(Table2[[#This Row],[Close Price]]-Table2[[#This Row],[20D EMA]])/Table2[[#This Row],[20D EMA]]</f>
        <v>-5.3357410619036531E-2</v>
      </c>
      <c r="T317" s="1">
        <f>(Table2[[#This Row],[Close Price]]-Table2[[#This Row],[50D EMA]])/Table2[[#This Row],[50D EMA]]</f>
        <v>-8.834973971252072E-2</v>
      </c>
      <c r="U317" s="1">
        <f>(Table2[[#This Row],[Close Price]]-Table2[[#This Row],[200D EMA]])/Table2[[#This Row],[200D EMA]]</f>
        <v>-1.1860174545066332E-2</v>
      </c>
      <c r="V317">
        <v>0.89469095785733999</v>
      </c>
      <c r="W317">
        <v>1562</v>
      </c>
      <c r="X317">
        <v>1617.5</v>
      </c>
      <c r="Y317">
        <v>1515</v>
      </c>
      <c r="Z317">
        <v>1617.5</v>
      </c>
      <c r="AA317">
        <v>1515</v>
      </c>
      <c r="AB317">
        <v>1941.9</v>
      </c>
      <c r="AC317" s="1">
        <f>(Table2[[#This Row],[Close Price]]/Table2[[#This Row],[Day Low]])-1</f>
        <v>1.6901408450704203E-2</v>
      </c>
      <c r="AD317" s="1">
        <f>(Table2[[#This Row],[Day High]]/Table2[[#This Row],[Close Price]])-1</f>
        <v>1.8320322336942807E-2</v>
      </c>
      <c r="AE317" s="1">
        <f>(Table2[[#This Row],[Close Price]]/Table2[[#This Row],[Current Week Low]])-1</f>
        <v>4.8448844884488418E-2</v>
      </c>
      <c r="AF317" s="1">
        <f>(Table2[[#This Row],[Current Week High]]/Table2[[#This Row],[Close Price]])-1</f>
        <v>1.8320322336942807E-2</v>
      </c>
      <c r="AG317" s="1">
        <f>(Table2[[#This Row],[Close Price]]/Table2[[#This Row],[Current Month Low]])-1</f>
        <v>4.8448844884488418E-2</v>
      </c>
      <c r="AH317" s="1">
        <f>(Table2[[#This Row],[Current Month High]]/Table2[[#This Row],[Close Price]])-1</f>
        <v>0.22255099471165951</v>
      </c>
      <c r="AI317">
        <v>36.036477806093899</v>
      </c>
      <c r="AJ317">
        <v>129.91197946466801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-0.04</v>
      </c>
      <c r="AM317" t="s">
        <v>3181</v>
      </c>
      <c r="AN317">
        <v>-12.41</v>
      </c>
      <c r="AO317" t="s">
        <v>3181</v>
      </c>
      <c r="AP317">
        <v>6.1137340358791002E-2</v>
      </c>
      <c r="AQ317">
        <f>(Table2[[#This Row],[Sharpe Ratio]]-AVERAGE(Table2[Sharpe Ratio]))/_xlfn.STDEV.P(Table2[Sharpe Ratio])</f>
        <v>3.9253674198852485E-2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66</v>
      </c>
      <c r="AT317">
        <f>_xlfn.RANK.AVG(Table2[[#This Row],[6M Return vs Nifty Z-Score]],Table2[6M Return vs Nifty Z-Score])</f>
        <v>605</v>
      </c>
      <c r="AU317">
        <f>_xlfn.RANK.AVG(Table2[[#This Row],[Sharpe Ratio Z-Score]],Table2[Sharpe Ratio Z-Score])</f>
        <v>324</v>
      </c>
      <c r="AV317">
        <f>(Table2[[#This Row],[Rank 1Y]]+Table2[[#This Row],[Rank 6M]]+Table2[[#This Row],[Rank Sharpe]])/3</f>
        <v>331.66666666666669</v>
      </c>
    </row>
    <row r="318" spans="1:48" x14ac:dyDescent="0.3">
      <c r="A318" t="s">
        <v>35</v>
      </c>
      <c r="B318" t="s">
        <v>36</v>
      </c>
      <c r="C318" t="s">
        <v>3138</v>
      </c>
      <c r="D318" t="s">
        <v>37</v>
      </c>
      <c r="E318">
        <v>611473.761628079</v>
      </c>
      <c r="F318">
        <v>488.8</v>
      </c>
      <c r="G318">
        <v>-12.76610810645</v>
      </c>
      <c r="H318">
        <f>(Table2[[#This Row],[1Y Return vs Nifty]]-AVERAGE(Table2[1Y Return vs Nifty]))/_xlfn.STDEV.P(Table2[1Y Return vs Nifty])</f>
        <v>-0.62700519473006444</v>
      </c>
      <c r="I318">
        <v>1.0542033934058701</v>
      </c>
      <c r="J318">
        <f>(Table2[[#This Row],[1M Return vs Nifty]]-AVERAGE(Table2[1M Return vs Nifty]))/_xlfn.STDEV.P(Table2[1M Return vs Nifty])</f>
        <v>0.16636347122489351</v>
      </c>
      <c r="K318">
        <v>4.26362459972216</v>
      </c>
      <c r="L318">
        <f>(Table2[[#This Row],[6M Return vs Nifty]]-AVERAGE(Table2[6M Return vs Nifty]))/_xlfn.STDEV.P(Table2[6M Return vs Nifty])</f>
        <v>-2.8685772897024696E-2</v>
      </c>
      <c r="M318">
        <v>2.9992777487503499</v>
      </c>
      <c r="N318">
        <f>(Table2[[#This Row],[1W Return vs Nifty]]-AVERAGE(Table2[1W Return vs Nifty]))/_xlfn.STDEV.P(Table2[1W Return vs Nifty])</f>
        <v>0.47042594848593206</v>
      </c>
      <c r="O318">
        <v>491.08</v>
      </c>
      <c r="P318">
        <v>494.01643019282898</v>
      </c>
      <c r="Q318">
        <v>466.76844278645598</v>
      </c>
      <c r="R318">
        <v>55.1919966355822</v>
      </c>
      <c r="S318" s="1">
        <f>(Table2[[#This Row],[Close Price]]-Table2[[#This Row],[20D EMA]])/Table2[[#This Row],[20D EMA]]</f>
        <v>-4.6428280524557566E-3</v>
      </c>
      <c r="T318" s="1">
        <f>(Table2[[#This Row],[Close Price]]-Table2[[#This Row],[50D EMA]])/Table2[[#This Row],[50D EMA]]</f>
        <v>-1.0559224094617342E-2</v>
      </c>
      <c r="U318" s="1">
        <f>(Table2[[#This Row],[Close Price]]-Table2[[#This Row],[200D EMA]])/Table2[[#This Row],[200D EMA]]</f>
        <v>4.7200185775248205E-2</v>
      </c>
      <c r="V318">
        <v>0.99722463934322103</v>
      </c>
      <c r="W318">
        <v>484.7</v>
      </c>
      <c r="X318">
        <v>493</v>
      </c>
      <c r="Y318">
        <v>476</v>
      </c>
      <c r="Z318">
        <v>493.25</v>
      </c>
      <c r="AA318">
        <v>470</v>
      </c>
      <c r="AB318">
        <v>519.75</v>
      </c>
      <c r="AC318" s="1">
        <f>(Table2[[#This Row],[Close Price]]/Table2[[#This Row],[Day Low]])-1</f>
        <v>8.4588405199093053E-3</v>
      </c>
      <c r="AD318" s="1">
        <f>(Table2[[#This Row],[Day High]]/Table2[[#This Row],[Close Price]])-1</f>
        <v>8.5924713584288881E-3</v>
      </c>
      <c r="AE318" s="1">
        <f>(Table2[[#This Row],[Close Price]]/Table2[[#This Row],[Current Week Low]])-1</f>
        <v>2.6890756302521135E-2</v>
      </c>
      <c r="AF318" s="1">
        <f>(Table2[[#This Row],[Current Week High]]/Table2[[#This Row],[Close Price]])-1</f>
        <v>9.1039279869067347E-3</v>
      </c>
      <c r="AG318" s="1">
        <f>(Table2[[#This Row],[Close Price]]/Table2[[#This Row],[Current Month Low]])-1</f>
        <v>4.0000000000000036E-2</v>
      </c>
      <c r="AH318" s="1">
        <f>(Table2[[#This Row],[Current Month High]]/Table2[[#This Row],[Close Price]])-1</f>
        <v>6.3318330605564688E-2</v>
      </c>
      <c r="AI318">
        <v>8.1219312602291307</v>
      </c>
      <c r="AJ318">
        <v>22.398898209590499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0.04</v>
      </c>
      <c r="AM318" t="s">
        <v>3182</v>
      </c>
      <c r="AN318">
        <v>-1.96</v>
      </c>
      <c r="AO318" t="s">
        <v>3181</v>
      </c>
      <c r="AP318">
        <v>0.13174902896569901</v>
      </c>
      <c r="AQ318">
        <f>(Table2[[#This Row],[Sharpe Ratio]]-AVERAGE(Table2[Sharpe Ratio]))/_xlfn.STDEV.P(Table2[Sharpe Ratio])</f>
        <v>0.87808070102332347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530</v>
      </c>
      <c r="AT318">
        <f>_xlfn.RANK.AVG(Table2[[#This Row],[6M Return vs Nifty Z-Score]],Table2[6M Return vs Nifty Z-Score])</f>
        <v>332</v>
      </c>
      <c r="AU318">
        <f>_xlfn.RANK.AVG(Table2[[#This Row],[Sharpe Ratio Z-Score]],Table2[Sharpe Ratio Z-Score])</f>
        <v>134</v>
      </c>
      <c r="AV318">
        <f>(Table2[[#This Row],[Rank 1Y]]+Table2[[#This Row],[Rank 6M]]+Table2[[#This Row],[Rank Sharpe]])/3</f>
        <v>332</v>
      </c>
    </row>
    <row r="319" spans="1:48" x14ac:dyDescent="0.3">
      <c r="A319" t="s">
        <v>1473</v>
      </c>
      <c r="B319" t="s">
        <v>1474</v>
      </c>
      <c r="C319" t="s">
        <v>3142</v>
      </c>
      <c r="D319" t="s">
        <v>202</v>
      </c>
      <c r="E319">
        <v>7047.4224297749997</v>
      </c>
      <c r="F319">
        <v>514.15</v>
      </c>
      <c r="G319">
        <v>14.4625715273972</v>
      </c>
      <c r="H319">
        <f>(Table2[[#This Row],[1Y Return vs Nifty]]-AVERAGE(Table2[1Y Return vs Nifty]))/_xlfn.STDEV.P(Table2[1Y Return vs Nifty])</f>
        <v>-0.15976278895396895</v>
      </c>
      <c r="I319">
        <v>0.15976308071916301</v>
      </c>
      <c r="J319">
        <f>(Table2[[#This Row],[1M Return vs Nifty]]-AVERAGE(Table2[1M Return vs Nifty]))/_xlfn.STDEV.P(Table2[1M Return vs Nifty])</f>
        <v>6.3215015501900132E-2</v>
      </c>
      <c r="K319">
        <v>16.379860349829301</v>
      </c>
      <c r="L319">
        <f>(Table2[[#This Row],[6M Return vs Nifty]]-AVERAGE(Table2[6M Return vs Nifty]))/_xlfn.STDEV.P(Table2[6M Return vs Nifty])</f>
        <v>0.4002972767948928</v>
      </c>
      <c r="M319">
        <v>1.6904602643714099</v>
      </c>
      <c r="N319">
        <f>(Table2[[#This Row],[1W Return vs Nifty]]-AVERAGE(Table2[1W Return vs Nifty]))/_xlfn.STDEV.P(Table2[1W Return vs Nifty])</f>
        <v>0.19967299806214867</v>
      </c>
      <c r="O319">
        <v>501.82</v>
      </c>
      <c r="P319">
        <v>511.07259271883902</v>
      </c>
      <c r="Q319">
        <v>477.03939279598399</v>
      </c>
      <c r="R319">
        <v>42.972134702546299</v>
      </c>
      <c r="S319" s="1">
        <f>(Table2[[#This Row],[Close Price]]-Table2[[#This Row],[20D EMA]])/Table2[[#This Row],[20D EMA]]</f>
        <v>2.4570563150133482E-2</v>
      </c>
      <c r="T319" s="1">
        <f>(Table2[[#This Row],[Close Price]]-Table2[[#This Row],[50D EMA]])/Table2[[#This Row],[50D EMA]]</f>
        <v>6.0214680360563969E-3</v>
      </c>
      <c r="U319" s="1">
        <f>(Table2[[#This Row],[Close Price]]-Table2[[#This Row],[200D EMA]])/Table2[[#This Row],[200D EMA]]</f>
        <v>7.779359055969437E-2</v>
      </c>
      <c r="V319">
        <v>0.23884645456206199</v>
      </c>
      <c r="W319">
        <v>489.95</v>
      </c>
      <c r="X319">
        <v>520</v>
      </c>
      <c r="Y319">
        <v>474.1</v>
      </c>
      <c r="Z319">
        <v>520</v>
      </c>
      <c r="AA319">
        <v>474.1</v>
      </c>
      <c r="AB319">
        <v>534.9</v>
      </c>
      <c r="AC319" s="1">
        <f>(Table2[[#This Row],[Close Price]]/Table2[[#This Row],[Day Low]])-1</f>
        <v>4.9392795183181848E-2</v>
      </c>
      <c r="AD319" s="1">
        <f>(Table2[[#This Row],[Day High]]/Table2[[#This Row],[Close Price]])-1</f>
        <v>1.1378002528445119E-2</v>
      </c>
      <c r="AE319" s="1">
        <f>(Table2[[#This Row],[Close Price]]/Table2[[#This Row],[Current Week Low]])-1</f>
        <v>8.4475848977008994E-2</v>
      </c>
      <c r="AF319" s="1">
        <f>(Table2[[#This Row],[Current Week High]]/Table2[[#This Row],[Close Price]])-1</f>
        <v>1.1378002528445119E-2</v>
      </c>
      <c r="AG319" s="1">
        <f>(Table2[[#This Row],[Close Price]]/Table2[[#This Row],[Current Month Low]])-1</f>
        <v>8.4475848977008994E-2</v>
      </c>
      <c r="AH319" s="1">
        <f>(Table2[[#This Row],[Current Month High]]/Table2[[#This Row],[Close Price]])-1</f>
        <v>4.03578722162794E-2</v>
      </c>
      <c r="AI319">
        <v>24.399494310998701</v>
      </c>
      <c r="AJ319">
        <v>43.777964205816502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0.05</v>
      </c>
      <c r="AM319" t="s">
        <v>3182</v>
      </c>
      <c r="AN319">
        <v>-2.8</v>
      </c>
      <c r="AO319" t="s">
        <v>3181</v>
      </c>
      <c r="AP319">
        <v>2.0164649429476999E-2</v>
      </c>
      <c r="AQ319">
        <f>(Table2[[#This Row],[Sharpe Ratio]]-AVERAGE(Table2[Sharpe Ratio]))/_xlfn.STDEV.P(Table2[Sharpe Ratio])</f>
        <v>-0.44747878031820448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351</v>
      </c>
      <c r="AT319">
        <f>_xlfn.RANK.AVG(Table2[[#This Row],[6M Return vs Nifty Z-Score]],Table2[6M Return vs Nifty Z-Score])</f>
        <v>193</v>
      </c>
      <c r="AU319">
        <f>_xlfn.RANK.AVG(Table2[[#This Row],[Sharpe Ratio Z-Score]],Table2[Sharpe Ratio Z-Score])</f>
        <v>452</v>
      </c>
      <c r="AV319">
        <f>(Table2[[#This Row],[Rank 1Y]]+Table2[[#This Row],[Rank 6M]]+Table2[[#This Row],[Rank Sharpe]])/3</f>
        <v>332</v>
      </c>
    </row>
    <row r="320" spans="1:48" x14ac:dyDescent="0.3">
      <c r="A320" t="s">
        <v>1800</v>
      </c>
      <c r="B320" t="s">
        <v>1801</v>
      </c>
      <c r="C320" t="s">
        <v>3139</v>
      </c>
      <c r="D320" t="s">
        <v>46</v>
      </c>
      <c r="E320">
        <v>4351.5030870350001</v>
      </c>
      <c r="F320">
        <v>628.85</v>
      </c>
      <c r="G320">
        <v>-22.543581360737299</v>
      </c>
      <c r="H320">
        <f>(Table2[[#This Row],[1Y Return vs Nifty]]-AVERAGE(Table2[1Y Return vs Nifty]))/_xlfn.STDEV.P(Table2[1Y Return vs Nifty])</f>
        <v>-0.79478601213208466</v>
      </c>
      <c r="I320">
        <v>-4.0026159377224397</v>
      </c>
      <c r="J320">
        <f>(Table2[[#This Row],[1M Return vs Nifty]]-AVERAGE(Table2[1M Return vs Nifty]))/_xlfn.STDEV.P(Table2[1M Return vs Nifty])</f>
        <v>-0.41679797339881919</v>
      </c>
      <c r="K320">
        <v>9.9476688623261502</v>
      </c>
      <c r="L320">
        <f>(Table2[[#This Row],[6M Return vs Nifty]]-AVERAGE(Table2[6M Return vs Nifty]))/_xlfn.STDEV.P(Table2[6M Return vs Nifty])</f>
        <v>0.1725614372634531</v>
      </c>
      <c r="M320">
        <v>0.62062668817695998</v>
      </c>
      <c r="N320">
        <f>(Table2[[#This Row],[1W Return vs Nifty]]-AVERAGE(Table2[1W Return vs Nifty]))/_xlfn.STDEV.P(Table2[1W Return vs Nifty])</f>
        <v>-2.1641738846737132E-2</v>
      </c>
      <c r="O320">
        <v>622.71</v>
      </c>
      <c r="P320">
        <v>647.386587682857</v>
      </c>
      <c r="Q320">
        <v>626.438147671053</v>
      </c>
      <c r="R320">
        <v>44.873240978361501</v>
      </c>
      <c r="S320" s="1">
        <f>(Table2[[#This Row],[Close Price]]-Table2[[#This Row],[20D EMA]])/Table2[[#This Row],[20D EMA]]</f>
        <v>9.8601275071863084E-3</v>
      </c>
      <c r="T320" s="1">
        <f>(Table2[[#This Row],[Close Price]]-Table2[[#This Row],[50D EMA]])/Table2[[#This Row],[50D EMA]]</f>
        <v>-2.8632949825549543E-2</v>
      </c>
      <c r="U320" s="1">
        <f>(Table2[[#This Row],[Close Price]]-Table2[[#This Row],[200D EMA]])/Table2[[#This Row],[200D EMA]]</f>
        <v>3.8501044962119721E-3</v>
      </c>
      <c r="V320">
        <v>0.80224704189533702</v>
      </c>
      <c r="W320">
        <v>594.5</v>
      </c>
      <c r="X320">
        <v>635</v>
      </c>
      <c r="Y320">
        <v>555.15</v>
      </c>
      <c r="Z320">
        <v>635</v>
      </c>
      <c r="AA320">
        <v>555.15</v>
      </c>
      <c r="AB320">
        <v>684.8</v>
      </c>
      <c r="AC320" s="1">
        <f>(Table2[[#This Row],[Close Price]]/Table2[[#This Row],[Day Low]])-1</f>
        <v>5.7779646761984882E-2</v>
      </c>
      <c r="AD320" s="1">
        <f>(Table2[[#This Row],[Day High]]/Table2[[#This Row],[Close Price]])-1</f>
        <v>9.7797566987356532E-3</v>
      </c>
      <c r="AE320" s="1">
        <f>(Table2[[#This Row],[Close Price]]/Table2[[#This Row],[Current Week Low]])-1</f>
        <v>0.13275691254615873</v>
      </c>
      <c r="AF320" s="1">
        <f>(Table2[[#This Row],[Current Week High]]/Table2[[#This Row],[Close Price]])-1</f>
        <v>9.7797566987356532E-3</v>
      </c>
      <c r="AG320" s="1">
        <f>(Table2[[#This Row],[Close Price]]/Table2[[#This Row],[Current Month Low]])-1</f>
        <v>0.13275691254615873</v>
      </c>
      <c r="AH320" s="1">
        <f>(Table2[[#This Row],[Current Month High]]/Table2[[#This Row],[Close Price]])-1</f>
        <v>8.8971932893376682E-2</v>
      </c>
      <c r="AI320">
        <v>60.459569054623501</v>
      </c>
      <c r="AJ320">
        <v>47.357937902753299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-7.0000000000000007E-2</v>
      </c>
      <c r="AM320" t="s">
        <v>3181</v>
      </c>
      <c r="AN320">
        <v>-4.55</v>
      </c>
      <c r="AO320" t="s">
        <v>3181</v>
      </c>
      <c r="AP320">
        <v>0.12724514419368099</v>
      </c>
      <c r="AQ320">
        <f>(Table2[[#This Row],[Sharpe Ratio]]-AVERAGE(Table2[Sharpe Ratio]))/_xlfn.STDEV.P(Table2[Sharpe Ratio])</f>
        <v>0.82457709068617757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596</v>
      </c>
      <c r="AT320">
        <f>_xlfn.RANK.AVG(Table2[[#This Row],[6M Return vs Nifty Z-Score]],Table2[6M Return vs Nifty Z-Score])</f>
        <v>259</v>
      </c>
      <c r="AU320">
        <f>_xlfn.RANK.AVG(Table2[[#This Row],[Sharpe Ratio Z-Score]],Table2[Sharpe Ratio Z-Score])</f>
        <v>141</v>
      </c>
      <c r="AV320">
        <f>(Table2[[#This Row],[Rank 1Y]]+Table2[[#This Row],[Rank 6M]]+Table2[[#This Row],[Rank Sharpe]])/3</f>
        <v>332</v>
      </c>
    </row>
    <row r="321" spans="1:48" x14ac:dyDescent="0.3">
      <c r="A321" t="s">
        <v>488</v>
      </c>
      <c r="B321" t="s">
        <v>489</v>
      </c>
      <c r="C321" t="s">
        <v>3141</v>
      </c>
      <c r="D321" t="s">
        <v>111</v>
      </c>
      <c r="E321">
        <v>44536.368718275</v>
      </c>
      <c r="F321">
        <v>113.33</v>
      </c>
      <c r="G321">
        <v>32.642308133609099</v>
      </c>
      <c r="H321">
        <f>(Table2[[#This Row],[1Y Return vs Nifty]]-AVERAGE(Table2[1Y Return vs Nifty]))/_xlfn.STDEV.P(Table2[1Y Return vs Nifty])</f>
        <v>0.15220033164124042</v>
      </c>
      <c r="I321">
        <v>-8.2831140488584207</v>
      </c>
      <c r="J321">
        <f>(Table2[[#This Row],[1M Return vs Nifty]]-AVERAGE(Table2[1M Return vs Nifty]))/_xlfn.STDEV.P(Table2[1M Return vs Nifty])</f>
        <v>-0.91043266721378668</v>
      </c>
      <c r="K321">
        <v>-24.448184378526001</v>
      </c>
      <c r="L321">
        <f>(Table2[[#This Row],[6M Return vs Nifty]]-AVERAGE(Table2[6M Return vs Nifty]))/_xlfn.STDEV.P(Table2[6M Return vs Nifty])</f>
        <v>-1.0452456708464979</v>
      </c>
      <c r="M321">
        <v>1.90018036159102</v>
      </c>
      <c r="N321">
        <f>(Table2[[#This Row],[1W Return vs Nifty]]-AVERAGE(Table2[1W Return vs Nifty]))/_xlfn.STDEV.P(Table2[1W Return vs Nifty])</f>
        <v>0.24305745446121371</v>
      </c>
      <c r="O321">
        <v>116.74</v>
      </c>
      <c r="P321">
        <v>123.768902931897</v>
      </c>
      <c r="Q321">
        <v>121.1072861586</v>
      </c>
      <c r="R321">
        <v>45.303771892047799</v>
      </c>
      <c r="S321" s="1">
        <f>(Table2[[#This Row],[Close Price]]-Table2[[#This Row],[20D EMA]])/Table2[[#This Row],[20D EMA]]</f>
        <v>-2.9210210724687311E-2</v>
      </c>
      <c r="T321" s="1">
        <f>(Table2[[#This Row],[Close Price]]-Table2[[#This Row],[50D EMA]])/Table2[[#This Row],[50D EMA]]</f>
        <v>-8.4341887862098452E-2</v>
      </c>
      <c r="U321" s="1">
        <f>(Table2[[#This Row],[Close Price]]-Table2[[#This Row],[200D EMA]])/Table2[[#This Row],[200D EMA]]</f>
        <v>-6.4218152394357242E-2</v>
      </c>
      <c r="V321">
        <v>0.59011607519651799</v>
      </c>
      <c r="W321">
        <v>112.06</v>
      </c>
      <c r="X321">
        <v>113.85</v>
      </c>
      <c r="Y321">
        <v>106.22</v>
      </c>
      <c r="Z321">
        <v>113.99</v>
      </c>
      <c r="AA321">
        <v>106.2</v>
      </c>
      <c r="AB321">
        <v>133.25</v>
      </c>
      <c r="AC321" s="1">
        <f>(Table2[[#This Row],[Close Price]]/Table2[[#This Row],[Day Low]])-1</f>
        <v>1.1333214349455556E-2</v>
      </c>
      <c r="AD321" s="1">
        <f>(Table2[[#This Row],[Day High]]/Table2[[#This Row],[Close Price]])-1</f>
        <v>4.5883702461837483E-3</v>
      </c>
      <c r="AE321" s="1">
        <f>(Table2[[#This Row],[Close Price]]/Table2[[#This Row],[Current Week Low]])-1</f>
        <v>6.6936546789681861E-2</v>
      </c>
      <c r="AF321" s="1">
        <f>(Table2[[#This Row],[Current Week High]]/Table2[[#This Row],[Close Price]])-1</f>
        <v>5.8237006970793814E-3</v>
      </c>
      <c r="AG321" s="1">
        <f>(Table2[[#This Row],[Close Price]]/Table2[[#This Row],[Current Month Low]])-1</f>
        <v>6.7137476459510292E-2</v>
      </c>
      <c r="AH321" s="1">
        <f>(Table2[[#This Row],[Current Month High]]/Table2[[#This Row],[Close Price]])-1</f>
        <v>0.17576987558457602</v>
      </c>
      <c r="AI321">
        <v>50.445601341215898</v>
      </c>
      <c r="AJ321">
        <v>63.299711815561899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</v>
      </c>
      <c r="AM321" t="s">
        <v>3181</v>
      </c>
      <c r="AN321">
        <v>-6.59</v>
      </c>
      <c r="AO321" t="s">
        <v>3181</v>
      </c>
      <c r="AP321">
        <v>0.15690904793355301</v>
      </c>
      <c r="AQ321">
        <f>(Table2[[#This Row],[Sharpe Ratio]]-AVERAGE(Table2[Sharpe Ratio]))/_xlfn.STDEV.P(Table2[Sharpe Ratio])</f>
        <v>1.1769675329633198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249</v>
      </c>
      <c r="AT321">
        <f>_xlfn.RANK.AVG(Table2[[#This Row],[6M Return vs Nifty Z-Score]],Table2[6M Return vs Nifty Z-Score])</f>
        <v>657</v>
      </c>
      <c r="AU321">
        <f>_xlfn.RANK.AVG(Table2[[#This Row],[Sharpe Ratio Z-Score]],Table2[Sharpe Ratio Z-Score])</f>
        <v>92</v>
      </c>
      <c r="AV321">
        <f>(Table2[[#This Row],[Rank 1Y]]+Table2[[#This Row],[Rank 6M]]+Table2[[#This Row],[Rank Sharpe]])/3</f>
        <v>332.66666666666669</v>
      </c>
    </row>
    <row r="322" spans="1:48" x14ac:dyDescent="0.3">
      <c r="A322" t="s">
        <v>1575</v>
      </c>
      <c r="B322" t="s">
        <v>1576</v>
      </c>
      <c r="C322" t="s">
        <v>3147</v>
      </c>
      <c r="D322" t="s">
        <v>1316</v>
      </c>
      <c r="E322">
        <v>6089.6409866249996</v>
      </c>
      <c r="F322">
        <v>941.25</v>
      </c>
      <c r="G322">
        <v>-20.485108153726301</v>
      </c>
      <c r="H322">
        <f>(Table2[[#This Row],[1Y Return vs Nifty]]-AVERAGE(Table2[1Y Return vs Nifty]))/_xlfn.STDEV.P(Table2[1Y Return vs Nifty])</f>
        <v>-0.7594627431964196</v>
      </c>
      <c r="I322">
        <v>2.1273604890373998</v>
      </c>
      <c r="J322">
        <f>(Table2[[#This Row],[1M Return vs Nifty]]-AVERAGE(Table2[1M Return vs Nifty]))/_xlfn.STDEV.P(Table2[1M Return vs Nifty])</f>
        <v>0.29012186582370403</v>
      </c>
      <c r="K322">
        <v>8.7586863369427501</v>
      </c>
      <c r="L322">
        <f>(Table2[[#This Row],[6M Return vs Nifty]]-AVERAGE(Table2[6M Return vs Nifty]))/_xlfn.STDEV.P(Table2[6M Return vs Nifty])</f>
        <v>0.13046475308785357</v>
      </c>
      <c r="M322">
        <v>2.1271841712193398</v>
      </c>
      <c r="N322">
        <f>(Table2[[#This Row],[1W Return vs Nifty]]-AVERAGE(Table2[1W Return vs Nifty]))/_xlfn.STDEV.P(Table2[1W Return vs Nifty])</f>
        <v>0.29001736441647485</v>
      </c>
      <c r="O322">
        <v>925.58</v>
      </c>
      <c r="P322">
        <v>911.51551821223302</v>
      </c>
      <c r="Q322">
        <v>830.79049187791395</v>
      </c>
      <c r="R322">
        <v>52.6624946574738</v>
      </c>
      <c r="S322" s="1">
        <f>(Table2[[#This Row],[Close Price]]-Table2[[#This Row],[20D EMA]])/Table2[[#This Row],[20D EMA]]</f>
        <v>1.6929925019987423E-2</v>
      </c>
      <c r="T322" s="1">
        <f>(Table2[[#This Row],[Close Price]]-Table2[[#This Row],[50D EMA]])/Table2[[#This Row],[50D EMA]]</f>
        <v>3.2620927667897086E-2</v>
      </c>
      <c r="U322" s="1">
        <f>(Table2[[#This Row],[Close Price]]-Table2[[#This Row],[200D EMA]])/Table2[[#This Row],[200D EMA]]</f>
        <v>0.13295711638731447</v>
      </c>
      <c r="V322">
        <v>0.68202480964232703</v>
      </c>
      <c r="W322">
        <v>921.2</v>
      </c>
      <c r="X322">
        <v>944.75</v>
      </c>
      <c r="Y322">
        <v>838.3</v>
      </c>
      <c r="Z322">
        <v>944.75</v>
      </c>
      <c r="AA322">
        <v>834.1</v>
      </c>
      <c r="AB322">
        <v>1054.95</v>
      </c>
      <c r="AC322" s="1">
        <f>(Table2[[#This Row],[Close Price]]/Table2[[#This Row],[Day Low]])-1</f>
        <v>2.1765089014329053E-2</v>
      </c>
      <c r="AD322" s="1">
        <f>(Table2[[#This Row],[Day High]]/Table2[[#This Row],[Close Price]])-1</f>
        <v>3.7184594953518779E-3</v>
      </c>
      <c r="AE322" s="1">
        <f>(Table2[[#This Row],[Close Price]]/Table2[[#This Row],[Current Week Low]])-1</f>
        <v>0.12280806393892418</v>
      </c>
      <c r="AF322" s="1">
        <f>(Table2[[#This Row],[Current Week High]]/Table2[[#This Row],[Close Price]])-1</f>
        <v>3.7184594953518779E-3</v>
      </c>
      <c r="AG322" s="1">
        <f>(Table2[[#This Row],[Close Price]]/Table2[[#This Row],[Current Month Low]])-1</f>
        <v>0.12846181513008026</v>
      </c>
      <c r="AH322" s="1">
        <f>(Table2[[#This Row],[Current Month High]]/Table2[[#This Row],[Close Price]])-1</f>
        <v>0.120796812749004</v>
      </c>
      <c r="AI322">
        <v>13.3120849933598</v>
      </c>
      <c r="AJ322">
        <v>54.2021625163827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0.16</v>
      </c>
      <c r="AM322" t="s">
        <v>3182</v>
      </c>
      <c r="AN322">
        <v>-7.24</v>
      </c>
      <c r="AO322" t="s">
        <v>3181</v>
      </c>
      <c r="AP322">
        <v>0.12560684846426001</v>
      </c>
      <c r="AQ322">
        <f>(Table2[[#This Row],[Sharpe Ratio]]-AVERAGE(Table2[Sharpe Ratio]))/_xlfn.STDEV.P(Table2[Sharpe Ratio])</f>
        <v>0.80511506162439161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0.75625630175600445</v>
      </c>
      <c r="AS322">
        <f>_xlfn.RANK.AVG(Table2[[#This Row],[1Y Return vs Nifty Z-Score]],Table2[1Y Return vs Nifty Z-Score])</f>
        <v>584</v>
      </c>
      <c r="AT322">
        <f>_xlfn.RANK.AVG(Table2[[#This Row],[6M Return vs Nifty Z-Score]],Table2[6M Return vs Nifty Z-Score])</f>
        <v>274</v>
      </c>
      <c r="AU322">
        <f>_xlfn.RANK.AVG(Table2[[#This Row],[Sharpe Ratio Z-Score]],Table2[Sharpe Ratio Z-Score])</f>
        <v>142</v>
      </c>
      <c r="AV322">
        <f>(Table2[[#This Row],[Rank 1Y]]+Table2[[#This Row],[Rank 6M]]+Table2[[#This Row],[Rank Sharpe]])/3</f>
        <v>333.33333333333331</v>
      </c>
    </row>
    <row r="323" spans="1:48" x14ac:dyDescent="0.3">
      <c r="A323" t="s">
        <v>359</v>
      </c>
      <c r="B323" t="s">
        <v>360</v>
      </c>
      <c r="C323" t="s">
        <v>3142</v>
      </c>
      <c r="D323" t="s">
        <v>117</v>
      </c>
      <c r="E323">
        <v>65654.980941479997</v>
      </c>
      <c r="F323">
        <v>1410.15</v>
      </c>
      <c r="G323">
        <v>11.4730756395128</v>
      </c>
      <c r="H323">
        <f>(Table2[[#This Row],[1Y Return vs Nifty]]-AVERAGE(Table2[1Y Return vs Nifty]))/_xlfn.STDEV.P(Table2[1Y Return vs Nifty])</f>
        <v>-0.2110623477095285</v>
      </c>
      <c r="I323">
        <v>-0.66742247365372698</v>
      </c>
      <c r="J323">
        <f>(Table2[[#This Row],[1M Return vs Nifty]]-AVERAGE(Table2[1M Return vs Nifty]))/_xlfn.STDEV.P(Table2[1M Return vs Nifty])</f>
        <v>-3.2177501270560634E-2</v>
      </c>
      <c r="K323">
        <v>3.58475816214197</v>
      </c>
      <c r="L323">
        <f>(Table2[[#This Row],[6M Return vs Nifty]]-AVERAGE(Table2[6M Return vs Nifty]))/_xlfn.STDEV.P(Table2[6M Return vs Nifty])</f>
        <v>-5.2721471832980323E-2</v>
      </c>
      <c r="M323">
        <v>1.3260732230380901</v>
      </c>
      <c r="N323">
        <f>(Table2[[#This Row],[1W Return vs Nifty]]-AVERAGE(Table2[1W Return vs Nifty]))/_xlfn.STDEV.P(Table2[1W Return vs Nifty])</f>
        <v>0.12429284176479824</v>
      </c>
      <c r="O323">
        <v>1446.22</v>
      </c>
      <c r="P323">
        <v>1500.98477454921</v>
      </c>
      <c r="Q323">
        <v>1425.8903963130399</v>
      </c>
      <c r="R323">
        <v>45.979943647438503</v>
      </c>
      <c r="S323" s="1">
        <f>(Table2[[#This Row],[Close Price]]-Table2[[#This Row],[20D EMA]])/Table2[[#This Row],[20D EMA]]</f>
        <v>-2.4940880363983304E-2</v>
      </c>
      <c r="T323" s="1">
        <f>(Table2[[#This Row],[Close Price]]-Table2[[#This Row],[50D EMA]])/Table2[[#This Row],[50D EMA]]</f>
        <v>-6.0516786105635385E-2</v>
      </c>
      <c r="U323" s="1">
        <f>(Table2[[#This Row],[Close Price]]-Table2[[#This Row],[200D EMA]])/Table2[[#This Row],[200D EMA]]</f>
        <v>-1.1038994549468979E-2</v>
      </c>
      <c r="V323">
        <v>0.82692972769069994</v>
      </c>
      <c r="W323">
        <v>1395.25</v>
      </c>
      <c r="X323">
        <v>1441.2</v>
      </c>
      <c r="Y323">
        <v>1340.8</v>
      </c>
      <c r="Z323">
        <v>1441.2</v>
      </c>
      <c r="AA323">
        <v>1340.8</v>
      </c>
      <c r="AB323">
        <v>1555</v>
      </c>
      <c r="AC323" s="1">
        <f>(Table2[[#This Row],[Close Price]]/Table2[[#This Row],[Day Low]])-1</f>
        <v>1.0679089768858674E-2</v>
      </c>
      <c r="AD323" s="1">
        <f>(Table2[[#This Row],[Day High]]/Table2[[#This Row],[Close Price]])-1</f>
        <v>2.2018934155940917E-2</v>
      </c>
      <c r="AE323" s="1">
        <f>(Table2[[#This Row],[Close Price]]/Table2[[#This Row],[Current Week Low]])-1</f>
        <v>5.1722852028639688E-2</v>
      </c>
      <c r="AF323" s="1">
        <f>(Table2[[#This Row],[Current Week High]]/Table2[[#This Row],[Close Price]])-1</f>
        <v>2.2018934155940917E-2</v>
      </c>
      <c r="AG323" s="1">
        <f>(Table2[[#This Row],[Close Price]]/Table2[[#This Row],[Current Month Low]])-1</f>
        <v>5.1722852028639688E-2</v>
      </c>
      <c r="AH323" s="1">
        <f>(Table2[[#This Row],[Current Month High]]/Table2[[#This Row],[Close Price]])-1</f>
        <v>0.10271956884019429</v>
      </c>
      <c r="AI323">
        <v>27.965110094670699</v>
      </c>
      <c r="AJ323">
        <v>38.931034482758598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-0.05</v>
      </c>
      <c r="AM323" t="s">
        <v>3181</v>
      </c>
      <c r="AN323">
        <v>-4.75</v>
      </c>
      <c r="AO323" t="s">
        <v>3181</v>
      </c>
      <c r="AP323">
        <v>7.4356451123840997E-2</v>
      </c>
      <c r="AQ323">
        <f>(Table2[[#This Row],[Sharpe Ratio]]-AVERAGE(Table2[Sharpe Ratio]))/_xlfn.STDEV.P(Table2[Sharpe Ratio])</f>
        <v>0.19628925285552043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368</v>
      </c>
      <c r="AT323">
        <f>_xlfn.RANK.AVG(Table2[[#This Row],[6M Return vs Nifty Z-Score]],Table2[6M Return vs Nifty Z-Score])</f>
        <v>339</v>
      </c>
      <c r="AU323">
        <f>_xlfn.RANK.AVG(Table2[[#This Row],[Sharpe Ratio Z-Score]],Table2[Sharpe Ratio Z-Score])</f>
        <v>294</v>
      </c>
      <c r="AV323">
        <f>(Table2[[#This Row],[Rank 1Y]]+Table2[[#This Row],[Rank 6M]]+Table2[[#This Row],[Rank Sharpe]])/3</f>
        <v>333.66666666666669</v>
      </c>
    </row>
    <row r="324" spans="1:48" x14ac:dyDescent="0.3">
      <c r="A324" t="s">
        <v>747</v>
      </c>
      <c r="B324" t="s">
        <v>748</v>
      </c>
      <c r="C324" t="s">
        <v>3140</v>
      </c>
      <c r="D324" t="s">
        <v>51</v>
      </c>
      <c r="E324">
        <v>22189.028252739899</v>
      </c>
      <c r="F324">
        <v>1128.8499999999999</v>
      </c>
      <c r="G324">
        <v>31.44780025567</v>
      </c>
      <c r="H324">
        <f>(Table2[[#This Row],[1Y Return vs Nifty]]-AVERAGE(Table2[1Y Return vs Nifty]))/_xlfn.STDEV.P(Table2[1Y Return vs Nifty])</f>
        <v>0.13170265264570905</v>
      </c>
      <c r="I324">
        <v>-4.5354748768140603</v>
      </c>
      <c r="J324">
        <f>(Table2[[#This Row],[1M Return vs Nifty]]-AVERAGE(Table2[1M Return vs Nifty]))/_xlfn.STDEV.P(Table2[1M Return vs Nifty])</f>
        <v>-0.47824821877113965</v>
      </c>
      <c r="K324">
        <v>6.4118442262044697</v>
      </c>
      <c r="L324">
        <f>(Table2[[#This Row],[6M Return vs Nifty]]-AVERAGE(Table2[6M Return vs Nifty]))/_xlfn.STDEV.P(Table2[6M Return vs Nifty])</f>
        <v>4.7373312266307831E-2</v>
      </c>
      <c r="M324">
        <v>0.75379352683254397</v>
      </c>
      <c r="N324">
        <f>(Table2[[#This Row],[1W Return vs Nifty]]-AVERAGE(Table2[1W Return vs Nifty]))/_xlfn.STDEV.P(Table2[1W Return vs Nifty])</f>
        <v>5.9062691031385242E-3</v>
      </c>
      <c r="O324">
        <v>1126.3800000000001</v>
      </c>
      <c r="P324">
        <v>1134.7367335966601</v>
      </c>
      <c r="Q324">
        <v>1024.9089284653701</v>
      </c>
      <c r="R324">
        <v>38.177527248383399</v>
      </c>
      <c r="S324" s="1">
        <f>(Table2[[#This Row],[Close Price]]-Table2[[#This Row],[20D EMA]])/Table2[[#This Row],[20D EMA]]</f>
        <v>2.192865640369857E-3</v>
      </c>
      <c r="T324" s="1">
        <f>(Table2[[#This Row],[Close Price]]-Table2[[#This Row],[50D EMA]])/Table2[[#This Row],[50D EMA]]</f>
        <v>-5.1877527380307809E-3</v>
      </c>
      <c r="U324" s="1">
        <f>(Table2[[#This Row],[Close Price]]-Table2[[#This Row],[200D EMA]])/Table2[[#This Row],[200D EMA]]</f>
        <v>0.10141493419348412</v>
      </c>
      <c r="V324">
        <v>0.365334912644114</v>
      </c>
      <c r="W324">
        <v>1083.55</v>
      </c>
      <c r="X324">
        <v>1134.7</v>
      </c>
      <c r="Y324">
        <v>1027.9000000000001</v>
      </c>
      <c r="Z324">
        <v>1134.7</v>
      </c>
      <c r="AA324">
        <v>1027.9000000000001</v>
      </c>
      <c r="AB324">
        <v>1303.9000000000001</v>
      </c>
      <c r="AC324" s="1">
        <f>(Table2[[#This Row],[Close Price]]/Table2[[#This Row],[Day Low]])-1</f>
        <v>4.1807023210742367E-2</v>
      </c>
      <c r="AD324" s="1">
        <f>(Table2[[#This Row],[Day High]]/Table2[[#This Row],[Close Price]])-1</f>
        <v>5.182265137086528E-3</v>
      </c>
      <c r="AE324" s="1">
        <f>(Table2[[#This Row],[Close Price]]/Table2[[#This Row],[Current Week Low]])-1</f>
        <v>9.8209942601420241E-2</v>
      </c>
      <c r="AF324" s="1">
        <f>(Table2[[#This Row],[Current Week High]]/Table2[[#This Row],[Close Price]])-1</f>
        <v>5.182265137086528E-3</v>
      </c>
      <c r="AG324" s="1">
        <f>(Table2[[#This Row],[Close Price]]/Table2[[#This Row],[Current Month Low]])-1</f>
        <v>9.8209942601420241E-2</v>
      </c>
      <c r="AH324" s="1">
        <f>(Table2[[#This Row],[Current Month High]]/Table2[[#This Row],[Close Price]])-1</f>
        <v>0.15506931833281667</v>
      </c>
      <c r="AI324">
        <v>15.5069318332816</v>
      </c>
      <c r="AJ324">
        <v>59.633741073322398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0.03</v>
      </c>
      <c r="AM324" t="s">
        <v>3182</v>
      </c>
      <c r="AN324">
        <v>-1.83</v>
      </c>
      <c r="AO324" t="s">
        <v>3181</v>
      </c>
      <c r="AP324">
        <v>2.2422983435762E-2</v>
      </c>
      <c r="AQ324">
        <f>(Table2[[#This Row],[Sharpe Ratio]]-AVERAGE(Table2[Sharpe Ratio]))/_xlfn.STDEV.P(Table2[Sharpe Ratio])</f>
        <v>-0.42065104630642619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254</v>
      </c>
      <c r="AT324">
        <f>_xlfn.RANK.AVG(Table2[[#This Row],[6M Return vs Nifty Z-Score]],Table2[6M Return vs Nifty Z-Score])</f>
        <v>308</v>
      </c>
      <c r="AU324">
        <f>_xlfn.RANK.AVG(Table2[[#This Row],[Sharpe Ratio Z-Score]],Table2[Sharpe Ratio Z-Score])</f>
        <v>443</v>
      </c>
      <c r="AV324">
        <f>(Table2[[#This Row],[Rank 1Y]]+Table2[[#This Row],[Rank 6M]]+Table2[[#This Row],[Rank Sharpe]])/3</f>
        <v>335</v>
      </c>
    </row>
    <row r="325" spans="1:48" x14ac:dyDescent="0.3">
      <c r="A325" t="s">
        <v>490</v>
      </c>
      <c r="B325" t="s">
        <v>491</v>
      </c>
      <c r="C325" t="s">
        <v>3136</v>
      </c>
      <c r="D325" t="s">
        <v>43</v>
      </c>
      <c r="E325">
        <v>44278.225119299997</v>
      </c>
      <c r="F325">
        <v>1283</v>
      </c>
      <c r="G325">
        <v>13.491553912520001</v>
      </c>
      <c r="H325">
        <f>(Table2[[#This Row],[1Y Return vs Nifty]]-AVERAGE(Table2[1Y Return vs Nifty]))/_xlfn.STDEV.P(Table2[1Y Return vs Nifty])</f>
        <v>-0.17642538929035129</v>
      </c>
      <c r="I325">
        <v>11.761852954153699</v>
      </c>
      <c r="J325">
        <f>(Table2[[#This Row],[1M Return vs Nifty]]-AVERAGE(Table2[1M Return vs Nifty]))/_xlfn.STDEV.P(Table2[1M Return vs Nifty])</f>
        <v>1.4011887591152761</v>
      </c>
      <c r="K325">
        <v>18.230985947299899</v>
      </c>
      <c r="L325">
        <f>(Table2[[#This Row],[6M Return vs Nifty]]-AVERAGE(Table2[6M Return vs Nifty]))/_xlfn.STDEV.P(Table2[6M Return vs Nifty])</f>
        <v>0.46583755849159786</v>
      </c>
      <c r="M325">
        <v>0.30680411859698298</v>
      </c>
      <c r="N325">
        <f>(Table2[[#This Row],[1W Return vs Nifty]]-AVERAGE(Table2[1W Return vs Nifty]))/_xlfn.STDEV.P(Table2[1W Return vs Nifty])</f>
        <v>-8.6561704875209797E-2</v>
      </c>
      <c r="O325">
        <v>1224.18</v>
      </c>
      <c r="P325">
        <v>1172.6939591295099</v>
      </c>
      <c r="Q325">
        <v>1051.7403229357999</v>
      </c>
      <c r="R325">
        <v>58.423821199558297</v>
      </c>
      <c r="S325" s="1">
        <f>(Table2[[#This Row],[Close Price]]-Table2[[#This Row],[20D EMA]])/Table2[[#This Row],[20D EMA]]</f>
        <v>4.8048489601202386E-2</v>
      </c>
      <c r="T325" s="1">
        <f>(Table2[[#This Row],[Close Price]]-Table2[[#This Row],[50D EMA]])/Table2[[#This Row],[50D EMA]]</f>
        <v>9.4062086712180359E-2</v>
      </c>
      <c r="U325" s="1">
        <f>(Table2[[#This Row],[Close Price]]-Table2[[#This Row],[200D EMA]])/Table2[[#This Row],[200D EMA]]</f>
        <v>0.21988286654130365</v>
      </c>
      <c r="V325">
        <v>1.20050618254811</v>
      </c>
      <c r="W325">
        <v>1250.3499999999999</v>
      </c>
      <c r="X325">
        <v>1287</v>
      </c>
      <c r="Y325">
        <v>1244.4000000000001</v>
      </c>
      <c r="Z325">
        <v>1293.1500000000001</v>
      </c>
      <c r="AA325">
        <v>1132.3499999999999</v>
      </c>
      <c r="AB325">
        <v>1306.45</v>
      </c>
      <c r="AC325" s="1">
        <f>(Table2[[#This Row],[Close Price]]/Table2[[#This Row],[Day Low]])-1</f>
        <v>2.6112688447234911E-2</v>
      </c>
      <c r="AD325" s="1">
        <f>(Table2[[#This Row],[Day High]]/Table2[[#This Row],[Close Price]])-1</f>
        <v>3.1176929072487258E-3</v>
      </c>
      <c r="AE325" s="1">
        <f>(Table2[[#This Row],[Close Price]]/Table2[[#This Row],[Current Week Low]])-1</f>
        <v>3.1018964963034357E-2</v>
      </c>
      <c r="AF325" s="1">
        <f>(Table2[[#This Row],[Current Week High]]/Table2[[#This Row],[Close Price]])-1</f>
        <v>7.9111457521434669E-3</v>
      </c>
      <c r="AG325" s="1">
        <f>(Table2[[#This Row],[Close Price]]/Table2[[#This Row],[Current Month Low]])-1</f>
        <v>0.13304190400494553</v>
      </c>
      <c r="AH325" s="1">
        <f>(Table2[[#This Row],[Current Month High]]/Table2[[#This Row],[Close Price]])-1</f>
        <v>1.8277474668745075E-2</v>
      </c>
      <c r="AI325">
        <v>1.8277474668745</v>
      </c>
      <c r="AJ325">
        <v>50.190225343868903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0.15</v>
      </c>
      <c r="AM325" t="s">
        <v>3182</v>
      </c>
      <c r="AN325">
        <v>8.3800000000000008</v>
      </c>
      <c r="AO325" t="s">
        <v>3182</v>
      </c>
      <c r="AP325">
        <v>8.1321410536029995E-3</v>
      </c>
      <c r="AQ325">
        <f>(Table2[[#This Row],[Sharpe Ratio]]-AVERAGE(Table2[Sharpe Ratio]))/_xlfn.STDEV.P(Table2[Sharpe Ratio])</f>
        <v>-0.59041819198364798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1.0136210314576648</v>
      </c>
      <c r="AS325">
        <f>_xlfn.RANK.AVG(Table2[[#This Row],[1Y Return vs Nifty Z-Score]],Table2[1Y Return vs Nifty Z-Score])</f>
        <v>359</v>
      </c>
      <c r="AT325">
        <f>_xlfn.RANK.AVG(Table2[[#This Row],[6M Return vs Nifty Z-Score]],Table2[6M Return vs Nifty Z-Score])</f>
        <v>166</v>
      </c>
      <c r="AU325">
        <f>_xlfn.RANK.AVG(Table2[[#This Row],[Sharpe Ratio Z-Score]],Table2[Sharpe Ratio Z-Score])</f>
        <v>481</v>
      </c>
      <c r="AV325">
        <f>(Table2[[#This Row],[Rank 1Y]]+Table2[[#This Row],[Rank 6M]]+Table2[[#This Row],[Rank Sharpe]])/3</f>
        <v>335.33333333333331</v>
      </c>
    </row>
    <row r="326" spans="1:48" x14ac:dyDescent="0.3">
      <c r="A326" t="s">
        <v>1135</v>
      </c>
      <c r="B326" t="s">
        <v>1136</v>
      </c>
      <c r="C326" t="s">
        <v>3146</v>
      </c>
      <c r="D326" t="s">
        <v>463</v>
      </c>
      <c r="E326">
        <v>10790.167428299999</v>
      </c>
      <c r="F326">
        <v>2207.4</v>
      </c>
      <c r="G326">
        <v>-20.0752114079949</v>
      </c>
      <c r="H326">
        <f>(Table2[[#This Row],[1Y Return vs Nifty]]-AVERAGE(Table2[1Y Return vs Nifty]))/_xlfn.STDEV.P(Table2[1Y Return vs Nifty])</f>
        <v>-0.75242894118432135</v>
      </c>
      <c r="I326">
        <v>-0.92659040499789402</v>
      </c>
      <c r="J326">
        <f>(Table2[[#This Row],[1M Return vs Nifty]]-AVERAGE(Table2[1M Return vs Nifty]))/_xlfn.STDEV.P(Table2[1M Return vs Nifty])</f>
        <v>-6.2065210390886479E-2</v>
      </c>
      <c r="K326">
        <v>0.22606326290427101</v>
      </c>
      <c r="L326">
        <f>(Table2[[#This Row],[6M Return vs Nifty]]-AVERAGE(Table2[6M Return vs Nifty]))/_xlfn.STDEV.P(Table2[6M Return vs Nifty])</f>
        <v>-0.17163820559222029</v>
      </c>
      <c r="M326">
        <v>-3.26882480337758</v>
      </c>
      <c r="N326">
        <f>(Table2[[#This Row],[1W Return vs Nifty]]-AVERAGE(Table2[1W Return vs Nifty]))/_xlfn.STDEV.P(Table2[1W Return vs Nifty])</f>
        <v>-0.82624626120172728</v>
      </c>
      <c r="O326">
        <v>2342.4699999999998</v>
      </c>
      <c r="P326">
        <v>2371.1133803880498</v>
      </c>
      <c r="Q326">
        <v>2163.4826643471902</v>
      </c>
      <c r="R326">
        <v>21.769708881128501</v>
      </c>
      <c r="S326" s="1">
        <f>(Table2[[#This Row],[Close Price]]-Table2[[#This Row],[20D EMA]])/Table2[[#This Row],[20D EMA]]</f>
        <v>-5.7661357456018525E-2</v>
      </c>
      <c r="T326" s="1">
        <f>(Table2[[#This Row],[Close Price]]-Table2[[#This Row],[50D EMA]])/Table2[[#This Row],[50D EMA]]</f>
        <v>-6.9044939707293473E-2</v>
      </c>
      <c r="U326" s="1">
        <f>(Table2[[#This Row],[Close Price]]-Table2[[#This Row],[200D EMA]])/Table2[[#This Row],[200D EMA]]</f>
        <v>2.0299370259137969E-2</v>
      </c>
      <c r="V326">
        <v>0.42706116881554201</v>
      </c>
      <c r="W326">
        <v>2180.0500000000002</v>
      </c>
      <c r="X326">
        <v>2266.1</v>
      </c>
      <c r="Y326">
        <v>2144.3000000000002</v>
      </c>
      <c r="Z326">
        <v>2266.1</v>
      </c>
      <c r="AA326">
        <v>2144.3000000000002</v>
      </c>
      <c r="AB326">
        <v>2700</v>
      </c>
      <c r="AC326" s="1">
        <f>(Table2[[#This Row],[Close Price]]/Table2[[#This Row],[Day Low]])-1</f>
        <v>1.2545583816884864E-2</v>
      </c>
      <c r="AD326" s="1">
        <f>(Table2[[#This Row],[Day High]]/Table2[[#This Row],[Close Price]])-1</f>
        <v>2.6592371115339297E-2</v>
      </c>
      <c r="AE326" s="1">
        <f>(Table2[[#This Row],[Close Price]]/Table2[[#This Row],[Current Week Low]])-1</f>
        <v>2.9426852585925367E-2</v>
      </c>
      <c r="AF326" s="1">
        <f>(Table2[[#This Row],[Current Week High]]/Table2[[#This Row],[Close Price]])-1</f>
        <v>2.6592371115339297E-2</v>
      </c>
      <c r="AG326" s="1">
        <f>(Table2[[#This Row],[Close Price]]/Table2[[#This Row],[Current Month Low]])-1</f>
        <v>2.9426852585925367E-2</v>
      </c>
      <c r="AH326" s="1">
        <f>(Table2[[#This Row],[Current Month High]]/Table2[[#This Row],[Close Price]])-1</f>
        <v>0.2231584669747213</v>
      </c>
      <c r="AI326">
        <v>22.3158466974721</v>
      </c>
      <c r="AJ326">
        <v>33.895426422419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-0.04</v>
      </c>
      <c r="AM326" t="s">
        <v>3181</v>
      </c>
      <c r="AN326">
        <v>-13.42</v>
      </c>
      <c r="AO326" t="s">
        <v>3181</v>
      </c>
      <c r="AP326">
        <v>0.18437983944820099</v>
      </c>
      <c r="AQ326">
        <f>(Table2[[#This Row],[Sharpe Ratio]]-AVERAGE(Table2[Sharpe Ratio]))/_xlfn.STDEV.P(Table2[Sharpe Ratio])</f>
        <v>1.5033050391944445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578</v>
      </c>
      <c r="AT326">
        <f>_xlfn.RANK.AVG(Table2[[#This Row],[6M Return vs Nifty Z-Score]],Table2[6M Return vs Nifty Z-Score])</f>
        <v>386</v>
      </c>
      <c r="AU326">
        <f>_xlfn.RANK.AVG(Table2[[#This Row],[Sharpe Ratio Z-Score]],Table2[Sharpe Ratio Z-Score])</f>
        <v>43</v>
      </c>
      <c r="AV326">
        <f>(Table2[[#This Row],[Rank 1Y]]+Table2[[#This Row],[Rank 6M]]+Table2[[#This Row],[Rank Sharpe]])/3</f>
        <v>335.66666666666669</v>
      </c>
    </row>
    <row r="327" spans="1:48" x14ac:dyDescent="0.3">
      <c r="A327" t="s">
        <v>587</v>
      </c>
      <c r="B327" t="s">
        <v>588</v>
      </c>
      <c r="C327" t="s">
        <v>3142</v>
      </c>
      <c r="D327" t="s">
        <v>202</v>
      </c>
      <c r="E327">
        <v>33402.503200320003</v>
      </c>
      <c r="F327">
        <v>2374.65</v>
      </c>
      <c r="G327">
        <v>21.889891251562499</v>
      </c>
      <c r="H327">
        <f>(Table2[[#This Row],[1Y Return vs Nifty]]-AVERAGE(Table2[1Y Return vs Nifty]))/_xlfn.STDEV.P(Table2[1Y Return vs Nifty])</f>
        <v>-3.2310456227804187E-2</v>
      </c>
      <c r="I327">
        <v>3.2405567070795702</v>
      </c>
      <c r="J327">
        <f>(Table2[[#This Row],[1M Return vs Nifty]]-AVERAGE(Table2[1M Return vs Nifty]))/_xlfn.STDEV.P(Table2[1M Return vs Nifty])</f>
        <v>0.41849764359116443</v>
      </c>
      <c r="K327">
        <v>14.236203398291099</v>
      </c>
      <c r="L327">
        <f>(Table2[[#This Row],[6M Return vs Nifty]]-AVERAGE(Table2[6M Return vs Nifty]))/_xlfn.STDEV.P(Table2[6M Return vs Nifty])</f>
        <v>0.32439973604623212</v>
      </c>
      <c r="M327">
        <v>-1.34253523654704</v>
      </c>
      <c r="N327">
        <f>(Table2[[#This Row],[1W Return vs Nifty]]-AVERAGE(Table2[1W Return vs Nifty]))/_xlfn.STDEV.P(Table2[1W Return vs Nifty])</f>
        <v>-0.42775786246414044</v>
      </c>
      <c r="O327">
        <v>2366.75</v>
      </c>
      <c r="P327">
        <v>2401.7165492067102</v>
      </c>
      <c r="Q327">
        <v>2245.8842669410501</v>
      </c>
      <c r="R327">
        <v>43.886046117686902</v>
      </c>
      <c r="S327" s="1">
        <f>(Table2[[#This Row],[Close Price]]-Table2[[#This Row],[20D EMA]])/Table2[[#This Row],[20D EMA]]</f>
        <v>3.3379106369494415E-3</v>
      </c>
      <c r="T327" s="1">
        <f>(Table2[[#This Row],[Close Price]]-Table2[[#This Row],[50D EMA]])/Table2[[#This Row],[50D EMA]]</f>
        <v>-1.1269668444284231E-2</v>
      </c>
      <c r="U327" s="1">
        <f>(Table2[[#This Row],[Close Price]]-Table2[[#This Row],[200D EMA]])/Table2[[#This Row],[200D EMA]]</f>
        <v>5.7334091054625939E-2</v>
      </c>
      <c r="V327">
        <v>1.2412321752236699</v>
      </c>
      <c r="W327">
        <v>2325</v>
      </c>
      <c r="X327">
        <v>2444.85</v>
      </c>
      <c r="Y327">
        <v>2315.1</v>
      </c>
      <c r="Z327">
        <v>2444.85</v>
      </c>
      <c r="AA327">
        <v>2158.25</v>
      </c>
      <c r="AB327">
        <v>2459</v>
      </c>
      <c r="AC327" s="1">
        <f>(Table2[[#This Row],[Close Price]]/Table2[[#This Row],[Day Low]])-1</f>
        <v>2.135483870967736E-2</v>
      </c>
      <c r="AD327" s="1">
        <f>(Table2[[#This Row],[Day High]]/Table2[[#This Row],[Close Price]])-1</f>
        <v>2.9562251279135809E-2</v>
      </c>
      <c r="AE327" s="1">
        <f>(Table2[[#This Row],[Close Price]]/Table2[[#This Row],[Current Week Low]])-1</f>
        <v>2.57224309965014E-2</v>
      </c>
      <c r="AF327" s="1">
        <f>(Table2[[#This Row],[Current Week High]]/Table2[[#This Row],[Close Price]])-1</f>
        <v>2.9562251279135809E-2</v>
      </c>
      <c r="AG327" s="1">
        <f>(Table2[[#This Row],[Close Price]]/Table2[[#This Row],[Current Month Low]])-1</f>
        <v>0.10026641955287863</v>
      </c>
      <c r="AH327" s="1">
        <f>(Table2[[#This Row],[Current Month High]]/Table2[[#This Row],[Close Price]])-1</f>
        <v>3.5521024150927394E-2</v>
      </c>
      <c r="AI327">
        <v>28.915840229086399</v>
      </c>
      <c r="AJ327">
        <v>51.025535027188603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-0.01</v>
      </c>
      <c r="AM327" t="s">
        <v>3181</v>
      </c>
      <c r="AN327">
        <v>2.46</v>
      </c>
      <c r="AO327" t="s">
        <v>3182</v>
      </c>
      <c r="AP327">
        <v>2.2969042866869999E-3</v>
      </c>
      <c r="AQ327">
        <f>(Table2[[#This Row],[Sharpe Ratio]]-AVERAGE(Table2[Sharpe Ratio]))/_xlfn.STDEV.P(Table2[Sharpe Ratio])</f>
        <v>-0.65973751297111016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302</v>
      </c>
      <c r="AT327">
        <f>_xlfn.RANK.AVG(Table2[[#This Row],[6M Return vs Nifty Z-Score]],Table2[6M Return vs Nifty Z-Score])</f>
        <v>213</v>
      </c>
      <c r="AU327">
        <f>_xlfn.RANK.AVG(Table2[[#This Row],[Sharpe Ratio Z-Score]],Table2[Sharpe Ratio Z-Score])</f>
        <v>493</v>
      </c>
      <c r="AV327">
        <f>(Table2[[#This Row],[Rank 1Y]]+Table2[[#This Row],[Rank 6M]]+Table2[[#This Row],[Rank Sharpe]])/3</f>
        <v>336</v>
      </c>
    </row>
    <row r="328" spans="1:48" x14ac:dyDescent="0.3">
      <c r="A328" t="s">
        <v>1663</v>
      </c>
      <c r="B328" t="s">
        <v>1664</v>
      </c>
      <c r="C328" t="s">
        <v>3140</v>
      </c>
      <c r="D328" t="s">
        <v>473</v>
      </c>
      <c r="E328">
        <v>5293.63295475</v>
      </c>
      <c r="F328">
        <v>473.15</v>
      </c>
      <c r="G328">
        <v>24.639882147480499</v>
      </c>
      <c r="H328">
        <f>(Table2[[#This Row],[1Y Return vs Nifty]]-AVERAGE(Table2[1Y Return vs Nifty]))/_xlfn.STDEV.P(Table2[1Y Return vs Nifty])</f>
        <v>1.4879212142080636E-2</v>
      </c>
      <c r="I328">
        <v>-3.9905709429126901</v>
      </c>
      <c r="J328">
        <f>(Table2[[#This Row],[1M Return vs Nifty]]-AVERAGE(Table2[1M Return vs Nifty]))/_xlfn.STDEV.P(Table2[1M Return vs Nifty])</f>
        <v>-0.41540892306623167</v>
      </c>
      <c r="K328">
        <v>12.5530365202748</v>
      </c>
      <c r="L328">
        <f>(Table2[[#This Row],[6M Return vs Nifty]]-AVERAGE(Table2[6M Return vs Nifty]))/_xlfn.STDEV.P(Table2[6M Return vs Nifty])</f>
        <v>0.26480613986967444</v>
      </c>
      <c r="M328">
        <v>2.5870197678295601</v>
      </c>
      <c r="N328">
        <f>(Table2[[#This Row],[1W Return vs Nifty]]-AVERAGE(Table2[1W Return vs Nifty]))/_xlfn.STDEV.P(Table2[1W Return vs Nifty])</f>
        <v>0.38514280855063271</v>
      </c>
      <c r="O328">
        <v>466.96</v>
      </c>
      <c r="P328">
        <v>467.72568745834201</v>
      </c>
      <c r="Q328">
        <v>415.30909869963102</v>
      </c>
      <c r="R328">
        <v>45.300808255404398</v>
      </c>
      <c r="S328" s="1">
        <f>(Table2[[#This Row],[Close Price]]-Table2[[#This Row],[20D EMA]])/Table2[[#This Row],[20D EMA]]</f>
        <v>1.3255953400719543E-2</v>
      </c>
      <c r="T328" s="1">
        <f>(Table2[[#This Row],[Close Price]]-Table2[[#This Row],[50D EMA]])/Table2[[#This Row],[50D EMA]]</f>
        <v>1.1597208977625556E-2</v>
      </c>
      <c r="U328" s="1">
        <f>(Table2[[#This Row],[Close Price]]-Table2[[#This Row],[200D EMA]])/Table2[[#This Row],[200D EMA]]</f>
        <v>0.13927193379936501</v>
      </c>
      <c r="V328">
        <v>0.409804249294</v>
      </c>
      <c r="W328">
        <v>450.45</v>
      </c>
      <c r="X328">
        <v>476</v>
      </c>
      <c r="Y328">
        <v>429.05</v>
      </c>
      <c r="Z328">
        <v>476</v>
      </c>
      <c r="AA328">
        <v>415.8</v>
      </c>
      <c r="AB328">
        <v>525.6</v>
      </c>
      <c r="AC328" s="1">
        <f>(Table2[[#This Row],[Close Price]]/Table2[[#This Row],[Day Low]])-1</f>
        <v>5.0394050394050316E-2</v>
      </c>
      <c r="AD328" s="1">
        <f>(Table2[[#This Row],[Day High]]/Table2[[#This Row],[Close Price]])-1</f>
        <v>6.0234597907640186E-3</v>
      </c>
      <c r="AE328" s="1">
        <f>(Table2[[#This Row],[Close Price]]/Table2[[#This Row],[Current Week Low]])-1</f>
        <v>0.10278522316746286</v>
      </c>
      <c r="AF328" s="1">
        <f>(Table2[[#This Row],[Current Week High]]/Table2[[#This Row],[Close Price]])-1</f>
        <v>6.0234597907640186E-3</v>
      </c>
      <c r="AG328" s="1">
        <f>(Table2[[#This Row],[Close Price]]/Table2[[#This Row],[Current Month Low]])-1</f>
        <v>0.13792688792688779</v>
      </c>
      <c r="AH328" s="1">
        <f>(Table2[[#This Row],[Current Month High]]/Table2[[#This Row],[Close Price]])-1</f>
        <v>0.11085279509669244</v>
      </c>
      <c r="AI328">
        <v>20.6805452816231</v>
      </c>
      <c r="AJ328">
        <v>55.182026894063597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0.11</v>
      </c>
      <c r="AM328" t="s">
        <v>3182</v>
      </c>
      <c r="AN328">
        <v>-1.59</v>
      </c>
      <c r="AO328" t="s">
        <v>3181</v>
      </c>
      <c r="AP328">
        <v>7.5228348957620001E-3</v>
      </c>
      <c r="AQ328">
        <f>(Table2[[#This Row],[Sharpe Ratio]]-AVERAGE(Table2[Sharpe Ratio]))/_xlfn.STDEV.P(Table2[Sharpe Ratio])</f>
        <v>-0.59765640541390441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293</v>
      </c>
      <c r="AT328">
        <f>_xlfn.RANK.AVG(Table2[[#This Row],[6M Return vs Nifty Z-Score]],Table2[6M Return vs Nifty Z-Score])</f>
        <v>236</v>
      </c>
      <c r="AU328">
        <f>_xlfn.RANK.AVG(Table2[[#This Row],[Sharpe Ratio Z-Score]],Table2[Sharpe Ratio Z-Score])</f>
        <v>482</v>
      </c>
      <c r="AV328">
        <f>(Table2[[#This Row],[Rank 1Y]]+Table2[[#This Row],[Rank 6M]]+Table2[[#This Row],[Rank Sharpe]])/3</f>
        <v>337</v>
      </c>
    </row>
    <row r="329" spans="1:48" x14ac:dyDescent="0.3">
      <c r="A329" t="s">
        <v>572</v>
      </c>
      <c r="B329" t="s">
        <v>573</v>
      </c>
      <c r="C329" t="s">
        <v>3140</v>
      </c>
      <c r="D329" t="s">
        <v>169</v>
      </c>
      <c r="E329">
        <v>34512.055328625</v>
      </c>
      <c r="F329">
        <v>860.25</v>
      </c>
      <c r="G329">
        <v>-0.41351554313730399</v>
      </c>
      <c r="H329">
        <f>(Table2[[#This Row],[1Y Return vs Nifty]]-AVERAGE(Table2[1Y Return vs Nifty]))/_xlfn.STDEV.P(Table2[1Y Return vs Nifty])</f>
        <v>-0.41503549423531294</v>
      </c>
      <c r="I329">
        <v>1.7342123682978801</v>
      </c>
      <c r="J329">
        <f>(Table2[[#This Row],[1M Return vs Nifty]]-AVERAGE(Table2[1M Return vs Nifty]))/_xlfn.STDEV.P(Table2[1M Return vs Nifty])</f>
        <v>0.24478332176494286</v>
      </c>
      <c r="K329">
        <v>18.092451151684301</v>
      </c>
      <c r="L329">
        <f>(Table2[[#This Row],[6M Return vs Nifty]]-AVERAGE(Table2[6M Return vs Nifty]))/_xlfn.STDEV.P(Table2[6M Return vs Nifty])</f>
        <v>0.46093264574994042</v>
      </c>
      <c r="M329">
        <v>3.0556291757063598</v>
      </c>
      <c r="N329">
        <f>(Table2[[#This Row],[1W Return vs Nifty]]-AVERAGE(Table2[1W Return vs Nifty]))/_xlfn.STDEV.P(Table2[1W Return vs Nifty])</f>
        <v>0.48208327679261337</v>
      </c>
      <c r="O329">
        <v>869.56</v>
      </c>
      <c r="P329">
        <v>862.91923014872896</v>
      </c>
      <c r="Q329">
        <v>789.09804709307502</v>
      </c>
      <c r="R329">
        <v>46.509693080776103</v>
      </c>
      <c r="S329" s="1">
        <f>(Table2[[#This Row],[Close Price]]-Table2[[#This Row],[20D EMA]])/Table2[[#This Row],[20D EMA]]</f>
        <v>-1.0706564239385374E-2</v>
      </c>
      <c r="T329" s="1">
        <f>(Table2[[#This Row],[Close Price]]-Table2[[#This Row],[50D EMA]])/Table2[[#This Row],[50D EMA]]</f>
        <v>-3.0932560724934825E-3</v>
      </c>
      <c r="U329" s="1">
        <f>(Table2[[#This Row],[Close Price]]-Table2[[#This Row],[200D EMA]])/Table2[[#This Row],[200D EMA]]</f>
        <v>9.0168709920191353E-2</v>
      </c>
      <c r="V329">
        <v>1.26294450636392</v>
      </c>
      <c r="W329">
        <v>846.45</v>
      </c>
      <c r="X329">
        <v>863.6</v>
      </c>
      <c r="Y329">
        <v>839</v>
      </c>
      <c r="Z329">
        <v>884.35</v>
      </c>
      <c r="AA329">
        <v>828.65</v>
      </c>
      <c r="AB329">
        <v>911.95</v>
      </c>
      <c r="AC329" s="1">
        <f>(Table2[[#This Row],[Close Price]]/Table2[[#This Row],[Day Low]])-1</f>
        <v>1.6303384724437375E-2</v>
      </c>
      <c r="AD329" s="1">
        <f>(Table2[[#This Row],[Day High]]/Table2[[#This Row],[Close Price]])-1</f>
        <v>3.8942167974427289E-3</v>
      </c>
      <c r="AE329" s="1">
        <f>(Table2[[#This Row],[Close Price]]/Table2[[#This Row],[Current Week Low]])-1</f>
        <v>2.5327771156138157E-2</v>
      </c>
      <c r="AF329" s="1">
        <f>(Table2[[#This Row],[Current Week High]]/Table2[[#This Row],[Close Price]])-1</f>
        <v>2.8015111886079636E-2</v>
      </c>
      <c r="AG329" s="1">
        <f>(Table2[[#This Row],[Close Price]]/Table2[[#This Row],[Current Month Low]])-1</f>
        <v>3.8134314849453954E-2</v>
      </c>
      <c r="AH329" s="1">
        <f>(Table2[[#This Row],[Current Month High]]/Table2[[#This Row],[Close Price]])-1</f>
        <v>6.009880848590532E-2</v>
      </c>
      <c r="AI329">
        <v>9.880848590526</v>
      </c>
      <c r="AJ329">
        <v>41.569982720315899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0.02</v>
      </c>
      <c r="AM329" t="s">
        <v>3182</v>
      </c>
      <c r="AN329">
        <v>-3</v>
      </c>
      <c r="AO329" t="s">
        <v>3181</v>
      </c>
      <c r="AP329">
        <v>4.4118330078034E-2</v>
      </c>
      <c r="AQ329">
        <f>(Table2[[#This Row],[Sharpe Ratio]]-AVERAGE(Table2[Sharpe Ratio]))/_xlfn.STDEV.P(Table2[Sharpe Ratio])</f>
        <v>-0.16292256708573657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0.60984118298644718</v>
      </c>
      <c r="AS329">
        <f>_xlfn.RANK.AVG(Table2[[#This Row],[1Y Return vs Nifty Z-Score]],Table2[1Y Return vs Nifty Z-Score])</f>
        <v>459</v>
      </c>
      <c r="AT329">
        <f>_xlfn.RANK.AVG(Table2[[#This Row],[6M Return vs Nifty Z-Score]],Table2[6M Return vs Nifty Z-Score])</f>
        <v>169</v>
      </c>
      <c r="AU329">
        <f>_xlfn.RANK.AVG(Table2[[#This Row],[Sharpe Ratio Z-Score]],Table2[Sharpe Ratio Z-Score])</f>
        <v>385</v>
      </c>
      <c r="AV329">
        <f>(Table2[[#This Row],[Rank 1Y]]+Table2[[#This Row],[Rank 6M]]+Table2[[#This Row],[Rank Sharpe]])/3</f>
        <v>337.66666666666669</v>
      </c>
    </row>
    <row r="330" spans="1:48" x14ac:dyDescent="0.3">
      <c r="A330" t="s">
        <v>1006</v>
      </c>
      <c r="B330" t="s">
        <v>1007</v>
      </c>
      <c r="C330" t="s">
        <v>3138</v>
      </c>
      <c r="D330" t="s">
        <v>1008</v>
      </c>
      <c r="E330">
        <v>13704.3929484</v>
      </c>
      <c r="F330">
        <v>712.8</v>
      </c>
      <c r="G330">
        <v>26.606767393913302</v>
      </c>
      <c r="H330">
        <f>(Table2[[#This Row],[1Y Return vs Nifty]]-AVERAGE(Table2[1Y Return vs Nifty]))/_xlfn.STDEV.P(Table2[1Y Return vs Nifty])</f>
        <v>4.8630837516025427E-2</v>
      </c>
      <c r="I330">
        <v>0.78983500292851705</v>
      </c>
      <c r="J330">
        <f>(Table2[[#This Row],[1M Return vs Nifty]]-AVERAGE(Table2[1M Return vs Nifty]))/_xlfn.STDEV.P(Table2[1M Return vs Nifty])</f>
        <v>0.13587603586120614</v>
      </c>
      <c r="K330">
        <v>19.145975903637801</v>
      </c>
      <c r="L330">
        <f>(Table2[[#This Row],[6M Return vs Nifty]]-AVERAGE(Table2[6M Return vs Nifty]))/_xlfn.STDEV.P(Table2[6M Return vs Nifty])</f>
        <v>0.49823336111567906</v>
      </c>
      <c r="M330">
        <v>-3.81688099519054</v>
      </c>
      <c r="N330">
        <f>(Table2[[#This Row],[1W Return vs Nifty]]-AVERAGE(Table2[1W Return vs Nifty]))/_xlfn.STDEV.P(Table2[1W Return vs Nifty])</f>
        <v>-0.93962175679406723</v>
      </c>
      <c r="O330">
        <v>747.19</v>
      </c>
      <c r="P330">
        <v>760.35966919761904</v>
      </c>
      <c r="Q330">
        <v>678.13086856503196</v>
      </c>
      <c r="R330">
        <v>31.728170422656099</v>
      </c>
      <c r="S330" s="1">
        <f>(Table2[[#This Row],[Close Price]]-Table2[[#This Row],[20D EMA]])/Table2[[#This Row],[20D EMA]]</f>
        <v>-4.6025776576239102E-2</v>
      </c>
      <c r="T330" s="1">
        <f>(Table2[[#This Row],[Close Price]]-Table2[[#This Row],[50D EMA]])/Table2[[#This Row],[50D EMA]]</f>
        <v>-6.2548910896085719E-2</v>
      </c>
      <c r="U330" s="1">
        <f>(Table2[[#This Row],[Close Price]]-Table2[[#This Row],[200D EMA]])/Table2[[#This Row],[200D EMA]]</f>
        <v>5.1124544010701184E-2</v>
      </c>
      <c r="V330">
        <v>0.49473966892874199</v>
      </c>
      <c r="W330">
        <v>695.25</v>
      </c>
      <c r="X330">
        <v>725</v>
      </c>
      <c r="Y330">
        <v>688</v>
      </c>
      <c r="Z330">
        <v>754.95</v>
      </c>
      <c r="AA330">
        <v>688</v>
      </c>
      <c r="AB330">
        <v>799.95</v>
      </c>
      <c r="AC330" s="1">
        <f>(Table2[[#This Row],[Close Price]]/Table2[[#This Row],[Day Low]])-1</f>
        <v>2.5242718446601975E-2</v>
      </c>
      <c r="AD330" s="1">
        <f>(Table2[[#This Row],[Day High]]/Table2[[#This Row],[Close Price]])-1</f>
        <v>1.7115600448933899E-2</v>
      </c>
      <c r="AE330" s="1">
        <f>(Table2[[#This Row],[Close Price]]/Table2[[#This Row],[Current Week Low]])-1</f>
        <v>3.6046511627906952E-2</v>
      </c>
      <c r="AF330" s="1">
        <f>(Table2[[#This Row],[Current Week High]]/Table2[[#This Row],[Close Price]])-1</f>
        <v>5.9132996632996759E-2</v>
      </c>
      <c r="AG330" s="1">
        <f>(Table2[[#This Row],[Close Price]]/Table2[[#This Row],[Current Month Low]])-1</f>
        <v>3.6046511627906952E-2</v>
      </c>
      <c r="AH330" s="1">
        <f>(Table2[[#This Row],[Current Month High]]/Table2[[#This Row],[Close Price]])-1</f>
        <v>0.12226430976430991</v>
      </c>
      <c r="AI330">
        <v>22.993827160493801</v>
      </c>
      <c r="AJ330">
        <v>54.6203904555314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</v>
      </c>
      <c r="AM330" t="s">
        <v>3181</v>
      </c>
      <c r="AN330">
        <v>-8.2899999999999991</v>
      </c>
      <c r="AO330" t="s">
        <v>3181</v>
      </c>
      <c r="AP330">
        <v>-9.9928992667630001E-3</v>
      </c>
      <c r="AQ330">
        <f>(Table2[[#This Row],[Sharpe Ratio]]-AVERAGE(Table2[Sharpe Ratio]))/_xlfn.STDEV.P(Table2[Sharpe Ratio])</f>
        <v>-0.80573344619948994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277</v>
      </c>
      <c r="AT330">
        <f>_xlfn.RANK.AVG(Table2[[#This Row],[6M Return vs Nifty Z-Score]],Table2[6M Return vs Nifty Z-Score])</f>
        <v>158</v>
      </c>
      <c r="AU330">
        <f>_xlfn.RANK.AVG(Table2[[#This Row],[Sharpe Ratio Z-Score]],Table2[Sharpe Ratio Z-Score])</f>
        <v>578</v>
      </c>
      <c r="AV330">
        <f>(Table2[[#This Row],[Rank 1Y]]+Table2[[#This Row],[Rank 6M]]+Table2[[#This Row],[Rank Sharpe]])/3</f>
        <v>337.66666666666669</v>
      </c>
    </row>
    <row r="331" spans="1:48" x14ac:dyDescent="0.3">
      <c r="A331" t="s">
        <v>620</v>
      </c>
      <c r="B331" t="s">
        <v>621</v>
      </c>
      <c r="C331" t="s">
        <v>3138</v>
      </c>
      <c r="D331" t="s">
        <v>197</v>
      </c>
      <c r="E331">
        <v>30701.227500000001</v>
      </c>
      <c r="F331">
        <v>703.35</v>
      </c>
      <c r="G331">
        <v>11.0737305027204</v>
      </c>
      <c r="H331">
        <f>(Table2[[#This Row],[1Y Return vs Nifty]]-AVERAGE(Table2[1Y Return vs Nifty]))/_xlfn.STDEV.P(Table2[1Y Return vs Nifty])</f>
        <v>-0.21791508478525209</v>
      </c>
      <c r="I331">
        <v>-5.6386758084709596</v>
      </c>
      <c r="J331">
        <f>(Table2[[#This Row],[1M Return vs Nifty]]-AVERAGE(Table2[1M Return vs Nifty]))/_xlfn.STDEV.P(Table2[1M Return vs Nifty])</f>
        <v>-0.60547132224549616</v>
      </c>
      <c r="K331">
        <v>37.805849119113397</v>
      </c>
      <c r="L331">
        <f>(Table2[[#This Row],[6M Return vs Nifty]]-AVERAGE(Table2[6M Return vs Nifty]))/_xlfn.STDEV.P(Table2[6M Return vs Nifty])</f>
        <v>1.1588980662216739</v>
      </c>
      <c r="M331">
        <v>0.14803317360370299</v>
      </c>
      <c r="N331">
        <f>(Table2[[#This Row],[1W Return vs Nifty]]-AVERAGE(Table2[1W Return vs Nifty]))/_xlfn.STDEV.P(Table2[1W Return vs Nifty])</f>
        <v>-0.11940639277980429</v>
      </c>
      <c r="O331">
        <v>696.83</v>
      </c>
      <c r="P331">
        <v>728.70048770434096</v>
      </c>
      <c r="Q331">
        <v>658.84347647457002</v>
      </c>
      <c r="R331">
        <v>40.147649592267001</v>
      </c>
      <c r="S331" s="1">
        <f>(Table2[[#This Row],[Close Price]]-Table2[[#This Row],[20D EMA]])/Table2[[#This Row],[20D EMA]]</f>
        <v>9.3566580084094852E-3</v>
      </c>
      <c r="T331" s="1">
        <f>(Table2[[#This Row],[Close Price]]-Table2[[#This Row],[50D EMA]])/Table2[[#This Row],[50D EMA]]</f>
        <v>-3.4788624588689046E-2</v>
      </c>
      <c r="U331" s="1">
        <f>(Table2[[#This Row],[Close Price]]-Table2[[#This Row],[200D EMA]])/Table2[[#This Row],[200D EMA]]</f>
        <v>6.7552499363857418E-2</v>
      </c>
      <c r="V331">
        <v>0.63473868291190005</v>
      </c>
      <c r="W331">
        <v>666.4</v>
      </c>
      <c r="X331">
        <v>710.9</v>
      </c>
      <c r="Y331">
        <v>635</v>
      </c>
      <c r="Z331">
        <v>710.9</v>
      </c>
      <c r="AA331">
        <v>632</v>
      </c>
      <c r="AB331">
        <v>768.45</v>
      </c>
      <c r="AC331" s="1">
        <f>(Table2[[#This Row],[Close Price]]/Table2[[#This Row],[Day Low]])-1</f>
        <v>5.5447178871548708E-2</v>
      </c>
      <c r="AD331" s="1">
        <f>(Table2[[#This Row],[Day High]]/Table2[[#This Row],[Close Price]])-1</f>
        <v>1.0734342788085494E-2</v>
      </c>
      <c r="AE331" s="1">
        <f>(Table2[[#This Row],[Close Price]]/Table2[[#This Row],[Current Week Low]])-1</f>
        <v>0.1076377952755907</v>
      </c>
      <c r="AF331" s="1">
        <f>(Table2[[#This Row],[Current Week High]]/Table2[[#This Row],[Close Price]])-1</f>
        <v>1.0734342788085494E-2</v>
      </c>
      <c r="AG331" s="1">
        <f>(Table2[[#This Row],[Close Price]]/Table2[[#This Row],[Current Month Low]])-1</f>
        <v>0.11289556962025316</v>
      </c>
      <c r="AH331" s="1">
        <f>(Table2[[#This Row],[Current Month High]]/Table2[[#This Row],[Close Price]])-1</f>
        <v>9.2557048411175069E-2</v>
      </c>
      <c r="AI331">
        <v>22.271984076206699</v>
      </c>
      <c r="AJ331">
        <v>68.628626228722098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-0.11</v>
      </c>
      <c r="AM331" t="s">
        <v>3181</v>
      </c>
      <c r="AN331">
        <v>-4.72</v>
      </c>
      <c r="AO331" t="s">
        <v>3181</v>
      </c>
      <c r="AP331">
        <v>-1.8196990949609999E-3</v>
      </c>
      <c r="AQ331">
        <f>(Table2[[#This Row],[Sharpe Ratio]]-AVERAGE(Table2[Sharpe Ratio]))/_xlfn.STDEV.P(Table2[Sharpe Ratio])</f>
        <v>-0.70864043886581163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371</v>
      </c>
      <c r="AT331">
        <f>_xlfn.RANK.AVG(Table2[[#This Row],[6M Return vs Nifty Z-Score]],Table2[6M Return vs Nifty Z-Score])</f>
        <v>85</v>
      </c>
      <c r="AU331">
        <f>_xlfn.RANK.AVG(Table2[[#This Row],[Sharpe Ratio Z-Score]],Table2[Sharpe Ratio Z-Score])</f>
        <v>558</v>
      </c>
      <c r="AV331">
        <f>(Table2[[#This Row],[Rank 1Y]]+Table2[[#This Row],[Rank 6M]]+Table2[[#This Row],[Rank Sharpe]])/3</f>
        <v>338</v>
      </c>
    </row>
    <row r="332" spans="1:48" x14ac:dyDescent="0.3">
      <c r="A332" t="s">
        <v>840</v>
      </c>
      <c r="B332" t="s">
        <v>841</v>
      </c>
      <c r="C332" t="s">
        <v>3147</v>
      </c>
      <c r="D332" t="s">
        <v>470</v>
      </c>
      <c r="E332">
        <v>18756.552308175</v>
      </c>
      <c r="F332">
        <v>303.35000000000002</v>
      </c>
      <c r="G332">
        <v>31.088576872635699</v>
      </c>
      <c r="H332">
        <f>(Table2[[#This Row],[1Y Return vs Nifty]]-AVERAGE(Table2[1Y Return vs Nifty]))/_xlfn.STDEV.P(Table2[1Y Return vs Nifty])</f>
        <v>0.12553840230536817</v>
      </c>
      <c r="I332">
        <v>11.5454997437561</v>
      </c>
      <c r="J332">
        <f>(Table2[[#This Row],[1M Return vs Nifty]]-AVERAGE(Table2[1M Return vs Nifty]))/_xlfn.STDEV.P(Table2[1M Return vs Nifty])</f>
        <v>1.3762385201483065</v>
      </c>
      <c r="K332">
        <v>5.6682207934502902</v>
      </c>
      <c r="L332">
        <f>(Table2[[#This Row],[6M Return vs Nifty]]-AVERAGE(Table2[6M Return vs Nifty]))/_xlfn.STDEV.P(Table2[6M Return vs Nifty])</f>
        <v>2.1044850639730481E-2</v>
      </c>
      <c r="M332">
        <v>-1.3930224705051499</v>
      </c>
      <c r="N332">
        <f>(Table2[[#This Row],[1W Return vs Nifty]]-AVERAGE(Table2[1W Return vs Nifty]))/_xlfn.STDEV.P(Table2[1W Return vs Nifty])</f>
        <v>-0.43820207467557842</v>
      </c>
      <c r="O332">
        <v>298.99</v>
      </c>
      <c r="P332">
        <v>299.75488314761901</v>
      </c>
      <c r="Q332">
        <v>280.62046147480601</v>
      </c>
      <c r="R332">
        <v>46.683077590219298</v>
      </c>
      <c r="S332" s="1">
        <f>(Table2[[#This Row],[Close Price]]-Table2[[#This Row],[20D EMA]])/Table2[[#This Row],[20D EMA]]</f>
        <v>1.4582427505936699E-2</v>
      </c>
      <c r="T332" s="1">
        <f>(Table2[[#This Row],[Close Price]]-Table2[[#This Row],[50D EMA]])/Table2[[#This Row],[50D EMA]]</f>
        <v>1.19935222226573E-2</v>
      </c>
      <c r="U332" s="1">
        <f>(Table2[[#This Row],[Close Price]]-Table2[[#This Row],[200D EMA]])/Table2[[#This Row],[200D EMA]]</f>
        <v>8.0997438339807826E-2</v>
      </c>
      <c r="V332">
        <v>1.39493089948388</v>
      </c>
      <c r="W332">
        <v>292.35000000000002</v>
      </c>
      <c r="X332">
        <v>305.89999999999998</v>
      </c>
      <c r="Y332">
        <v>277.64999999999998</v>
      </c>
      <c r="Z332">
        <v>305.89999999999998</v>
      </c>
      <c r="AA332">
        <v>265.95</v>
      </c>
      <c r="AB332">
        <v>334.3</v>
      </c>
      <c r="AC332" s="1">
        <f>(Table2[[#This Row],[Close Price]]/Table2[[#This Row],[Day Low]])-1</f>
        <v>3.762613305968876E-2</v>
      </c>
      <c r="AD332" s="1">
        <f>(Table2[[#This Row],[Day High]]/Table2[[#This Row],[Close Price]])-1</f>
        <v>8.4061315312344842E-3</v>
      </c>
      <c r="AE332" s="1">
        <f>(Table2[[#This Row],[Close Price]]/Table2[[#This Row],[Current Week Low]])-1</f>
        <v>9.2562578786241856E-2</v>
      </c>
      <c r="AF332" s="1">
        <f>(Table2[[#This Row],[Current Week High]]/Table2[[#This Row],[Close Price]])-1</f>
        <v>8.4061315312344842E-3</v>
      </c>
      <c r="AG332" s="1">
        <f>(Table2[[#This Row],[Close Price]]/Table2[[#This Row],[Current Month Low]])-1</f>
        <v>0.14062793758225234</v>
      </c>
      <c r="AH332" s="1">
        <f>(Table2[[#This Row],[Current Month High]]/Table2[[#This Row],[Close Price]])-1</f>
        <v>0.10202736113400368</v>
      </c>
      <c r="AI332">
        <v>17.3232239986813</v>
      </c>
      <c r="AJ332">
        <v>61.829821285676204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0.08</v>
      </c>
      <c r="AM332" t="s">
        <v>3182</v>
      </c>
      <c r="AN332">
        <v>-3.76</v>
      </c>
      <c r="AO332" t="s">
        <v>3181</v>
      </c>
      <c r="AP332">
        <v>2.0279953143835999E-2</v>
      </c>
      <c r="AQ332">
        <f>(Table2[[#This Row],[Sharpe Ratio]]-AVERAGE(Table2[Sharpe Ratio]))/_xlfn.STDEV.P(Table2[Sharpe Ratio])</f>
        <v>-0.44610903723733847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255</v>
      </c>
      <c r="AT332">
        <f>_xlfn.RANK.AVG(Table2[[#This Row],[6M Return vs Nifty Z-Score]],Table2[6M Return vs Nifty Z-Score])</f>
        <v>317</v>
      </c>
      <c r="AU332">
        <f>_xlfn.RANK.AVG(Table2[[#This Row],[Sharpe Ratio Z-Score]],Table2[Sharpe Ratio Z-Score])</f>
        <v>451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1958</v>
      </c>
      <c r="B333" t="s">
        <v>1959</v>
      </c>
      <c r="C333" t="s">
        <v>3147</v>
      </c>
      <c r="D333" t="s">
        <v>117</v>
      </c>
      <c r="E333">
        <v>3504.6859221</v>
      </c>
      <c r="F333">
        <v>802.85</v>
      </c>
      <c r="G333">
        <v>47.933525546270701</v>
      </c>
      <c r="H333">
        <f>(Table2[[#This Row],[1Y Return vs Nifty]]-AVERAGE(Table2[1Y Return vs Nifty]))/_xlfn.STDEV.P(Table2[1Y Return vs Nifty])</f>
        <v>0.41459664711501565</v>
      </c>
      <c r="I333">
        <v>-2.85953001654154</v>
      </c>
      <c r="J333">
        <f>(Table2[[#This Row],[1M Return vs Nifty]]-AVERAGE(Table2[1M Return vs Nifty]))/_xlfn.STDEV.P(Table2[1M Return vs Nifty])</f>
        <v>-0.28497526163582171</v>
      </c>
      <c r="K333">
        <v>-17.099952290877699</v>
      </c>
      <c r="L333">
        <f>(Table2[[#This Row],[6M Return vs Nifty]]-AVERAGE(Table2[6M Return vs Nifty]))/_xlfn.STDEV.P(Table2[6M Return vs Nifty])</f>
        <v>-0.78507682997729489</v>
      </c>
      <c r="M333">
        <v>0.33092985163091299</v>
      </c>
      <c r="N333">
        <f>(Table2[[#This Row],[1W Return vs Nifty]]-AVERAGE(Table2[1W Return vs Nifty]))/_xlfn.STDEV.P(Table2[1W Return vs Nifty])</f>
        <v>-8.1570853608294844E-2</v>
      </c>
      <c r="O333">
        <v>797</v>
      </c>
      <c r="P333">
        <v>814.20551193117797</v>
      </c>
      <c r="Q333">
        <v>782.13973596930498</v>
      </c>
      <c r="R333">
        <v>47.182001411577502</v>
      </c>
      <c r="S333" s="1">
        <f>(Table2[[#This Row],[Close Price]]-Table2[[#This Row],[20D EMA]])/Table2[[#This Row],[20D EMA]]</f>
        <v>7.3400250941029147E-3</v>
      </c>
      <c r="T333" s="1">
        <f>(Table2[[#This Row],[Close Price]]-Table2[[#This Row],[50D EMA]])/Table2[[#This Row],[50D EMA]]</f>
        <v>-1.3946739201315781E-2</v>
      </c>
      <c r="U333" s="1">
        <f>(Table2[[#This Row],[Close Price]]-Table2[[#This Row],[200D EMA]])/Table2[[#This Row],[200D EMA]]</f>
        <v>2.6478982051754262E-2</v>
      </c>
      <c r="V333">
        <v>0.481335345513204</v>
      </c>
      <c r="W333">
        <v>776.1</v>
      </c>
      <c r="X333">
        <v>817.8</v>
      </c>
      <c r="Y333">
        <v>715.25</v>
      </c>
      <c r="Z333">
        <v>817.8</v>
      </c>
      <c r="AA333">
        <v>715.25</v>
      </c>
      <c r="AB333">
        <v>902</v>
      </c>
      <c r="AC333" s="1">
        <f>(Table2[[#This Row],[Close Price]]/Table2[[#This Row],[Day Low]])-1</f>
        <v>3.4467207834042002E-2</v>
      </c>
      <c r="AD333" s="1">
        <f>(Table2[[#This Row],[Day High]]/Table2[[#This Row],[Close Price]])-1</f>
        <v>1.8621162109982992E-2</v>
      </c>
      <c r="AE333" s="1">
        <f>(Table2[[#This Row],[Close Price]]/Table2[[#This Row],[Current Week Low]])-1</f>
        <v>0.12247465921006651</v>
      </c>
      <c r="AF333" s="1">
        <f>(Table2[[#This Row],[Current Week High]]/Table2[[#This Row],[Close Price]])-1</f>
        <v>1.8621162109982992E-2</v>
      </c>
      <c r="AG333" s="1">
        <f>(Table2[[#This Row],[Close Price]]/Table2[[#This Row],[Current Month Low]])-1</f>
        <v>0.12247465921006651</v>
      </c>
      <c r="AH333" s="1">
        <f>(Table2[[#This Row],[Current Month High]]/Table2[[#This Row],[Close Price]])-1</f>
        <v>0.12349754001370106</v>
      </c>
      <c r="AI333">
        <v>34.8944385626206</v>
      </c>
      <c r="AJ333">
        <v>87.889070910367394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-0.02</v>
      </c>
      <c r="AM333" t="s">
        <v>3181</v>
      </c>
      <c r="AN333">
        <v>-3.11</v>
      </c>
      <c r="AO333" t="s">
        <v>3181</v>
      </c>
      <c r="AP333">
        <v>8.6746800512736005E-2</v>
      </c>
      <c r="AQ333">
        <f>(Table2[[#This Row],[Sharpe Ratio]]-AVERAGE(Table2[Sharpe Ratio]))/_xlfn.STDEV.P(Table2[Sharpe Ratio])</f>
        <v>0.3434796138885578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186</v>
      </c>
      <c r="AT333">
        <f>_xlfn.RANK.AVG(Table2[[#This Row],[6M Return vs Nifty Z-Score]],Table2[6M Return vs Nifty Z-Score])</f>
        <v>586</v>
      </c>
      <c r="AU333">
        <f>_xlfn.RANK.AVG(Table2[[#This Row],[Sharpe Ratio Z-Score]],Table2[Sharpe Ratio Z-Score])</f>
        <v>253</v>
      </c>
      <c r="AV333">
        <f>(Table2[[#This Row],[Rank 1Y]]+Table2[[#This Row],[Rank 6M]]+Table2[[#This Row],[Rank Sharpe]])/3</f>
        <v>341.66666666666669</v>
      </c>
    </row>
    <row r="334" spans="1:48" x14ac:dyDescent="0.3">
      <c r="A334" t="s">
        <v>183</v>
      </c>
      <c r="B334" t="s">
        <v>184</v>
      </c>
      <c r="C334" t="s">
        <v>3138</v>
      </c>
      <c r="D334" t="s">
        <v>125</v>
      </c>
      <c r="E334">
        <v>137942.86443623999</v>
      </c>
      <c r="F334">
        <v>5726.9</v>
      </c>
      <c r="G334">
        <v>2.51253107993724</v>
      </c>
      <c r="H334">
        <f>(Table2[[#This Row],[1Y Return vs Nifty]]-AVERAGE(Table2[1Y Return vs Nifty]))/_xlfn.STDEV.P(Table2[1Y Return vs Nifty])</f>
        <v>-0.36482472081687378</v>
      </c>
      <c r="I334">
        <v>-2.59577450190615</v>
      </c>
      <c r="J334">
        <f>(Table2[[#This Row],[1M Return vs Nifty]]-AVERAGE(Table2[1M Return vs Nifty]))/_xlfn.STDEV.P(Table2[1M Return vs Nifty])</f>
        <v>-0.25455850420978066</v>
      </c>
      <c r="K334">
        <v>13.241533452775901</v>
      </c>
      <c r="L334">
        <f>(Table2[[#This Row],[6M Return vs Nifty]]-AVERAGE(Table2[6M Return vs Nifty]))/_xlfn.STDEV.P(Table2[6M Return vs Nifty])</f>
        <v>0.28918281261683859</v>
      </c>
      <c r="M334">
        <v>2.10759181584914</v>
      </c>
      <c r="N334">
        <f>(Table2[[#This Row],[1W Return vs Nifty]]-AVERAGE(Table2[1W Return vs Nifty]))/_xlfn.STDEV.P(Table2[1W Return vs Nifty])</f>
        <v>0.28596432563486807</v>
      </c>
      <c r="O334">
        <v>5861.76</v>
      </c>
      <c r="P334">
        <v>5906.5498572690403</v>
      </c>
      <c r="Q334">
        <v>5503.3869717112302</v>
      </c>
      <c r="R334">
        <v>45.579671636071801</v>
      </c>
      <c r="S334" s="1">
        <f>(Table2[[#This Row],[Close Price]]-Table2[[#This Row],[20D EMA]])/Table2[[#This Row],[20D EMA]]</f>
        <v>-2.3006742002402106E-2</v>
      </c>
      <c r="T334" s="1">
        <f>(Table2[[#This Row],[Close Price]]-Table2[[#This Row],[50D EMA]])/Table2[[#This Row],[50D EMA]]</f>
        <v>-3.0415362878542403E-2</v>
      </c>
      <c r="U334" s="1">
        <f>(Table2[[#This Row],[Close Price]]-Table2[[#This Row],[200D EMA]])/Table2[[#This Row],[200D EMA]]</f>
        <v>4.061372195662083E-2</v>
      </c>
      <c r="V334">
        <v>0.69971831004156004</v>
      </c>
      <c r="W334">
        <v>5708</v>
      </c>
      <c r="X334">
        <v>5781</v>
      </c>
      <c r="Y334">
        <v>5611.05</v>
      </c>
      <c r="Z334">
        <v>5799</v>
      </c>
      <c r="AA334">
        <v>5601.6</v>
      </c>
      <c r="AB334">
        <v>6469.9</v>
      </c>
      <c r="AC334" s="1">
        <f>(Table2[[#This Row],[Close Price]]/Table2[[#This Row],[Day Low]])-1</f>
        <v>3.3111422564819915E-3</v>
      </c>
      <c r="AD334" s="1">
        <f>(Table2[[#This Row],[Day High]]/Table2[[#This Row],[Close Price]])-1</f>
        <v>9.4466465277900369E-3</v>
      </c>
      <c r="AE334" s="1">
        <f>(Table2[[#This Row],[Close Price]]/Table2[[#This Row],[Current Week Low]])-1</f>
        <v>2.064675951916306E-2</v>
      </c>
      <c r="AF334" s="1">
        <f>(Table2[[#This Row],[Current Week High]]/Table2[[#This Row],[Close Price]])-1</f>
        <v>1.2589708219106432E-2</v>
      </c>
      <c r="AG334" s="1">
        <f>(Table2[[#This Row],[Close Price]]/Table2[[#This Row],[Current Month Low]])-1</f>
        <v>2.2368608968865944E-2</v>
      </c>
      <c r="AH334" s="1">
        <f>(Table2[[#This Row],[Current Month High]]/Table2[[#This Row],[Close Price]])-1</f>
        <v>0.12973860203600562</v>
      </c>
      <c r="AI334">
        <v>12.9738602036005</v>
      </c>
      <c r="AJ334">
        <v>31.722519953078599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0.05</v>
      </c>
      <c r="AM334" t="s">
        <v>3182</v>
      </c>
      <c r="AN334">
        <v>-5.63</v>
      </c>
      <c r="AO334" t="s">
        <v>3181</v>
      </c>
      <c r="AP334">
        <v>4.9880643434189E-2</v>
      </c>
      <c r="AQ334">
        <f>(Table2[[#This Row],[Sharpe Ratio]]-AVERAGE(Table2[Sharpe Ratio]))/_xlfn.STDEV.P(Table2[Sharpe Ratio])</f>
        <v>-9.4469535080188932E-2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432</v>
      </c>
      <c r="AT334">
        <f>_xlfn.RANK.AVG(Table2[[#This Row],[6M Return vs Nifty Z-Score]],Table2[6M Return vs Nifty Z-Score])</f>
        <v>231</v>
      </c>
      <c r="AU334">
        <f>_xlfn.RANK.AVG(Table2[[#This Row],[Sharpe Ratio Z-Score]],Table2[Sharpe Ratio Z-Score])</f>
        <v>365</v>
      </c>
      <c r="AV334">
        <f>(Table2[[#This Row],[Rank 1Y]]+Table2[[#This Row],[Rank 6M]]+Table2[[#This Row],[Rank Sharpe]])/3</f>
        <v>342.66666666666669</v>
      </c>
    </row>
    <row r="335" spans="1:48" x14ac:dyDescent="0.3">
      <c r="A335" t="s">
        <v>1845</v>
      </c>
      <c r="B335" t="s">
        <v>1846</v>
      </c>
      <c r="C335" t="s">
        <v>3142</v>
      </c>
      <c r="D335" t="s">
        <v>202</v>
      </c>
      <c r="E335">
        <v>4126.813545</v>
      </c>
      <c r="F335">
        <v>632.6</v>
      </c>
      <c r="G335">
        <v>43.6011005932518</v>
      </c>
      <c r="H335">
        <f>(Table2[[#This Row],[1Y Return vs Nifty]]-AVERAGE(Table2[1Y Return vs Nifty]))/_xlfn.STDEV.P(Table2[1Y Return vs Nifty])</f>
        <v>0.34025251125847572</v>
      </c>
      <c r="I335">
        <v>-11.131475643793401</v>
      </c>
      <c r="J335">
        <f>(Table2[[#This Row],[1M Return vs Nifty]]-AVERAGE(Table2[1M Return vs Nifty]))/_xlfn.STDEV.P(Table2[1M Return vs Nifty])</f>
        <v>-1.2389108179533266</v>
      </c>
      <c r="K335">
        <v>-6.8823505163333296</v>
      </c>
      <c r="L335">
        <f>(Table2[[#This Row],[6M Return vs Nifty]]-AVERAGE(Table2[6M Return vs Nifty]))/_xlfn.STDEV.P(Table2[6M Return vs Nifty])</f>
        <v>-0.42331612639055316</v>
      </c>
      <c r="M335">
        <v>-0.57198787790703998</v>
      </c>
      <c r="N335">
        <f>(Table2[[#This Row],[1W Return vs Nifty]]-AVERAGE(Table2[1W Return vs Nifty]))/_xlfn.STDEV.P(Table2[1W Return vs Nifty])</f>
        <v>-0.26835598001447913</v>
      </c>
      <c r="O335">
        <v>662.33</v>
      </c>
      <c r="P335">
        <v>693.00542944959295</v>
      </c>
      <c r="Q335">
        <v>641.33012806300303</v>
      </c>
      <c r="R335">
        <v>35.999786761978797</v>
      </c>
      <c r="S335" s="1">
        <f>(Table2[[#This Row],[Close Price]]-Table2[[#This Row],[20D EMA]])/Table2[[#This Row],[20D EMA]]</f>
        <v>-4.4886989869098511E-2</v>
      </c>
      <c r="T335" s="1">
        <f>(Table2[[#This Row],[Close Price]]-Table2[[#This Row],[50D EMA]])/Table2[[#This Row],[50D EMA]]</f>
        <v>-8.7164438953341028E-2</v>
      </c>
      <c r="U335" s="1">
        <f>(Table2[[#This Row],[Close Price]]-Table2[[#This Row],[200D EMA]])/Table2[[#This Row],[200D EMA]]</f>
        <v>-1.3612533827734625E-2</v>
      </c>
      <c r="V335">
        <v>0.30588939931411702</v>
      </c>
      <c r="W335">
        <v>622.15</v>
      </c>
      <c r="X335">
        <v>635.9</v>
      </c>
      <c r="Y335">
        <v>609.15</v>
      </c>
      <c r="Z335">
        <v>655.1</v>
      </c>
      <c r="AA335">
        <v>609.15</v>
      </c>
      <c r="AB335">
        <v>774.9</v>
      </c>
      <c r="AC335" s="1">
        <f>(Table2[[#This Row],[Close Price]]/Table2[[#This Row],[Day Low]])-1</f>
        <v>1.6796592461625126E-2</v>
      </c>
      <c r="AD335" s="1">
        <f>(Table2[[#This Row],[Day High]]/Table2[[#This Row],[Close Price]])-1</f>
        <v>5.2165665507428738E-3</v>
      </c>
      <c r="AE335" s="1">
        <f>(Table2[[#This Row],[Close Price]]/Table2[[#This Row],[Current Week Low]])-1</f>
        <v>3.8496265287696119E-2</v>
      </c>
      <c r="AF335" s="1">
        <f>(Table2[[#This Row],[Current Week High]]/Table2[[#This Row],[Close Price]])-1</f>
        <v>3.5567499209611109E-2</v>
      </c>
      <c r="AG335" s="1">
        <f>(Table2[[#This Row],[Close Price]]/Table2[[#This Row],[Current Month Low]])-1</f>
        <v>3.8496265287696119E-2</v>
      </c>
      <c r="AH335" s="1">
        <f>(Table2[[#This Row],[Current Month High]]/Table2[[#This Row],[Close Price]])-1</f>
        <v>0.2249446727790072</v>
      </c>
      <c r="AI335">
        <v>30.793550426809901</v>
      </c>
      <c r="AJ335">
        <v>73.338813536100801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-0.01</v>
      </c>
      <c r="AM335" t="s">
        <v>3181</v>
      </c>
      <c r="AN335">
        <v>-8.66</v>
      </c>
      <c r="AO335" t="s">
        <v>3181</v>
      </c>
      <c r="AP335">
        <v>5.0014292683832999E-2</v>
      </c>
      <c r="AQ335">
        <f>(Table2[[#This Row],[Sharpe Ratio]]-AVERAGE(Table2[Sharpe Ratio]))/_xlfn.STDEV.P(Table2[Sharpe Ratio])</f>
        <v>-9.2881857389313968E-2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203</v>
      </c>
      <c r="AT335">
        <f>_xlfn.RANK.AVG(Table2[[#This Row],[6M Return vs Nifty Z-Score]],Table2[6M Return vs Nifty Z-Score])</f>
        <v>466</v>
      </c>
      <c r="AU335">
        <f>_xlfn.RANK.AVG(Table2[[#This Row],[Sharpe Ratio Z-Score]],Table2[Sharpe Ratio Z-Score])</f>
        <v>364</v>
      </c>
      <c r="AV335">
        <f>(Table2[[#This Row],[Rank 1Y]]+Table2[[#This Row],[Rank 6M]]+Table2[[#This Row],[Rank Sharpe]])/3</f>
        <v>344.33333333333331</v>
      </c>
    </row>
    <row r="336" spans="1:48" x14ac:dyDescent="0.3">
      <c r="A336" t="s">
        <v>1888</v>
      </c>
      <c r="B336" t="s">
        <v>1889</v>
      </c>
      <c r="C336" t="s">
        <v>3135</v>
      </c>
      <c r="D336" t="s">
        <v>277</v>
      </c>
      <c r="E336">
        <v>3861.86988264</v>
      </c>
      <c r="F336">
        <v>1414.6</v>
      </c>
      <c r="G336">
        <v>10.4813921008111</v>
      </c>
      <c r="H336">
        <f>(Table2[[#This Row],[1Y Return vs Nifty]]-AVERAGE(Table2[1Y Return vs Nifty]))/_xlfn.STDEV.P(Table2[1Y Return vs Nifty])</f>
        <v>-0.22807957398059411</v>
      </c>
      <c r="I336">
        <v>8.2300933216844694</v>
      </c>
      <c r="J336">
        <f>(Table2[[#This Row],[1M Return vs Nifty]]-AVERAGE(Table2[1M Return vs Nifty]))/_xlfn.STDEV.P(Table2[1M Return vs Nifty])</f>
        <v>0.99389992507363734</v>
      </c>
      <c r="K336">
        <v>-4.0542291981551104</v>
      </c>
      <c r="L336">
        <f>(Table2[[#This Row],[6M Return vs Nifty]]-AVERAGE(Table2[6M Return vs Nifty]))/_xlfn.STDEV.P(Table2[6M Return vs Nifty])</f>
        <v>-0.32318468845942094</v>
      </c>
      <c r="M336">
        <v>-1.36679962231339</v>
      </c>
      <c r="N336">
        <f>(Table2[[#This Row],[1W Return vs Nifty]]-AVERAGE(Table2[1W Return vs Nifty]))/_xlfn.STDEV.P(Table2[1W Return vs Nifty])</f>
        <v>-0.43277739659695158</v>
      </c>
      <c r="O336">
        <v>1416.37</v>
      </c>
      <c r="P336">
        <v>1395.75302085513</v>
      </c>
      <c r="Q336">
        <v>1279.0670807685101</v>
      </c>
      <c r="R336">
        <v>46.478433122036897</v>
      </c>
      <c r="S336" s="1">
        <f>(Table2[[#This Row],[Close Price]]-Table2[[#This Row],[20D EMA]])/Table2[[#This Row],[20D EMA]]</f>
        <v>-1.24967346103065E-3</v>
      </c>
      <c r="T336" s="1">
        <f>(Table2[[#This Row],[Close Price]]-Table2[[#This Row],[50D EMA]])/Table2[[#This Row],[50D EMA]]</f>
        <v>1.3503090348551079E-2</v>
      </c>
      <c r="U336" s="1">
        <f>(Table2[[#This Row],[Close Price]]-Table2[[#This Row],[200D EMA]])/Table2[[#This Row],[200D EMA]]</f>
        <v>0.10596232306288166</v>
      </c>
      <c r="V336">
        <v>3.3409117014534901</v>
      </c>
      <c r="W336">
        <v>1400</v>
      </c>
      <c r="X336">
        <v>1423</v>
      </c>
      <c r="Y336">
        <v>1400</v>
      </c>
      <c r="Z336">
        <v>1546.35</v>
      </c>
      <c r="AA336">
        <v>1365.6</v>
      </c>
      <c r="AB336">
        <v>1552.8</v>
      </c>
      <c r="AC336" s="1">
        <f>(Table2[[#This Row],[Close Price]]/Table2[[#This Row],[Day Low]])-1</f>
        <v>1.0428571428571454E-2</v>
      </c>
      <c r="AD336" s="1">
        <f>(Table2[[#This Row],[Day High]]/Table2[[#This Row],[Close Price]])-1</f>
        <v>5.9380743673123071E-3</v>
      </c>
      <c r="AE336" s="1">
        <f>(Table2[[#This Row],[Close Price]]/Table2[[#This Row],[Current Week Low]])-1</f>
        <v>1.0428571428571454E-2</v>
      </c>
      <c r="AF336" s="1">
        <f>(Table2[[#This Row],[Current Week High]]/Table2[[#This Row],[Close Price]])-1</f>
        <v>9.313586879683311E-2</v>
      </c>
      <c r="AG336" s="1">
        <f>(Table2[[#This Row],[Close Price]]/Table2[[#This Row],[Current Month Low]])-1</f>
        <v>3.5881663737551195E-2</v>
      </c>
      <c r="AH336" s="1">
        <f>(Table2[[#This Row],[Current Month High]]/Table2[[#This Row],[Close Price]])-1</f>
        <v>9.769546161459064E-2</v>
      </c>
      <c r="AI336">
        <v>9.7695461614590595</v>
      </c>
      <c r="AJ336">
        <v>50.1539114743657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0.01</v>
      </c>
      <c r="AM336" t="s">
        <v>3182</v>
      </c>
      <c r="AN336">
        <v>1.73</v>
      </c>
      <c r="AO336" t="s">
        <v>3182</v>
      </c>
      <c r="AP336">
        <v>9.3327077331034E-2</v>
      </c>
      <c r="AQ336">
        <f>(Table2[[#This Row],[Sharpe Ratio]]-AVERAGE(Table2[Sharpe Ratio]))/_xlfn.STDEV.P(Table2[Sharpe Ratio])</f>
        <v>0.42164959039064781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0.43150785642731859</v>
      </c>
      <c r="AS336">
        <f>_xlfn.RANK.AVG(Table2[[#This Row],[1Y Return vs Nifty Z-Score]],Table2[1Y Return vs Nifty Z-Score])</f>
        <v>374</v>
      </c>
      <c r="AT336">
        <f>_xlfn.RANK.AVG(Table2[[#This Row],[6M Return vs Nifty Z-Score]],Table2[6M Return vs Nifty Z-Score])</f>
        <v>427</v>
      </c>
      <c r="AU336">
        <f>_xlfn.RANK.AVG(Table2[[#This Row],[Sharpe Ratio Z-Score]],Table2[Sharpe Ratio Z-Score])</f>
        <v>233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314</v>
      </c>
      <c r="B337" t="s">
        <v>315</v>
      </c>
      <c r="C337" t="s">
        <v>3141</v>
      </c>
      <c r="D337" t="s">
        <v>111</v>
      </c>
      <c r="E337">
        <v>82971.987489299994</v>
      </c>
      <c r="F337">
        <v>82.6</v>
      </c>
      <c r="G337">
        <v>37.676751640370298</v>
      </c>
      <c r="H337">
        <f>(Table2[[#This Row],[1Y Return vs Nifty]]-AVERAGE(Table2[1Y Return vs Nifty]))/_xlfn.STDEV.P(Table2[1Y Return vs Nifty])</f>
        <v>0.23859106110279171</v>
      </c>
      <c r="I337">
        <v>-7.9261770780870098</v>
      </c>
      <c r="J337">
        <f>(Table2[[#This Row],[1M Return vs Nifty]]-AVERAGE(Table2[1M Return vs Nifty]))/_xlfn.STDEV.P(Table2[1M Return vs Nifty])</f>
        <v>-0.86927005769887966</v>
      </c>
      <c r="K337">
        <v>-22.794624668094301</v>
      </c>
      <c r="L337">
        <f>(Table2[[#This Row],[6M Return vs Nifty]]-AVERAGE(Table2[6M Return vs Nifty]))/_xlfn.STDEV.P(Table2[6M Return vs Nifty])</f>
        <v>-0.98670033531005441</v>
      </c>
      <c r="M337">
        <v>4.46016174336446</v>
      </c>
      <c r="N337">
        <f>(Table2[[#This Row],[1W Return vs Nifty]]-AVERAGE(Table2[1W Return vs Nifty]))/_xlfn.STDEV.P(Table2[1W Return vs Nifty])</f>
        <v>0.77263665126879089</v>
      </c>
      <c r="O337">
        <v>84.65</v>
      </c>
      <c r="P337">
        <v>89.916770139756906</v>
      </c>
      <c r="Q337">
        <v>88.784769391803806</v>
      </c>
      <c r="R337">
        <v>44.0295938454409</v>
      </c>
      <c r="S337" s="1">
        <f>(Table2[[#This Row],[Close Price]]-Table2[[#This Row],[20D EMA]])/Table2[[#This Row],[20D EMA]]</f>
        <v>-2.4217365623154297E-2</v>
      </c>
      <c r="T337" s="1">
        <f>(Table2[[#This Row],[Close Price]]-Table2[[#This Row],[50D EMA]])/Table2[[#This Row],[50D EMA]]</f>
        <v>-8.1372697533335717E-2</v>
      </c>
      <c r="U337" s="1">
        <f>(Table2[[#This Row],[Close Price]]-Table2[[#This Row],[200D EMA]])/Table2[[#This Row],[200D EMA]]</f>
        <v>-6.9660251799615089E-2</v>
      </c>
      <c r="V337">
        <v>1.18963333146648</v>
      </c>
      <c r="W337">
        <v>81.63</v>
      </c>
      <c r="X337">
        <v>83.3</v>
      </c>
      <c r="Y337">
        <v>77.7</v>
      </c>
      <c r="Z337">
        <v>83.3</v>
      </c>
      <c r="AA337">
        <v>75.099999999999994</v>
      </c>
      <c r="AB337">
        <v>95.55</v>
      </c>
      <c r="AC337" s="1">
        <f>(Table2[[#This Row],[Close Price]]/Table2[[#This Row],[Day Low]])-1</f>
        <v>1.1882886193801179E-2</v>
      </c>
      <c r="AD337" s="1">
        <f>(Table2[[#This Row],[Day High]]/Table2[[#This Row],[Close Price]])-1</f>
        <v>8.4745762711864181E-3</v>
      </c>
      <c r="AE337" s="1">
        <f>(Table2[[#This Row],[Close Price]]/Table2[[#This Row],[Current Week Low]])-1</f>
        <v>6.3063063063062863E-2</v>
      </c>
      <c r="AF337" s="1">
        <f>(Table2[[#This Row],[Current Week High]]/Table2[[#This Row],[Close Price]])-1</f>
        <v>8.4745762711864181E-3</v>
      </c>
      <c r="AG337" s="1">
        <f>(Table2[[#This Row],[Close Price]]/Table2[[#This Row],[Current Month Low]])-1</f>
        <v>9.9866844207723071E-2</v>
      </c>
      <c r="AH337" s="1">
        <f>(Table2[[#This Row],[Current Month High]]/Table2[[#This Row],[Close Price]])-1</f>
        <v>0.15677966101694918</v>
      </c>
      <c r="AI337">
        <v>43.3414043583535</v>
      </c>
      <c r="AJ337">
        <v>67.886178861788594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-0.06</v>
      </c>
      <c r="AM337" t="s">
        <v>3181</v>
      </c>
      <c r="AN337">
        <v>-8.23</v>
      </c>
      <c r="AO337" t="s">
        <v>3181</v>
      </c>
      <c r="AP337">
        <v>0.116755412034419</v>
      </c>
      <c r="AQ337">
        <f>(Table2[[#This Row],[Sharpe Ratio]]-AVERAGE(Table2[Sharpe Ratio]))/_xlfn.STDEV.P(Table2[Sharpe Ratio])</f>
        <v>0.69996499015530389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228</v>
      </c>
      <c r="AT337">
        <f>_xlfn.RANK.AVG(Table2[[#This Row],[6M Return vs Nifty Z-Score]],Table2[6M Return vs Nifty Z-Score])</f>
        <v>646</v>
      </c>
      <c r="AU337">
        <f>_xlfn.RANK.AVG(Table2[[#This Row],[Sharpe Ratio Z-Score]],Table2[Sharpe Ratio Z-Score])</f>
        <v>168</v>
      </c>
      <c r="AV337">
        <f>(Table2[[#This Row],[Rank 1Y]]+Table2[[#This Row],[Rank 6M]]+Table2[[#This Row],[Rank Sharpe]])/3</f>
        <v>347.33333333333331</v>
      </c>
    </row>
    <row r="338" spans="1:48" x14ac:dyDescent="0.3">
      <c r="A338" t="s">
        <v>423</v>
      </c>
      <c r="B338" t="s">
        <v>424</v>
      </c>
      <c r="C338" t="s">
        <v>3136</v>
      </c>
      <c r="D338" t="s">
        <v>54</v>
      </c>
      <c r="E338">
        <v>52937.970696875003</v>
      </c>
      <c r="F338">
        <v>4804.25</v>
      </c>
      <c r="G338">
        <v>24.559573051168599</v>
      </c>
      <c r="H338">
        <f>(Table2[[#This Row],[1Y Return vs Nifty]]-AVERAGE(Table2[1Y Return vs Nifty]))/_xlfn.STDEV.P(Table2[1Y Return vs Nifty])</f>
        <v>1.3501113171764363E-2</v>
      </c>
      <c r="I338">
        <v>-1.4491899839842901</v>
      </c>
      <c r="J338">
        <f>(Table2[[#This Row],[1M Return vs Nifty]]-AVERAGE(Table2[1M Return vs Nifty]))/_xlfn.STDEV.P(Table2[1M Return vs Nifty])</f>
        <v>-0.122332328016671</v>
      </c>
      <c r="K338">
        <v>-8.08997167415062</v>
      </c>
      <c r="L338">
        <f>(Table2[[#This Row],[6M Return vs Nifty]]-AVERAGE(Table2[6M Return vs Nifty]))/_xlfn.STDEV.P(Table2[6M Return vs Nifty])</f>
        <v>-0.46607272322784771</v>
      </c>
      <c r="M338">
        <v>-0.53996886308403502</v>
      </c>
      <c r="N338">
        <f>(Table2[[#This Row],[1W Return vs Nifty]]-AVERAGE(Table2[1W Return vs Nifty]))/_xlfn.STDEV.P(Table2[1W Return vs Nifty])</f>
        <v>-0.26173225834475744</v>
      </c>
      <c r="O338">
        <v>4918.71</v>
      </c>
      <c r="P338">
        <v>4866.5124589488496</v>
      </c>
      <c r="Q338">
        <v>4378.0267415680601</v>
      </c>
      <c r="R338">
        <v>46.373933846439499</v>
      </c>
      <c r="S338" s="1">
        <f>(Table2[[#This Row],[Close Price]]-Table2[[#This Row],[20D EMA]])/Table2[[#This Row],[20D EMA]]</f>
        <v>-2.3270329009028798E-2</v>
      </c>
      <c r="T338" s="1">
        <f>(Table2[[#This Row],[Close Price]]-Table2[[#This Row],[50D EMA]])/Table2[[#This Row],[50D EMA]]</f>
        <v>-1.2794061347640745E-2</v>
      </c>
      <c r="U338" s="1">
        <f>(Table2[[#This Row],[Close Price]]-Table2[[#This Row],[200D EMA]])/Table2[[#This Row],[200D EMA]]</f>
        <v>9.7355106213737122E-2</v>
      </c>
      <c r="V338">
        <v>0.65927956274650601</v>
      </c>
      <c r="W338">
        <v>4762</v>
      </c>
      <c r="X338">
        <v>5015.25</v>
      </c>
      <c r="Y338">
        <v>4581.6000000000004</v>
      </c>
      <c r="Z338">
        <v>5015.25</v>
      </c>
      <c r="AA338">
        <v>4581.6000000000004</v>
      </c>
      <c r="AB338">
        <v>5465.9</v>
      </c>
      <c r="AC338" s="1">
        <f>(Table2[[#This Row],[Close Price]]/Table2[[#This Row],[Day Low]])-1</f>
        <v>8.8723225535489725E-3</v>
      </c>
      <c r="AD338" s="1">
        <f>(Table2[[#This Row],[Day High]]/Table2[[#This Row],[Close Price]])-1</f>
        <v>4.3919446323567701E-2</v>
      </c>
      <c r="AE338" s="1">
        <f>(Table2[[#This Row],[Close Price]]/Table2[[#This Row],[Current Week Low]])-1</f>
        <v>4.8596560153657986E-2</v>
      </c>
      <c r="AF338" s="1">
        <f>(Table2[[#This Row],[Current Week High]]/Table2[[#This Row],[Close Price]])-1</f>
        <v>4.3919446323567701E-2</v>
      </c>
      <c r="AG338" s="1">
        <f>(Table2[[#This Row],[Close Price]]/Table2[[#This Row],[Current Month Low]])-1</f>
        <v>4.8596560153657986E-2</v>
      </c>
      <c r="AH338" s="1">
        <f>(Table2[[#This Row],[Current Month High]]/Table2[[#This Row],[Close Price]])-1</f>
        <v>0.13772180881511153</v>
      </c>
      <c r="AI338">
        <v>15.2281833792995</v>
      </c>
      <c r="AJ338">
        <v>54.698845615108397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0.18</v>
      </c>
      <c r="AM338" t="s">
        <v>3182</v>
      </c>
      <c r="AN338">
        <v>-5.39</v>
      </c>
      <c r="AO338" t="s">
        <v>3181</v>
      </c>
      <c r="AP338">
        <v>7.9544339045509005E-2</v>
      </c>
      <c r="AQ338">
        <f>(Table2[[#This Row],[Sharpe Ratio]]-AVERAGE(Table2[Sharpe Ratio]))/_xlfn.STDEV.P(Table2[Sharpe Ratio])</f>
        <v>0.2579184347471658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-0.57871776167034594</v>
      </c>
      <c r="AS338">
        <f>_xlfn.RANK.AVG(Table2[[#This Row],[1Y Return vs Nifty Z-Score]],Table2[1Y Return vs Nifty Z-Score])</f>
        <v>294</v>
      </c>
      <c r="AT338">
        <f>_xlfn.RANK.AVG(Table2[[#This Row],[6M Return vs Nifty Z-Score]],Table2[6M Return vs Nifty Z-Score])</f>
        <v>477</v>
      </c>
      <c r="AU338">
        <f>_xlfn.RANK.AVG(Table2[[#This Row],[Sharpe Ratio Z-Score]],Table2[Sharpe Ratio Z-Score])</f>
        <v>272</v>
      </c>
      <c r="AV338">
        <f>(Table2[[#This Row],[Rank 1Y]]+Table2[[#This Row],[Rank 6M]]+Table2[[#This Row],[Rank Sharpe]])/3</f>
        <v>347.66666666666669</v>
      </c>
    </row>
    <row r="339" spans="1:48" x14ac:dyDescent="0.3">
      <c r="A339" t="s">
        <v>1106</v>
      </c>
      <c r="B339" t="s">
        <v>1107</v>
      </c>
      <c r="C339" t="s">
        <v>3142</v>
      </c>
      <c r="D339" t="s">
        <v>409</v>
      </c>
      <c r="E339">
        <v>11349.891314279999</v>
      </c>
      <c r="F339">
        <v>2805.9</v>
      </c>
      <c r="G339">
        <v>6.2042540749079897</v>
      </c>
      <c r="H339">
        <f>(Table2[[#This Row],[1Y Return vs Nifty]]-AVERAGE(Table2[1Y Return vs Nifty]))/_xlfn.STDEV.P(Table2[1Y Return vs Nifty])</f>
        <v>-0.30147498969422126</v>
      </c>
      <c r="I339">
        <v>-4.6595794576319003</v>
      </c>
      <c r="J339">
        <f>(Table2[[#This Row],[1M Return vs Nifty]]-AVERAGE(Table2[1M Return vs Nifty]))/_xlfn.STDEV.P(Table2[1M Return vs Nifty])</f>
        <v>-0.49256018087519288</v>
      </c>
      <c r="K339">
        <v>-8.0891892966204304E-2</v>
      </c>
      <c r="L339">
        <f>(Table2[[#This Row],[6M Return vs Nifty]]-AVERAGE(Table2[6M Return vs Nifty]))/_xlfn.STDEV.P(Table2[6M Return vs Nifty])</f>
        <v>-0.18250614854082212</v>
      </c>
      <c r="M339">
        <v>0.474799265770807</v>
      </c>
      <c r="N339">
        <f>(Table2[[#This Row],[1W Return vs Nifty]]-AVERAGE(Table2[1W Return vs Nifty]))/_xlfn.STDEV.P(Table2[1W Return vs Nifty])</f>
        <v>-5.1808821224840318E-2</v>
      </c>
      <c r="O339">
        <v>2886.3</v>
      </c>
      <c r="P339">
        <v>2882.88580798984</v>
      </c>
      <c r="Q339">
        <v>2661.5400586952101</v>
      </c>
      <c r="R339">
        <v>42.966472776618801</v>
      </c>
      <c r="S339" s="1">
        <f>(Table2[[#This Row],[Close Price]]-Table2[[#This Row],[20D EMA]])/Table2[[#This Row],[20D EMA]]</f>
        <v>-2.7855732252364648E-2</v>
      </c>
      <c r="T339" s="1">
        <f>(Table2[[#This Row],[Close Price]]-Table2[[#This Row],[50D EMA]])/Table2[[#This Row],[50D EMA]]</f>
        <v>-2.6704425050924966E-2</v>
      </c>
      <c r="U339" s="1">
        <f>(Table2[[#This Row],[Close Price]]-Table2[[#This Row],[200D EMA]])/Table2[[#This Row],[200D EMA]]</f>
        <v>5.4239251756954904E-2</v>
      </c>
      <c r="V339">
        <v>0.70914319460529396</v>
      </c>
      <c r="W339">
        <v>2776.2</v>
      </c>
      <c r="X339">
        <v>2844.3</v>
      </c>
      <c r="Y339">
        <v>2692.95</v>
      </c>
      <c r="Z339">
        <v>2844.3</v>
      </c>
      <c r="AA339">
        <v>2680.25</v>
      </c>
      <c r="AB339">
        <v>3210</v>
      </c>
      <c r="AC339" s="1">
        <f>(Table2[[#This Row],[Close Price]]/Table2[[#This Row],[Day Low]])-1</f>
        <v>1.0698076507456244E-2</v>
      </c>
      <c r="AD339" s="1">
        <f>(Table2[[#This Row],[Day High]]/Table2[[#This Row],[Close Price]])-1</f>
        <v>1.3685448519191734E-2</v>
      </c>
      <c r="AE339" s="1">
        <f>(Table2[[#This Row],[Close Price]]/Table2[[#This Row],[Current Week Low]])-1</f>
        <v>4.1942850777028973E-2</v>
      </c>
      <c r="AF339" s="1">
        <f>(Table2[[#This Row],[Current Week High]]/Table2[[#This Row],[Close Price]])-1</f>
        <v>1.3685448519191734E-2</v>
      </c>
      <c r="AG339" s="1">
        <f>(Table2[[#This Row],[Close Price]]/Table2[[#This Row],[Current Month Low]])-1</f>
        <v>4.6879955228057213E-2</v>
      </c>
      <c r="AH339" s="1">
        <f>(Table2[[#This Row],[Current Month High]]/Table2[[#This Row],[Close Price]])-1</f>
        <v>0.14401796215118146</v>
      </c>
      <c r="AI339">
        <v>16.290673224277398</v>
      </c>
      <c r="AJ339">
        <v>36.142649199417697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0.14000000000000001</v>
      </c>
      <c r="AM339" t="s">
        <v>3182</v>
      </c>
      <c r="AN339">
        <v>-5.01</v>
      </c>
      <c r="AO339" t="s">
        <v>3181</v>
      </c>
      <c r="AP339">
        <v>8.6727427306996993E-2</v>
      </c>
      <c r="AQ339">
        <f>(Table2[[#This Row],[Sharpe Ratio]]-AVERAGE(Table2[Sharpe Ratio]))/_xlfn.STDEV.P(Table2[Sharpe Ratio])</f>
        <v>0.34324947113328985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-0.68510066920178669</v>
      </c>
      <c r="AS339">
        <f>_xlfn.RANK.AVG(Table2[[#This Row],[1Y Return vs Nifty Z-Score]],Table2[1Y Return vs Nifty Z-Score])</f>
        <v>400</v>
      </c>
      <c r="AT339">
        <f>_xlfn.RANK.AVG(Table2[[#This Row],[6M Return vs Nifty Z-Score]],Table2[6M Return vs Nifty Z-Score])</f>
        <v>389</v>
      </c>
      <c r="AU339">
        <f>_xlfn.RANK.AVG(Table2[[#This Row],[Sharpe Ratio Z-Score]],Table2[Sharpe Ratio Z-Score])</f>
        <v>254</v>
      </c>
      <c r="AV339">
        <f>(Table2[[#This Row],[Rank 1Y]]+Table2[[#This Row],[Rank 6M]]+Table2[[#This Row],[Rank Sharpe]])/3</f>
        <v>347.66666666666669</v>
      </c>
    </row>
    <row r="340" spans="1:48" x14ac:dyDescent="0.3">
      <c r="A340" t="s">
        <v>278</v>
      </c>
      <c r="B340" t="s">
        <v>279</v>
      </c>
      <c r="C340" t="s">
        <v>3143</v>
      </c>
      <c r="D340" t="s">
        <v>117</v>
      </c>
      <c r="E340">
        <v>93134.295426900004</v>
      </c>
      <c r="F340">
        <v>920.5</v>
      </c>
      <c r="G340">
        <v>18.370008904780601</v>
      </c>
      <c r="H340">
        <f>(Table2[[#This Row],[1Y Return vs Nifty]]-AVERAGE(Table2[1Y Return vs Nifty]))/_xlfn.STDEV.P(Table2[1Y Return vs Nifty])</f>
        <v>-9.2711412788135494E-2</v>
      </c>
      <c r="I340">
        <v>-6.3066507252901598</v>
      </c>
      <c r="J340">
        <f>(Table2[[#This Row],[1M Return vs Nifty]]-AVERAGE(Table2[1M Return vs Nifty]))/_xlfn.STDEV.P(Table2[1M Return vs Nifty])</f>
        <v>-0.68250338369701202</v>
      </c>
      <c r="K340">
        <v>-9.3471542641021497</v>
      </c>
      <c r="L340">
        <f>(Table2[[#This Row],[6M Return vs Nifty]]-AVERAGE(Table2[6M Return vs Nifty]))/_xlfn.STDEV.P(Table2[6M Return vs Nifty])</f>
        <v>-0.51058407416060103</v>
      </c>
      <c r="M340">
        <v>0.66490000857764697</v>
      </c>
      <c r="N340">
        <f>(Table2[[#This Row],[1W Return vs Nifty]]-AVERAGE(Table2[1W Return vs Nifty]))/_xlfn.STDEV.P(Table2[1W Return vs Nifty])</f>
        <v>-1.2482988855532961E-2</v>
      </c>
      <c r="O340">
        <v>947.25</v>
      </c>
      <c r="P340">
        <v>968.225290829767</v>
      </c>
      <c r="Q340">
        <v>915.18013153970503</v>
      </c>
      <c r="R340">
        <v>39.997937768781398</v>
      </c>
      <c r="S340" s="1">
        <f>(Table2[[#This Row],[Close Price]]-Table2[[#This Row],[20D EMA]])/Table2[[#This Row],[20D EMA]]</f>
        <v>-2.8239641066244391E-2</v>
      </c>
      <c r="T340" s="1">
        <f>(Table2[[#This Row],[Close Price]]-Table2[[#This Row],[50D EMA]])/Table2[[#This Row],[50D EMA]]</f>
        <v>-4.9291514363218637E-2</v>
      </c>
      <c r="U340" s="1">
        <f>(Table2[[#This Row],[Close Price]]-Table2[[#This Row],[200D EMA]])/Table2[[#This Row],[200D EMA]]</f>
        <v>5.8129195302183715E-3</v>
      </c>
      <c r="V340">
        <v>0.96853966883488996</v>
      </c>
      <c r="W340">
        <v>911.55</v>
      </c>
      <c r="X340">
        <v>931.7</v>
      </c>
      <c r="Y340">
        <v>891.55</v>
      </c>
      <c r="Z340">
        <v>931.7</v>
      </c>
      <c r="AA340">
        <v>882</v>
      </c>
      <c r="AB340">
        <v>1069</v>
      </c>
      <c r="AC340" s="1">
        <f>(Table2[[#This Row],[Close Price]]/Table2[[#This Row],[Day Low]])-1</f>
        <v>9.8184411167792085E-3</v>
      </c>
      <c r="AD340" s="1">
        <f>(Table2[[#This Row],[Day High]]/Table2[[#This Row],[Close Price]])-1</f>
        <v>1.2167300380228285E-2</v>
      </c>
      <c r="AE340" s="1">
        <f>(Table2[[#This Row],[Close Price]]/Table2[[#This Row],[Current Week Low]])-1</f>
        <v>3.2471538332118355E-2</v>
      </c>
      <c r="AF340" s="1">
        <f>(Table2[[#This Row],[Current Week High]]/Table2[[#This Row],[Close Price]])-1</f>
        <v>1.2167300380228285E-2</v>
      </c>
      <c r="AG340" s="1">
        <f>(Table2[[#This Row],[Close Price]]/Table2[[#This Row],[Current Month Low]])-1</f>
        <v>4.3650793650793718E-2</v>
      </c>
      <c r="AH340" s="1">
        <f>(Table2[[#This Row],[Current Month High]]/Table2[[#This Row],[Close Price]])-1</f>
        <v>0.16132536664856056</v>
      </c>
      <c r="AI340">
        <v>19.174361759913001</v>
      </c>
      <c r="AJ340">
        <v>58.270288858321798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-0.03</v>
      </c>
      <c r="AM340" t="s">
        <v>3181</v>
      </c>
      <c r="AN340">
        <v>-4.9800000000000004</v>
      </c>
      <c r="AO340" t="s">
        <v>3181</v>
      </c>
      <c r="AP340">
        <v>9.5521923027827998E-2</v>
      </c>
      <c r="AQ340">
        <f>(Table2[[#This Row],[Sharpe Ratio]]-AVERAGE(Table2[Sharpe Ratio]))/_xlfn.STDEV.P(Table2[Sharpe Ratio])</f>
        <v>0.44772311910102164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319</v>
      </c>
      <c r="AT340">
        <f>_xlfn.RANK.AVG(Table2[[#This Row],[6M Return vs Nifty Z-Score]],Table2[6M Return vs Nifty Z-Score])</f>
        <v>499</v>
      </c>
      <c r="AU340">
        <f>_xlfn.RANK.AVG(Table2[[#This Row],[Sharpe Ratio Z-Score]],Table2[Sharpe Ratio Z-Score])</f>
        <v>229</v>
      </c>
      <c r="AV340">
        <f>(Table2[[#This Row],[Rank 1Y]]+Table2[[#This Row],[Rank 6M]]+Table2[[#This Row],[Rank Sharpe]])/3</f>
        <v>349</v>
      </c>
    </row>
    <row r="341" spans="1:48" x14ac:dyDescent="0.3">
      <c r="A341" t="s">
        <v>1741</v>
      </c>
      <c r="B341" t="s">
        <v>1742</v>
      </c>
      <c r="C341" t="s">
        <v>3138</v>
      </c>
      <c r="D341" t="s">
        <v>1743</v>
      </c>
      <c r="E341">
        <v>4658.5432786199999</v>
      </c>
      <c r="F341">
        <v>910.95</v>
      </c>
      <c r="G341">
        <v>20.3829590583344</v>
      </c>
      <c r="H341">
        <f>(Table2[[#This Row],[1Y Return vs Nifty]]-AVERAGE(Table2[1Y Return vs Nifty]))/_xlfn.STDEV.P(Table2[1Y Return vs Nifty])</f>
        <v>-5.8169316546175805E-2</v>
      </c>
      <c r="I341">
        <v>-3.7129934462396199</v>
      </c>
      <c r="J341">
        <f>(Table2[[#This Row],[1M Return vs Nifty]]-AVERAGE(Table2[1M Return vs Nifty]))/_xlfn.STDEV.P(Table2[1M Return vs Nifty])</f>
        <v>-0.38339818996401037</v>
      </c>
      <c r="K341">
        <v>0.153327909051925</v>
      </c>
      <c r="L341">
        <f>(Table2[[#This Row],[6M Return vs Nifty]]-AVERAGE(Table2[6M Return vs Nifty]))/_xlfn.STDEV.P(Table2[6M Return vs Nifty])</f>
        <v>-0.17421344715730158</v>
      </c>
      <c r="M341">
        <v>2.7247154882328601</v>
      </c>
      <c r="N341">
        <f>(Table2[[#This Row],[1W Return vs Nifty]]-AVERAGE(Table2[1W Return vs Nifty]))/_xlfn.STDEV.P(Table2[1W Return vs Nifty])</f>
        <v>0.41362769892296192</v>
      </c>
      <c r="O341">
        <v>900.91</v>
      </c>
      <c r="P341">
        <v>958.08622008682596</v>
      </c>
      <c r="Q341">
        <v>885.42084508949802</v>
      </c>
      <c r="R341">
        <v>50.9136069990479</v>
      </c>
      <c r="S341" s="1">
        <f>(Table2[[#This Row],[Close Price]]-Table2[[#This Row],[20D EMA]])/Table2[[#This Row],[20D EMA]]</f>
        <v>1.1144287442696915E-2</v>
      </c>
      <c r="T341" s="1">
        <f>(Table2[[#This Row],[Close Price]]-Table2[[#This Row],[50D EMA]])/Table2[[#This Row],[50D EMA]]</f>
        <v>-4.9198307102834883E-2</v>
      </c>
      <c r="U341" s="1">
        <f>(Table2[[#This Row],[Close Price]]-Table2[[#This Row],[200D EMA]])/Table2[[#This Row],[200D EMA]]</f>
        <v>2.8832791832364812E-2</v>
      </c>
      <c r="V341">
        <v>0.58171492600875696</v>
      </c>
      <c r="W341">
        <v>867.45</v>
      </c>
      <c r="X341">
        <v>920</v>
      </c>
      <c r="Y341">
        <v>804.1</v>
      </c>
      <c r="Z341">
        <v>920</v>
      </c>
      <c r="AA341">
        <v>804.1</v>
      </c>
      <c r="AB341">
        <v>992</v>
      </c>
      <c r="AC341" s="1">
        <f>(Table2[[#This Row],[Close Price]]/Table2[[#This Row],[Day Low]])-1</f>
        <v>5.0146982535016482E-2</v>
      </c>
      <c r="AD341" s="1">
        <f>(Table2[[#This Row],[Day High]]/Table2[[#This Row],[Close Price]])-1</f>
        <v>9.9346835720950377E-3</v>
      </c>
      <c r="AE341" s="1">
        <f>(Table2[[#This Row],[Close Price]]/Table2[[#This Row],[Current Week Low]])-1</f>
        <v>0.13288148240268627</v>
      </c>
      <c r="AF341" s="1">
        <f>(Table2[[#This Row],[Current Week High]]/Table2[[#This Row],[Close Price]])-1</f>
        <v>9.9346835720950377E-3</v>
      </c>
      <c r="AG341" s="1">
        <f>(Table2[[#This Row],[Close Price]]/Table2[[#This Row],[Current Month Low]])-1</f>
        <v>0.13288148240268627</v>
      </c>
      <c r="AH341" s="1">
        <f>(Table2[[#This Row],[Current Month High]]/Table2[[#This Row],[Close Price]])-1</f>
        <v>8.897305011251988E-2</v>
      </c>
      <c r="AI341">
        <v>31.8403864097919</v>
      </c>
      <c r="AJ341">
        <v>56.736063317274599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-0.15</v>
      </c>
      <c r="AM341" t="s">
        <v>3181</v>
      </c>
      <c r="AN341">
        <v>0.45</v>
      </c>
      <c r="AO341" t="s">
        <v>3182</v>
      </c>
      <c r="AP341">
        <v>5.3056174240818002E-2</v>
      </c>
      <c r="AQ341">
        <f>(Table2[[#This Row],[Sharpe Ratio]]-AVERAGE(Table2[Sharpe Ratio]))/_xlfn.STDEV.P(Table2[Sharpe Ratio])</f>
        <v>-5.674602049405672E-2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309</v>
      </c>
      <c r="AT341">
        <f>_xlfn.RANK.AVG(Table2[[#This Row],[6M Return vs Nifty Z-Score]],Table2[6M Return vs Nifty Z-Score])</f>
        <v>387</v>
      </c>
      <c r="AU341">
        <f>_xlfn.RANK.AVG(Table2[[#This Row],[Sharpe Ratio Z-Score]],Table2[Sharpe Ratio Z-Score])</f>
        <v>351</v>
      </c>
      <c r="AV341">
        <f>(Table2[[#This Row],[Rank 1Y]]+Table2[[#This Row],[Rank 6M]]+Table2[[#This Row],[Rank Sharpe]])/3</f>
        <v>349</v>
      </c>
    </row>
    <row r="342" spans="1:48" x14ac:dyDescent="0.3">
      <c r="A342" t="s">
        <v>449</v>
      </c>
      <c r="B342" t="s">
        <v>450</v>
      </c>
      <c r="C342" t="s">
        <v>3134</v>
      </c>
      <c r="D342" t="s">
        <v>451</v>
      </c>
      <c r="E342">
        <v>49950.002930399998</v>
      </c>
      <c r="F342">
        <v>333</v>
      </c>
      <c r="G342">
        <v>39.968586305716897</v>
      </c>
      <c r="H342">
        <f>(Table2[[#This Row],[1Y Return vs Nifty]]-AVERAGE(Table2[1Y Return vs Nifty]))/_xlfn.STDEV.P(Table2[1Y Return vs Nifty])</f>
        <v>0.27791879777888318</v>
      </c>
      <c r="I342">
        <v>2.6704874109090602</v>
      </c>
      <c r="J342">
        <f>(Table2[[#This Row],[1M Return vs Nifty]]-AVERAGE(Table2[1M Return vs Nifty]))/_xlfn.STDEV.P(Table2[1M Return vs Nifty])</f>
        <v>0.3527562333248338</v>
      </c>
      <c r="K342">
        <v>-3.2611651424289998</v>
      </c>
      <c r="L342">
        <f>(Table2[[#This Row],[6M Return vs Nifty]]-AVERAGE(Table2[6M Return vs Nifty]))/_xlfn.STDEV.P(Table2[6M Return vs Nifty])</f>
        <v>-0.29510575006278084</v>
      </c>
      <c r="M342">
        <v>-3.7062084909484199</v>
      </c>
      <c r="N342">
        <f>(Table2[[#This Row],[1W Return vs Nifty]]-AVERAGE(Table2[1W Return vs Nifty]))/_xlfn.STDEV.P(Table2[1W Return vs Nifty])</f>
        <v>-0.91672711532420514</v>
      </c>
      <c r="O342">
        <v>342.03</v>
      </c>
      <c r="P342">
        <v>345.055469551653</v>
      </c>
      <c r="Q342">
        <v>315.88736263733398</v>
      </c>
      <c r="R342">
        <v>25.788912602366601</v>
      </c>
      <c r="S342" s="1">
        <f>(Table2[[#This Row],[Close Price]]-Table2[[#This Row],[20D EMA]])/Table2[[#This Row],[20D EMA]]</f>
        <v>-2.6401192877817659E-2</v>
      </c>
      <c r="T342" s="1">
        <f>(Table2[[#This Row],[Close Price]]-Table2[[#This Row],[50D EMA]])/Table2[[#This Row],[50D EMA]]</f>
        <v>-3.4937772663964001E-2</v>
      </c>
      <c r="U342" s="1">
        <f>(Table2[[#This Row],[Close Price]]-Table2[[#This Row],[200D EMA]])/Table2[[#This Row],[200D EMA]]</f>
        <v>5.4173225607359321E-2</v>
      </c>
      <c r="V342">
        <v>0.693217500862358</v>
      </c>
      <c r="W342">
        <v>326.89999999999998</v>
      </c>
      <c r="X342">
        <v>334.7</v>
      </c>
      <c r="Y342">
        <v>324.39999999999998</v>
      </c>
      <c r="Z342">
        <v>338.75</v>
      </c>
      <c r="AA342">
        <v>324.39999999999998</v>
      </c>
      <c r="AB342">
        <v>368.65</v>
      </c>
      <c r="AC342" s="1">
        <f>(Table2[[#This Row],[Close Price]]/Table2[[#This Row],[Day Low]])-1</f>
        <v>1.8660140715815343E-2</v>
      </c>
      <c r="AD342" s="1">
        <f>(Table2[[#This Row],[Day High]]/Table2[[#This Row],[Close Price]])-1</f>
        <v>5.1051051051049789E-3</v>
      </c>
      <c r="AE342" s="1">
        <f>(Table2[[#This Row],[Close Price]]/Table2[[#This Row],[Current Week Low]])-1</f>
        <v>2.6510480887792953E-2</v>
      </c>
      <c r="AF342" s="1">
        <f>(Table2[[#This Row],[Current Week High]]/Table2[[#This Row],[Close Price]])-1</f>
        <v>1.726726726726735E-2</v>
      </c>
      <c r="AG342" s="1">
        <f>(Table2[[#This Row],[Close Price]]/Table2[[#This Row],[Current Month Low]])-1</f>
        <v>2.6510480887792953E-2</v>
      </c>
      <c r="AH342" s="1">
        <f>(Table2[[#This Row],[Current Month High]]/Table2[[#This Row],[Close Price]])-1</f>
        <v>0.10705705705705704</v>
      </c>
      <c r="AI342">
        <v>15.375375375375301</v>
      </c>
      <c r="AJ342">
        <v>73.708920187793396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-0.02</v>
      </c>
      <c r="AM342" t="s">
        <v>3181</v>
      </c>
      <c r="AN342">
        <v>-6.53</v>
      </c>
      <c r="AO342" t="s">
        <v>3181</v>
      </c>
      <c r="AP342">
        <v>3.5723632306007003E-2</v>
      </c>
      <c r="AQ342">
        <f>(Table2[[#This Row],[Sharpe Ratio]]-AVERAGE(Table2[Sharpe Ratio]))/_xlfn.STDEV.P(Table2[Sharpe Ratio])</f>
        <v>-0.26264684095773289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219</v>
      </c>
      <c r="AT342">
        <f>_xlfn.RANK.AVG(Table2[[#This Row],[6M Return vs Nifty Z-Score]],Table2[6M Return vs Nifty Z-Score])</f>
        <v>422</v>
      </c>
      <c r="AU342">
        <f>_xlfn.RANK.AVG(Table2[[#This Row],[Sharpe Ratio Z-Score]],Table2[Sharpe Ratio Z-Score])</f>
        <v>410</v>
      </c>
      <c r="AV342">
        <f>(Table2[[#This Row],[Rank 1Y]]+Table2[[#This Row],[Rank 6M]]+Table2[[#This Row],[Rank Sharpe]])/3</f>
        <v>350.33333333333331</v>
      </c>
    </row>
    <row r="343" spans="1:48" x14ac:dyDescent="0.3">
      <c r="A343" t="s">
        <v>654</v>
      </c>
      <c r="B343" t="s">
        <v>655</v>
      </c>
      <c r="C343" t="s">
        <v>3143</v>
      </c>
      <c r="D343" t="s">
        <v>656</v>
      </c>
      <c r="E343">
        <v>28449.846668400001</v>
      </c>
      <c r="F343">
        <v>294.2</v>
      </c>
      <c r="G343">
        <v>78.581846345349206</v>
      </c>
      <c r="H343">
        <f>(Table2[[#This Row],[1Y Return vs Nifty]]-AVERAGE(Table2[1Y Return vs Nifty]))/_xlfn.STDEV.P(Table2[1Y Return vs Nifty])</f>
        <v>0.94051987716976837</v>
      </c>
      <c r="I343">
        <v>-8.57545513438391</v>
      </c>
      <c r="J343">
        <f>(Table2[[#This Row],[1M Return vs Nifty]]-AVERAGE(Table2[1M Return vs Nifty]))/_xlfn.STDEV.P(Table2[1M Return vs Nifty])</f>
        <v>-0.94414596377324056</v>
      </c>
      <c r="K343">
        <v>-31.923869417469302</v>
      </c>
      <c r="L343">
        <f>(Table2[[#This Row],[6M Return vs Nifty]]-AVERAGE(Table2[6M Return vs Nifty]))/_xlfn.STDEV.P(Table2[6M Return vs Nifty])</f>
        <v>-1.3099270646955554</v>
      </c>
      <c r="M343">
        <v>1.22567311436658</v>
      </c>
      <c r="N343">
        <f>(Table2[[#This Row],[1W Return vs Nifty]]-AVERAGE(Table2[1W Return vs Nifty]))/_xlfn.STDEV.P(Table2[1W Return vs Nifty])</f>
        <v>0.10352323410741048</v>
      </c>
      <c r="O343">
        <v>304.47000000000003</v>
      </c>
      <c r="P343">
        <v>313.85998653148698</v>
      </c>
      <c r="Q343">
        <v>297.91803359366997</v>
      </c>
      <c r="R343">
        <v>40.047280600177601</v>
      </c>
      <c r="S343" s="1">
        <f>(Table2[[#This Row],[Close Price]]-Table2[[#This Row],[20D EMA]])/Table2[[#This Row],[20D EMA]]</f>
        <v>-3.3730745229415174E-2</v>
      </c>
      <c r="T343" s="1">
        <f>(Table2[[#This Row],[Close Price]]-Table2[[#This Row],[50D EMA]])/Table2[[#This Row],[50D EMA]]</f>
        <v>-6.2639353135620773E-2</v>
      </c>
      <c r="U343" s="1">
        <f>(Table2[[#This Row],[Close Price]]-Table2[[#This Row],[200D EMA]])/Table2[[#This Row],[200D EMA]]</f>
        <v>-1.2480055499899705E-2</v>
      </c>
      <c r="V343">
        <v>0.79466379604412996</v>
      </c>
      <c r="W343">
        <v>286.5</v>
      </c>
      <c r="X343">
        <v>295</v>
      </c>
      <c r="Y343">
        <v>269.3</v>
      </c>
      <c r="Z343">
        <v>296.7</v>
      </c>
      <c r="AA343">
        <v>269</v>
      </c>
      <c r="AB343">
        <v>353</v>
      </c>
      <c r="AC343" s="1">
        <f>(Table2[[#This Row],[Close Price]]/Table2[[#This Row],[Day Low]])-1</f>
        <v>2.6876090750436177E-2</v>
      </c>
      <c r="AD343" s="1">
        <f>(Table2[[#This Row],[Day High]]/Table2[[#This Row],[Close Price]])-1</f>
        <v>2.7192386131882351E-3</v>
      </c>
      <c r="AE343" s="1">
        <f>(Table2[[#This Row],[Close Price]]/Table2[[#This Row],[Current Week Low]])-1</f>
        <v>9.2461938358707751E-2</v>
      </c>
      <c r="AF343" s="1">
        <f>(Table2[[#This Row],[Current Week High]]/Table2[[#This Row],[Close Price]])-1</f>
        <v>8.4976206662135123E-3</v>
      </c>
      <c r="AG343" s="1">
        <f>(Table2[[#This Row],[Close Price]]/Table2[[#This Row],[Current Month Low]])-1</f>
        <v>9.3680297397769507E-2</v>
      </c>
      <c r="AH343" s="1">
        <f>(Table2[[#This Row],[Current Month High]]/Table2[[#This Row],[Close Price]])-1</f>
        <v>0.19986403806934061</v>
      </c>
      <c r="AI343">
        <v>41.332426920462197</v>
      </c>
      <c r="AJ343">
        <v>109.917945058865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</v>
      </c>
      <c r="AM343" t="s">
        <v>3181</v>
      </c>
      <c r="AN343">
        <v>-8.32</v>
      </c>
      <c r="AO343" t="s">
        <v>3181</v>
      </c>
      <c r="AP343">
        <v>8.8424696653092993E-2</v>
      </c>
      <c r="AQ343">
        <f>(Table2[[#This Row],[Sharpe Ratio]]-AVERAGE(Table2[Sharpe Ratio]))/_xlfn.STDEV.P(Table2[Sharpe Ratio])</f>
        <v>0.36341207349267796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106</v>
      </c>
      <c r="AT343">
        <f>_xlfn.RANK.AVG(Table2[[#This Row],[6M Return vs Nifty Z-Score]],Table2[6M Return vs Nifty Z-Score])</f>
        <v>697</v>
      </c>
      <c r="AU343">
        <f>_xlfn.RANK.AVG(Table2[[#This Row],[Sharpe Ratio Z-Score]],Table2[Sharpe Ratio Z-Score])</f>
        <v>249</v>
      </c>
      <c r="AV343">
        <f>(Table2[[#This Row],[Rank 1Y]]+Table2[[#This Row],[Rank 6M]]+Table2[[#This Row],[Rank Sharpe]])/3</f>
        <v>350.66666666666669</v>
      </c>
    </row>
    <row r="344" spans="1:48" x14ac:dyDescent="0.3">
      <c r="A344" t="s">
        <v>1555</v>
      </c>
      <c r="B344" t="s">
        <v>1556</v>
      </c>
      <c r="C344" t="s">
        <v>3146</v>
      </c>
      <c r="D344" t="s">
        <v>202</v>
      </c>
      <c r="E344">
        <v>6289.3275151199996</v>
      </c>
      <c r="F344">
        <v>1552.2</v>
      </c>
      <c r="G344">
        <v>50.508933369402001</v>
      </c>
      <c r="H344">
        <f>(Table2[[#This Row],[1Y Return vs Nifty]]-AVERAGE(Table2[1Y Return vs Nifty]))/_xlfn.STDEV.P(Table2[1Y Return vs Nifty])</f>
        <v>0.45879048109140164</v>
      </c>
      <c r="I344">
        <v>-8.5580128965951499</v>
      </c>
      <c r="J344">
        <f>(Table2[[#This Row],[1M Return vs Nifty]]-AVERAGE(Table2[1M Return vs Nifty]))/_xlfn.STDEV.P(Table2[1M Return vs Nifty])</f>
        <v>-0.94213449373242852</v>
      </c>
      <c r="K344">
        <v>-4.7194842980449296</v>
      </c>
      <c r="L344">
        <f>(Table2[[#This Row],[6M Return vs Nifty]]-AVERAGE(Table2[6M Return vs Nifty]))/_xlfn.STDEV.P(Table2[6M Return vs Nifty])</f>
        <v>-0.34673846930850294</v>
      </c>
      <c r="M344">
        <v>-29.661409775163399</v>
      </c>
      <c r="N344">
        <f>(Table2[[#This Row],[1W Return vs Nifty]]-AVERAGE(Table2[1W Return vs Nifty]))/_xlfn.STDEV.P(Table2[1W Return vs Nifty])</f>
        <v>-6.2860375122425669</v>
      </c>
      <c r="O344">
        <v>1898.59</v>
      </c>
      <c r="P344">
        <v>1897.61744637012</v>
      </c>
      <c r="Q344">
        <v>1623.13284134836</v>
      </c>
      <c r="R344">
        <v>24.247788535885299</v>
      </c>
      <c r="S344" s="1">
        <f>(Table2[[#This Row],[Close Price]]-Table2[[#This Row],[20D EMA]])/Table2[[#This Row],[20D EMA]]</f>
        <v>-0.18244592039355514</v>
      </c>
      <c r="T344" s="1">
        <f>(Table2[[#This Row],[Close Price]]-Table2[[#This Row],[50D EMA]])/Table2[[#This Row],[50D EMA]]</f>
        <v>-0.18202691329111448</v>
      </c>
      <c r="U344" s="1">
        <f>(Table2[[#This Row],[Close Price]]-Table2[[#This Row],[200D EMA]])/Table2[[#This Row],[200D EMA]]</f>
        <v>-4.3701192866897449E-2</v>
      </c>
      <c r="V344">
        <v>2.35249532843511</v>
      </c>
      <c r="W344">
        <v>1518</v>
      </c>
      <c r="X344">
        <v>1591.15</v>
      </c>
      <c r="Y344">
        <v>1481.65</v>
      </c>
      <c r="Z344">
        <v>1900</v>
      </c>
      <c r="AA344">
        <v>1481.65</v>
      </c>
      <c r="AB344">
        <v>2359.9</v>
      </c>
      <c r="AC344" s="1">
        <f>(Table2[[#This Row],[Close Price]]/Table2[[#This Row],[Day Low]])-1</f>
        <v>2.2529644268774796E-2</v>
      </c>
      <c r="AD344" s="1">
        <f>(Table2[[#This Row],[Day High]]/Table2[[#This Row],[Close Price]])-1</f>
        <v>2.509341579693336E-2</v>
      </c>
      <c r="AE344" s="1">
        <f>(Table2[[#This Row],[Close Price]]/Table2[[#This Row],[Current Week Low]])-1</f>
        <v>4.7615833698916754E-2</v>
      </c>
      <c r="AF344" s="1">
        <f>(Table2[[#This Row],[Current Week High]]/Table2[[#This Row],[Close Price]])-1</f>
        <v>0.22406906326504306</v>
      </c>
      <c r="AG344" s="1">
        <f>(Table2[[#This Row],[Close Price]]/Table2[[#This Row],[Current Month Low]])-1</f>
        <v>4.7615833698916754E-2</v>
      </c>
      <c r="AH344" s="1">
        <f>(Table2[[#This Row],[Current Month High]]/Table2[[#This Row],[Close Price]])-1</f>
        <v>0.52035820126272392</v>
      </c>
      <c r="AI344">
        <v>52.035820126272299</v>
      </c>
      <c r="AJ344">
        <v>82.611764705882294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-0.21</v>
      </c>
      <c r="AM344" t="s">
        <v>3181</v>
      </c>
      <c r="AN344">
        <v>-16.88</v>
      </c>
      <c r="AO344" t="s">
        <v>3181</v>
      </c>
      <c r="AP344">
        <v>2.0802625737264002E-2</v>
      </c>
      <c r="AQ344">
        <f>(Table2[[#This Row],[Sharpe Ratio]]-AVERAGE(Table2[Sharpe Ratio]))/_xlfn.STDEV.P(Table2[Sharpe Ratio])</f>
        <v>-0.43989998168014061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-7.5560199758722373</v>
      </c>
      <c r="AS344">
        <f>_xlfn.RANK.AVG(Table2[[#This Row],[1Y Return vs Nifty Z-Score]],Table2[1Y Return vs Nifty Z-Score])</f>
        <v>171</v>
      </c>
      <c r="AT344">
        <f>_xlfn.RANK.AVG(Table2[[#This Row],[6M Return vs Nifty Z-Score]],Table2[6M Return vs Nifty Z-Score])</f>
        <v>437</v>
      </c>
      <c r="AU344">
        <f>_xlfn.RANK.AVG(Table2[[#This Row],[Sharpe Ratio Z-Score]],Table2[Sharpe Ratio Z-Score])</f>
        <v>447</v>
      </c>
      <c r="AV344">
        <f>(Table2[[#This Row],[Rank 1Y]]+Table2[[#This Row],[Rank 6M]]+Table2[[#This Row],[Rank Sharpe]])/3</f>
        <v>351.66666666666669</v>
      </c>
    </row>
    <row r="345" spans="1:48" x14ac:dyDescent="0.3">
      <c r="A345" t="s">
        <v>931</v>
      </c>
      <c r="B345" t="s">
        <v>932</v>
      </c>
      <c r="C345" t="s">
        <v>3135</v>
      </c>
      <c r="D345" t="s">
        <v>21</v>
      </c>
      <c r="E345">
        <v>15965.994443579901</v>
      </c>
      <c r="F345">
        <v>703.8</v>
      </c>
      <c r="G345">
        <v>16.752917134500201</v>
      </c>
      <c r="H345">
        <f>(Table2[[#This Row],[1Y Return vs Nifty]]-AVERAGE(Table2[1Y Return vs Nifty]))/_xlfn.STDEV.P(Table2[1Y Return vs Nifty])</f>
        <v>-0.12046060442236027</v>
      </c>
      <c r="I345">
        <v>9.6279867680819393</v>
      </c>
      <c r="J345">
        <f>(Table2[[#This Row],[1M Return vs Nifty]]-AVERAGE(Table2[1M Return vs Nifty]))/_xlfn.STDEV.P(Table2[1M Return vs Nifty])</f>
        <v>1.1551074961278471</v>
      </c>
      <c r="K345">
        <v>5.2311586924054003</v>
      </c>
      <c r="L345">
        <f>(Table2[[#This Row],[6M Return vs Nifty]]-AVERAGE(Table2[6M Return vs Nifty]))/_xlfn.STDEV.P(Table2[6M Return vs Nifty])</f>
        <v>5.5703883663023729E-3</v>
      </c>
      <c r="M345">
        <v>2.4693407922769302</v>
      </c>
      <c r="N345">
        <f>(Table2[[#This Row],[1W Return vs Nifty]]-AVERAGE(Table2[1W Return vs Nifty]))/_xlfn.STDEV.P(Table2[1W Return vs Nifty])</f>
        <v>0.36079874972348314</v>
      </c>
      <c r="O345">
        <v>695.88</v>
      </c>
      <c r="P345">
        <v>712.10646125160599</v>
      </c>
      <c r="Q345">
        <v>663.21050630592197</v>
      </c>
      <c r="R345">
        <v>57.723995695890601</v>
      </c>
      <c r="S345" s="1">
        <f>(Table2[[#This Row],[Close Price]]-Table2[[#This Row],[20D EMA]])/Table2[[#This Row],[20D EMA]]</f>
        <v>1.1381272633212564E-2</v>
      </c>
      <c r="T345" s="1">
        <f>(Table2[[#This Row],[Close Price]]-Table2[[#This Row],[50D EMA]])/Table2[[#This Row],[50D EMA]]</f>
        <v>-1.1664634016950937E-2</v>
      </c>
      <c r="U345" s="1">
        <f>(Table2[[#This Row],[Close Price]]-Table2[[#This Row],[200D EMA]])/Table2[[#This Row],[200D EMA]]</f>
        <v>6.1201523962823197E-2</v>
      </c>
      <c r="V345">
        <v>0.72387573155801599</v>
      </c>
      <c r="W345">
        <v>693.55</v>
      </c>
      <c r="X345">
        <v>709</v>
      </c>
      <c r="Y345">
        <v>682.1</v>
      </c>
      <c r="Z345">
        <v>709</v>
      </c>
      <c r="AA345">
        <v>636.4</v>
      </c>
      <c r="AB345">
        <v>726</v>
      </c>
      <c r="AC345" s="1">
        <f>(Table2[[#This Row],[Close Price]]/Table2[[#This Row],[Day Low]])-1</f>
        <v>1.4779035397592066E-2</v>
      </c>
      <c r="AD345" s="1">
        <f>(Table2[[#This Row],[Day High]]/Table2[[#This Row],[Close Price]])-1</f>
        <v>7.3884626314293378E-3</v>
      </c>
      <c r="AE345" s="1">
        <f>(Table2[[#This Row],[Close Price]]/Table2[[#This Row],[Current Week Low]])-1</f>
        <v>3.1813517079607001E-2</v>
      </c>
      <c r="AF345" s="1">
        <f>(Table2[[#This Row],[Current Week High]]/Table2[[#This Row],[Close Price]])-1</f>
        <v>7.3884626314293378E-3</v>
      </c>
      <c r="AG345" s="1">
        <f>(Table2[[#This Row],[Close Price]]/Table2[[#This Row],[Current Month Low]])-1</f>
        <v>0.10590823381521042</v>
      </c>
      <c r="AH345" s="1">
        <f>(Table2[[#This Row],[Current Month High]]/Table2[[#This Row],[Close Price]])-1</f>
        <v>3.1543052003410121E-2</v>
      </c>
      <c r="AI345">
        <v>19.281045751633901</v>
      </c>
      <c r="AJ345">
        <v>46.624999999999901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-0.09</v>
      </c>
      <c r="AM345" t="s">
        <v>3181</v>
      </c>
      <c r="AN345">
        <v>-0.64</v>
      </c>
      <c r="AO345" t="s">
        <v>3181</v>
      </c>
      <c r="AP345">
        <v>3.9765432627845002E-2</v>
      </c>
      <c r="AQ345">
        <f>(Table2[[#This Row],[Sharpe Ratio]]-AVERAGE(Table2[Sharpe Ratio]))/_xlfn.STDEV.P(Table2[Sharpe Ratio])</f>
        <v>-0.21463253321529102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334</v>
      </c>
      <c r="AT345">
        <f>_xlfn.RANK.AVG(Table2[[#This Row],[6M Return vs Nifty Z-Score]],Table2[6M Return vs Nifty Z-Score])</f>
        <v>323</v>
      </c>
      <c r="AU345">
        <f>_xlfn.RANK.AVG(Table2[[#This Row],[Sharpe Ratio Z-Score]],Table2[Sharpe Ratio Z-Score])</f>
        <v>400</v>
      </c>
      <c r="AV345">
        <f>(Table2[[#This Row],[Rank 1Y]]+Table2[[#This Row],[Rank 6M]]+Table2[[#This Row],[Rank Sharpe]])/3</f>
        <v>352.33333333333331</v>
      </c>
    </row>
    <row r="346" spans="1:48" x14ac:dyDescent="0.3">
      <c r="A346" t="s">
        <v>150</v>
      </c>
      <c r="B346" t="s">
        <v>151</v>
      </c>
      <c r="C346" t="s">
        <v>3144</v>
      </c>
      <c r="D346" t="s">
        <v>75</v>
      </c>
      <c r="E346">
        <v>180842.56929769</v>
      </c>
      <c r="F346">
        <v>2695.85</v>
      </c>
      <c r="G346">
        <v>16.590119515777499</v>
      </c>
      <c r="H346">
        <f>(Table2[[#This Row],[1Y Return vs Nifty]]-AVERAGE(Table2[1Y Return vs Nifty]))/_xlfn.STDEV.P(Table2[1Y Return vs Nifty])</f>
        <v>-0.12325420117583852</v>
      </c>
      <c r="I346">
        <v>1.15470137370343</v>
      </c>
      <c r="J346">
        <f>(Table2[[#This Row],[1M Return vs Nifty]]-AVERAGE(Table2[1M Return vs Nifty]))/_xlfn.STDEV.P(Table2[1M Return vs Nifty])</f>
        <v>0.17795307795877968</v>
      </c>
      <c r="K346">
        <v>3.5254419147576801</v>
      </c>
      <c r="L346">
        <f>(Table2[[#This Row],[6M Return vs Nifty]]-AVERAGE(Table2[6M Return vs Nifty]))/_xlfn.STDEV.P(Table2[6M Return vs Nifty])</f>
        <v>-5.4821601380143338E-2</v>
      </c>
      <c r="M346">
        <v>1.75864298641684</v>
      </c>
      <c r="N346">
        <f>(Table2[[#This Row],[1W Return vs Nifty]]-AVERAGE(Table2[1W Return vs Nifty]))/_xlfn.STDEV.P(Table2[1W Return vs Nifty])</f>
        <v>0.2137778471966213</v>
      </c>
      <c r="O346">
        <v>2693.74</v>
      </c>
      <c r="P346">
        <v>2696.6119858410698</v>
      </c>
      <c r="Q346">
        <v>2487.97887705019</v>
      </c>
      <c r="R346">
        <v>47.060607886500499</v>
      </c>
      <c r="S346" s="1">
        <f>(Table2[[#This Row],[Close Price]]-Table2[[#This Row],[20D EMA]])/Table2[[#This Row],[20D EMA]]</f>
        <v>7.8329757140634495E-4</v>
      </c>
      <c r="T346" s="1">
        <f>(Table2[[#This Row],[Close Price]]-Table2[[#This Row],[50D EMA]])/Table2[[#This Row],[50D EMA]]</f>
        <v>-2.8257155462883924E-4</v>
      </c>
      <c r="U346" s="1">
        <f>(Table2[[#This Row],[Close Price]]-Table2[[#This Row],[200D EMA]])/Table2[[#This Row],[200D EMA]]</f>
        <v>8.3550196051610806E-2</v>
      </c>
      <c r="V346">
        <v>0.72212491968341497</v>
      </c>
      <c r="W346">
        <v>2644.45</v>
      </c>
      <c r="X346">
        <v>2704</v>
      </c>
      <c r="Y346">
        <v>2594.3000000000002</v>
      </c>
      <c r="Z346">
        <v>2708.6</v>
      </c>
      <c r="AA346">
        <v>2594.3000000000002</v>
      </c>
      <c r="AB346">
        <v>2833</v>
      </c>
      <c r="AC346" s="1">
        <f>(Table2[[#This Row],[Close Price]]/Table2[[#This Row],[Day Low]])-1</f>
        <v>1.9436933956021196E-2</v>
      </c>
      <c r="AD346" s="1">
        <f>(Table2[[#This Row],[Day High]]/Table2[[#This Row],[Close Price]])-1</f>
        <v>3.0231652354544281E-3</v>
      </c>
      <c r="AE346" s="1">
        <f>(Table2[[#This Row],[Close Price]]/Table2[[#This Row],[Current Week Low]])-1</f>
        <v>3.9143506919014692E-2</v>
      </c>
      <c r="AF346" s="1">
        <f>(Table2[[#This Row],[Current Week High]]/Table2[[#This Row],[Close Price]])-1</f>
        <v>4.7294916260178788E-3</v>
      </c>
      <c r="AG346" s="1">
        <f>(Table2[[#This Row],[Close Price]]/Table2[[#This Row],[Current Month Low]])-1</f>
        <v>3.9143506919014692E-2</v>
      </c>
      <c r="AH346" s="1">
        <f>(Table2[[#This Row],[Current Month High]]/Table2[[#This Row],[Close Price]])-1</f>
        <v>5.0874492275163608E-2</v>
      </c>
      <c r="AI346">
        <v>6.7474080531186802</v>
      </c>
      <c r="AJ346">
        <v>45.4050321627494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0.1</v>
      </c>
      <c r="AM346" t="s">
        <v>3182</v>
      </c>
      <c r="AN346">
        <v>-1.46</v>
      </c>
      <c r="AO346" t="s">
        <v>3181</v>
      </c>
      <c r="AP346">
        <v>4.5615979155500003E-2</v>
      </c>
      <c r="AQ346">
        <f>(Table2[[#This Row],[Sharpe Ratio]]-AVERAGE(Table2[Sharpe Ratio]))/_xlfn.STDEV.P(Table2[Sharpe Ratio])</f>
        <v>-0.14513134090686969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339</v>
      </c>
      <c r="AT346">
        <f>_xlfn.RANK.AVG(Table2[[#This Row],[6M Return vs Nifty Z-Score]],Table2[6M Return vs Nifty Z-Score])</f>
        <v>340</v>
      </c>
      <c r="AU346">
        <f>_xlfn.RANK.AVG(Table2[[#This Row],[Sharpe Ratio Z-Score]],Table2[Sharpe Ratio Z-Score])</f>
        <v>380</v>
      </c>
      <c r="AV346">
        <f>(Table2[[#This Row],[Rank 1Y]]+Table2[[#This Row],[Rank 6M]]+Table2[[#This Row],[Rank Sharpe]])/3</f>
        <v>353</v>
      </c>
    </row>
    <row r="347" spans="1:48" x14ac:dyDescent="0.3">
      <c r="A347" t="s">
        <v>1271</v>
      </c>
      <c r="B347" t="s">
        <v>1272</v>
      </c>
      <c r="C347" t="s">
        <v>3148</v>
      </c>
      <c r="D347" t="s">
        <v>886</v>
      </c>
      <c r="E347">
        <v>9073.3190145200006</v>
      </c>
      <c r="F347">
        <v>194.9</v>
      </c>
      <c r="G347">
        <v>17.398427483260701</v>
      </c>
      <c r="H347">
        <f>(Table2[[#This Row],[1Y Return vs Nifty]]-AVERAGE(Table2[1Y Return vs Nifty]))/_xlfn.STDEV.P(Table2[1Y Return vs Nifty])</f>
        <v>-0.109383688010545</v>
      </c>
      <c r="I347">
        <v>-1.6867686603146299</v>
      </c>
      <c r="J347">
        <f>(Table2[[#This Row],[1M Return vs Nifty]]-AVERAGE(Table2[1M Return vs Nifty]))/_xlfn.STDEV.P(Table2[1M Return vs Nifty])</f>
        <v>-0.14973032565675615</v>
      </c>
      <c r="K347">
        <v>-11.960768431602601</v>
      </c>
      <c r="L347">
        <f>(Table2[[#This Row],[6M Return vs Nifty]]-AVERAGE(Table2[6M Return vs Nifty]))/_xlfn.STDEV.P(Table2[6M Return vs Nifty])</f>
        <v>-0.60312074969387719</v>
      </c>
      <c r="M347">
        <v>4.86919725509052</v>
      </c>
      <c r="N347">
        <f>(Table2[[#This Row],[1W Return vs Nifty]]-AVERAGE(Table2[1W Return vs Nifty]))/_xlfn.STDEV.P(Table2[1W Return vs Nifty])</f>
        <v>0.85725316422780351</v>
      </c>
      <c r="O347">
        <v>191.59</v>
      </c>
      <c r="P347">
        <v>201.050456432955</v>
      </c>
      <c r="Q347">
        <v>194.037953787264</v>
      </c>
      <c r="R347">
        <v>50.983724744812903</v>
      </c>
      <c r="S347" s="1">
        <f>(Table2[[#This Row],[Close Price]]-Table2[[#This Row],[20D EMA]])/Table2[[#This Row],[20D EMA]]</f>
        <v>1.7276475807714402E-2</v>
      </c>
      <c r="T347" s="1">
        <f>(Table2[[#This Row],[Close Price]]-Table2[[#This Row],[50D EMA]])/Table2[[#This Row],[50D EMA]]</f>
        <v>-3.0591606416004384E-2</v>
      </c>
      <c r="U347" s="1">
        <f>(Table2[[#This Row],[Close Price]]-Table2[[#This Row],[200D EMA]])/Table2[[#This Row],[200D EMA]]</f>
        <v>4.4426680240151348E-3</v>
      </c>
      <c r="V347">
        <v>0.62188721456355101</v>
      </c>
      <c r="W347">
        <v>187.51</v>
      </c>
      <c r="X347">
        <v>197.5</v>
      </c>
      <c r="Y347">
        <v>179.26</v>
      </c>
      <c r="Z347">
        <v>197.5</v>
      </c>
      <c r="AA347">
        <v>177.75</v>
      </c>
      <c r="AB347">
        <v>208.99</v>
      </c>
      <c r="AC347" s="1">
        <f>(Table2[[#This Row],[Close Price]]/Table2[[#This Row],[Day Low]])-1</f>
        <v>3.9411231400992008E-2</v>
      </c>
      <c r="AD347" s="1">
        <f>(Table2[[#This Row],[Day High]]/Table2[[#This Row],[Close Price]])-1</f>
        <v>1.334017444843516E-2</v>
      </c>
      <c r="AE347" s="1">
        <f>(Table2[[#This Row],[Close Price]]/Table2[[#This Row],[Current Week Low]])-1</f>
        <v>8.7247573357134955E-2</v>
      </c>
      <c r="AF347" s="1">
        <f>(Table2[[#This Row],[Current Week High]]/Table2[[#This Row],[Close Price]])-1</f>
        <v>1.334017444843516E-2</v>
      </c>
      <c r="AG347" s="1">
        <f>(Table2[[#This Row],[Close Price]]/Table2[[#This Row],[Current Month Low]])-1</f>
        <v>9.6483825597749595E-2</v>
      </c>
      <c r="AH347" s="1">
        <f>(Table2[[#This Row],[Current Month High]]/Table2[[#This Row],[Close Price]])-1</f>
        <v>7.2293483837865491E-2</v>
      </c>
      <c r="AI347">
        <v>35.454079014879397</v>
      </c>
      <c r="AJ347">
        <v>49.9807618314736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-7.0000000000000007E-2</v>
      </c>
      <c r="AM347" t="s">
        <v>3181</v>
      </c>
      <c r="AN347">
        <v>2.54</v>
      </c>
      <c r="AO347" t="s">
        <v>3182</v>
      </c>
      <c r="AP347">
        <v>0.102733961215509</v>
      </c>
      <c r="AQ347">
        <f>(Table2[[#This Row],[Sharpe Ratio]]-AVERAGE(Table2[Sharpe Ratio]))/_xlfn.STDEV.P(Table2[Sharpe Ratio])</f>
        <v>0.53339806427893877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328</v>
      </c>
      <c r="AT347">
        <f>_xlfn.RANK.AVG(Table2[[#This Row],[6M Return vs Nifty Z-Score]],Table2[6M Return vs Nifty Z-Score])</f>
        <v>523</v>
      </c>
      <c r="AU347">
        <f>_xlfn.RANK.AVG(Table2[[#This Row],[Sharpe Ratio Z-Score]],Table2[Sharpe Ratio Z-Score])</f>
        <v>212</v>
      </c>
      <c r="AV347">
        <f>(Table2[[#This Row],[Rank 1Y]]+Table2[[#This Row],[Rank 6M]]+Table2[[#This Row],[Rank Sharpe]])/3</f>
        <v>354.33333333333331</v>
      </c>
    </row>
    <row r="348" spans="1:48" x14ac:dyDescent="0.3">
      <c r="A348" t="s">
        <v>227</v>
      </c>
      <c r="B348" t="s">
        <v>228</v>
      </c>
      <c r="C348" t="s">
        <v>3136</v>
      </c>
      <c r="D348" t="s">
        <v>43</v>
      </c>
      <c r="E348">
        <v>107053.8891591</v>
      </c>
      <c r="F348">
        <v>741</v>
      </c>
      <c r="G348">
        <v>14.2105972195007</v>
      </c>
      <c r="H348">
        <f>(Table2[[#This Row],[1Y Return vs Nifty]]-AVERAGE(Table2[1Y Return vs Nifty]))/_xlfn.STDEV.P(Table2[1Y Return vs Nifty])</f>
        <v>-0.16408665200566747</v>
      </c>
      <c r="I348">
        <v>2.28654392962097</v>
      </c>
      <c r="J348">
        <f>(Table2[[#This Row],[1M Return vs Nifty]]-AVERAGE(Table2[1M Return vs Nifty]))/_xlfn.STDEV.P(Table2[1M Return vs Nifty])</f>
        <v>0.30847918474143859</v>
      </c>
      <c r="K348">
        <v>21.4427726583672</v>
      </c>
      <c r="L348">
        <f>(Table2[[#This Row],[6M Return vs Nifty]]-AVERAGE(Table2[6M Return vs Nifty]))/_xlfn.STDEV.P(Table2[6M Return vs Nifty])</f>
        <v>0.57955291420852839</v>
      </c>
      <c r="M348">
        <v>0.26307305762266597</v>
      </c>
      <c r="N348">
        <f>(Table2[[#This Row],[1W Return vs Nifty]]-AVERAGE(Table2[1W Return vs Nifty]))/_xlfn.STDEV.P(Table2[1W Return vs Nifty])</f>
        <v>-9.5608278538287933E-2</v>
      </c>
      <c r="O348">
        <v>749.79</v>
      </c>
      <c r="P348">
        <v>741.68553954797403</v>
      </c>
      <c r="Q348">
        <v>659.058250333557</v>
      </c>
      <c r="R348">
        <v>48.4165862198208</v>
      </c>
      <c r="S348" s="1">
        <f>(Table2[[#This Row],[Close Price]]-Table2[[#This Row],[20D EMA]])/Table2[[#This Row],[20D EMA]]</f>
        <v>-1.1723282519105302E-2</v>
      </c>
      <c r="T348" s="1">
        <f>(Table2[[#This Row],[Close Price]]-Table2[[#This Row],[50D EMA]])/Table2[[#This Row],[50D EMA]]</f>
        <v>-9.2429946577068001E-4</v>
      </c>
      <c r="U348" s="1">
        <f>(Table2[[#This Row],[Close Price]]-Table2[[#This Row],[200D EMA]])/Table2[[#This Row],[200D EMA]]</f>
        <v>0.1243315740679543</v>
      </c>
      <c r="V348">
        <v>0.80510381966512301</v>
      </c>
      <c r="W348">
        <v>736.4</v>
      </c>
      <c r="X348">
        <v>756</v>
      </c>
      <c r="Y348">
        <v>732.45</v>
      </c>
      <c r="Z348">
        <v>773.9</v>
      </c>
      <c r="AA348">
        <v>701.2</v>
      </c>
      <c r="AB348">
        <v>796.8</v>
      </c>
      <c r="AC348" s="1">
        <f>(Table2[[#This Row],[Close Price]]/Table2[[#This Row],[Day Low]])-1</f>
        <v>6.2466051059206773E-3</v>
      </c>
      <c r="AD348" s="1">
        <f>(Table2[[#This Row],[Day High]]/Table2[[#This Row],[Close Price]])-1</f>
        <v>2.0242914979757165E-2</v>
      </c>
      <c r="AE348" s="1">
        <f>(Table2[[#This Row],[Close Price]]/Table2[[#This Row],[Current Week Low]])-1</f>
        <v>1.1673151750972721E-2</v>
      </c>
      <c r="AF348" s="1">
        <f>(Table2[[#This Row],[Current Week High]]/Table2[[#This Row],[Close Price]])-1</f>
        <v>4.4399460188933926E-2</v>
      </c>
      <c r="AG348" s="1">
        <f>(Table2[[#This Row],[Close Price]]/Table2[[#This Row],[Current Month Low]])-1</f>
        <v>5.6759840273816309E-2</v>
      </c>
      <c r="AH348" s="1">
        <f>(Table2[[#This Row],[Current Month High]]/Table2[[#This Row],[Close Price]])-1</f>
        <v>7.5303643724696334E-2</v>
      </c>
      <c r="AI348">
        <v>7.5303643724696299</v>
      </c>
      <c r="AJ348">
        <v>59.887798036465597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-0.03</v>
      </c>
      <c r="AM348" t="s">
        <v>3181</v>
      </c>
      <c r="AN348">
        <v>0.99</v>
      </c>
      <c r="AO348" t="s">
        <v>3182</v>
      </c>
      <c r="AP348">
        <v>-5.1214349730589999E-3</v>
      </c>
      <c r="AQ348">
        <f>(Table2[[#This Row],[Sharpe Ratio]]-AVERAGE(Table2[Sharpe Ratio]))/_xlfn.STDEV.P(Table2[Sharpe Ratio])</f>
        <v>-0.74786319850554739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-0.11952603009953591</v>
      </c>
      <c r="AS348">
        <f>_xlfn.RANK.AVG(Table2[[#This Row],[1Y Return vs Nifty Z-Score]],Table2[1Y Return vs Nifty Z-Score])</f>
        <v>355</v>
      </c>
      <c r="AT348">
        <f>_xlfn.RANK.AVG(Table2[[#This Row],[6M Return vs Nifty Z-Score]],Table2[6M Return vs Nifty Z-Score])</f>
        <v>144</v>
      </c>
      <c r="AU348">
        <f>_xlfn.RANK.AVG(Table2[[#This Row],[Sharpe Ratio Z-Score]],Table2[Sharpe Ratio Z-Score])</f>
        <v>566</v>
      </c>
      <c r="AV348">
        <f>(Table2[[#This Row],[Rank 1Y]]+Table2[[#This Row],[Rank 6M]]+Table2[[#This Row],[Rank Sharpe]])/3</f>
        <v>355</v>
      </c>
    </row>
    <row r="349" spans="1:48" x14ac:dyDescent="0.3">
      <c r="A349" t="s">
        <v>511</v>
      </c>
      <c r="B349" t="s">
        <v>512</v>
      </c>
      <c r="C349" t="s">
        <v>3147</v>
      </c>
      <c r="D349" t="s">
        <v>513</v>
      </c>
      <c r="E349">
        <v>41188.860721700003</v>
      </c>
      <c r="F349">
        <v>3745.1</v>
      </c>
      <c r="G349">
        <v>-7.3088160648661997</v>
      </c>
      <c r="H349">
        <f>(Table2[[#This Row],[1Y Return vs Nifty]]-AVERAGE(Table2[1Y Return vs Nifty]))/_xlfn.STDEV.P(Table2[1Y Return vs Nifty])</f>
        <v>-0.53335841138172047</v>
      </c>
      <c r="I349">
        <v>-9.0040814921694192</v>
      </c>
      <c r="J349">
        <f>(Table2[[#This Row],[1M Return vs Nifty]]-AVERAGE(Table2[1M Return vs Nifty]))/_xlfn.STDEV.P(Table2[1M Return vs Nifty])</f>
        <v>-0.99357592154755281</v>
      </c>
      <c r="K349">
        <v>0.54366242558102496</v>
      </c>
      <c r="L349">
        <f>(Table2[[#This Row],[6M Return vs Nifty]]-AVERAGE(Table2[6M Return vs Nifty]))/_xlfn.STDEV.P(Table2[6M Return vs Nifty])</f>
        <v>-0.16039340479809008</v>
      </c>
      <c r="M349">
        <v>1.8731923946737901</v>
      </c>
      <c r="N349">
        <f>(Table2[[#This Row],[1W Return vs Nifty]]-AVERAGE(Table2[1W Return vs Nifty]))/_xlfn.STDEV.P(Table2[1W Return vs Nifty])</f>
        <v>0.23747449751267721</v>
      </c>
      <c r="O349">
        <v>3753.4</v>
      </c>
      <c r="P349">
        <v>3844.2247984798901</v>
      </c>
      <c r="Q349">
        <v>3607.1488294164701</v>
      </c>
      <c r="R349">
        <v>42.040565368034599</v>
      </c>
      <c r="S349" s="1">
        <f>(Table2[[#This Row],[Close Price]]-Table2[[#This Row],[20D EMA]])/Table2[[#This Row],[20D EMA]]</f>
        <v>-2.2113283955880487E-3</v>
      </c>
      <c r="T349" s="1">
        <f>(Table2[[#This Row],[Close Price]]-Table2[[#This Row],[50D EMA]])/Table2[[#This Row],[50D EMA]]</f>
        <v>-2.5785380324034841E-2</v>
      </c>
      <c r="U349" s="1">
        <f>(Table2[[#This Row],[Close Price]]-Table2[[#This Row],[200D EMA]])/Table2[[#This Row],[200D EMA]]</f>
        <v>3.8243825555111965E-2</v>
      </c>
      <c r="V349">
        <v>1.40821871466506</v>
      </c>
      <c r="W349">
        <v>3610.2</v>
      </c>
      <c r="X349">
        <v>3777</v>
      </c>
      <c r="Y349">
        <v>3454.5</v>
      </c>
      <c r="Z349">
        <v>3777</v>
      </c>
      <c r="AA349">
        <v>3346</v>
      </c>
      <c r="AB349">
        <v>4340.95</v>
      </c>
      <c r="AC349" s="1">
        <f>(Table2[[#This Row],[Close Price]]/Table2[[#This Row],[Day Low]])-1</f>
        <v>3.7366350894687317E-2</v>
      </c>
      <c r="AD349" s="1">
        <f>(Table2[[#This Row],[Day High]]/Table2[[#This Row],[Close Price]])-1</f>
        <v>8.5177965875411488E-3</v>
      </c>
      <c r="AE349" s="1">
        <f>(Table2[[#This Row],[Close Price]]/Table2[[#This Row],[Current Week Low]])-1</f>
        <v>8.412215950209867E-2</v>
      </c>
      <c r="AF349" s="1">
        <f>(Table2[[#This Row],[Current Week High]]/Table2[[#This Row],[Close Price]])-1</f>
        <v>8.5177965875411488E-3</v>
      </c>
      <c r="AG349" s="1">
        <f>(Table2[[#This Row],[Close Price]]/Table2[[#This Row],[Current Month Low]])-1</f>
        <v>0.11927674835624624</v>
      </c>
      <c r="AH349" s="1">
        <f>(Table2[[#This Row],[Current Month High]]/Table2[[#This Row],[Close Price]])-1</f>
        <v>0.15910122560145257</v>
      </c>
      <c r="AI349">
        <v>18.020880617339898</v>
      </c>
      <c r="AJ349">
        <v>41.409907868901897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0.08</v>
      </c>
      <c r="AM349" t="s">
        <v>3182</v>
      </c>
      <c r="AN349">
        <v>-4.75</v>
      </c>
      <c r="AO349" t="s">
        <v>3181</v>
      </c>
      <c r="AP349">
        <v>0.107898746443066</v>
      </c>
      <c r="AQ349">
        <f>(Table2[[#This Row],[Sharpe Ratio]]-AVERAGE(Table2[Sharpe Ratio]))/_xlfn.STDEV.P(Table2[Sharpe Ratio])</f>
        <v>0.59475279919735502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489</v>
      </c>
      <c r="AT349">
        <f>_xlfn.RANK.AVG(Table2[[#This Row],[6M Return vs Nifty Z-Score]],Table2[6M Return vs Nifty Z-Score])</f>
        <v>383</v>
      </c>
      <c r="AU349">
        <f>_xlfn.RANK.AVG(Table2[[#This Row],[Sharpe Ratio Z-Score]],Table2[Sharpe Ratio Z-Score])</f>
        <v>193</v>
      </c>
      <c r="AV349">
        <f>(Table2[[#This Row],[Rank 1Y]]+Table2[[#This Row],[Rank 6M]]+Table2[[#This Row],[Rank Sharpe]])/3</f>
        <v>355</v>
      </c>
    </row>
    <row r="350" spans="1:48" x14ac:dyDescent="0.3">
      <c r="A350" t="s">
        <v>578</v>
      </c>
      <c r="B350" t="s">
        <v>579</v>
      </c>
      <c r="C350" t="s">
        <v>3148</v>
      </c>
      <c r="D350" t="s">
        <v>580</v>
      </c>
      <c r="E350">
        <v>34047.849064279901</v>
      </c>
      <c r="F350">
        <v>1401.65</v>
      </c>
      <c r="G350">
        <v>-18.3908326831721</v>
      </c>
      <c r="H350">
        <f>(Table2[[#This Row],[1Y Return vs Nifty]]-AVERAGE(Table2[1Y Return vs Nifty]))/_xlfn.STDEV.P(Table2[1Y Return vs Nifty])</f>
        <v>-0.72352510970194694</v>
      </c>
      <c r="I350">
        <v>5.4203240284422796</v>
      </c>
      <c r="J350">
        <f>(Table2[[#This Row],[1M Return vs Nifty]]-AVERAGE(Table2[1M Return vs Nifty]))/_xlfn.STDEV.P(Table2[1M Return vs Nifty])</f>
        <v>0.66987230755128846</v>
      </c>
      <c r="K350">
        <v>41.281661575431897</v>
      </c>
      <c r="L350">
        <f>(Table2[[#This Row],[6M Return vs Nifty]]-AVERAGE(Table2[6M Return vs Nifty]))/_xlfn.STDEV.P(Table2[6M Return vs Nifty])</f>
        <v>1.2819614217407742</v>
      </c>
      <c r="M350">
        <v>3.3191341201927198</v>
      </c>
      <c r="N350">
        <f>(Table2[[#This Row],[1W Return vs Nifty]]-AVERAGE(Table2[1W Return vs Nifty]))/_xlfn.STDEV.P(Table2[1W Return vs Nifty])</f>
        <v>0.5365941173203832</v>
      </c>
      <c r="O350">
        <v>1315.45</v>
      </c>
      <c r="P350">
        <v>1276.7770846876001</v>
      </c>
      <c r="Q350">
        <v>1175.7605509576699</v>
      </c>
      <c r="R350">
        <v>60.454530922147697</v>
      </c>
      <c r="S350" s="1">
        <f>(Table2[[#This Row],[Close Price]]-Table2[[#This Row],[20D EMA]])/Table2[[#This Row],[20D EMA]]</f>
        <v>6.552890645786616E-2</v>
      </c>
      <c r="T350" s="1">
        <f>(Table2[[#This Row],[Close Price]]-Table2[[#This Row],[50D EMA]])/Table2[[#This Row],[50D EMA]]</f>
        <v>9.7803224078816933E-2</v>
      </c>
      <c r="U350" s="1">
        <f>(Table2[[#This Row],[Close Price]]-Table2[[#This Row],[200D EMA]])/Table2[[#This Row],[200D EMA]]</f>
        <v>0.19212198339053027</v>
      </c>
      <c r="V350">
        <v>0.732639816156616</v>
      </c>
      <c r="W350">
        <v>1344</v>
      </c>
      <c r="X350">
        <v>1410</v>
      </c>
      <c r="Y350">
        <v>1241</v>
      </c>
      <c r="Z350">
        <v>1410</v>
      </c>
      <c r="AA350">
        <v>1227.5</v>
      </c>
      <c r="AB350">
        <v>1410</v>
      </c>
      <c r="AC350" s="1">
        <f>(Table2[[#This Row],[Close Price]]/Table2[[#This Row],[Day Low]])-1</f>
        <v>4.2894345238095211E-2</v>
      </c>
      <c r="AD350" s="1">
        <f>(Table2[[#This Row],[Day High]]/Table2[[#This Row],[Close Price]])-1</f>
        <v>5.9572646523740058E-3</v>
      </c>
      <c r="AE350" s="1">
        <f>(Table2[[#This Row],[Close Price]]/Table2[[#This Row],[Current Week Low]])-1</f>
        <v>0.1294520547945206</v>
      </c>
      <c r="AF350" s="1">
        <f>(Table2[[#This Row],[Current Week High]]/Table2[[#This Row],[Close Price]])-1</f>
        <v>5.9572646523740058E-3</v>
      </c>
      <c r="AG350" s="1">
        <f>(Table2[[#This Row],[Close Price]]/Table2[[#This Row],[Current Month Low]])-1</f>
        <v>0.14187372708757651</v>
      </c>
      <c r="AH350" s="1">
        <f>(Table2[[#This Row],[Current Month High]]/Table2[[#This Row],[Close Price]])-1</f>
        <v>5.9572646523740058E-3</v>
      </c>
      <c r="AI350">
        <v>6.15346199122461</v>
      </c>
      <c r="AJ350">
        <v>58.190847017662598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0.27</v>
      </c>
      <c r="AM350" t="s">
        <v>3182</v>
      </c>
      <c r="AN350">
        <v>5.51</v>
      </c>
      <c r="AO350" t="s">
        <v>3182</v>
      </c>
      <c r="AP350">
        <v>3.024730673767E-2</v>
      </c>
      <c r="AQ350">
        <f>(Table2[[#This Row],[Sharpe Ratio]]-AVERAGE(Table2[Sharpe Ratio]))/_xlfn.STDEV.P(Table2[Sharpe Ratio])</f>
        <v>-0.32770249937689094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1.4372002375336079</v>
      </c>
      <c r="AS350">
        <f>_xlfn.RANK.AVG(Table2[[#This Row],[1Y Return vs Nifty Z-Score]],Table2[1Y Return vs Nifty Z-Score])</f>
        <v>566</v>
      </c>
      <c r="AT350">
        <f>_xlfn.RANK.AVG(Table2[[#This Row],[6M Return vs Nifty Z-Score]],Table2[6M Return vs Nifty Z-Score])</f>
        <v>77</v>
      </c>
      <c r="AU350">
        <f>_xlfn.RANK.AVG(Table2[[#This Row],[Sharpe Ratio Z-Score]],Table2[Sharpe Ratio Z-Score])</f>
        <v>423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612</v>
      </c>
      <c r="B351" t="s">
        <v>613</v>
      </c>
      <c r="C351" t="s">
        <v>3142</v>
      </c>
      <c r="D351" t="s">
        <v>409</v>
      </c>
      <c r="E351">
        <v>32069.422268269998</v>
      </c>
      <c r="F351">
        <v>504.95</v>
      </c>
      <c r="G351">
        <v>5.5634529338065803</v>
      </c>
      <c r="H351">
        <f>(Table2[[#This Row],[1Y Return vs Nifty]]-AVERAGE(Table2[1Y Return vs Nifty]))/_xlfn.STDEV.P(Table2[1Y Return vs Nifty])</f>
        <v>-0.31247109640297632</v>
      </c>
      <c r="I351">
        <v>-3.4891385352289399</v>
      </c>
      <c r="J351">
        <f>(Table2[[#This Row],[1M Return vs Nifty]]-AVERAGE(Table2[1M Return vs Nifty]))/_xlfn.STDEV.P(Table2[1M Return vs Nifty])</f>
        <v>-0.35758284147261526</v>
      </c>
      <c r="K351">
        <v>-8.7166494632076308</v>
      </c>
      <c r="L351">
        <f>(Table2[[#This Row],[6M Return vs Nifty]]-AVERAGE(Table2[6M Return vs Nifty]))/_xlfn.STDEV.P(Table2[6M Return vs Nifty])</f>
        <v>-0.48826064979749106</v>
      </c>
      <c r="M351">
        <v>0.77521401680599</v>
      </c>
      <c r="N351">
        <f>(Table2[[#This Row],[1W Return vs Nifty]]-AVERAGE(Table2[1W Return vs Nifty]))/_xlfn.STDEV.P(Table2[1W Return vs Nifty])</f>
        <v>1.0337491125348625E-2</v>
      </c>
      <c r="O351">
        <v>503.39</v>
      </c>
      <c r="P351">
        <v>509.56395859839898</v>
      </c>
      <c r="Q351">
        <v>492.15239456191301</v>
      </c>
      <c r="R351">
        <v>47.532022651517003</v>
      </c>
      <c r="S351" s="1">
        <f>(Table2[[#This Row],[Close Price]]-Table2[[#This Row],[20D EMA]])/Table2[[#This Row],[20D EMA]]</f>
        <v>3.0989888555593126E-3</v>
      </c>
      <c r="T351" s="1">
        <f>(Table2[[#This Row],[Close Price]]-Table2[[#This Row],[50D EMA]])/Table2[[#This Row],[50D EMA]]</f>
        <v>-9.0547192762417857E-3</v>
      </c>
      <c r="U351" s="1">
        <f>(Table2[[#This Row],[Close Price]]-Table2[[#This Row],[200D EMA]])/Table2[[#This Row],[200D EMA]]</f>
        <v>2.6003338761520604E-2</v>
      </c>
      <c r="V351">
        <v>0.69404247153036802</v>
      </c>
      <c r="W351">
        <v>494.65</v>
      </c>
      <c r="X351">
        <v>508</v>
      </c>
      <c r="Y351">
        <v>478.1</v>
      </c>
      <c r="Z351">
        <v>508</v>
      </c>
      <c r="AA351">
        <v>474.25</v>
      </c>
      <c r="AB351">
        <v>552.15</v>
      </c>
      <c r="AC351" s="1">
        <f>(Table2[[#This Row],[Close Price]]/Table2[[#This Row],[Day Low]])-1</f>
        <v>2.0822804002830209E-2</v>
      </c>
      <c r="AD351" s="1">
        <f>(Table2[[#This Row],[Day High]]/Table2[[#This Row],[Close Price]])-1</f>
        <v>6.0402020001981693E-3</v>
      </c>
      <c r="AE351" s="1">
        <f>(Table2[[#This Row],[Close Price]]/Table2[[#This Row],[Current Week Low]])-1</f>
        <v>5.6159799205187211E-2</v>
      </c>
      <c r="AF351" s="1">
        <f>(Table2[[#This Row],[Current Week High]]/Table2[[#This Row],[Close Price]])-1</f>
        <v>6.0402020001981693E-3</v>
      </c>
      <c r="AG351" s="1">
        <f>(Table2[[#This Row],[Close Price]]/Table2[[#This Row],[Current Month Low]])-1</f>
        <v>6.4733790195044882E-2</v>
      </c>
      <c r="AH351" s="1">
        <f>(Table2[[#This Row],[Current Month High]]/Table2[[#This Row],[Close Price]])-1</f>
        <v>9.3474601445687755E-2</v>
      </c>
      <c r="AI351">
        <v>15.8332508169125</v>
      </c>
      <c r="AJ351">
        <v>34.563624250499601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0.11</v>
      </c>
      <c r="AM351" t="s">
        <v>3182</v>
      </c>
      <c r="AN351">
        <v>-1.95</v>
      </c>
      <c r="AO351" t="s">
        <v>3181</v>
      </c>
      <c r="AP351">
        <v>0.11451530292378501</v>
      </c>
      <c r="AQ351">
        <f>(Table2[[#This Row],[Sharpe Ratio]]-AVERAGE(Table2[Sharpe Ratio]))/_xlfn.STDEV.P(Table2[Sharpe Ratio])</f>
        <v>0.67335375762273852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404</v>
      </c>
      <c r="AT351">
        <f>_xlfn.RANK.AVG(Table2[[#This Row],[6M Return vs Nifty Z-Score]],Table2[6M Return vs Nifty Z-Score])</f>
        <v>486</v>
      </c>
      <c r="AU351">
        <f>_xlfn.RANK.AVG(Table2[[#This Row],[Sharpe Ratio Z-Score]],Table2[Sharpe Ratio Z-Score])</f>
        <v>177</v>
      </c>
      <c r="AV351">
        <f>(Table2[[#This Row],[Rank 1Y]]+Table2[[#This Row],[Rank 6M]]+Table2[[#This Row],[Rank Sharpe]])/3</f>
        <v>355.66666666666669</v>
      </c>
    </row>
    <row r="352" spans="1:48" x14ac:dyDescent="0.3">
      <c r="A352" t="s">
        <v>1082</v>
      </c>
      <c r="B352" t="s">
        <v>1083</v>
      </c>
      <c r="C352" t="s">
        <v>3145</v>
      </c>
      <c r="D352" t="s">
        <v>67</v>
      </c>
      <c r="E352">
        <v>11820</v>
      </c>
      <c r="F352">
        <v>78.8</v>
      </c>
      <c r="G352">
        <v>16.0179652085816</v>
      </c>
      <c r="H352">
        <f>(Table2[[#This Row],[1Y Return vs Nifty]]-AVERAGE(Table2[1Y Return vs Nifty]))/_xlfn.STDEV.P(Table2[1Y Return vs Nifty])</f>
        <v>-0.13307233259331094</v>
      </c>
      <c r="I352">
        <v>-6.8393098066218103</v>
      </c>
      <c r="J352">
        <f>(Table2[[#This Row],[1M Return vs Nifty]]-AVERAGE(Table2[1M Return vs Nifty]))/_xlfn.STDEV.P(Table2[1M Return vs Nifty])</f>
        <v>-0.74393058111519539</v>
      </c>
      <c r="K352">
        <v>-1.73274537092088</v>
      </c>
      <c r="L352">
        <f>(Table2[[#This Row],[6M Return vs Nifty]]-AVERAGE(Table2[6M Return vs Nifty]))/_xlfn.STDEV.P(Table2[6M Return vs Nifty])</f>
        <v>-0.24099107382885401</v>
      </c>
      <c r="M352">
        <v>3.4584918205517798</v>
      </c>
      <c r="N352">
        <f>(Table2[[#This Row],[1W Return vs Nifty]]-AVERAGE(Table2[1W Return vs Nifty]))/_xlfn.STDEV.P(Table2[1W Return vs Nifty])</f>
        <v>0.56542281879085088</v>
      </c>
      <c r="O352">
        <v>80.66</v>
      </c>
      <c r="P352">
        <v>86.097483176255693</v>
      </c>
      <c r="Q352">
        <v>80.778342102671303</v>
      </c>
      <c r="R352">
        <v>48.323397665497403</v>
      </c>
      <c r="S352" s="1">
        <f>(Table2[[#This Row],[Close Price]]-Table2[[#This Row],[20D EMA]])/Table2[[#This Row],[20D EMA]]</f>
        <v>-2.3059757004711127E-2</v>
      </c>
      <c r="T352" s="1">
        <f>(Table2[[#This Row],[Close Price]]-Table2[[#This Row],[50D EMA]])/Table2[[#This Row],[50D EMA]]</f>
        <v>-8.4758379769552014E-2</v>
      </c>
      <c r="U352" s="1">
        <f>(Table2[[#This Row],[Close Price]]-Table2[[#This Row],[200D EMA]])/Table2[[#This Row],[200D EMA]]</f>
        <v>-2.4490996610908197E-2</v>
      </c>
      <c r="V352">
        <v>0.350743641931901</v>
      </c>
      <c r="W352">
        <v>77.55</v>
      </c>
      <c r="X352">
        <v>80.34</v>
      </c>
      <c r="Y352">
        <v>72.81</v>
      </c>
      <c r="Z352">
        <v>80.34</v>
      </c>
      <c r="AA352">
        <v>72.16</v>
      </c>
      <c r="AB352">
        <v>91.17</v>
      </c>
      <c r="AC352" s="1">
        <f>(Table2[[#This Row],[Close Price]]/Table2[[#This Row],[Day Low]])-1</f>
        <v>1.6118633139909688E-2</v>
      </c>
      <c r="AD352" s="1">
        <f>(Table2[[#This Row],[Day High]]/Table2[[#This Row],[Close Price]])-1</f>
        <v>1.9543147208122003E-2</v>
      </c>
      <c r="AE352" s="1">
        <f>(Table2[[#This Row],[Close Price]]/Table2[[#This Row],[Current Week Low]])-1</f>
        <v>8.2268919104518501E-2</v>
      </c>
      <c r="AF352" s="1">
        <f>(Table2[[#This Row],[Current Week High]]/Table2[[#This Row],[Close Price]])-1</f>
        <v>1.9543147208122003E-2</v>
      </c>
      <c r="AG352" s="1">
        <f>(Table2[[#This Row],[Close Price]]/Table2[[#This Row],[Current Month Low]])-1</f>
        <v>9.2017738359201795E-2</v>
      </c>
      <c r="AH352" s="1">
        <f>(Table2[[#This Row],[Current Month High]]/Table2[[#This Row],[Close Price]])-1</f>
        <v>0.15697969543147217</v>
      </c>
      <c r="AI352">
        <v>67.258883248730996</v>
      </c>
      <c r="AJ352">
        <v>57.9158316633266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-0.26</v>
      </c>
      <c r="AM352" t="s">
        <v>3181</v>
      </c>
      <c r="AN352">
        <v>-5.73</v>
      </c>
      <c r="AO352" t="s">
        <v>3181</v>
      </c>
      <c r="AP352">
        <v>6.2670690005264998E-2</v>
      </c>
      <c r="AQ352">
        <f>(Table2[[#This Row],[Sharpe Ratio]]-AVERAGE(Table2[Sharpe Ratio]))/_xlfn.STDEV.P(Table2[Sharpe Ratio])</f>
        <v>5.7469002997947431E-2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344</v>
      </c>
      <c r="AT352">
        <f>_xlfn.RANK.AVG(Table2[[#This Row],[6M Return vs Nifty Z-Score]],Table2[6M Return vs Nifty Z-Score])</f>
        <v>404</v>
      </c>
      <c r="AU352">
        <f>_xlfn.RANK.AVG(Table2[[#This Row],[Sharpe Ratio Z-Score]],Table2[Sharpe Ratio Z-Score])</f>
        <v>319</v>
      </c>
      <c r="AV352">
        <f>(Table2[[#This Row],[Rank 1Y]]+Table2[[#This Row],[Rank 6M]]+Table2[[#This Row],[Rank Sharpe]])/3</f>
        <v>355.66666666666669</v>
      </c>
    </row>
    <row r="353" spans="1:48" x14ac:dyDescent="0.3">
      <c r="A353" t="s">
        <v>2049</v>
      </c>
      <c r="B353" t="s">
        <v>2050</v>
      </c>
      <c r="C353" t="s">
        <v>3150</v>
      </c>
      <c r="D353" t="s">
        <v>284</v>
      </c>
      <c r="E353">
        <v>3120.7898976000001</v>
      </c>
      <c r="F353">
        <v>304.8</v>
      </c>
      <c r="G353">
        <v>26.1085701630175</v>
      </c>
      <c r="H353">
        <f>(Table2[[#This Row],[1Y Return vs Nifty]]-AVERAGE(Table2[1Y Return vs Nifty]))/_xlfn.STDEV.P(Table2[1Y Return vs Nifty])</f>
        <v>4.0081804810620854E-2</v>
      </c>
      <c r="I353">
        <v>-0.35287137738408297</v>
      </c>
      <c r="J353">
        <f>(Table2[[#This Row],[1M Return vs Nifty]]-AVERAGE(Table2[1M Return vs Nifty]))/_xlfn.STDEV.P(Table2[1M Return vs Nifty])</f>
        <v>4.0970934295923422E-3</v>
      </c>
      <c r="K353">
        <v>5.8085499350802996</v>
      </c>
      <c r="L353">
        <f>(Table2[[#This Row],[6M Return vs Nifty]]-AVERAGE(Table2[6M Return vs Nifty]))/_xlfn.STDEV.P(Table2[6M Return vs Nifty])</f>
        <v>2.6013293345754761E-2</v>
      </c>
      <c r="M353">
        <v>3.0611163844709899</v>
      </c>
      <c r="N353">
        <f>(Table2[[#This Row],[1W Return vs Nifty]]-AVERAGE(Table2[1W Return vs Nifty]))/_xlfn.STDEV.P(Table2[1W Return vs Nifty])</f>
        <v>0.48321840677089278</v>
      </c>
      <c r="O353">
        <v>308.61</v>
      </c>
      <c r="P353">
        <v>315.879498072589</v>
      </c>
      <c r="Q353">
        <v>288.891041432566</v>
      </c>
      <c r="R353">
        <v>45.935436238368403</v>
      </c>
      <c r="S353" s="1">
        <f>(Table2[[#This Row],[Close Price]]-Table2[[#This Row],[20D EMA]])/Table2[[#This Row],[20D EMA]]</f>
        <v>-1.2345679012345685E-2</v>
      </c>
      <c r="T353" s="1">
        <f>(Table2[[#This Row],[Close Price]]-Table2[[#This Row],[50D EMA]])/Table2[[#This Row],[50D EMA]]</f>
        <v>-3.5075078123756313E-2</v>
      </c>
      <c r="U353" s="1">
        <f>(Table2[[#This Row],[Close Price]]-Table2[[#This Row],[200D EMA]])/Table2[[#This Row],[200D EMA]]</f>
        <v>5.5069061638408544E-2</v>
      </c>
      <c r="V353">
        <v>0.69957263666501701</v>
      </c>
      <c r="W353">
        <v>298.60000000000002</v>
      </c>
      <c r="X353">
        <v>307</v>
      </c>
      <c r="Y353">
        <v>287.3</v>
      </c>
      <c r="Z353">
        <v>314</v>
      </c>
      <c r="AA353">
        <v>284.25</v>
      </c>
      <c r="AB353">
        <v>337</v>
      </c>
      <c r="AC353" s="1">
        <f>(Table2[[#This Row],[Close Price]]/Table2[[#This Row],[Day Low]])-1</f>
        <v>2.0763563295378429E-2</v>
      </c>
      <c r="AD353" s="1">
        <f>(Table2[[#This Row],[Day High]]/Table2[[#This Row],[Close Price]])-1</f>
        <v>7.2178477690287846E-3</v>
      </c>
      <c r="AE353" s="1">
        <f>(Table2[[#This Row],[Close Price]]/Table2[[#This Row],[Current Week Low]])-1</f>
        <v>6.091193873999301E-2</v>
      </c>
      <c r="AF353" s="1">
        <f>(Table2[[#This Row],[Current Week High]]/Table2[[#This Row],[Close Price]])-1</f>
        <v>3.0183727034120755E-2</v>
      </c>
      <c r="AG353" s="1">
        <f>(Table2[[#This Row],[Close Price]]/Table2[[#This Row],[Current Month Low]])-1</f>
        <v>7.2295514511873327E-2</v>
      </c>
      <c r="AH353" s="1">
        <f>(Table2[[#This Row],[Current Month High]]/Table2[[#This Row],[Close Price]])-1</f>
        <v>0.10564304461942253</v>
      </c>
      <c r="AI353">
        <v>19.0452755905511</v>
      </c>
      <c r="AJ353">
        <v>61.269841269841201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</v>
      </c>
      <c r="AM353" t="s">
        <v>3183</v>
      </c>
      <c r="AN353">
        <v>-3.1</v>
      </c>
      <c r="AO353" t="s">
        <v>3181</v>
      </c>
      <c r="AP353">
        <v>1.2253273473705001E-2</v>
      </c>
      <c r="AQ353">
        <f>(Table2[[#This Row],[Sharpe Ratio]]-AVERAGE(Table2[Sharpe Ratio]))/_xlfn.STDEV.P(Table2[Sharpe Ratio])</f>
        <v>-0.54146146366705727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284</v>
      </c>
      <c r="AT353">
        <f>_xlfn.RANK.AVG(Table2[[#This Row],[6M Return vs Nifty Z-Score]],Table2[6M Return vs Nifty Z-Score])</f>
        <v>314</v>
      </c>
      <c r="AU353">
        <f>_xlfn.RANK.AVG(Table2[[#This Row],[Sharpe Ratio Z-Score]],Table2[Sharpe Ratio Z-Score])</f>
        <v>471</v>
      </c>
      <c r="AV353">
        <f>(Table2[[#This Row],[Rank 1Y]]+Table2[[#This Row],[Rank 6M]]+Table2[[#This Row],[Rank Sharpe]])/3</f>
        <v>356.33333333333331</v>
      </c>
    </row>
    <row r="354" spans="1:48" x14ac:dyDescent="0.3">
      <c r="A354" t="s">
        <v>628</v>
      </c>
      <c r="B354" t="s">
        <v>629</v>
      </c>
      <c r="C354" t="s">
        <v>3150</v>
      </c>
      <c r="D354" t="s">
        <v>400</v>
      </c>
      <c r="E354">
        <v>29777.956027820001</v>
      </c>
      <c r="F354">
        <v>6625.85</v>
      </c>
      <c r="G354">
        <v>7.7861408376329804</v>
      </c>
      <c r="H354">
        <f>(Table2[[#This Row],[1Y Return vs Nifty]]-AVERAGE(Table2[1Y Return vs Nifty]))/_xlfn.STDEV.P(Table2[1Y Return vs Nifty])</f>
        <v>-0.27432991374414839</v>
      </c>
      <c r="I354">
        <v>5.8097290426207504</v>
      </c>
      <c r="J354">
        <f>(Table2[[#This Row],[1M Return vs Nifty]]-AVERAGE(Table2[1M Return vs Nifty]))/_xlfn.STDEV.P(Table2[1M Return vs Nifty])</f>
        <v>0.71477918987040923</v>
      </c>
      <c r="K354">
        <v>14.6422976336184</v>
      </c>
      <c r="L354">
        <f>(Table2[[#This Row],[6M Return vs Nifty]]-AVERAGE(Table2[6M Return vs Nifty]))/_xlfn.STDEV.P(Table2[6M Return vs Nifty])</f>
        <v>0.33877776129483061</v>
      </c>
      <c r="M354">
        <v>0.94862038173683805</v>
      </c>
      <c r="N354">
        <f>(Table2[[#This Row],[1W Return vs Nifty]]-AVERAGE(Table2[1W Return vs Nifty]))/_xlfn.STDEV.P(Table2[1W Return vs Nifty])</f>
        <v>4.6209784617492221E-2</v>
      </c>
      <c r="O354">
        <v>6499.69</v>
      </c>
      <c r="P354">
        <v>6472.0262995016801</v>
      </c>
      <c r="Q354">
        <v>6057.74996597476</v>
      </c>
      <c r="R354">
        <v>40.163916552612001</v>
      </c>
      <c r="S354" s="1">
        <f>(Table2[[#This Row],[Close Price]]-Table2[[#This Row],[20D EMA]])/Table2[[#This Row],[20D EMA]]</f>
        <v>1.9410156484386296E-2</v>
      </c>
      <c r="T354" s="1">
        <f>(Table2[[#This Row],[Close Price]]-Table2[[#This Row],[50D EMA]])/Table2[[#This Row],[50D EMA]]</f>
        <v>2.3767471481097667E-2</v>
      </c>
      <c r="U354" s="1">
        <f>(Table2[[#This Row],[Close Price]]-Table2[[#This Row],[200D EMA]])/Table2[[#This Row],[200D EMA]]</f>
        <v>9.3780700295679281E-2</v>
      </c>
      <c r="V354">
        <v>0.45964070230563697</v>
      </c>
      <c r="W354">
        <v>6350.1</v>
      </c>
      <c r="X354">
        <v>6700</v>
      </c>
      <c r="Y354">
        <v>6302</v>
      </c>
      <c r="Z354">
        <v>6700</v>
      </c>
      <c r="AA354">
        <v>6253.4</v>
      </c>
      <c r="AB354">
        <v>6919.6</v>
      </c>
      <c r="AC354" s="1">
        <f>(Table2[[#This Row],[Close Price]]/Table2[[#This Row],[Day Low]])-1</f>
        <v>4.3424512999795217E-2</v>
      </c>
      <c r="AD354" s="1">
        <f>(Table2[[#This Row],[Day High]]/Table2[[#This Row],[Close Price]])-1</f>
        <v>1.1191017001592085E-2</v>
      </c>
      <c r="AE354" s="1">
        <f>(Table2[[#This Row],[Close Price]]/Table2[[#This Row],[Current Week Low]])-1</f>
        <v>5.1388448111710616E-2</v>
      </c>
      <c r="AF354" s="1">
        <f>(Table2[[#This Row],[Current Week High]]/Table2[[#This Row],[Close Price]])-1</f>
        <v>1.1191017001592085E-2</v>
      </c>
      <c r="AG354" s="1">
        <f>(Table2[[#This Row],[Close Price]]/Table2[[#This Row],[Current Month Low]])-1</f>
        <v>5.9559599577829747E-2</v>
      </c>
      <c r="AH354" s="1">
        <f>(Table2[[#This Row],[Current Month High]]/Table2[[#This Row],[Close Price]])-1</f>
        <v>4.4333934514062312E-2</v>
      </c>
      <c r="AI354">
        <v>8.6177622493717791</v>
      </c>
      <c r="AJ354">
        <v>36.495854148426602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</v>
      </c>
      <c r="AM354" t="s">
        <v>3182</v>
      </c>
      <c r="AN354">
        <v>0.72</v>
      </c>
      <c r="AO354" t="s">
        <v>3182</v>
      </c>
      <c r="AP354">
        <v>1.1088942877908001E-2</v>
      </c>
      <c r="AQ354">
        <f>(Table2[[#This Row],[Sharpe Ratio]]-AVERAGE(Table2[Sharpe Ratio]))/_xlfn.STDEV.P(Table2[Sharpe Ratio])</f>
        <v>-0.55529305431701681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0.27014376772156684</v>
      </c>
      <c r="AS354">
        <f>_xlfn.RANK.AVG(Table2[[#This Row],[1Y Return vs Nifty Z-Score]],Table2[1Y Return vs Nifty Z-Score])</f>
        <v>393</v>
      </c>
      <c r="AT354">
        <f>_xlfn.RANK.AVG(Table2[[#This Row],[6M Return vs Nifty Z-Score]],Table2[6M Return vs Nifty Z-Score])</f>
        <v>204</v>
      </c>
      <c r="AU354">
        <f>_xlfn.RANK.AVG(Table2[[#This Row],[Sharpe Ratio Z-Score]],Table2[Sharpe Ratio Z-Score])</f>
        <v>474</v>
      </c>
      <c r="AV354">
        <f>(Table2[[#This Row],[Rank 1Y]]+Table2[[#This Row],[Rank 6M]]+Table2[[#This Row],[Rank Sharpe]])/3</f>
        <v>357</v>
      </c>
    </row>
    <row r="355" spans="1:48" x14ac:dyDescent="0.3">
      <c r="A355" t="s">
        <v>1023</v>
      </c>
      <c r="B355" t="s">
        <v>1024</v>
      </c>
      <c r="C355" t="s">
        <v>3142</v>
      </c>
      <c r="D355" t="s">
        <v>244</v>
      </c>
      <c r="E355">
        <v>13521.15980601</v>
      </c>
      <c r="F355">
        <v>1647.3</v>
      </c>
      <c r="G355">
        <v>17.730047344977802</v>
      </c>
      <c r="H355">
        <f>(Table2[[#This Row],[1Y Return vs Nifty]]-AVERAGE(Table2[1Y Return vs Nifty]))/_xlfn.STDEV.P(Table2[1Y Return vs Nifty])</f>
        <v>-0.10369311233535786</v>
      </c>
      <c r="I355">
        <v>5.4742308090451397</v>
      </c>
      <c r="J355">
        <f>(Table2[[#This Row],[1M Return vs Nifty]]-AVERAGE(Table2[1M Return vs Nifty]))/_xlfn.STDEV.P(Table2[1M Return vs Nifty])</f>
        <v>0.67608893385190871</v>
      </c>
      <c r="K355">
        <v>-11.432204246303799</v>
      </c>
      <c r="L355">
        <f>(Table2[[#This Row],[6M Return vs Nifty]]-AVERAGE(Table2[6M Return vs Nifty]))/_xlfn.STDEV.P(Table2[6M Return vs Nifty])</f>
        <v>-0.58440659780347692</v>
      </c>
      <c r="M355">
        <v>-0.164630571634893</v>
      </c>
      <c r="N355">
        <f>(Table2[[#This Row],[1W Return vs Nifty]]-AVERAGE(Table2[1W Return vs Nifty]))/_xlfn.STDEV.P(Table2[1W Return vs Nifty])</f>
        <v>-0.18408663469609438</v>
      </c>
      <c r="O355">
        <v>1654.34</v>
      </c>
      <c r="P355">
        <v>1657.76008563399</v>
      </c>
      <c r="Q355">
        <v>1619.9525294433299</v>
      </c>
      <c r="R355">
        <v>45.775183886179803</v>
      </c>
      <c r="S355" s="1">
        <f>(Table2[[#This Row],[Close Price]]-Table2[[#This Row],[20D EMA]])/Table2[[#This Row],[20D EMA]]</f>
        <v>-4.2554734818719027E-3</v>
      </c>
      <c r="T355" s="1">
        <f>(Table2[[#This Row],[Close Price]]-Table2[[#This Row],[50D EMA]])/Table2[[#This Row],[50D EMA]]</f>
        <v>-6.3097704695849978E-3</v>
      </c>
      <c r="U355" s="1">
        <f>(Table2[[#This Row],[Close Price]]-Table2[[#This Row],[200D EMA]])/Table2[[#This Row],[200D EMA]]</f>
        <v>1.6881649344420938E-2</v>
      </c>
      <c r="V355">
        <v>0.99217580736794697</v>
      </c>
      <c r="W355">
        <v>1627.05</v>
      </c>
      <c r="X355">
        <v>1656.8</v>
      </c>
      <c r="Y355">
        <v>1570.3</v>
      </c>
      <c r="Z355">
        <v>1659.95</v>
      </c>
      <c r="AA355">
        <v>1552.7</v>
      </c>
      <c r="AB355">
        <v>1787</v>
      </c>
      <c r="AC355" s="1">
        <f>(Table2[[#This Row],[Close Price]]/Table2[[#This Row],[Day Low]])-1</f>
        <v>1.2445837558771933E-2</v>
      </c>
      <c r="AD355" s="1">
        <f>(Table2[[#This Row],[Day High]]/Table2[[#This Row],[Close Price]])-1</f>
        <v>5.7670126874278527E-3</v>
      </c>
      <c r="AE355" s="1">
        <f>(Table2[[#This Row],[Close Price]]/Table2[[#This Row],[Current Week Low]])-1</f>
        <v>4.9035216200725928E-2</v>
      </c>
      <c r="AF355" s="1">
        <f>(Table2[[#This Row],[Current Week High]]/Table2[[#This Row],[Close Price]])-1</f>
        <v>7.679232683785564E-3</v>
      </c>
      <c r="AG355" s="1">
        <f>(Table2[[#This Row],[Close Price]]/Table2[[#This Row],[Current Month Low]])-1</f>
        <v>6.0926128679075209E-2</v>
      </c>
      <c r="AH355" s="1">
        <f>(Table2[[#This Row],[Current Month High]]/Table2[[#This Row],[Close Price]])-1</f>
        <v>8.480543920354533E-2</v>
      </c>
      <c r="AI355">
        <v>34.884356219267801</v>
      </c>
      <c r="AJ355">
        <v>46.030761047825798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0.06</v>
      </c>
      <c r="AM355" t="s">
        <v>3182</v>
      </c>
      <c r="AN355">
        <v>-4.5999999999999996</v>
      </c>
      <c r="AO355" t="s">
        <v>3181</v>
      </c>
      <c r="AP355">
        <v>9.5220238859230005E-2</v>
      </c>
      <c r="AQ355">
        <f>(Table2[[#This Row],[Sharpe Ratio]]-AVERAGE(Table2[Sharpe Ratio]))/_xlfn.STDEV.P(Table2[Sharpe Ratio])</f>
        <v>0.44413928136568798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324</v>
      </c>
      <c r="AT355">
        <f>_xlfn.RANK.AVG(Table2[[#This Row],[6M Return vs Nifty Z-Score]],Table2[6M Return vs Nifty Z-Score])</f>
        <v>519</v>
      </c>
      <c r="AU355">
        <f>_xlfn.RANK.AVG(Table2[[#This Row],[Sharpe Ratio Z-Score]],Table2[Sharpe Ratio Z-Score])</f>
        <v>230</v>
      </c>
      <c r="AV355">
        <f>(Table2[[#This Row],[Rank 1Y]]+Table2[[#This Row],[Rank 6M]]+Table2[[#This Row],[Rank Sharpe]])/3</f>
        <v>357.66666666666669</v>
      </c>
    </row>
    <row r="356" spans="1:48" x14ac:dyDescent="0.3">
      <c r="A356" t="s">
        <v>1196</v>
      </c>
      <c r="B356" t="s">
        <v>1197</v>
      </c>
      <c r="C356" t="s">
        <v>3145</v>
      </c>
      <c r="D356" t="s">
        <v>438</v>
      </c>
      <c r="E356">
        <v>10079.890576399999</v>
      </c>
      <c r="F356">
        <v>216.4</v>
      </c>
      <c r="G356">
        <v>28.538868701747699</v>
      </c>
      <c r="H356">
        <f>(Table2[[#This Row],[1Y Return vs Nifty]]-AVERAGE(Table2[1Y Return vs Nifty]))/_xlfn.STDEV.P(Table2[1Y Return vs Nifty])</f>
        <v>8.1785572722263236E-2</v>
      </c>
      <c r="I356">
        <v>-10.796451842527199</v>
      </c>
      <c r="J356">
        <f>(Table2[[#This Row],[1M Return vs Nifty]]-AVERAGE(Table2[1M Return vs Nifty]))/_xlfn.STDEV.P(Table2[1M Return vs Nifty])</f>
        <v>-1.2002752743168226</v>
      </c>
      <c r="K356">
        <v>-12.1055748546205</v>
      </c>
      <c r="L356">
        <f>(Table2[[#This Row],[6M Return vs Nifty]]-AVERAGE(Table2[6M Return vs Nifty]))/_xlfn.STDEV.P(Table2[6M Return vs Nifty])</f>
        <v>-0.60824771340128503</v>
      </c>
      <c r="M356">
        <v>2.0770589472052299</v>
      </c>
      <c r="N356">
        <f>(Table2[[#This Row],[1W Return vs Nifty]]-AVERAGE(Table2[1W Return vs Nifty]))/_xlfn.STDEV.P(Table2[1W Return vs Nifty])</f>
        <v>0.27964804061506393</v>
      </c>
      <c r="O356">
        <v>227.03</v>
      </c>
      <c r="P356">
        <v>242.53366546201701</v>
      </c>
      <c r="Q356">
        <v>232.34934304684799</v>
      </c>
      <c r="R356">
        <v>42.814123889854898</v>
      </c>
      <c r="S356" s="1">
        <f>(Table2[[#This Row],[Close Price]]-Table2[[#This Row],[20D EMA]])/Table2[[#This Row],[20D EMA]]</f>
        <v>-4.6822005902303641E-2</v>
      </c>
      <c r="T356" s="1">
        <f>(Table2[[#This Row],[Close Price]]-Table2[[#This Row],[50D EMA]])/Table2[[#This Row],[50D EMA]]</f>
        <v>-0.10775273367609982</v>
      </c>
      <c r="U356" s="1">
        <f>(Table2[[#This Row],[Close Price]]-Table2[[#This Row],[200D EMA]])/Table2[[#This Row],[200D EMA]]</f>
        <v>-6.8643805218903342E-2</v>
      </c>
      <c r="V356">
        <v>0.68366884619579704</v>
      </c>
      <c r="W356">
        <v>213.65</v>
      </c>
      <c r="X356">
        <v>218</v>
      </c>
      <c r="Y356">
        <v>199.3</v>
      </c>
      <c r="Z356">
        <v>219.65</v>
      </c>
      <c r="AA356">
        <v>199.3</v>
      </c>
      <c r="AB356">
        <v>262.8</v>
      </c>
      <c r="AC356" s="1">
        <f>(Table2[[#This Row],[Close Price]]/Table2[[#This Row],[Day Low]])-1</f>
        <v>1.2871518839222995E-2</v>
      </c>
      <c r="AD356" s="1">
        <f>(Table2[[#This Row],[Day High]]/Table2[[#This Row],[Close Price]])-1</f>
        <v>7.3937153419592061E-3</v>
      </c>
      <c r="AE356" s="1">
        <f>(Table2[[#This Row],[Close Price]]/Table2[[#This Row],[Current Week Low]])-1</f>
        <v>8.5800301053687855E-2</v>
      </c>
      <c r="AF356" s="1">
        <f>(Table2[[#This Row],[Current Week High]]/Table2[[#This Row],[Close Price]])-1</f>
        <v>1.501848428835495E-2</v>
      </c>
      <c r="AG356" s="1">
        <f>(Table2[[#This Row],[Close Price]]/Table2[[#This Row],[Current Month Low]])-1</f>
        <v>8.5800301053687855E-2</v>
      </c>
      <c r="AH356" s="1">
        <f>(Table2[[#This Row],[Current Month High]]/Table2[[#This Row],[Close Price]])-1</f>
        <v>0.21441774491682075</v>
      </c>
      <c r="AI356">
        <v>77.541589648798507</v>
      </c>
      <c r="AJ356">
        <v>65.506692160611806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-0.16</v>
      </c>
      <c r="AM356" t="s">
        <v>3181</v>
      </c>
      <c r="AN356">
        <v>-9.34</v>
      </c>
      <c r="AO356" t="s">
        <v>3181</v>
      </c>
      <c r="AP356">
        <v>7.7719811304576003E-2</v>
      </c>
      <c r="AQ356">
        <f>(Table2[[#This Row],[Sharpe Ratio]]-AVERAGE(Table2[Sharpe Ratio]))/_xlfn.STDEV.P(Table2[Sharpe Ratio])</f>
        <v>0.23624407444676832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268</v>
      </c>
      <c r="AT356">
        <f>_xlfn.RANK.AVG(Table2[[#This Row],[6M Return vs Nifty Z-Score]],Table2[6M Return vs Nifty Z-Score])</f>
        <v>524</v>
      </c>
      <c r="AU356">
        <f>_xlfn.RANK.AVG(Table2[[#This Row],[Sharpe Ratio Z-Score]],Table2[Sharpe Ratio Z-Score])</f>
        <v>281</v>
      </c>
      <c r="AV356">
        <f>(Table2[[#This Row],[Rank 1Y]]+Table2[[#This Row],[Rank 6M]]+Table2[[#This Row],[Rank Sharpe]])/3</f>
        <v>357.66666666666669</v>
      </c>
    </row>
    <row r="357" spans="1:48" x14ac:dyDescent="0.3">
      <c r="A357" t="s">
        <v>187</v>
      </c>
      <c r="B357" t="s">
        <v>188</v>
      </c>
      <c r="C357" t="s">
        <v>3134</v>
      </c>
      <c r="D357" t="s">
        <v>18</v>
      </c>
      <c r="E357">
        <v>134819.0580396</v>
      </c>
      <c r="F357">
        <v>310.75</v>
      </c>
      <c r="G357">
        <v>51.087674876559397</v>
      </c>
      <c r="H357">
        <f>(Table2[[#This Row],[1Y Return vs Nifty]]-AVERAGE(Table2[1Y Return vs Nifty]))/_xlfn.STDEV.P(Table2[1Y Return vs Nifty])</f>
        <v>0.46872164844005865</v>
      </c>
      <c r="I357">
        <v>-10.1026495982121</v>
      </c>
      <c r="J357">
        <f>(Table2[[#This Row],[1M Return vs Nifty]]-AVERAGE(Table2[1M Return vs Nifty]))/_xlfn.STDEV.P(Table2[1M Return vs Nifty])</f>
        <v>-1.120264759290633</v>
      </c>
      <c r="K357">
        <v>-9.1523471473010591</v>
      </c>
      <c r="L357">
        <f>(Table2[[#This Row],[6M Return vs Nifty]]-AVERAGE(Table2[6M Return vs Nifty]))/_xlfn.STDEV.P(Table2[6M Return vs Nifty])</f>
        <v>-0.50368680401906529</v>
      </c>
      <c r="M357">
        <v>-3.1096171573591702</v>
      </c>
      <c r="N357">
        <f>(Table2[[#This Row],[1W Return vs Nifty]]-AVERAGE(Table2[1W Return vs Nifty]))/_xlfn.STDEV.P(Table2[1W Return vs Nifty])</f>
        <v>-0.79331123366428247</v>
      </c>
      <c r="O357">
        <v>326.81</v>
      </c>
      <c r="P357">
        <v>333.46132605777598</v>
      </c>
      <c r="Q357">
        <v>306.11408974296398</v>
      </c>
      <c r="R357">
        <v>27.5610619236198</v>
      </c>
      <c r="S357" s="1">
        <f>(Table2[[#This Row],[Close Price]]-Table2[[#This Row],[20D EMA]])/Table2[[#This Row],[20D EMA]]</f>
        <v>-4.914170313025918E-2</v>
      </c>
      <c r="T357" s="1">
        <f>(Table2[[#This Row],[Close Price]]-Table2[[#This Row],[50D EMA]])/Table2[[#This Row],[50D EMA]]</f>
        <v>-6.8107826254613354E-2</v>
      </c>
      <c r="U357" s="1">
        <f>(Table2[[#This Row],[Close Price]]-Table2[[#This Row],[200D EMA]])/Table2[[#This Row],[200D EMA]]</f>
        <v>1.5144387051666486E-2</v>
      </c>
      <c r="V357">
        <v>0.70973627879407597</v>
      </c>
      <c r="W357">
        <v>307.8</v>
      </c>
      <c r="X357">
        <v>316.2</v>
      </c>
      <c r="Y357">
        <v>302.25</v>
      </c>
      <c r="Z357">
        <v>316.2</v>
      </c>
      <c r="AA357">
        <v>302.25</v>
      </c>
      <c r="AB357">
        <v>373.35</v>
      </c>
      <c r="AC357" s="1">
        <f>(Table2[[#This Row],[Close Price]]/Table2[[#This Row],[Day Low]])-1</f>
        <v>9.5841455490577321E-3</v>
      </c>
      <c r="AD357" s="1">
        <f>(Table2[[#This Row],[Day High]]/Table2[[#This Row],[Close Price]])-1</f>
        <v>1.7538213998391061E-2</v>
      </c>
      <c r="AE357" s="1">
        <f>(Table2[[#This Row],[Close Price]]/Table2[[#This Row],[Current Week Low]])-1</f>
        <v>2.8122415219189456E-2</v>
      </c>
      <c r="AF357" s="1">
        <f>(Table2[[#This Row],[Current Week High]]/Table2[[#This Row],[Close Price]])-1</f>
        <v>1.7538213998391061E-2</v>
      </c>
      <c r="AG357" s="1">
        <f>(Table2[[#This Row],[Close Price]]/Table2[[#This Row],[Current Month Low]])-1</f>
        <v>2.8122415219189456E-2</v>
      </c>
      <c r="AH357" s="1">
        <f>(Table2[[#This Row],[Current Month High]]/Table2[[#This Row],[Close Price]])-1</f>
        <v>0.20144810941271118</v>
      </c>
      <c r="AI357">
        <v>20.997586484312102</v>
      </c>
      <c r="AJ357">
        <v>80.327868852459005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0.05</v>
      </c>
      <c r="AM357" t="s">
        <v>3182</v>
      </c>
      <c r="AN357">
        <v>-10.9</v>
      </c>
      <c r="AO357" t="s">
        <v>3181</v>
      </c>
      <c r="AP357">
        <v>3.5626278741219999E-2</v>
      </c>
      <c r="AQ357">
        <f>(Table2[[#This Row],[Sharpe Ratio]]-AVERAGE(Table2[Sharpe Ratio]))/_xlfn.STDEV.P(Table2[Sharpe Ratio])</f>
        <v>-0.26380334638781344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169</v>
      </c>
      <c r="AT357">
        <f>_xlfn.RANK.AVG(Table2[[#This Row],[6M Return vs Nifty Z-Score]],Table2[6M Return vs Nifty Z-Score])</f>
        <v>494</v>
      </c>
      <c r="AU357">
        <f>_xlfn.RANK.AVG(Table2[[#This Row],[Sharpe Ratio Z-Score]],Table2[Sharpe Ratio Z-Score])</f>
        <v>412</v>
      </c>
      <c r="AV357">
        <f>(Table2[[#This Row],[Rank 1Y]]+Table2[[#This Row],[Rank 6M]]+Table2[[#This Row],[Rank Sharpe]])/3</f>
        <v>358.33333333333331</v>
      </c>
    </row>
    <row r="358" spans="1:48" x14ac:dyDescent="0.3">
      <c r="A358" t="s">
        <v>769</v>
      </c>
      <c r="B358" t="s">
        <v>770</v>
      </c>
      <c r="C358" t="s">
        <v>3147</v>
      </c>
      <c r="D358" t="s">
        <v>265</v>
      </c>
      <c r="E358">
        <v>20961.36983829</v>
      </c>
      <c r="F358">
        <v>662.55</v>
      </c>
      <c r="G358">
        <v>4.2420724290469902</v>
      </c>
      <c r="H358">
        <f>(Table2[[#This Row],[1Y Return vs Nifty]]-AVERAGE(Table2[1Y Return vs Nifty]))/_xlfn.STDEV.P(Table2[1Y Return vs Nifty])</f>
        <v>-0.33514590158236612</v>
      </c>
      <c r="I358">
        <v>-5.0870817911832598</v>
      </c>
      <c r="J358">
        <f>(Table2[[#This Row],[1M Return vs Nifty]]-AVERAGE(Table2[1M Return vs Nifty]))/_xlfn.STDEV.P(Table2[1M Return vs Nifty])</f>
        <v>-0.54186051416556436</v>
      </c>
      <c r="K358">
        <v>-6.4347366448309096</v>
      </c>
      <c r="L358">
        <f>(Table2[[#This Row],[6M Return vs Nifty]]-AVERAGE(Table2[6M Return vs Nifty]))/_xlfn.STDEV.P(Table2[6M Return vs Nifty])</f>
        <v>-0.40746807195831614</v>
      </c>
      <c r="M358">
        <v>-3.5580358782349402</v>
      </c>
      <c r="N358">
        <f>(Table2[[#This Row],[1W Return vs Nifty]]-AVERAGE(Table2[1W Return vs Nifty]))/_xlfn.STDEV.P(Table2[1W Return vs Nifty])</f>
        <v>-0.88607488723052852</v>
      </c>
      <c r="O358">
        <v>642.63</v>
      </c>
      <c r="P358">
        <v>663.60223287199506</v>
      </c>
      <c r="Q358">
        <v>642.49841261223901</v>
      </c>
      <c r="R358">
        <v>28.713821219590201</v>
      </c>
      <c r="S358" s="1">
        <f>(Table2[[#This Row],[Close Price]]-Table2[[#This Row],[20D EMA]])/Table2[[#This Row],[20D EMA]]</f>
        <v>3.099761915876937E-2</v>
      </c>
      <c r="T358" s="1">
        <f>(Table2[[#This Row],[Close Price]]-Table2[[#This Row],[50D EMA]])/Table2[[#This Row],[50D EMA]]</f>
        <v>-1.5856379316886227E-3</v>
      </c>
      <c r="U358" s="1">
        <f>(Table2[[#This Row],[Close Price]]-Table2[[#This Row],[200D EMA]])/Table2[[#This Row],[200D EMA]]</f>
        <v>3.120877342908315E-2</v>
      </c>
      <c r="V358">
        <v>0.471028384990897</v>
      </c>
      <c r="W358">
        <v>603.54999999999995</v>
      </c>
      <c r="X358">
        <v>678</v>
      </c>
      <c r="Y358">
        <v>588.04999999999995</v>
      </c>
      <c r="Z358">
        <v>678</v>
      </c>
      <c r="AA358">
        <v>588.04999999999995</v>
      </c>
      <c r="AB358">
        <v>698.9</v>
      </c>
      <c r="AC358" s="1">
        <f>(Table2[[#This Row],[Close Price]]/Table2[[#This Row],[Day Low]])-1</f>
        <v>9.7754949879877318E-2</v>
      </c>
      <c r="AD358" s="1">
        <f>(Table2[[#This Row],[Day High]]/Table2[[#This Row],[Close Price]])-1</f>
        <v>2.3318994792845826E-2</v>
      </c>
      <c r="AE358" s="1">
        <f>(Table2[[#This Row],[Close Price]]/Table2[[#This Row],[Current Week Low]])-1</f>
        <v>0.12668990732080609</v>
      </c>
      <c r="AF358" s="1">
        <f>(Table2[[#This Row],[Current Week High]]/Table2[[#This Row],[Close Price]])-1</f>
        <v>2.3318994792845826E-2</v>
      </c>
      <c r="AG358" s="1">
        <f>(Table2[[#This Row],[Close Price]]/Table2[[#This Row],[Current Month Low]])-1</f>
        <v>0.12668990732080609</v>
      </c>
      <c r="AH358" s="1">
        <f>(Table2[[#This Row],[Current Month High]]/Table2[[#This Row],[Close Price]])-1</f>
        <v>5.486378386536872E-2</v>
      </c>
      <c r="AI358">
        <v>20.587125499962202</v>
      </c>
      <c r="AJ358">
        <v>33.309859154929498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0.11</v>
      </c>
      <c r="AM358" t="s">
        <v>3182</v>
      </c>
      <c r="AN358">
        <v>-1.95</v>
      </c>
      <c r="AO358" t="s">
        <v>3181</v>
      </c>
      <c r="AP358">
        <v>0.1068137314953</v>
      </c>
      <c r="AQ358">
        <f>(Table2[[#This Row],[Sharpe Ratio]]-AVERAGE(Table2[Sharpe Ratio]))/_xlfn.STDEV.P(Table2[Sharpe Ratio])</f>
        <v>0.58186343370205629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415</v>
      </c>
      <c r="AT358">
        <f>_xlfn.RANK.AVG(Table2[[#This Row],[6M Return vs Nifty Z-Score]],Table2[6M Return vs Nifty Z-Score])</f>
        <v>462</v>
      </c>
      <c r="AU358">
        <f>_xlfn.RANK.AVG(Table2[[#This Row],[Sharpe Ratio Z-Score]],Table2[Sharpe Ratio Z-Score])</f>
        <v>198</v>
      </c>
      <c r="AV358">
        <f>(Table2[[#This Row],[Rank 1Y]]+Table2[[#This Row],[Rank 6M]]+Table2[[#This Row],[Rank Sharpe]])/3</f>
        <v>358.33333333333331</v>
      </c>
    </row>
    <row r="359" spans="1:48" x14ac:dyDescent="0.3">
      <c r="A359" t="s">
        <v>1367</v>
      </c>
      <c r="B359" t="s">
        <v>1368</v>
      </c>
      <c r="C359" t="s">
        <v>3149</v>
      </c>
      <c r="D359" t="s">
        <v>139</v>
      </c>
      <c r="E359">
        <v>8095.5719460350001</v>
      </c>
      <c r="F359">
        <v>552.65</v>
      </c>
      <c r="G359">
        <v>2.0028215010697501</v>
      </c>
      <c r="H359">
        <f>(Table2[[#This Row],[1Y Return vs Nifty]]-AVERAGE(Table2[1Y Return vs Nifty]))/_xlfn.STDEV.P(Table2[1Y Return vs Nifty])</f>
        <v>-0.3735713046791746</v>
      </c>
      <c r="I359">
        <v>-0.79563437845292395</v>
      </c>
      <c r="J359">
        <f>(Table2[[#This Row],[1M Return vs Nifty]]-AVERAGE(Table2[1M Return vs Nifty]))/_xlfn.STDEV.P(Table2[1M Return vs Nifty])</f>
        <v>-4.696312731822385E-2</v>
      </c>
      <c r="K359">
        <v>20.537719007165801</v>
      </c>
      <c r="L359">
        <f>(Table2[[#This Row],[6M Return vs Nifty]]-AVERAGE(Table2[6M Return vs Nifty]))/_xlfn.STDEV.P(Table2[6M Return vs Nifty])</f>
        <v>0.54750891280126401</v>
      </c>
      <c r="M359">
        <v>-3.3242126528049298</v>
      </c>
      <c r="N359">
        <f>(Table2[[#This Row],[1W Return vs Nifty]]-AVERAGE(Table2[1W Return vs Nifty]))/_xlfn.STDEV.P(Table2[1W Return vs Nifty])</f>
        <v>-0.83770425578773278</v>
      </c>
      <c r="O359">
        <v>560.75</v>
      </c>
      <c r="P359">
        <v>567.32914418835605</v>
      </c>
      <c r="Q359">
        <v>522.69808650586594</v>
      </c>
      <c r="R359">
        <v>39.5567689408796</v>
      </c>
      <c r="S359" s="1">
        <f>(Table2[[#This Row],[Close Price]]-Table2[[#This Row],[20D EMA]])/Table2[[#This Row],[20D EMA]]</f>
        <v>-1.444493981275082E-2</v>
      </c>
      <c r="T359" s="1">
        <f>(Table2[[#This Row],[Close Price]]-Table2[[#This Row],[50D EMA]])/Table2[[#This Row],[50D EMA]]</f>
        <v>-2.587412322939385E-2</v>
      </c>
      <c r="U359" s="1">
        <f>(Table2[[#This Row],[Close Price]]-Table2[[#This Row],[200D EMA]])/Table2[[#This Row],[200D EMA]]</f>
        <v>5.7302512229108572E-2</v>
      </c>
      <c r="V359">
        <v>0.32394847441034302</v>
      </c>
      <c r="W359">
        <v>540</v>
      </c>
      <c r="X359">
        <v>557.95000000000005</v>
      </c>
      <c r="Y359">
        <v>521.45000000000005</v>
      </c>
      <c r="Z359">
        <v>558.1</v>
      </c>
      <c r="AA359">
        <v>521.45000000000005</v>
      </c>
      <c r="AB359">
        <v>602.75</v>
      </c>
      <c r="AC359" s="1">
        <f>(Table2[[#This Row],[Close Price]]/Table2[[#This Row],[Day Low]])-1</f>
        <v>2.3425925925925961E-2</v>
      </c>
      <c r="AD359" s="1">
        <f>(Table2[[#This Row],[Day High]]/Table2[[#This Row],[Close Price]])-1</f>
        <v>9.5901565185922966E-3</v>
      </c>
      <c r="AE359" s="1">
        <f>(Table2[[#This Row],[Close Price]]/Table2[[#This Row],[Current Week Low]])-1</f>
        <v>5.9833157541470783E-2</v>
      </c>
      <c r="AF359" s="1">
        <f>(Table2[[#This Row],[Current Week High]]/Table2[[#This Row],[Close Price]])-1</f>
        <v>9.8615760427034349E-3</v>
      </c>
      <c r="AG359" s="1">
        <f>(Table2[[#This Row],[Close Price]]/Table2[[#This Row],[Current Month Low]])-1</f>
        <v>5.9833157541470783E-2</v>
      </c>
      <c r="AH359" s="1">
        <f>(Table2[[#This Row],[Current Month High]]/Table2[[#This Row],[Close Price]])-1</f>
        <v>9.0654121053107772E-2</v>
      </c>
      <c r="AI359">
        <v>26.481498235773099</v>
      </c>
      <c r="AJ359">
        <v>45.415076963557397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-0.01</v>
      </c>
      <c r="AM359" t="s">
        <v>3181</v>
      </c>
      <c r="AN359">
        <v>-7.33</v>
      </c>
      <c r="AO359" t="s">
        <v>3181</v>
      </c>
      <c r="AP359">
        <v>1.8930508614019999E-3</v>
      </c>
      <c r="AQ359">
        <f>(Table2[[#This Row],[Sharpe Ratio]]-AVERAGE(Table2[Sharpe Ratio]))/_xlfn.STDEV.P(Table2[Sharpe Ratio])</f>
        <v>-0.66453506383964378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437</v>
      </c>
      <c r="AT359">
        <f>_xlfn.RANK.AVG(Table2[[#This Row],[6M Return vs Nifty Z-Score]],Table2[6M Return vs Nifty Z-Score])</f>
        <v>148</v>
      </c>
      <c r="AU359">
        <f>_xlfn.RANK.AVG(Table2[[#This Row],[Sharpe Ratio Z-Score]],Table2[Sharpe Ratio Z-Score])</f>
        <v>495</v>
      </c>
      <c r="AV359">
        <f>(Table2[[#This Row],[Rank 1Y]]+Table2[[#This Row],[Rank 6M]]+Table2[[#This Row],[Rank Sharpe]])/3</f>
        <v>360</v>
      </c>
    </row>
    <row r="360" spans="1:48" x14ac:dyDescent="0.3">
      <c r="A360" t="s">
        <v>205</v>
      </c>
      <c r="B360" t="s">
        <v>206</v>
      </c>
      <c r="C360" t="s">
        <v>3149</v>
      </c>
      <c r="D360" t="s">
        <v>139</v>
      </c>
      <c r="E360">
        <v>120199.87504</v>
      </c>
      <c r="F360">
        <v>1206.25</v>
      </c>
      <c r="G360">
        <v>26.270630536364301</v>
      </c>
      <c r="H360">
        <f>(Table2[[#This Row],[1Y Return vs Nifty]]-AVERAGE(Table2[1Y Return vs Nifty]))/_xlfn.STDEV.P(Table2[1Y Return vs Nifty])</f>
        <v>4.2862750480472736E-2</v>
      </c>
      <c r="I360">
        <v>0.35484326527731302</v>
      </c>
      <c r="J360">
        <f>(Table2[[#This Row],[1M Return vs Nifty]]-AVERAGE(Table2[1M Return vs Nifty]))/_xlfn.STDEV.P(Table2[1M Return vs Nifty])</f>
        <v>8.5712011102296176E-2</v>
      </c>
      <c r="K360">
        <v>-10.060311607230901</v>
      </c>
      <c r="L360">
        <f>(Table2[[#This Row],[6M Return vs Nifty]]-AVERAGE(Table2[6M Return vs Nifty]))/_xlfn.STDEV.P(Table2[6M Return vs Nifty])</f>
        <v>-0.53583386446472681</v>
      </c>
      <c r="M360">
        <v>10.4169481636313</v>
      </c>
      <c r="N360">
        <f>(Table2[[#This Row],[1W Return vs Nifty]]-AVERAGE(Table2[1W Return vs Nifty]))/_xlfn.STDEV.P(Table2[1W Return vs Nifty])</f>
        <v>2.0049073976340783</v>
      </c>
      <c r="O360">
        <v>1169.9100000000001</v>
      </c>
      <c r="P360">
        <v>1216.8459133937499</v>
      </c>
      <c r="Q360">
        <v>1191.6693430770999</v>
      </c>
      <c r="R360">
        <v>57.431905825301598</v>
      </c>
      <c r="S360" s="1">
        <f>(Table2[[#This Row],[Close Price]]-Table2[[#This Row],[20D EMA]])/Table2[[#This Row],[20D EMA]]</f>
        <v>3.1062218461249083E-2</v>
      </c>
      <c r="T360" s="1">
        <f>(Table2[[#This Row],[Close Price]]-Table2[[#This Row],[50D EMA]])/Table2[[#This Row],[50D EMA]]</f>
        <v>-8.7076870432988614E-3</v>
      </c>
      <c r="U360" s="1">
        <f>(Table2[[#This Row],[Close Price]]-Table2[[#This Row],[200D EMA]])/Table2[[#This Row],[200D EMA]]</f>
        <v>1.2235488818777732E-2</v>
      </c>
      <c r="V360">
        <v>0.96961176005306704</v>
      </c>
      <c r="W360">
        <v>1176</v>
      </c>
      <c r="X360">
        <v>1222</v>
      </c>
      <c r="Y360">
        <v>1043.05</v>
      </c>
      <c r="Z360">
        <v>1222</v>
      </c>
      <c r="AA360">
        <v>1043.05</v>
      </c>
      <c r="AB360">
        <v>1252</v>
      </c>
      <c r="AC360" s="1">
        <f>(Table2[[#This Row],[Close Price]]/Table2[[#This Row],[Day Low]])-1</f>
        <v>2.5722789115646183E-2</v>
      </c>
      <c r="AD360" s="1">
        <f>(Table2[[#This Row],[Day High]]/Table2[[#This Row],[Close Price]])-1</f>
        <v>1.3056994818652745E-2</v>
      </c>
      <c r="AE360" s="1">
        <f>(Table2[[#This Row],[Close Price]]/Table2[[#This Row],[Current Week Low]])-1</f>
        <v>0.15646421552178702</v>
      </c>
      <c r="AF360" s="1">
        <f>(Table2[[#This Row],[Current Week High]]/Table2[[#This Row],[Close Price]])-1</f>
        <v>1.3056994818652745E-2</v>
      </c>
      <c r="AG360" s="1">
        <f>(Table2[[#This Row],[Close Price]]/Table2[[#This Row],[Current Month Low]])-1</f>
        <v>0.15646421552178702</v>
      </c>
      <c r="AH360" s="1">
        <f>(Table2[[#This Row],[Current Month High]]/Table2[[#This Row],[Close Price]])-1</f>
        <v>3.7927461139896312E-2</v>
      </c>
      <c r="AI360">
        <v>36.7834196891191</v>
      </c>
      <c r="AJ360">
        <v>57.084255762468999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-0.05</v>
      </c>
      <c r="AM360" t="s">
        <v>3181</v>
      </c>
      <c r="AN360">
        <v>-1.31</v>
      </c>
      <c r="AO360" t="s">
        <v>3181</v>
      </c>
      <c r="AP360">
        <v>7.4441239454795E-2</v>
      </c>
      <c r="AQ360">
        <f>(Table2[[#This Row],[Sharpe Ratio]]-AVERAGE(Table2[Sharpe Ratio]))/_xlfn.STDEV.P(Table2[Sharpe Ratio])</f>
        <v>0.19729649039602865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282</v>
      </c>
      <c r="AT360">
        <f>_xlfn.RANK.AVG(Table2[[#This Row],[6M Return vs Nifty Z-Score]],Table2[6M Return vs Nifty Z-Score])</f>
        <v>508</v>
      </c>
      <c r="AU360">
        <f>_xlfn.RANK.AVG(Table2[[#This Row],[Sharpe Ratio Z-Score]],Table2[Sharpe Ratio Z-Score])</f>
        <v>293</v>
      </c>
      <c r="AV360">
        <f>(Table2[[#This Row],[Rank 1Y]]+Table2[[#This Row],[Rank 6M]]+Table2[[#This Row],[Rank Sharpe]])/3</f>
        <v>361</v>
      </c>
    </row>
    <row r="361" spans="1:48" x14ac:dyDescent="0.3">
      <c r="A361" t="s">
        <v>162</v>
      </c>
      <c r="B361" t="s">
        <v>163</v>
      </c>
      <c r="C361" t="s">
        <v>3135</v>
      </c>
      <c r="D361" t="s">
        <v>21</v>
      </c>
      <c r="E361">
        <v>157396.41310522999</v>
      </c>
      <c r="F361">
        <v>1608.65</v>
      </c>
      <c r="G361">
        <v>15.0975894030292</v>
      </c>
      <c r="H361">
        <f>(Table2[[#This Row],[1Y Return vs Nifty]]-AVERAGE(Table2[1Y Return vs Nifty]))/_xlfn.STDEV.P(Table2[1Y Return vs Nifty])</f>
        <v>-0.148865922711792</v>
      </c>
      <c r="I361">
        <v>10.604273852796901</v>
      </c>
      <c r="J361">
        <f>(Table2[[#This Row],[1M Return vs Nifty]]-AVERAGE(Table2[1M Return vs Nifty]))/_xlfn.STDEV.P(Table2[1M Return vs Nifty])</f>
        <v>1.2676946679069934</v>
      </c>
      <c r="K361">
        <v>19.894955070976302</v>
      </c>
      <c r="L361">
        <f>(Table2[[#This Row],[6M Return vs Nifty]]-AVERAGE(Table2[6M Return vs Nifty]))/_xlfn.STDEV.P(Table2[6M Return vs Nifty])</f>
        <v>0.52475144593899081</v>
      </c>
      <c r="M361">
        <v>-1.9408611915996401</v>
      </c>
      <c r="N361">
        <f>(Table2[[#This Row],[1W Return vs Nifty]]-AVERAGE(Table2[1W Return vs Nifty]))/_xlfn.STDEV.P(Table2[1W Return vs Nifty])</f>
        <v>-0.5515325824530708</v>
      </c>
      <c r="O361">
        <v>1672.86</v>
      </c>
      <c r="P361">
        <v>1632.64225058856</v>
      </c>
      <c r="Q361">
        <v>1460.32432279919</v>
      </c>
      <c r="R361">
        <v>47.630678965857904</v>
      </c>
      <c r="S361" s="1">
        <f>(Table2[[#This Row],[Close Price]]-Table2[[#This Row],[20D EMA]])/Table2[[#This Row],[20D EMA]]</f>
        <v>-3.838336740671653E-2</v>
      </c>
      <c r="T361" s="1">
        <f>(Table2[[#This Row],[Close Price]]-Table2[[#This Row],[50D EMA]])/Table2[[#This Row],[50D EMA]]</f>
        <v>-1.469535079097142E-2</v>
      </c>
      <c r="U361" s="1">
        <f>(Table2[[#This Row],[Close Price]]-Table2[[#This Row],[200D EMA]])/Table2[[#This Row],[200D EMA]]</f>
        <v>0.1015703668596681</v>
      </c>
      <c r="V361">
        <v>1.2498634411574501</v>
      </c>
      <c r="W361">
        <v>1595.55</v>
      </c>
      <c r="X361">
        <v>1669.8</v>
      </c>
      <c r="Y361">
        <v>1595.55</v>
      </c>
      <c r="Z361">
        <v>1727.95</v>
      </c>
      <c r="AA361">
        <v>1580</v>
      </c>
      <c r="AB361">
        <v>1761.85</v>
      </c>
      <c r="AC361" s="1">
        <f>(Table2[[#This Row],[Close Price]]/Table2[[#This Row],[Day Low]])-1</f>
        <v>8.2103349942026504E-3</v>
      </c>
      <c r="AD361" s="1">
        <f>(Table2[[#This Row],[Day High]]/Table2[[#This Row],[Close Price]])-1</f>
        <v>3.8013240916296098E-2</v>
      </c>
      <c r="AE361" s="1">
        <f>(Table2[[#This Row],[Close Price]]/Table2[[#This Row],[Current Week Low]])-1</f>
        <v>8.2103349942026504E-3</v>
      </c>
      <c r="AF361" s="1">
        <f>(Table2[[#This Row],[Current Week High]]/Table2[[#This Row],[Close Price]])-1</f>
        <v>7.416156404438512E-2</v>
      </c>
      <c r="AG361" s="1">
        <f>(Table2[[#This Row],[Close Price]]/Table2[[#This Row],[Current Month Low]])-1</f>
        <v>1.8132911392405138E-2</v>
      </c>
      <c r="AH361" s="1">
        <f>(Table2[[#This Row],[Current Month High]]/Table2[[#This Row],[Close Price]])-1</f>
        <v>9.5235135051129793E-2</v>
      </c>
      <c r="AI361">
        <v>9.5235135051129802</v>
      </c>
      <c r="AJ361">
        <v>44.428981863889298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0.04</v>
      </c>
      <c r="AM361" t="s">
        <v>3182</v>
      </c>
      <c r="AN361">
        <v>-3.98</v>
      </c>
      <c r="AO361" t="s">
        <v>3181</v>
      </c>
      <c r="AP361">
        <v>-1.0523105745012E-2</v>
      </c>
      <c r="AQ361">
        <f>(Table2[[#This Row],[Sharpe Ratio]]-AVERAGE(Table2[Sharpe Ratio]))/_xlfn.STDEV.P(Table2[Sharpe Ratio])</f>
        <v>-0.81203200005830767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0.28001560862281372</v>
      </c>
      <c r="AS361">
        <f>_xlfn.RANK.AVG(Table2[[#This Row],[1Y Return vs Nifty Z-Score]],Table2[1Y Return vs Nifty Z-Score])</f>
        <v>350</v>
      </c>
      <c r="AT361">
        <f>_xlfn.RANK.AVG(Table2[[#This Row],[6M Return vs Nifty Z-Score]],Table2[6M Return vs Nifty Z-Score])</f>
        <v>153</v>
      </c>
      <c r="AU361">
        <f>_xlfn.RANK.AVG(Table2[[#This Row],[Sharpe Ratio Z-Score]],Table2[Sharpe Ratio Z-Score])</f>
        <v>582</v>
      </c>
      <c r="AV361">
        <f>(Table2[[#This Row],[Rank 1Y]]+Table2[[#This Row],[Rank 6M]]+Table2[[#This Row],[Rank Sharpe]])/3</f>
        <v>361.66666666666669</v>
      </c>
    </row>
    <row r="362" spans="1:48" x14ac:dyDescent="0.3">
      <c r="A362" t="s">
        <v>671</v>
      </c>
      <c r="B362" t="s">
        <v>672</v>
      </c>
      <c r="C362" t="s">
        <v>3136</v>
      </c>
      <c r="D362" t="s">
        <v>502</v>
      </c>
      <c r="E362">
        <v>27519.289739520002</v>
      </c>
      <c r="F362">
        <v>3051.6</v>
      </c>
      <c r="G362">
        <v>-8.6753407163979208</v>
      </c>
      <c r="H362">
        <f>(Table2[[#This Row],[1Y Return vs Nifty]]-AVERAGE(Table2[1Y Return vs Nifty]))/_xlfn.STDEV.P(Table2[1Y Return vs Nifty])</f>
        <v>-0.55680788724026786</v>
      </c>
      <c r="I362">
        <v>22.985030291101999</v>
      </c>
      <c r="J362">
        <f>(Table2[[#This Row],[1M Return vs Nifty]]-AVERAGE(Table2[1M Return vs Nifty]))/_xlfn.STDEV.P(Table2[1M Return vs Nifty])</f>
        <v>2.6954656316929118</v>
      </c>
      <c r="K362">
        <v>2.7961598039777402</v>
      </c>
      <c r="L362">
        <f>(Table2[[#This Row],[6M Return vs Nifty]]-AVERAGE(Table2[6M Return vs Nifty]))/_xlfn.STDEV.P(Table2[6M Return vs Nifty])</f>
        <v>-8.0642299360980413E-2</v>
      </c>
      <c r="M362">
        <v>2.5730991560361698</v>
      </c>
      <c r="N362">
        <f>(Table2[[#This Row],[1W Return vs Nifty]]-AVERAGE(Table2[1W Return vs Nifty]))/_xlfn.STDEV.P(Table2[1W Return vs Nifty])</f>
        <v>0.38226307416463229</v>
      </c>
      <c r="O362">
        <v>2880.56</v>
      </c>
      <c r="P362">
        <v>2716.3338282142799</v>
      </c>
      <c r="Q362">
        <v>2576.7153907572101</v>
      </c>
      <c r="R362">
        <v>60.884389675857101</v>
      </c>
      <c r="S362" s="1">
        <f>(Table2[[#This Row],[Close Price]]-Table2[[#This Row],[20D EMA]])/Table2[[#This Row],[20D EMA]]</f>
        <v>5.9377343294359418E-2</v>
      </c>
      <c r="T362" s="1">
        <f>(Table2[[#This Row],[Close Price]]-Table2[[#This Row],[50D EMA]])/Table2[[#This Row],[50D EMA]]</f>
        <v>0.12342598258849657</v>
      </c>
      <c r="U362" s="1">
        <f>(Table2[[#This Row],[Close Price]]-Table2[[#This Row],[200D EMA]])/Table2[[#This Row],[200D EMA]]</f>
        <v>0.18429843317047023</v>
      </c>
      <c r="V362">
        <v>1.0356788704386799</v>
      </c>
      <c r="W362">
        <v>2976.05</v>
      </c>
      <c r="X362">
        <v>3069</v>
      </c>
      <c r="Y362">
        <v>2810.3</v>
      </c>
      <c r="Z362">
        <v>3124</v>
      </c>
      <c r="AA362">
        <v>2450</v>
      </c>
      <c r="AB362">
        <v>3393</v>
      </c>
      <c r="AC362" s="1">
        <f>(Table2[[#This Row],[Close Price]]/Table2[[#This Row],[Day Low]])-1</f>
        <v>2.5385998219115802E-2</v>
      </c>
      <c r="AD362" s="1">
        <f>(Table2[[#This Row],[Day High]]/Table2[[#This Row],[Close Price]])-1</f>
        <v>5.701926858041606E-3</v>
      </c>
      <c r="AE362" s="1">
        <f>(Table2[[#This Row],[Close Price]]/Table2[[#This Row],[Current Week Low]])-1</f>
        <v>8.5862719282638666E-2</v>
      </c>
      <c r="AF362" s="1">
        <f>(Table2[[#This Row],[Current Week High]]/Table2[[#This Row],[Close Price]])-1</f>
        <v>2.3725258880587186E-2</v>
      </c>
      <c r="AG362" s="1">
        <f>(Table2[[#This Row],[Close Price]]/Table2[[#This Row],[Current Month Low]])-1</f>
        <v>0.24555102040816323</v>
      </c>
      <c r="AH362" s="1">
        <f>(Table2[[#This Row],[Current Month High]]/Table2[[#This Row],[Close Price]])-1</f>
        <v>0.11187573731812828</v>
      </c>
      <c r="AI362">
        <v>27.670730108795301</v>
      </c>
      <c r="AJ362">
        <v>50.696296296296197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0.38</v>
      </c>
      <c r="AM362" t="s">
        <v>3182</v>
      </c>
      <c r="AN362">
        <v>-5.36</v>
      </c>
      <c r="AO362" t="s">
        <v>3181</v>
      </c>
      <c r="AP362">
        <v>9.2736345070251996E-2</v>
      </c>
      <c r="AQ362">
        <f>(Table2[[#This Row],[Sharpe Ratio]]-AVERAGE(Table2[Sharpe Ratio]))/_xlfn.STDEV.P(Table2[Sharpe Ratio])</f>
        <v>0.41463202437945079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2.8549105436357465</v>
      </c>
      <c r="AS362">
        <f>_xlfn.RANK.AVG(Table2[[#This Row],[1Y Return vs Nifty Z-Score]],Table2[1Y Return vs Nifty Z-Score])</f>
        <v>502</v>
      </c>
      <c r="AT362">
        <f>_xlfn.RANK.AVG(Table2[[#This Row],[6M Return vs Nifty Z-Score]],Table2[6M Return vs Nifty Z-Score])</f>
        <v>349</v>
      </c>
      <c r="AU362">
        <f>_xlfn.RANK.AVG(Table2[[#This Row],[Sharpe Ratio Z-Score]],Table2[Sharpe Ratio Z-Score])</f>
        <v>235</v>
      </c>
      <c r="AV362">
        <f>(Table2[[#This Row],[Rank 1Y]]+Table2[[#This Row],[Rank 6M]]+Table2[[#This Row],[Rank Sharpe]])/3</f>
        <v>362</v>
      </c>
    </row>
    <row r="363" spans="1:48" x14ac:dyDescent="0.3">
      <c r="A363" t="s">
        <v>1011</v>
      </c>
      <c r="B363" t="s">
        <v>1012</v>
      </c>
      <c r="C363" t="s">
        <v>3139</v>
      </c>
      <c r="D363" t="s">
        <v>289</v>
      </c>
      <c r="E363">
        <v>13652.003366519901</v>
      </c>
      <c r="F363">
        <v>584.70000000000005</v>
      </c>
      <c r="G363">
        <v>95.454310606028599</v>
      </c>
      <c r="H363">
        <f>(Table2[[#This Row],[1Y Return vs Nifty]]-AVERAGE(Table2[1Y Return vs Nifty]))/_xlfn.STDEV.P(Table2[1Y Return vs Nifty])</f>
        <v>1.230050287698057</v>
      </c>
      <c r="I363">
        <v>-0.30557154007499998</v>
      </c>
      <c r="J363">
        <f>(Table2[[#This Row],[1M Return vs Nifty]]-AVERAGE(Table2[1M Return vs Nifty]))/_xlfn.STDEV.P(Table2[1M Return vs Nifty])</f>
        <v>9.5517952192797403E-3</v>
      </c>
      <c r="K363">
        <v>-16.9114747391428</v>
      </c>
      <c r="L363">
        <f>(Table2[[#This Row],[6M Return vs Nifty]]-AVERAGE(Table2[6M Return vs Nifty]))/_xlfn.STDEV.P(Table2[6M Return vs Nifty])</f>
        <v>-0.77840366212142942</v>
      </c>
      <c r="M363">
        <v>-2.7120004473911101</v>
      </c>
      <c r="N363">
        <f>(Table2[[#This Row],[1W Return vs Nifty]]-AVERAGE(Table2[1W Return vs Nifty]))/_xlfn.STDEV.P(Table2[1W Return vs Nifty])</f>
        <v>-0.71105690970654978</v>
      </c>
      <c r="O363">
        <v>591.14</v>
      </c>
      <c r="P363">
        <v>622.46275799158002</v>
      </c>
      <c r="Q363">
        <v>605.67466654362795</v>
      </c>
      <c r="R363">
        <v>46.387560284517797</v>
      </c>
      <c r="S363" s="1">
        <f>(Table2[[#This Row],[Close Price]]-Table2[[#This Row],[20D EMA]])/Table2[[#This Row],[20D EMA]]</f>
        <v>-1.0894204418580947E-2</v>
      </c>
      <c r="T363" s="1">
        <f>(Table2[[#This Row],[Close Price]]-Table2[[#This Row],[50D EMA]])/Table2[[#This Row],[50D EMA]]</f>
        <v>-6.0666694523900798E-2</v>
      </c>
      <c r="U363" s="1">
        <f>(Table2[[#This Row],[Close Price]]-Table2[[#This Row],[200D EMA]])/Table2[[#This Row],[200D EMA]]</f>
        <v>-3.4630252348712122E-2</v>
      </c>
      <c r="V363">
        <v>0.86765125877551597</v>
      </c>
      <c r="W363">
        <v>572.9</v>
      </c>
      <c r="X363">
        <v>594.29999999999995</v>
      </c>
      <c r="Y363">
        <v>545.4</v>
      </c>
      <c r="Z363">
        <v>594.29999999999995</v>
      </c>
      <c r="AA363">
        <v>504.05</v>
      </c>
      <c r="AB363">
        <v>641.70000000000005</v>
      </c>
      <c r="AC363" s="1">
        <f>(Table2[[#This Row],[Close Price]]/Table2[[#This Row],[Day Low]])-1</f>
        <v>2.0596962820736753E-2</v>
      </c>
      <c r="AD363" s="1">
        <f>(Table2[[#This Row],[Day High]]/Table2[[#This Row],[Close Price]])-1</f>
        <v>1.6418676244227548E-2</v>
      </c>
      <c r="AE363" s="1">
        <f>(Table2[[#This Row],[Close Price]]/Table2[[#This Row],[Current Week Low]])-1</f>
        <v>7.2057205720572171E-2</v>
      </c>
      <c r="AF363" s="1">
        <f>(Table2[[#This Row],[Current Week High]]/Table2[[#This Row],[Close Price]])-1</f>
        <v>1.6418676244227548E-2</v>
      </c>
      <c r="AG363" s="1">
        <f>(Table2[[#This Row],[Close Price]]/Table2[[#This Row],[Current Month Low]])-1</f>
        <v>0.16000396786033133</v>
      </c>
      <c r="AH363" s="1">
        <f>(Table2[[#This Row],[Current Month High]]/Table2[[#This Row],[Close Price]])-1</f>
        <v>9.7485890200102565E-2</v>
      </c>
      <c r="AI363">
        <v>41.611082606464798</v>
      </c>
      <c r="AJ363">
        <v>125.840092699884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</v>
      </c>
      <c r="AM363" t="s">
        <v>3181</v>
      </c>
      <c r="AN363">
        <v>0.37</v>
      </c>
      <c r="AO363" t="s">
        <v>3182</v>
      </c>
      <c r="AP363">
        <v>2.4592419639824999E-2</v>
      </c>
      <c r="AQ363">
        <f>(Table2[[#This Row],[Sharpe Ratio]]-AVERAGE(Table2[Sharpe Ratio]))/_xlfn.STDEV.P(Table2[Sharpe Ratio])</f>
        <v>-0.39487936803556406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76</v>
      </c>
      <c r="AT363">
        <f>_xlfn.RANK.AVG(Table2[[#This Row],[6M Return vs Nifty Z-Score]],Table2[6M Return vs Nifty Z-Score])</f>
        <v>582</v>
      </c>
      <c r="AU363">
        <f>_xlfn.RANK.AVG(Table2[[#This Row],[Sharpe Ratio Z-Score]],Table2[Sharpe Ratio Z-Score])</f>
        <v>437</v>
      </c>
      <c r="AV363">
        <f>(Table2[[#This Row],[Rank 1Y]]+Table2[[#This Row],[Rank 6M]]+Table2[[#This Row],[Rank Sharpe]])/3</f>
        <v>365</v>
      </c>
    </row>
    <row r="364" spans="1:48" x14ac:dyDescent="0.3">
      <c r="A364" t="s">
        <v>1265</v>
      </c>
      <c r="B364" t="s">
        <v>1266</v>
      </c>
      <c r="C364" t="s">
        <v>3138</v>
      </c>
      <c r="D364" t="s">
        <v>989</v>
      </c>
      <c r="E364">
        <v>9082.0766923199899</v>
      </c>
      <c r="F364">
        <v>414.9</v>
      </c>
      <c r="G364">
        <v>-10.450939614810901</v>
      </c>
      <c r="H364">
        <f>(Table2[[#This Row],[1Y Return vs Nifty]]-AVERAGE(Table2[1Y Return vs Nifty]))/_xlfn.STDEV.P(Table2[1Y Return vs Nifty])</f>
        <v>-0.5872770510831069</v>
      </c>
      <c r="I364">
        <v>-6.6749795000990497</v>
      </c>
      <c r="J364">
        <f>(Table2[[#This Row],[1M Return vs Nifty]]-AVERAGE(Table2[1M Return vs Nifty]))/_xlfn.STDEV.P(Table2[1M Return vs Nifty])</f>
        <v>-0.72497971641703185</v>
      </c>
      <c r="K364">
        <v>7.0756659987295798</v>
      </c>
      <c r="L364">
        <f>(Table2[[#This Row],[6M Return vs Nifty]]-AVERAGE(Table2[6M Return vs Nifty]))/_xlfn.STDEV.P(Table2[6M Return vs Nifty])</f>
        <v>7.0876345246431049E-2</v>
      </c>
      <c r="M364">
        <v>1.41468948786891</v>
      </c>
      <c r="N364">
        <f>(Table2[[#This Row],[1W Return vs Nifty]]-AVERAGE(Table2[1W Return vs Nifty]))/_xlfn.STDEV.P(Table2[1W Return vs Nifty])</f>
        <v>0.14262474475726558</v>
      </c>
      <c r="O364">
        <v>422.9</v>
      </c>
      <c r="P364">
        <v>433.61501818740902</v>
      </c>
      <c r="Q364">
        <v>395.74573968700599</v>
      </c>
      <c r="R364">
        <v>48.1234055850056</v>
      </c>
      <c r="S364" s="1">
        <f>(Table2[[#This Row],[Close Price]]-Table2[[#This Row],[20D EMA]])/Table2[[#This Row],[20D EMA]]</f>
        <v>-1.8917001655237645E-2</v>
      </c>
      <c r="T364" s="1">
        <f>(Table2[[#This Row],[Close Price]]-Table2[[#This Row],[50D EMA]])/Table2[[#This Row],[50D EMA]]</f>
        <v>-4.3160447407106152E-2</v>
      </c>
      <c r="U364" s="1">
        <f>(Table2[[#This Row],[Close Price]]-Table2[[#This Row],[200D EMA]])/Table2[[#This Row],[200D EMA]]</f>
        <v>4.8400420755364354E-2</v>
      </c>
      <c r="V364">
        <v>0.29834559385354298</v>
      </c>
      <c r="W364">
        <v>408.8</v>
      </c>
      <c r="X364">
        <v>420.9</v>
      </c>
      <c r="Y364">
        <v>385.55</v>
      </c>
      <c r="Z364">
        <v>420.9</v>
      </c>
      <c r="AA364">
        <v>383.05</v>
      </c>
      <c r="AB364">
        <v>485.6</v>
      </c>
      <c r="AC364" s="1">
        <f>(Table2[[#This Row],[Close Price]]/Table2[[#This Row],[Day Low]])-1</f>
        <v>1.4921722113502955E-2</v>
      </c>
      <c r="AD364" s="1">
        <f>(Table2[[#This Row],[Day High]]/Table2[[#This Row],[Close Price]])-1</f>
        <v>1.4461315979754197E-2</v>
      </c>
      <c r="AE364" s="1">
        <f>(Table2[[#This Row],[Close Price]]/Table2[[#This Row],[Current Week Low]])-1</f>
        <v>7.6125016210608187E-2</v>
      </c>
      <c r="AF364" s="1">
        <f>(Table2[[#This Row],[Current Week High]]/Table2[[#This Row],[Close Price]])-1</f>
        <v>1.4461315979754197E-2</v>
      </c>
      <c r="AG364" s="1">
        <f>(Table2[[#This Row],[Close Price]]/Table2[[#This Row],[Current Month Low]])-1</f>
        <v>8.314841404516371E-2</v>
      </c>
      <c r="AH364" s="1">
        <f>(Table2[[#This Row],[Current Month High]]/Table2[[#This Row],[Close Price]])-1</f>
        <v>0.17040250662810319</v>
      </c>
      <c r="AI364">
        <v>24.8493612918775</v>
      </c>
      <c r="AJ364">
        <v>55.102803738317697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0.05</v>
      </c>
      <c r="AM364" t="s">
        <v>3182</v>
      </c>
      <c r="AN364">
        <v>-6.12</v>
      </c>
      <c r="AO364" t="s">
        <v>3181</v>
      </c>
      <c r="AP364">
        <v>7.7768518731628003E-2</v>
      </c>
      <c r="AQ364">
        <f>(Table2[[#This Row],[Sharpe Ratio]]-AVERAGE(Table2[Sharpe Ratio]))/_xlfn.STDEV.P(Table2[Sharpe Ratio])</f>
        <v>0.23682269120306412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518</v>
      </c>
      <c r="AT364">
        <f>_xlfn.RANK.AVG(Table2[[#This Row],[6M Return vs Nifty Z-Score]],Table2[6M Return vs Nifty Z-Score])</f>
        <v>297</v>
      </c>
      <c r="AU364">
        <f>_xlfn.RANK.AVG(Table2[[#This Row],[Sharpe Ratio Z-Score]],Table2[Sharpe Ratio Z-Score])</f>
        <v>280</v>
      </c>
      <c r="AV364">
        <f>(Table2[[#This Row],[Rank 1Y]]+Table2[[#This Row],[Rank 6M]]+Table2[[#This Row],[Rank Sharpe]])/3</f>
        <v>365</v>
      </c>
    </row>
    <row r="365" spans="1:48" x14ac:dyDescent="0.3">
      <c r="A365" t="s">
        <v>1847</v>
      </c>
      <c r="B365" t="s">
        <v>1848</v>
      </c>
      <c r="C365" t="s">
        <v>3152</v>
      </c>
      <c r="D365" t="s">
        <v>114</v>
      </c>
      <c r="E365">
        <v>4109.2224193800002</v>
      </c>
      <c r="F365">
        <v>240.3</v>
      </c>
      <c r="G365">
        <v>52.1960218026422</v>
      </c>
      <c r="H365">
        <f>(Table2[[#This Row],[1Y Return vs Nifty]]-AVERAGE(Table2[1Y Return vs Nifty]))/_xlfn.STDEV.P(Table2[1Y Return vs Nifty])</f>
        <v>0.48774081099738381</v>
      </c>
      <c r="I365">
        <v>-7.5620209848490996</v>
      </c>
      <c r="J365">
        <f>(Table2[[#This Row],[1M Return vs Nifty]]-AVERAGE(Table2[1M Return vs Nifty]))/_xlfn.STDEV.P(Table2[1M Return vs Nifty])</f>
        <v>-0.82727492607653563</v>
      </c>
      <c r="K365">
        <v>-20.345092608383499</v>
      </c>
      <c r="L365">
        <f>(Table2[[#This Row],[6M Return vs Nifty]]-AVERAGE(Table2[6M Return vs Nifty]))/_xlfn.STDEV.P(Table2[6M Return vs Nifty])</f>
        <v>-0.89997309138996384</v>
      </c>
      <c r="M365">
        <v>0.98566177191093296</v>
      </c>
      <c r="N365">
        <f>(Table2[[#This Row],[1W Return vs Nifty]]-AVERAGE(Table2[1W Return vs Nifty]))/_xlfn.STDEV.P(Table2[1W Return vs Nifty])</f>
        <v>5.3872476931076135E-2</v>
      </c>
      <c r="O365">
        <v>243.91</v>
      </c>
      <c r="P365">
        <v>256.874708504441</v>
      </c>
      <c r="Q365">
        <v>250.72785770506599</v>
      </c>
      <c r="R365">
        <v>46.826416159496297</v>
      </c>
      <c r="S365" s="1">
        <f>(Table2[[#This Row],[Close Price]]-Table2[[#This Row],[20D EMA]])/Table2[[#This Row],[20D EMA]]</f>
        <v>-1.480054118322326E-2</v>
      </c>
      <c r="T365" s="1">
        <f>(Table2[[#This Row],[Close Price]]-Table2[[#This Row],[50D EMA]])/Table2[[#This Row],[50D EMA]]</f>
        <v>-6.4524485890188124E-2</v>
      </c>
      <c r="U365" s="1">
        <f>(Table2[[#This Row],[Close Price]]-Table2[[#This Row],[200D EMA]])/Table2[[#This Row],[200D EMA]]</f>
        <v>-4.1590343412627018E-2</v>
      </c>
      <c r="V365">
        <v>0.80290656370861302</v>
      </c>
      <c r="W365">
        <v>236.15</v>
      </c>
      <c r="X365">
        <v>241.85</v>
      </c>
      <c r="Y365">
        <v>217.35</v>
      </c>
      <c r="Z365">
        <v>241.85</v>
      </c>
      <c r="AA365">
        <v>217.35</v>
      </c>
      <c r="AB365">
        <v>278.45</v>
      </c>
      <c r="AC365" s="1">
        <f>(Table2[[#This Row],[Close Price]]/Table2[[#This Row],[Day Low]])-1</f>
        <v>1.7573576116874934E-2</v>
      </c>
      <c r="AD365" s="1">
        <f>(Table2[[#This Row],[Day High]]/Table2[[#This Row],[Close Price]])-1</f>
        <v>6.4502704952142942E-3</v>
      </c>
      <c r="AE365" s="1">
        <f>(Table2[[#This Row],[Close Price]]/Table2[[#This Row],[Current Week Low]])-1</f>
        <v>0.10559006211180133</v>
      </c>
      <c r="AF365" s="1">
        <f>(Table2[[#This Row],[Current Week High]]/Table2[[#This Row],[Close Price]])-1</f>
        <v>6.4502704952142942E-3</v>
      </c>
      <c r="AG365" s="1">
        <f>(Table2[[#This Row],[Close Price]]/Table2[[#This Row],[Current Month Low]])-1</f>
        <v>0.10559006211180133</v>
      </c>
      <c r="AH365" s="1">
        <f>(Table2[[#This Row],[Current Month High]]/Table2[[#This Row],[Close Price]])-1</f>
        <v>0.15875988347898451</v>
      </c>
      <c r="AI365">
        <v>33.354140657511401</v>
      </c>
      <c r="AJ365">
        <v>79.328358208955194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</v>
      </c>
      <c r="AM365">
        <v>0</v>
      </c>
      <c r="AN365">
        <v>-3.2</v>
      </c>
      <c r="AO365" t="s">
        <v>3181</v>
      </c>
      <c r="AP365">
        <v>6.8251990365184007E-2</v>
      </c>
      <c r="AQ365">
        <f>(Table2[[#This Row],[Sharpe Ratio]]-AVERAGE(Table2[Sharpe Ratio]))/_xlfn.STDEV.P(Table2[Sharpe Ratio])</f>
        <v>0.12377170272218532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165</v>
      </c>
      <c r="AT365">
        <f>_xlfn.RANK.AVG(Table2[[#This Row],[6M Return vs Nifty Z-Score]],Table2[6M Return vs Nifty Z-Score])</f>
        <v>622</v>
      </c>
      <c r="AU365">
        <f>_xlfn.RANK.AVG(Table2[[#This Row],[Sharpe Ratio Z-Score]],Table2[Sharpe Ratio Z-Score])</f>
        <v>309</v>
      </c>
      <c r="AV365">
        <f>(Table2[[#This Row],[Rank 1Y]]+Table2[[#This Row],[Rank 6M]]+Table2[[#This Row],[Rank Sharpe]])/3</f>
        <v>365.33333333333331</v>
      </c>
    </row>
    <row r="366" spans="1:48" x14ac:dyDescent="0.3">
      <c r="A366" t="s">
        <v>773</v>
      </c>
      <c r="B366" t="s">
        <v>774</v>
      </c>
      <c r="C366" t="s">
        <v>3134</v>
      </c>
      <c r="D366" t="s">
        <v>284</v>
      </c>
      <c r="E366">
        <v>20803.221980287999</v>
      </c>
      <c r="F366">
        <v>210.32</v>
      </c>
      <c r="G366">
        <v>27.611599103254701</v>
      </c>
      <c r="H366">
        <f>(Table2[[#This Row],[1Y Return vs Nifty]]-AVERAGE(Table2[1Y Return vs Nifty]))/_xlfn.STDEV.P(Table2[1Y Return vs Nifty])</f>
        <v>6.5873685556631825E-2</v>
      </c>
      <c r="I366">
        <v>-7.2151379953501804</v>
      </c>
      <c r="J366">
        <f>(Table2[[#This Row],[1M Return vs Nifty]]-AVERAGE(Table2[1M Return vs Nifty]))/_xlfn.STDEV.P(Table2[1M Return vs Nifty])</f>
        <v>-0.78727175965404728</v>
      </c>
      <c r="K366">
        <v>-3.0130455347091298</v>
      </c>
      <c r="L366">
        <f>(Table2[[#This Row],[6M Return vs Nifty]]-AVERAGE(Table2[6M Return vs Nifty]))/_xlfn.STDEV.P(Table2[6M Return vs Nifty])</f>
        <v>-0.28632091719857289</v>
      </c>
      <c r="M366">
        <v>1.75443708216959</v>
      </c>
      <c r="N366">
        <f>(Table2[[#This Row],[1W Return vs Nifty]]-AVERAGE(Table2[1W Return vs Nifty]))/_xlfn.STDEV.P(Table2[1W Return vs Nifty])</f>
        <v>0.2129077786059016</v>
      </c>
      <c r="O366">
        <v>219.44</v>
      </c>
      <c r="P366">
        <v>232.06148366459399</v>
      </c>
      <c r="Q366">
        <v>216.956214658043</v>
      </c>
      <c r="R366">
        <v>45.219715353041003</v>
      </c>
      <c r="S366" s="1">
        <f>(Table2[[#This Row],[Close Price]]-Table2[[#This Row],[20D EMA]])/Table2[[#This Row],[20D EMA]]</f>
        <v>-4.1560335399197977E-2</v>
      </c>
      <c r="T366" s="1">
        <f>(Table2[[#This Row],[Close Price]]-Table2[[#This Row],[50D EMA]])/Table2[[#This Row],[50D EMA]]</f>
        <v>-9.3688462735236469E-2</v>
      </c>
      <c r="U366" s="1">
        <f>(Table2[[#This Row],[Close Price]]-Table2[[#This Row],[200D EMA]])/Table2[[#This Row],[200D EMA]]</f>
        <v>-3.0587806247001113E-2</v>
      </c>
      <c r="V366">
        <v>0.455321677821585</v>
      </c>
      <c r="W366">
        <v>208.7</v>
      </c>
      <c r="X366">
        <v>212.68</v>
      </c>
      <c r="Y366">
        <v>200.45</v>
      </c>
      <c r="Z366">
        <v>215</v>
      </c>
      <c r="AA366">
        <v>200.45</v>
      </c>
      <c r="AB366">
        <v>247.48</v>
      </c>
      <c r="AC366" s="1">
        <f>(Table2[[#This Row],[Close Price]]/Table2[[#This Row],[Day Low]])-1</f>
        <v>7.7623382846190303E-3</v>
      </c>
      <c r="AD366" s="1">
        <f>(Table2[[#This Row],[Day High]]/Table2[[#This Row],[Close Price]])-1</f>
        <v>1.1220996576645215E-2</v>
      </c>
      <c r="AE366" s="1">
        <f>(Table2[[#This Row],[Close Price]]/Table2[[#This Row],[Current Week Low]])-1</f>
        <v>4.923921177350965E-2</v>
      </c>
      <c r="AF366" s="1">
        <f>(Table2[[#This Row],[Current Week High]]/Table2[[#This Row],[Close Price]])-1</f>
        <v>2.2251806770635207E-2</v>
      </c>
      <c r="AG366" s="1">
        <f>(Table2[[#This Row],[Close Price]]/Table2[[#This Row],[Current Month Low]])-1</f>
        <v>4.923921177350965E-2</v>
      </c>
      <c r="AH366" s="1">
        <f>(Table2[[#This Row],[Current Month High]]/Table2[[#This Row],[Close Price]])-1</f>
        <v>0.17668314948649666</v>
      </c>
      <c r="AI366">
        <v>35.222518067706297</v>
      </c>
      <c r="AJ366">
        <v>58.851963746223497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</v>
      </c>
      <c r="AM366" t="s">
        <v>3181</v>
      </c>
      <c r="AN366">
        <v>-8.58</v>
      </c>
      <c r="AO366" t="s">
        <v>3181</v>
      </c>
      <c r="AP366">
        <v>3.6327122108825001E-2</v>
      </c>
      <c r="AQ366">
        <f>(Table2[[#This Row],[Sharpe Ratio]]-AVERAGE(Table2[Sharpe Ratio]))/_xlfn.STDEV.P(Table2[Sharpe Ratio])</f>
        <v>-0.25547772254399786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273</v>
      </c>
      <c r="AT366">
        <f>_xlfn.RANK.AVG(Table2[[#This Row],[6M Return vs Nifty Z-Score]],Table2[6M Return vs Nifty Z-Score])</f>
        <v>416</v>
      </c>
      <c r="AU366">
        <f>_xlfn.RANK.AVG(Table2[[#This Row],[Sharpe Ratio Z-Score]],Table2[Sharpe Ratio Z-Score])</f>
        <v>408</v>
      </c>
      <c r="AV366">
        <f>(Table2[[#This Row],[Rank 1Y]]+Table2[[#This Row],[Rank 6M]]+Table2[[#This Row],[Rank Sharpe]])/3</f>
        <v>365.66666666666669</v>
      </c>
    </row>
    <row r="367" spans="1:48" x14ac:dyDescent="0.3">
      <c r="A367" t="s">
        <v>231</v>
      </c>
      <c r="B367" t="s">
        <v>232</v>
      </c>
      <c r="C367" t="s">
        <v>3140</v>
      </c>
      <c r="D367" t="s">
        <v>51</v>
      </c>
      <c r="E367">
        <v>106865.81414943001</v>
      </c>
      <c r="F367">
        <v>2667.35</v>
      </c>
      <c r="G367">
        <v>26.294460758535699</v>
      </c>
      <c r="H367">
        <f>(Table2[[#This Row],[1Y Return vs Nifty]]-AVERAGE(Table2[1Y Return vs Nifty]))/_xlfn.STDEV.P(Table2[1Y Return vs Nifty])</f>
        <v>4.3271675572958745E-2</v>
      </c>
      <c r="I367">
        <v>9.3581048965847593</v>
      </c>
      <c r="J367">
        <f>(Table2[[#This Row],[1M Return vs Nifty]]-AVERAGE(Table2[1M Return vs Nifty]))/_xlfn.STDEV.P(Table2[1M Return vs Nifty])</f>
        <v>1.1239842362772861</v>
      </c>
      <c r="K367">
        <v>7.2118026178770602</v>
      </c>
      <c r="L367">
        <f>(Table2[[#This Row],[6M Return vs Nifty]]-AVERAGE(Table2[6M Return vs Nifty]))/_xlfn.STDEV.P(Table2[6M Return vs Nifty])</f>
        <v>7.5696349021623088E-2</v>
      </c>
      <c r="M367">
        <v>4.4642349570319197</v>
      </c>
      <c r="N367">
        <f>(Table2[[#This Row],[1W Return vs Nifty]]-AVERAGE(Table2[1W Return vs Nifty]))/_xlfn.STDEV.P(Table2[1W Return vs Nifty])</f>
        <v>0.77347927037445985</v>
      </c>
      <c r="O367">
        <v>2586.77</v>
      </c>
      <c r="P367">
        <v>2516.3433773081902</v>
      </c>
      <c r="Q367">
        <v>2256.8420870120199</v>
      </c>
      <c r="R367">
        <v>57.512933962266402</v>
      </c>
      <c r="S367" s="1">
        <f>(Table2[[#This Row],[Close Price]]-Table2[[#This Row],[20D EMA]])/Table2[[#This Row],[20D EMA]]</f>
        <v>3.1150817428685168E-2</v>
      </c>
      <c r="T367" s="1">
        <f>(Table2[[#This Row],[Close Price]]-Table2[[#This Row],[50D EMA]])/Table2[[#This Row],[50D EMA]]</f>
        <v>6.0010340422357693E-2</v>
      </c>
      <c r="U367" s="1">
        <f>(Table2[[#This Row],[Close Price]]-Table2[[#This Row],[200D EMA]])/Table2[[#This Row],[200D EMA]]</f>
        <v>0.18189483231920678</v>
      </c>
      <c r="V367">
        <v>0.47656475632869699</v>
      </c>
      <c r="W367">
        <v>2595.1</v>
      </c>
      <c r="X367">
        <v>2732.15</v>
      </c>
      <c r="Y367">
        <v>2405</v>
      </c>
      <c r="Z367">
        <v>2732.15</v>
      </c>
      <c r="AA367">
        <v>2405</v>
      </c>
      <c r="AB367">
        <v>2835</v>
      </c>
      <c r="AC367" s="1">
        <f>(Table2[[#This Row],[Close Price]]/Table2[[#This Row],[Day Low]])-1</f>
        <v>2.7840930985318479E-2</v>
      </c>
      <c r="AD367" s="1">
        <f>(Table2[[#This Row],[Day High]]/Table2[[#This Row],[Close Price]])-1</f>
        <v>2.429377472022809E-2</v>
      </c>
      <c r="AE367" s="1">
        <f>(Table2[[#This Row],[Close Price]]/Table2[[#This Row],[Current Week Low]])-1</f>
        <v>0.10908523908523904</v>
      </c>
      <c r="AF367" s="1">
        <f>(Table2[[#This Row],[Current Week High]]/Table2[[#This Row],[Close Price]])-1</f>
        <v>2.429377472022809E-2</v>
      </c>
      <c r="AG367" s="1">
        <f>(Table2[[#This Row],[Close Price]]/Table2[[#This Row],[Current Month Low]])-1</f>
        <v>0.10908523908523904</v>
      </c>
      <c r="AH367" s="1">
        <f>(Table2[[#This Row],[Current Month High]]/Table2[[#This Row],[Close Price]])-1</f>
        <v>6.2852644009972591E-2</v>
      </c>
      <c r="AI367">
        <v>6.2852644009972503</v>
      </c>
      <c r="AJ367">
        <v>58.483111018686301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</v>
      </c>
      <c r="AM367" t="s">
        <v>3182</v>
      </c>
      <c r="AN367">
        <v>-2.91</v>
      </c>
      <c r="AO367" t="s">
        <v>3181</v>
      </c>
      <c r="AQ367">
        <f>(Table2[[#This Row],[Sharpe Ratio]]-AVERAGE(Table2[Sharpe Ratio]))/_xlfn.STDEV.P(Table2[Sharpe Ratio])</f>
        <v>-0.68702344015560113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1.3294080910907264</v>
      </c>
      <c r="AS367">
        <f>_xlfn.RANK.AVG(Table2[[#This Row],[1Y Return vs Nifty Z-Score]],Table2[1Y Return vs Nifty Z-Score])</f>
        <v>281</v>
      </c>
      <c r="AT367">
        <f>_xlfn.RANK.AVG(Table2[[#This Row],[6M Return vs Nifty Z-Score]],Table2[6M Return vs Nifty Z-Score])</f>
        <v>294</v>
      </c>
      <c r="AU367">
        <f>_xlfn.RANK.AVG(Table2[[#This Row],[Sharpe Ratio Z-Score]],Table2[Sharpe Ratio Z-Score])</f>
        <v>529.5</v>
      </c>
      <c r="AV367">
        <f>(Table2[[#This Row],[Rank 1Y]]+Table2[[#This Row],[Rank 6M]]+Table2[[#This Row],[Rank Sharpe]])/3</f>
        <v>368.16666666666669</v>
      </c>
    </row>
    <row r="368" spans="1:48" x14ac:dyDescent="0.3">
      <c r="A368" t="s">
        <v>295</v>
      </c>
      <c r="B368" t="s">
        <v>296</v>
      </c>
      <c r="C368" t="s">
        <v>3137</v>
      </c>
      <c r="D368" t="s">
        <v>297</v>
      </c>
      <c r="E368">
        <v>89833.24668892</v>
      </c>
      <c r="F368">
        <v>340.55</v>
      </c>
      <c r="G368">
        <v>70.669721755270302</v>
      </c>
      <c r="H368">
        <f>(Table2[[#This Row],[1Y Return vs Nifty]]-AVERAGE(Table2[1Y Return vs Nifty]))/_xlfn.STDEV.P(Table2[1Y Return vs Nifty])</f>
        <v>0.80474832386708151</v>
      </c>
      <c r="I368">
        <v>-5.7991259740258503</v>
      </c>
      <c r="J368">
        <f>(Table2[[#This Row],[1M Return vs Nifty]]-AVERAGE(Table2[1M Return vs Nifty]))/_xlfn.STDEV.P(Table2[1M Return vs Nifty])</f>
        <v>-0.62397472215126781</v>
      </c>
      <c r="K368">
        <v>-10.593584456004301</v>
      </c>
      <c r="L368">
        <f>(Table2[[#This Row],[6M Return vs Nifty]]-AVERAGE(Table2[6M Return vs Nifty]))/_xlfn.STDEV.P(Table2[6M Return vs Nifty])</f>
        <v>-0.55471472958677481</v>
      </c>
      <c r="M368">
        <v>-3.3975656754387198</v>
      </c>
      <c r="N368">
        <f>(Table2[[#This Row],[1W Return vs Nifty]]-AVERAGE(Table2[1W Return vs Nifty]))/_xlfn.STDEV.P(Table2[1W Return vs Nifty])</f>
        <v>-0.85287867662000461</v>
      </c>
      <c r="O368">
        <v>365.06</v>
      </c>
      <c r="P368">
        <v>383.67952439802599</v>
      </c>
      <c r="Q368">
        <v>344.13158197956699</v>
      </c>
      <c r="R368">
        <v>29.3614898938777</v>
      </c>
      <c r="S368" s="1">
        <f>(Table2[[#This Row],[Close Price]]-Table2[[#This Row],[20D EMA]])/Table2[[#This Row],[20D EMA]]</f>
        <v>-6.7139648276995534E-2</v>
      </c>
      <c r="T368" s="1">
        <f>(Table2[[#This Row],[Close Price]]-Table2[[#This Row],[50D EMA]])/Table2[[#This Row],[50D EMA]]</f>
        <v>-0.11241028424879865</v>
      </c>
      <c r="U368" s="1">
        <f>(Table2[[#This Row],[Close Price]]-Table2[[#This Row],[200D EMA]])/Table2[[#This Row],[200D EMA]]</f>
        <v>-1.0407594557187825E-2</v>
      </c>
      <c r="V368">
        <v>0.69107387723992797</v>
      </c>
      <c r="W368">
        <v>338.65</v>
      </c>
      <c r="X368">
        <v>345.25</v>
      </c>
      <c r="Y368">
        <v>336.5</v>
      </c>
      <c r="Z368">
        <v>349.55</v>
      </c>
      <c r="AA368">
        <v>330.1</v>
      </c>
      <c r="AB368">
        <v>395.6</v>
      </c>
      <c r="AC368" s="1">
        <f>(Table2[[#This Row],[Close Price]]/Table2[[#This Row],[Day Low]])-1</f>
        <v>5.6105123283627378E-3</v>
      </c>
      <c r="AD368" s="1">
        <f>(Table2[[#This Row],[Day High]]/Table2[[#This Row],[Close Price]])-1</f>
        <v>1.3801203934811213E-2</v>
      </c>
      <c r="AE368" s="1">
        <f>(Table2[[#This Row],[Close Price]]/Table2[[#This Row],[Current Week Low]])-1</f>
        <v>1.203566121842492E-2</v>
      </c>
      <c r="AF368" s="1">
        <f>(Table2[[#This Row],[Current Week High]]/Table2[[#This Row],[Close Price]])-1</f>
        <v>2.6427837321979064E-2</v>
      </c>
      <c r="AG368" s="1">
        <f>(Table2[[#This Row],[Close Price]]/Table2[[#This Row],[Current Month Low]])-1</f>
        <v>3.165707361405623E-2</v>
      </c>
      <c r="AH368" s="1">
        <f>(Table2[[#This Row],[Current Month High]]/Table2[[#This Row],[Close Price]])-1</f>
        <v>0.16165027161943923</v>
      </c>
      <c r="AI368">
        <v>35.178387901923301</v>
      </c>
      <c r="AJ368">
        <v>100.08813160987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-0.19</v>
      </c>
      <c r="AM368" t="s">
        <v>3181</v>
      </c>
      <c r="AN368">
        <v>-11.75</v>
      </c>
      <c r="AO368" t="s">
        <v>3181</v>
      </c>
      <c r="AP368">
        <v>9.9214759302900003E-3</v>
      </c>
      <c r="AQ368">
        <f>(Table2[[#This Row],[Sharpe Ratio]]-AVERAGE(Table2[Sharpe Ratio]))/_xlfn.STDEV.P(Table2[Sharpe Ratio])</f>
        <v>-0.56916190305731496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116</v>
      </c>
      <c r="AT368">
        <f>_xlfn.RANK.AVG(Table2[[#This Row],[6M Return vs Nifty Z-Score]],Table2[6M Return vs Nifty Z-Score])</f>
        <v>512</v>
      </c>
      <c r="AU368">
        <f>_xlfn.RANK.AVG(Table2[[#This Row],[Sharpe Ratio Z-Score]],Table2[Sharpe Ratio Z-Score])</f>
        <v>477</v>
      </c>
      <c r="AV368">
        <f>(Table2[[#This Row],[Rank 1Y]]+Table2[[#This Row],[Rank 6M]]+Table2[[#This Row],[Rank Sharpe]])/3</f>
        <v>368.33333333333331</v>
      </c>
    </row>
    <row r="369" spans="1:48" x14ac:dyDescent="0.3">
      <c r="A369" t="s">
        <v>816</v>
      </c>
      <c r="B369" t="s">
        <v>817</v>
      </c>
      <c r="C369" t="s">
        <v>3142</v>
      </c>
      <c r="D369" t="s">
        <v>202</v>
      </c>
      <c r="E369">
        <v>19126.473601000002</v>
      </c>
      <c r="F369">
        <v>1617.5</v>
      </c>
      <c r="G369">
        <v>7.8648344264638803</v>
      </c>
      <c r="H369">
        <f>(Table2[[#This Row],[1Y Return vs Nifty]]-AVERAGE(Table2[1Y Return vs Nifty]))/_xlfn.STDEV.P(Table2[1Y Return vs Nifty])</f>
        <v>-0.27297953677916337</v>
      </c>
      <c r="I369">
        <v>-5.91310029347017</v>
      </c>
      <c r="J369">
        <f>(Table2[[#This Row],[1M Return vs Nifty]]-AVERAGE(Table2[1M Return vs Nifty]))/_xlfn.STDEV.P(Table2[1M Return vs Nifty])</f>
        <v>-0.63711844440529664</v>
      </c>
      <c r="K369">
        <v>-24.546406919927499</v>
      </c>
      <c r="L369">
        <f>(Table2[[#This Row],[6M Return vs Nifty]]-AVERAGE(Table2[6M Return vs Nifty]))/_xlfn.STDEV.P(Table2[6M Return vs Nifty])</f>
        <v>-1.0487233025324392</v>
      </c>
      <c r="M369">
        <v>-3.3093517552554701</v>
      </c>
      <c r="N369">
        <f>(Table2[[#This Row],[1W Return vs Nifty]]-AVERAGE(Table2[1W Return vs Nifty]))/_xlfn.STDEV.P(Table2[1W Return vs Nifty])</f>
        <v>-0.83463000601227921</v>
      </c>
      <c r="O369">
        <v>1677.35</v>
      </c>
      <c r="P369">
        <v>1783.66921967036</v>
      </c>
      <c r="Q369">
        <v>1801.7471635408001</v>
      </c>
      <c r="R369">
        <v>37.377211593757401</v>
      </c>
      <c r="S369" s="1">
        <f>(Table2[[#This Row],[Close Price]]-Table2[[#This Row],[20D EMA]])/Table2[[#This Row],[20D EMA]]</f>
        <v>-3.5681282976122997E-2</v>
      </c>
      <c r="T369" s="1">
        <f>(Table2[[#This Row],[Close Price]]-Table2[[#This Row],[50D EMA]])/Table2[[#This Row],[50D EMA]]</f>
        <v>-9.3161454959159826E-2</v>
      </c>
      <c r="U369" s="1">
        <f>(Table2[[#This Row],[Close Price]]-Table2[[#This Row],[200D EMA]])/Table2[[#This Row],[200D EMA]]</f>
        <v>-0.10226027672979204</v>
      </c>
      <c r="V369">
        <v>1.0131178132254499</v>
      </c>
      <c r="W369">
        <v>1548</v>
      </c>
      <c r="X369">
        <v>1626.5</v>
      </c>
      <c r="Y369">
        <v>1470</v>
      </c>
      <c r="Z369">
        <v>1626.5</v>
      </c>
      <c r="AA369">
        <v>1470</v>
      </c>
      <c r="AB369">
        <v>1859</v>
      </c>
      <c r="AC369" s="1">
        <f>(Table2[[#This Row],[Close Price]]/Table2[[#This Row],[Day Low]])-1</f>
        <v>4.4896640826873391E-2</v>
      </c>
      <c r="AD369" s="1">
        <f>(Table2[[#This Row],[Day High]]/Table2[[#This Row],[Close Price]])-1</f>
        <v>5.5641421947449921E-3</v>
      </c>
      <c r="AE369" s="1">
        <f>(Table2[[#This Row],[Close Price]]/Table2[[#This Row],[Current Week Low]])-1</f>
        <v>0.10034013605442182</v>
      </c>
      <c r="AF369" s="1">
        <f>(Table2[[#This Row],[Current Week High]]/Table2[[#This Row],[Close Price]])-1</f>
        <v>5.5641421947449921E-3</v>
      </c>
      <c r="AG369" s="1">
        <f>(Table2[[#This Row],[Close Price]]/Table2[[#This Row],[Current Month Low]])-1</f>
        <v>0.10034013605442182</v>
      </c>
      <c r="AH369" s="1">
        <f>(Table2[[#This Row],[Current Month High]]/Table2[[#This Row],[Close Price]])-1</f>
        <v>0.14930448222565684</v>
      </c>
      <c r="AI369">
        <v>50.129829984544003</v>
      </c>
      <c r="AJ369">
        <v>37.595168219131402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-0.09</v>
      </c>
      <c r="AM369" t="s">
        <v>3181</v>
      </c>
      <c r="AN369">
        <v>-8.82</v>
      </c>
      <c r="AO369" t="s">
        <v>3181</v>
      </c>
      <c r="AP369">
        <v>0.181209020432062</v>
      </c>
      <c r="AQ369">
        <f>(Table2[[#This Row],[Sharpe Ratio]]-AVERAGE(Table2[Sharpe Ratio]))/_xlfn.STDEV.P(Table2[Sharpe Ratio])</f>
        <v>1.4656374980212941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392</v>
      </c>
      <c r="AT369">
        <f>_xlfn.RANK.AVG(Table2[[#This Row],[6M Return vs Nifty Z-Score]],Table2[6M Return vs Nifty Z-Score])</f>
        <v>658</v>
      </c>
      <c r="AU369">
        <f>_xlfn.RANK.AVG(Table2[[#This Row],[Sharpe Ratio Z-Score]],Table2[Sharpe Ratio Z-Score])</f>
        <v>55</v>
      </c>
      <c r="AV369">
        <f>(Table2[[#This Row],[Rank 1Y]]+Table2[[#This Row],[Rank 6M]]+Table2[[#This Row],[Rank Sharpe]])/3</f>
        <v>368.33333333333331</v>
      </c>
    </row>
    <row r="370" spans="1:48" x14ac:dyDescent="0.3">
      <c r="A370" t="s">
        <v>1815</v>
      </c>
      <c r="B370" t="s">
        <v>1816</v>
      </c>
      <c r="C370" t="s">
        <v>3150</v>
      </c>
      <c r="D370" t="s">
        <v>473</v>
      </c>
      <c r="E370">
        <v>4287.6079223400002</v>
      </c>
      <c r="F370">
        <v>374.3</v>
      </c>
      <c r="G370">
        <v>-1.1555932035955401</v>
      </c>
      <c r="H370">
        <f>(Table2[[#This Row],[1Y Return vs Nifty]]-AVERAGE(Table2[1Y Return vs Nifty]))/_xlfn.STDEV.P(Table2[1Y Return vs Nifty])</f>
        <v>-0.42776949955645938</v>
      </c>
      <c r="I370">
        <v>-1.2092202245447401</v>
      </c>
      <c r="J370">
        <f>(Table2[[#This Row],[1M Return vs Nifty]]-AVERAGE(Table2[1M Return vs Nifty]))/_xlfn.STDEV.P(Table2[1M Return vs Nifty])</f>
        <v>-9.4658586398231895E-2</v>
      </c>
      <c r="K370">
        <v>-7.79651932516136</v>
      </c>
      <c r="L370">
        <f>(Table2[[#This Row],[6M Return vs Nifty]]-AVERAGE(Table2[6M Return vs Nifty]))/_xlfn.STDEV.P(Table2[6M Return vs Nifty])</f>
        <v>-0.45568285576364315</v>
      </c>
      <c r="M370">
        <v>-0.744761425435855</v>
      </c>
      <c r="N370">
        <f>(Table2[[#This Row],[1W Return vs Nifty]]-AVERAGE(Table2[1W Return vs Nifty]))/_xlfn.STDEV.P(Table2[1W Return vs Nifty])</f>
        <v>-0.30409736359693335</v>
      </c>
      <c r="O370">
        <v>384.65</v>
      </c>
      <c r="P370">
        <v>386.041557402168</v>
      </c>
      <c r="Q370">
        <v>369.93649066706899</v>
      </c>
      <c r="R370">
        <v>44.818036075522002</v>
      </c>
      <c r="S370" s="1">
        <f>(Table2[[#This Row],[Close Price]]-Table2[[#This Row],[20D EMA]])/Table2[[#This Row],[20D EMA]]</f>
        <v>-2.6907578317951299E-2</v>
      </c>
      <c r="T370" s="1">
        <f>(Table2[[#This Row],[Close Price]]-Table2[[#This Row],[50D EMA]])/Table2[[#This Row],[50D EMA]]</f>
        <v>-3.0415267934317074E-2</v>
      </c>
      <c r="U370" s="1">
        <f>(Table2[[#This Row],[Close Price]]-Table2[[#This Row],[200D EMA]])/Table2[[#This Row],[200D EMA]]</f>
        <v>1.1795293092235216E-2</v>
      </c>
      <c r="V370">
        <v>0.57557820031261697</v>
      </c>
      <c r="W370">
        <v>371.5</v>
      </c>
      <c r="X370">
        <v>378.1</v>
      </c>
      <c r="Y370">
        <v>361.5</v>
      </c>
      <c r="Z370">
        <v>381</v>
      </c>
      <c r="AA370">
        <v>355.6</v>
      </c>
      <c r="AB370">
        <v>438.95</v>
      </c>
      <c r="AC370" s="1">
        <f>(Table2[[#This Row],[Close Price]]/Table2[[#This Row],[Day Low]])-1</f>
        <v>7.5370121130551304E-3</v>
      </c>
      <c r="AD370" s="1">
        <f>(Table2[[#This Row],[Day High]]/Table2[[#This Row],[Close Price]])-1</f>
        <v>1.0152284263959421E-2</v>
      </c>
      <c r="AE370" s="1">
        <f>(Table2[[#This Row],[Close Price]]/Table2[[#This Row],[Current Week Low]])-1</f>
        <v>3.5408022130013928E-2</v>
      </c>
      <c r="AF370" s="1">
        <f>(Table2[[#This Row],[Current Week High]]/Table2[[#This Row],[Close Price]])-1</f>
        <v>1.7900080149612529E-2</v>
      </c>
      <c r="AG370" s="1">
        <f>(Table2[[#This Row],[Close Price]]/Table2[[#This Row],[Current Month Low]])-1</f>
        <v>5.2587176602924668E-2</v>
      </c>
      <c r="AH370" s="1">
        <f>(Table2[[#This Row],[Current Month High]]/Table2[[#This Row],[Close Price]])-1</f>
        <v>0.17272241517499332</v>
      </c>
      <c r="AI370">
        <v>22.588832487309599</v>
      </c>
      <c r="AJ370">
        <v>27.769243898276098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0.1</v>
      </c>
      <c r="AM370" t="s">
        <v>3182</v>
      </c>
      <c r="AN370">
        <v>-5.42</v>
      </c>
      <c r="AO370" t="s">
        <v>3181</v>
      </c>
      <c r="AP370">
        <v>0.116443466801726</v>
      </c>
      <c r="AQ370">
        <f>(Table2[[#This Row],[Sharpe Ratio]]-AVERAGE(Table2[Sharpe Ratio]))/_xlfn.STDEV.P(Table2[Sharpe Ratio])</f>
        <v>0.69625925676704536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460</v>
      </c>
      <c r="AT370">
        <f>_xlfn.RANK.AVG(Table2[[#This Row],[6M Return vs Nifty Z-Score]],Table2[6M Return vs Nifty Z-Score])</f>
        <v>474</v>
      </c>
      <c r="AU370">
        <f>_xlfn.RANK.AVG(Table2[[#This Row],[Sharpe Ratio Z-Score]],Table2[Sharpe Ratio Z-Score])</f>
        <v>171</v>
      </c>
      <c r="AV370">
        <f>(Table2[[#This Row],[Rank 1Y]]+Table2[[#This Row],[Rank 6M]]+Table2[[#This Row],[Rank Sharpe]])/3</f>
        <v>368.33333333333331</v>
      </c>
    </row>
    <row r="371" spans="1:48" x14ac:dyDescent="0.3">
      <c r="A371" t="s">
        <v>176</v>
      </c>
      <c r="B371" t="s">
        <v>177</v>
      </c>
      <c r="C371" t="s">
        <v>3143</v>
      </c>
      <c r="D371" t="s">
        <v>178</v>
      </c>
      <c r="E371">
        <v>146716.12360225499</v>
      </c>
      <c r="F371">
        <v>686.05</v>
      </c>
      <c r="G371">
        <v>22.438509830677599</v>
      </c>
      <c r="H371">
        <f>(Table2[[#This Row],[1Y Return vs Nifty]]-AVERAGE(Table2[1Y Return vs Nifty]))/_xlfn.STDEV.P(Table2[1Y Return vs Nifty])</f>
        <v>-2.2896196403006944E-2</v>
      </c>
      <c r="I371">
        <v>-2.9045587829789601</v>
      </c>
      <c r="J371">
        <f>(Table2[[#This Row],[1M Return vs Nifty]]-AVERAGE(Table2[1M Return vs Nifty]))/_xlfn.STDEV.P(Table2[1M Return vs Nifty])</f>
        <v>-0.29016805947291796</v>
      </c>
      <c r="K371">
        <v>-0.12734183789933201</v>
      </c>
      <c r="L371">
        <f>(Table2[[#This Row],[6M Return vs Nifty]]-AVERAGE(Table2[6M Return vs Nifty]))/_xlfn.STDEV.P(Table2[6M Return vs Nifty])</f>
        <v>-0.18415073844864543</v>
      </c>
      <c r="M371">
        <v>-2.3356300246533701</v>
      </c>
      <c r="N371">
        <f>(Table2[[#This Row],[1W Return vs Nifty]]-AVERAGE(Table2[1W Return vs Nifty]))/_xlfn.STDEV.P(Table2[1W Return vs Nifty])</f>
        <v>-0.6331977707320694</v>
      </c>
      <c r="O371">
        <v>709.84</v>
      </c>
      <c r="P371">
        <v>703.69541771952902</v>
      </c>
      <c r="Q371">
        <v>643.08298039518502</v>
      </c>
      <c r="R371">
        <v>34.1883455981732</v>
      </c>
      <c r="S371" s="1">
        <f>(Table2[[#This Row],[Close Price]]-Table2[[#This Row],[20D EMA]])/Table2[[#This Row],[20D EMA]]</f>
        <v>-3.3514594838273522E-2</v>
      </c>
      <c r="T371" s="1">
        <f>(Table2[[#This Row],[Close Price]]-Table2[[#This Row],[50D EMA]])/Table2[[#This Row],[50D EMA]]</f>
        <v>-2.5075362543517336E-2</v>
      </c>
      <c r="U371" s="1">
        <f>(Table2[[#This Row],[Close Price]]-Table2[[#This Row],[200D EMA]])/Table2[[#This Row],[200D EMA]]</f>
        <v>6.6814114064115027E-2</v>
      </c>
      <c r="V371">
        <v>0.87762370337802798</v>
      </c>
      <c r="W371">
        <v>679.25</v>
      </c>
      <c r="X371">
        <v>689.55</v>
      </c>
      <c r="Y371">
        <v>676.45</v>
      </c>
      <c r="Z371">
        <v>698.8</v>
      </c>
      <c r="AA371">
        <v>666.75</v>
      </c>
      <c r="AB371">
        <v>772.65</v>
      </c>
      <c r="AC371" s="1">
        <f>(Table2[[#This Row],[Close Price]]/Table2[[#This Row],[Day Low]])-1</f>
        <v>1.0011041589989E-2</v>
      </c>
      <c r="AD371" s="1">
        <f>(Table2[[#This Row],[Day High]]/Table2[[#This Row],[Close Price]])-1</f>
        <v>5.1016689745644328E-3</v>
      </c>
      <c r="AE371" s="1">
        <f>(Table2[[#This Row],[Close Price]]/Table2[[#This Row],[Current Week Low]])-1</f>
        <v>1.4191736270234179E-2</v>
      </c>
      <c r="AF371" s="1">
        <f>(Table2[[#This Row],[Current Week High]]/Table2[[#This Row],[Close Price]])-1</f>
        <v>1.8584651264485164E-2</v>
      </c>
      <c r="AG371" s="1">
        <f>(Table2[[#This Row],[Close Price]]/Table2[[#This Row],[Current Month Low]])-1</f>
        <v>2.8946381702287249E-2</v>
      </c>
      <c r="AH371" s="1">
        <f>(Table2[[#This Row],[Current Month High]]/Table2[[#This Row],[Close Price]])-1</f>
        <v>0.12622986662779678</v>
      </c>
      <c r="AI371">
        <v>12.622986662779599</v>
      </c>
      <c r="AJ371">
        <v>51.3623827909542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0.06</v>
      </c>
      <c r="AM371" t="s">
        <v>3182</v>
      </c>
      <c r="AN371">
        <v>-5.63</v>
      </c>
      <c r="AO371" t="s">
        <v>3181</v>
      </c>
      <c r="AP371">
        <v>3.5002525461033003E-2</v>
      </c>
      <c r="AQ371">
        <f>(Table2[[#This Row],[Sharpe Ratio]]-AVERAGE(Table2[Sharpe Ratio]))/_xlfn.STDEV.P(Table2[Sharpe Ratio])</f>
        <v>-0.27121318348155604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-1.4016259485381957</v>
      </c>
      <c r="AS371">
        <f>_xlfn.RANK.AVG(Table2[[#This Row],[1Y Return vs Nifty Z-Score]],Table2[1Y Return vs Nifty Z-Score])</f>
        <v>301</v>
      </c>
      <c r="AT371">
        <f>_xlfn.RANK.AVG(Table2[[#This Row],[6M Return vs Nifty Z-Score]],Table2[6M Return vs Nifty Z-Score])</f>
        <v>391</v>
      </c>
      <c r="AU371">
        <f>_xlfn.RANK.AVG(Table2[[#This Row],[Sharpe Ratio Z-Score]],Table2[Sharpe Ratio Z-Score])</f>
        <v>414</v>
      </c>
      <c r="AV371">
        <f>(Table2[[#This Row],[Rank 1Y]]+Table2[[#This Row],[Rank 6M]]+Table2[[#This Row],[Rank Sharpe]])/3</f>
        <v>368.66666666666669</v>
      </c>
    </row>
    <row r="372" spans="1:48" x14ac:dyDescent="0.3">
      <c r="A372" t="s">
        <v>337</v>
      </c>
      <c r="B372" t="s">
        <v>338</v>
      </c>
      <c r="C372" t="s">
        <v>3136</v>
      </c>
      <c r="D372" t="s">
        <v>54</v>
      </c>
      <c r="E372">
        <v>77500.596838094905</v>
      </c>
      <c r="F372">
        <v>1930.45</v>
      </c>
      <c r="G372">
        <v>21.779717615846199</v>
      </c>
      <c r="H372">
        <f>(Table2[[#This Row],[1Y Return vs Nifty]]-AVERAGE(Table2[1Y Return vs Nifty]))/_xlfn.STDEV.P(Table2[1Y Return vs Nifty])</f>
        <v>-3.4201028789434859E-2</v>
      </c>
      <c r="I372">
        <v>5.9844625508901599</v>
      </c>
      <c r="J372">
        <f>(Table2[[#This Row],[1M Return vs Nifty]]-AVERAGE(Table2[1M Return vs Nifty]))/_xlfn.STDEV.P(Table2[1M Return vs Nifty])</f>
        <v>0.73492977039032314</v>
      </c>
      <c r="K372">
        <v>5.3610508006836604</v>
      </c>
      <c r="L372">
        <f>(Table2[[#This Row],[6M Return vs Nifty]]-AVERAGE(Table2[6M Return vs Nifty]))/_xlfn.STDEV.P(Table2[6M Return vs Nifty])</f>
        <v>1.0169301253882001E-2</v>
      </c>
      <c r="M372">
        <v>2.88533859630253</v>
      </c>
      <c r="N372">
        <f>(Table2[[#This Row],[1W Return vs Nifty]]-AVERAGE(Table2[1W Return vs Nifty]))/_xlfn.STDEV.P(Table2[1W Return vs Nifty])</f>
        <v>0.44685554079943091</v>
      </c>
      <c r="O372">
        <v>1946.9</v>
      </c>
      <c r="P372">
        <v>1937.1585669331</v>
      </c>
      <c r="Q372">
        <v>1741.09536793546</v>
      </c>
      <c r="R372">
        <v>61.625827413023401</v>
      </c>
      <c r="S372" s="1">
        <f>(Table2[[#This Row],[Close Price]]-Table2[[#This Row],[20D EMA]])/Table2[[#This Row],[20D EMA]]</f>
        <v>-8.4493297036314363E-3</v>
      </c>
      <c r="T372" s="1">
        <f>(Table2[[#This Row],[Close Price]]-Table2[[#This Row],[50D EMA]])/Table2[[#This Row],[50D EMA]]</f>
        <v>-3.4630964380582144E-3</v>
      </c>
      <c r="U372" s="1">
        <f>(Table2[[#This Row],[Close Price]]-Table2[[#This Row],[200D EMA]])/Table2[[#This Row],[200D EMA]]</f>
        <v>0.10875603689019703</v>
      </c>
      <c r="V372">
        <v>0.80163376265326702</v>
      </c>
      <c r="W372">
        <v>1909.35</v>
      </c>
      <c r="X372">
        <v>1976.1</v>
      </c>
      <c r="Y372">
        <v>1901.65</v>
      </c>
      <c r="Z372">
        <v>2003</v>
      </c>
      <c r="AA372">
        <v>1868.05</v>
      </c>
      <c r="AB372">
        <v>2009.45</v>
      </c>
      <c r="AC372" s="1">
        <f>(Table2[[#This Row],[Close Price]]/Table2[[#This Row],[Day Low]])-1</f>
        <v>1.1050881189933914E-2</v>
      </c>
      <c r="AD372" s="1">
        <f>(Table2[[#This Row],[Day High]]/Table2[[#This Row],[Close Price]])-1</f>
        <v>2.3647336113341355E-2</v>
      </c>
      <c r="AE372" s="1">
        <f>(Table2[[#This Row],[Close Price]]/Table2[[#This Row],[Current Week Low]])-1</f>
        <v>1.5144742723424365E-2</v>
      </c>
      <c r="AF372" s="1">
        <f>(Table2[[#This Row],[Current Week High]]/Table2[[#This Row],[Close Price]])-1</f>
        <v>3.7581910953404574E-2</v>
      </c>
      <c r="AG372" s="1">
        <f>(Table2[[#This Row],[Close Price]]/Table2[[#This Row],[Current Month Low]])-1</f>
        <v>3.3403816814325138E-2</v>
      </c>
      <c r="AH372" s="1">
        <f>(Table2[[#This Row],[Current Month High]]/Table2[[#This Row],[Close Price]])-1</f>
        <v>4.0923100831412373E-2</v>
      </c>
      <c r="AI372">
        <v>7.6821466497448698</v>
      </c>
      <c r="AJ372">
        <v>58.754111842105203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-0.01</v>
      </c>
      <c r="AM372" t="s">
        <v>3181</v>
      </c>
      <c r="AN372">
        <v>-1.35</v>
      </c>
      <c r="AO372" t="s">
        <v>3181</v>
      </c>
      <c r="AP372">
        <v>6.3568460932940003E-3</v>
      </c>
      <c r="AQ372">
        <f>(Table2[[#This Row],[Sharpe Ratio]]-AVERAGE(Table2[Sharpe Ratio]))/_xlfn.STDEV.P(Table2[Sharpe Ratio])</f>
        <v>-0.61150769462367938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0.54624588903052185</v>
      </c>
      <c r="AS372">
        <f>_xlfn.RANK.AVG(Table2[[#This Row],[1Y Return vs Nifty Z-Score]],Table2[1Y Return vs Nifty Z-Score])</f>
        <v>304</v>
      </c>
      <c r="AT372">
        <f>_xlfn.RANK.AVG(Table2[[#This Row],[6M Return vs Nifty Z-Score]],Table2[6M Return vs Nifty Z-Score])</f>
        <v>321</v>
      </c>
      <c r="AU372">
        <f>_xlfn.RANK.AVG(Table2[[#This Row],[Sharpe Ratio Z-Score]],Table2[Sharpe Ratio Z-Score])</f>
        <v>484</v>
      </c>
      <c r="AV372">
        <f>(Table2[[#This Row],[Rank 1Y]]+Table2[[#This Row],[Rank 6M]]+Table2[[#This Row],[Rank Sharpe]])/3</f>
        <v>369.66666666666669</v>
      </c>
    </row>
    <row r="373" spans="1:48" x14ac:dyDescent="0.3">
      <c r="A373" t="s">
        <v>1294</v>
      </c>
      <c r="B373" t="s">
        <v>1295</v>
      </c>
      <c r="C373" t="s">
        <v>3135</v>
      </c>
      <c r="D373" t="s">
        <v>277</v>
      </c>
      <c r="E373">
        <v>8869.5654950000007</v>
      </c>
      <c r="F373">
        <v>752.5</v>
      </c>
      <c r="G373">
        <v>-6.3011140338390303</v>
      </c>
      <c r="H373">
        <f>(Table2[[#This Row],[1Y Return vs Nifty]]-AVERAGE(Table2[1Y Return vs Nifty]))/_xlfn.STDEV.P(Table2[1Y Return vs Nifty])</f>
        <v>-0.51606630880406545</v>
      </c>
      <c r="I373">
        <v>3.20843391000045</v>
      </c>
      <c r="J373">
        <f>(Table2[[#This Row],[1M Return vs Nifty]]-AVERAGE(Table2[1M Return vs Nifty]))/_xlfn.STDEV.P(Table2[1M Return vs Nifty])</f>
        <v>0.41479318521063641</v>
      </c>
      <c r="K373">
        <v>2.8298341273277599</v>
      </c>
      <c r="L373">
        <f>(Table2[[#This Row],[6M Return vs Nifty]]-AVERAGE(Table2[6M Return vs Nifty]))/_xlfn.STDEV.P(Table2[6M Return vs Nifty])</f>
        <v>-7.9450038478562746E-2</v>
      </c>
      <c r="M373">
        <v>-2.1592236115722199</v>
      </c>
      <c r="N373">
        <f>(Table2[[#This Row],[1W Return vs Nifty]]-AVERAGE(Table2[1W Return vs Nifty]))/_xlfn.STDEV.P(Table2[1W Return vs Nifty])</f>
        <v>-0.59670486214438923</v>
      </c>
      <c r="O373">
        <v>732.21</v>
      </c>
      <c r="P373">
        <v>739.660659717052</v>
      </c>
      <c r="Q373">
        <v>722.33516226111703</v>
      </c>
      <c r="R373">
        <v>40.128280106300302</v>
      </c>
      <c r="S373" s="1">
        <f>(Table2[[#This Row],[Close Price]]-Table2[[#This Row],[20D EMA]])/Table2[[#This Row],[20D EMA]]</f>
        <v>2.7710629464224694E-2</v>
      </c>
      <c r="T373" s="1">
        <f>(Table2[[#This Row],[Close Price]]-Table2[[#This Row],[50D EMA]])/Table2[[#This Row],[50D EMA]]</f>
        <v>1.7358419856829389E-2</v>
      </c>
      <c r="U373" s="1">
        <f>(Table2[[#This Row],[Close Price]]-Table2[[#This Row],[200D EMA]])/Table2[[#This Row],[200D EMA]]</f>
        <v>4.1760168014607427E-2</v>
      </c>
      <c r="V373">
        <v>0.56942324957720303</v>
      </c>
      <c r="W373">
        <v>715</v>
      </c>
      <c r="X373">
        <v>763.15</v>
      </c>
      <c r="Y373">
        <v>704.1</v>
      </c>
      <c r="Z373">
        <v>763.15</v>
      </c>
      <c r="AA373">
        <v>704.1</v>
      </c>
      <c r="AB373">
        <v>765</v>
      </c>
      <c r="AC373" s="1">
        <f>(Table2[[#This Row],[Close Price]]/Table2[[#This Row],[Day Low]])-1</f>
        <v>5.2447552447552503E-2</v>
      </c>
      <c r="AD373" s="1">
        <f>(Table2[[#This Row],[Day High]]/Table2[[#This Row],[Close Price]])-1</f>
        <v>1.4152823920265734E-2</v>
      </c>
      <c r="AE373" s="1">
        <f>(Table2[[#This Row],[Close Price]]/Table2[[#This Row],[Current Week Low]])-1</f>
        <v>6.8740235761965529E-2</v>
      </c>
      <c r="AF373" s="1">
        <f>(Table2[[#This Row],[Current Week High]]/Table2[[#This Row],[Close Price]])-1</f>
        <v>1.4152823920265734E-2</v>
      </c>
      <c r="AG373" s="1">
        <f>(Table2[[#This Row],[Close Price]]/Table2[[#This Row],[Current Month Low]])-1</f>
        <v>6.8740235761965529E-2</v>
      </c>
      <c r="AH373" s="1">
        <f>(Table2[[#This Row],[Current Month High]]/Table2[[#This Row],[Close Price]])-1</f>
        <v>1.6611295681063121E-2</v>
      </c>
      <c r="AI373">
        <v>22.485049833887</v>
      </c>
      <c r="AJ373">
        <v>23.1587561374795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-0.01</v>
      </c>
      <c r="AM373" t="s">
        <v>3181</v>
      </c>
      <c r="AN373">
        <v>3.18</v>
      </c>
      <c r="AO373" t="s">
        <v>3182</v>
      </c>
      <c r="AP373">
        <v>7.7425369195132002E-2</v>
      </c>
      <c r="AQ373">
        <f>(Table2[[#This Row],[Sharpe Ratio]]-AVERAGE(Table2[Sharpe Ratio]))/_xlfn.STDEV.P(Table2[Sharpe Ratio])</f>
        <v>0.23274626828875675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485</v>
      </c>
      <c r="AT373">
        <f>_xlfn.RANK.AVG(Table2[[#This Row],[6M Return vs Nifty Z-Score]],Table2[6M Return vs Nifty Z-Score])</f>
        <v>348</v>
      </c>
      <c r="AU373">
        <f>_xlfn.RANK.AVG(Table2[[#This Row],[Sharpe Ratio Z-Score]],Table2[Sharpe Ratio Z-Score])</f>
        <v>283</v>
      </c>
      <c r="AV373">
        <f>(Table2[[#This Row],[Rank 1Y]]+Table2[[#This Row],[Rank 6M]]+Table2[[#This Row],[Rank Sharpe]])/3</f>
        <v>372</v>
      </c>
    </row>
    <row r="374" spans="1:48" x14ac:dyDescent="0.3">
      <c r="A374" t="s">
        <v>1226</v>
      </c>
      <c r="B374" t="s">
        <v>1227</v>
      </c>
      <c r="C374" t="s">
        <v>3145</v>
      </c>
      <c r="D374" t="s">
        <v>83</v>
      </c>
      <c r="E374">
        <v>9541.6535036699897</v>
      </c>
      <c r="F374">
        <v>197.37</v>
      </c>
      <c r="G374">
        <v>35.112760579582698</v>
      </c>
      <c r="H374">
        <f>(Table2[[#This Row],[1Y Return vs Nifty]]-AVERAGE(Table2[1Y Return vs Nifty]))/_xlfn.STDEV.P(Table2[1Y Return vs Nifty])</f>
        <v>0.19459313804002246</v>
      </c>
      <c r="I374">
        <v>-5.1302790896793997</v>
      </c>
      <c r="J374">
        <f>(Table2[[#This Row],[1M Return vs Nifty]]-AVERAGE(Table2[1M Return vs Nifty]))/_xlfn.STDEV.P(Table2[1M Return vs Nifty])</f>
        <v>-0.546842103845817</v>
      </c>
      <c r="K374">
        <v>-14.0032344973124</v>
      </c>
      <c r="L374">
        <f>(Table2[[#This Row],[6M Return vs Nifty]]-AVERAGE(Table2[6M Return vs Nifty]))/_xlfn.STDEV.P(Table2[6M Return vs Nifty])</f>
        <v>-0.67543556263012228</v>
      </c>
      <c r="M374">
        <v>-1.6212356606790499</v>
      </c>
      <c r="N374">
        <f>(Table2[[#This Row],[1W Return vs Nifty]]-AVERAGE(Table2[1W Return vs Nifty]))/_xlfn.STDEV.P(Table2[1W Return vs Nifty])</f>
        <v>-0.48541216722299552</v>
      </c>
      <c r="O374">
        <v>203.73</v>
      </c>
      <c r="P374">
        <v>212.038195099923</v>
      </c>
      <c r="Q374">
        <v>201.02814740093399</v>
      </c>
      <c r="R374">
        <v>34.1251950459379</v>
      </c>
      <c r="S374" s="1">
        <f>(Table2[[#This Row],[Close Price]]-Table2[[#This Row],[20D EMA]])/Table2[[#This Row],[20D EMA]]</f>
        <v>-3.1217788249153219E-2</v>
      </c>
      <c r="T374" s="1">
        <f>(Table2[[#This Row],[Close Price]]-Table2[[#This Row],[50D EMA]])/Table2[[#This Row],[50D EMA]]</f>
        <v>-6.9177136190065242E-2</v>
      </c>
      <c r="U374" s="1">
        <f>(Table2[[#This Row],[Close Price]]-Table2[[#This Row],[200D EMA]])/Table2[[#This Row],[200D EMA]]</f>
        <v>-1.8197190036468438E-2</v>
      </c>
      <c r="V374">
        <v>0.455958155686636</v>
      </c>
      <c r="W374">
        <v>195.28</v>
      </c>
      <c r="X374">
        <v>199.88</v>
      </c>
      <c r="Y374">
        <v>187.54</v>
      </c>
      <c r="Z374">
        <v>199.88</v>
      </c>
      <c r="AA374">
        <v>187.35</v>
      </c>
      <c r="AB374">
        <v>221.9</v>
      </c>
      <c r="AC374" s="1">
        <f>(Table2[[#This Row],[Close Price]]/Table2[[#This Row],[Day Low]])-1</f>
        <v>1.0702580909463411E-2</v>
      </c>
      <c r="AD374" s="1">
        <f>(Table2[[#This Row],[Day High]]/Table2[[#This Row],[Close Price]])-1</f>
        <v>1.2717231595480438E-2</v>
      </c>
      <c r="AE374" s="1">
        <f>(Table2[[#This Row],[Close Price]]/Table2[[#This Row],[Current Week Low]])-1</f>
        <v>5.2415484696598069E-2</v>
      </c>
      <c r="AF374" s="1">
        <f>(Table2[[#This Row],[Current Week High]]/Table2[[#This Row],[Close Price]])-1</f>
        <v>1.2717231595480438E-2</v>
      </c>
      <c r="AG374" s="1">
        <f>(Table2[[#This Row],[Close Price]]/Table2[[#This Row],[Current Month Low]])-1</f>
        <v>5.3482786228983281E-2</v>
      </c>
      <c r="AH374" s="1">
        <f>(Table2[[#This Row],[Current Month High]]/Table2[[#This Row],[Close Price]])-1</f>
        <v>0.1242843390586208</v>
      </c>
      <c r="AI374">
        <v>27.015250544662202</v>
      </c>
      <c r="AJ374">
        <v>63.860523038605201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-0.15</v>
      </c>
      <c r="AM374" t="s">
        <v>3181</v>
      </c>
      <c r="AN374">
        <v>-7.46</v>
      </c>
      <c r="AO374" t="s">
        <v>3181</v>
      </c>
      <c r="AP374">
        <v>5.6919875679127999E-2</v>
      </c>
      <c r="AQ374">
        <f>(Table2[[#This Row],[Sharpe Ratio]]-AVERAGE(Table2[Sharpe Ratio]))/_xlfn.STDEV.P(Table2[Sharpe Ratio])</f>
        <v>-1.0847427017877777E-2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238</v>
      </c>
      <c r="AT374">
        <f>_xlfn.RANK.AVG(Table2[[#This Row],[6M Return vs Nifty Z-Score]],Table2[6M Return vs Nifty Z-Score])</f>
        <v>542</v>
      </c>
      <c r="AU374">
        <f>_xlfn.RANK.AVG(Table2[[#This Row],[Sharpe Ratio Z-Score]],Table2[Sharpe Ratio Z-Score])</f>
        <v>338</v>
      </c>
      <c r="AV374">
        <f>(Table2[[#This Row],[Rank 1Y]]+Table2[[#This Row],[Rank 6M]]+Table2[[#This Row],[Rank Sharpe]])/3</f>
        <v>372.66666666666669</v>
      </c>
    </row>
    <row r="375" spans="1:48" x14ac:dyDescent="0.3">
      <c r="A375" t="s">
        <v>693</v>
      </c>
      <c r="B375" t="s">
        <v>694</v>
      </c>
      <c r="C375" t="s">
        <v>3140</v>
      </c>
      <c r="D375" t="s">
        <v>247</v>
      </c>
      <c r="E375">
        <v>25850.5469988</v>
      </c>
      <c r="F375">
        <v>1272.8</v>
      </c>
      <c r="G375">
        <v>0.92608362968214297</v>
      </c>
      <c r="H375">
        <f>(Table2[[#This Row],[1Y Return vs Nifty]]-AVERAGE(Table2[1Y Return vs Nifty]))/_xlfn.STDEV.P(Table2[1Y Return vs Nifty])</f>
        <v>-0.3920480578740666</v>
      </c>
      <c r="I375">
        <v>4.4136734699616902</v>
      </c>
      <c r="J375">
        <f>(Table2[[#This Row],[1M Return vs Nifty]]-AVERAGE(Table2[1M Return vs Nifty]))/_xlfn.STDEV.P(Table2[1M Return vs Nifty])</f>
        <v>0.55378356570101883</v>
      </c>
      <c r="K375">
        <v>-5.9641522606606197</v>
      </c>
      <c r="L375">
        <f>(Table2[[#This Row],[6M Return vs Nifty]]-AVERAGE(Table2[6M Return vs Nifty]))/_xlfn.STDEV.P(Table2[6M Return vs Nifty])</f>
        <v>-0.39080673188353432</v>
      </c>
      <c r="M375">
        <v>-1.16539925170309</v>
      </c>
      <c r="N375">
        <f>(Table2[[#This Row],[1W Return vs Nifty]]-AVERAGE(Table2[1W Return vs Nifty]))/_xlfn.STDEV.P(Table2[1W Return vs Nifty])</f>
        <v>-0.39111402854907013</v>
      </c>
      <c r="O375">
        <v>1249.3699999999999</v>
      </c>
      <c r="P375">
        <v>1252.44103961152</v>
      </c>
      <c r="Q375">
        <v>1224.4947364903901</v>
      </c>
      <c r="R375">
        <v>32.650960951508701</v>
      </c>
      <c r="S375" s="1">
        <f>(Table2[[#This Row],[Close Price]]-Table2[[#This Row],[20D EMA]])/Table2[[#This Row],[20D EMA]]</f>
        <v>1.8753451739676848E-2</v>
      </c>
      <c r="T375" s="1">
        <f>(Table2[[#This Row],[Close Price]]-Table2[[#This Row],[50D EMA]])/Table2[[#This Row],[50D EMA]]</f>
        <v>1.625542420327819E-2</v>
      </c>
      <c r="U375" s="1">
        <f>(Table2[[#This Row],[Close Price]]-Table2[[#This Row],[200D EMA]])/Table2[[#This Row],[200D EMA]]</f>
        <v>3.9449139363441403E-2</v>
      </c>
      <c r="V375">
        <v>0.63742732424534498</v>
      </c>
      <c r="W375">
        <v>1225</v>
      </c>
      <c r="X375">
        <v>1284.55</v>
      </c>
      <c r="Y375">
        <v>1213.4000000000001</v>
      </c>
      <c r="Z375">
        <v>1284.55</v>
      </c>
      <c r="AA375">
        <v>1189.3</v>
      </c>
      <c r="AB375">
        <v>1297.5</v>
      </c>
      <c r="AC375" s="1">
        <f>(Table2[[#This Row],[Close Price]]/Table2[[#This Row],[Day Low]])-1</f>
        <v>3.9020408163265241E-2</v>
      </c>
      <c r="AD375" s="1">
        <f>(Table2[[#This Row],[Day High]]/Table2[[#This Row],[Close Price]])-1</f>
        <v>9.2316153362665965E-3</v>
      </c>
      <c r="AE375" s="1">
        <f>(Table2[[#This Row],[Close Price]]/Table2[[#This Row],[Current Week Low]])-1</f>
        <v>4.8953354211306976E-2</v>
      </c>
      <c r="AF375" s="1">
        <f>(Table2[[#This Row],[Current Week High]]/Table2[[#This Row],[Close Price]])-1</f>
        <v>9.2316153362665965E-3</v>
      </c>
      <c r="AG375" s="1">
        <f>(Table2[[#This Row],[Close Price]]/Table2[[#This Row],[Current Month Low]])-1</f>
        <v>7.0209366854452115E-2</v>
      </c>
      <c r="AH375" s="1">
        <f>(Table2[[#This Row],[Current Month High]]/Table2[[#This Row],[Close Price]])-1</f>
        <v>1.9406033940917666E-2</v>
      </c>
      <c r="AI375">
        <v>13.5213702074167</v>
      </c>
      <c r="AJ375">
        <v>28.695652173913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0.04</v>
      </c>
      <c r="AM375" t="s">
        <v>3182</v>
      </c>
      <c r="AN375">
        <v>0.24</v>
      </c>
      <c r="AO375" t="s">
        <v>3182</v>
      </c>
      <c r="AP375">
        <v>0.100281540934556</v>
      </c>
      <c r="AQ375">
        <f>(Table2[[#This Row],[Sharpe Ratio]]-AVERAGE(Table2[Sharpe Ratio]))/_xlfn.STDEV.P(Table2[Sharpe Ratio])</f>
        <v>0.50426469481304304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446</v>
      </c>
      <c r="AT375">
        <f>_xlfn.RANK.AVG(Table2[[#This Row],[6M Return vs Nifty Z-Score]],Table2[6M Return vs Nifty Z-Score])</f>
        <v>453</v>
      </c>
      <c r="AU375">
        <f>_xlfn.RANK.AVG(Table2[[#This Row],[Sharpe Ratio Z-Score]],Table2[Sharpe Ratio Z-Score])</f>
        <v>220</v>
      </c>
      <c r="AV375">
        <f>(Table2[[#This Row],[Rank 1Y]]+Table2[[#This Row],[Rank 6M]]+Table2[[#This Row],[Rank Sharpe]])/3</f>
        <v>373</v>
      </c>
    </row>
    <row r="376" spans="1:48" x14ac:dyDescent="0.3">
      <c r="A376" t="s">
        <v>1483</v>
      </c>
      <c r="B376" t="s">
        <v>1484</v>
      </c>
      <c r="C376" t="s">
        <v>3138</v>
      </c>
      <c r="D376" t="s">
        <v>125</v>
      </c>
      <c r="E376">
        <v>6991.838866825</v>
      </c>
      <c r="F376">
        <v>610.25</v>
      </c>
      <c r="G376">
        <v>-8.6682962139223605</v>
      </c>
      <c r="H376">
        <f>(Table2[[#This Row],[1Y Return vs Nifty]]-AVERAGE(Table2[1Y Return vs Nifty]))/_xlfn.STDEV.P(Table2[1Y Return vs Nifty])</f>
        <v>-0.55668700402711035</v>
      </c>
      <c r="I376">
        <v>-6.5883643607220703</v>
      </c>
      <c r="J376">
        <f>(Table2[[#This Row],[1M Return vs Nifty]]-AVERAGE(Table2[1M Return vs Nifty]))/_xlfn.STDEV.P(Table2[1M Return vs Nifty])</f>
        <v>-0.71499110371449082</v>
      </c>
      <c r="K376">
        <v>13.2726834305716</v>
      </c>
      <c r="L376">
        <f>(Table2[[#This Row],[6M Return vs Nifty]]-AVERAGE(Table2[6M Return vs Nifty]))/_xlfn.STDEV.P(Table2[6M Return vs Nifty])</f>
        <v>0.29028569743587296</v>
      </c>
      <c r="M376">
        <v>-1.3034692722050401</v>
      </c>
      <c r="N376">
        <f>(Table2[[#This Row],[1W Return vs Nifty]]-AVERAGE(Table2[1W Return vs Nifty]))/_xlfn.STDEV.P(Table2[1W Return vs Nifty])</f>
        <v>-0.41967634977578733</v>
      </c>
      <c r="O376">
        <v>605.61</v>
      </c>
      <c r="P376">
        <v>603.36452765071499</v>
      </c>
      <c r="Q376">
        <v>564.22178591450404</v>
      </c>
      <c r="R376">
        <v>41.461116824017601</v>
      </c>
      <c r="S376" s="1">
        <f>(Table2[[#This Row],[Close Price]]-Table2[[#This Row],[20D EMA]])/Table2[[#This Row],[20D EMA]]</f>
        <v>7.6616964713264084E-3</v>
      </c>
      <c r="T376" s="1">
        <f>(Table2[[#This Row],[Close Price]]-Table2[[#This Row],[50D EMA]])/Table2[[#This Row],[50D EMA]]</f>
        <v>1.1411795081978997E-2</v>
      </c>
      <c r="U376" s="1">
        <f>(Table2[[#This Row],[Close Price]]-Table2[[#This Row],[200D EMA]])/Table2[[#This Row],[200D EMA]]</f>
        <v>8.1578229048515624E-2</v>
      </c>
      <c r="V376">
        <v>0.66593805529438999</v>
      </c>
      <c r="W376">
        <v>580</v>
      </c>
      <c r="X376">
        <v>612</v>
      </c>
      <c r="Y376">
        <v>557.1</v>
      </c>
      <c r="Z376">
        <v>612</v>
      </c>
      <c r="AA376">
        <v>557</v>
      </c>
      <c r="AB376">
        <v>677.05</v>
      </c>
      <c r="AC376" s="1">
        <f>(Table2[[#This Row],[Close Price]]/Table2[[#This Row],[Day Low]])-1</f>
        <v>5.2155172413793194E-2</v>
      </c>
      <c r="AD376" s="1">
        <f>(Table2[[#This Row],[Day High]]/Table2[[#This Row],[Close Price]])-1</f>
        <v>2.8676771814830637E-3</v>
      </c>
      <c r="AE376" s="1">
        <f>(Table2[[#This Row],[Close Price]]/Table2[[#This Row],[Current Week Low]])-1</f>
        <v>9.5404774726260966E-2</v>
      </c>
      <c r="AF376" s="1">
        <f>(Table2[[#This Row],[Current Week High]]/Table2[[#This Row],[Close Price]])-1</f>
        <v>2.8676771814830637E-3</v>
      </c>
      <c r="AG376" s="1">
        <f>(Table2[[#This Row],[Close Price]]/Table2[[#This Row],[Current Month Low]])-1</f>
        <v>9.5601436265709161E-2</v>
      </c>
      <c r="AH376" s="1">
        <f>(Table2[[#This Row],[Current Month High]]/Table2[[#This Row],[Close Price]])-1</f>
        <v>0.1094633346988938</v>
      </c>
      <c r="AI376">
        <v>12.4784924211388</v>
      </c>
      <c r="AJ376">
        <v>30.674518201284702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0.15</v>
      </c>
      <c r="AM376" t="s">
        <v>3182</v>
      </c>
      <c r="AN376">
        <v>-5.64</v>
      </c>
      <c r="AO376" t="s">
        <v>3181</v>
      </c>
      <c r="AP376">
        <v>4.4036277989103999E-2</v>
      </c>
      <c r="AQ376">
        <f>(Table2[[#This Row],[Sharpe Ratio]]-AVERAGE(Table2[Sharpe Ratio]))/_xlfn.STDEV.P(Table2[Sharpe Ratio])</f>
        <v>-0.16389729961458246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-1.5649660596960979</v>
      </c>
      <c r="AS376">
        <f>_xlfn.RANK.AVG(Table2[[#This Row],[1Y Return vs Nifty Z-Score]],Table2[1Y Return vs Nifty Z-Score])</f>
        <v>501</v>
      </c>
      <c r="AT376">
        <f>_xlfn.RANK.AVG(Table2[[#This Row],[6M Return vs Nifty Z-Score]],Table2[6M Return vs Nifty Z-Score])</f>
        <v>229</v>
      </c>
      <c r="AU376">
        <f>_xlfn.RANK.AVG(Table2[[#This Row],[Sharpe Ratio Z-Score]],Table2[Sharpe Ratio Z-Score])</f>
        <v>389</v>
      </c>
      <c r="AV376">
        <f>(Table2[[#This Row],[Rank 1Y]]+Table2[[#This Row],[Rank 6M]]+Table2[[#This Row],[Rank Sharpe]])/3</f>
        <v>373</v>
      </c>
    </row>
    <row r="377" spans="1:48" x14ac:dyDescent="0.3">
      <c r="A377" t="s">
        <v>137</v>
      </c>
      <c r="B377" t="s">
        <v>138</v>
      </c>
      <c r="C377" t="s">
        <v>3149</v>
      </c>
      <c r="D377" t="s">
        <v>139</v>
      </c>
      <c r="E377">
        <v>202938.43021640999</v>
      </c>
      <c r="F377">
        <v>819.85</v>
      </c>
      <c r="G377">
        <v>18.627376823753899</v>
      </c>
      <c r="H377">
        <f>(Table2[[#This Row],[1Y Return vs Nifty]]-AVERAGE(Table2[1Y Return vs Nifty]))/_xlfn.STDEV.P(Table2[1Y Return vs Nifty])</f>
        <v>-8.8294995714382596E-2</v>
      </c>
      <c r="I377">
        <v>-2.1254166936427699</v>
      </c>
      <c r="J377">
        <f>(Table2[[#This Row],[1M Return vs Nifty]]-AVERAGE(Table2[1M Return vs Nifty]))/_xlfn.STDEV.P(Table2[1M Return vs Nifty])</f>
        <v>-0.20031600096897106</v>
      </c>
      <c r="K377">
        <v>-15.625154615585499</v>
      </c>
      <c r="L377">
        <f>(Table2[[#This Row],[6M Return vs Nifty]]-AVERAGE(Table2[6M Return vs Nifty]))/_xlfn.STDEV.P(Table2[6M Return vs Nifty])</f>
        <v>-0.73286067823892975</v>
      </c>
      <c r="M377">
        <v>2.6314124185482601</v>
      </c>
      <c r="N377">
        <f>(Table2[[#This Row],[1W Return vs Nifty]]-AVERAGE(Table2[1W Return vs Nifty]))/_xlfn.STDEV.P(Table2[1W Return vs Nifty])</f>
        <v>0.39432624421120072</v>
      </c>
      <c r="O377">
        <v>837.92</v>
      </c>
      <c r="P377">
        <v>847.81942032562904</v>
      </c>
      <c r="Q377">
        <v>809.84592982957599</v>
      </c>
      <c r="R377">
        <v>46.940061242127001</v>
      </c>
      <c r="S377" s="1">
        <f>(Table2[[#This Row],[Close Price]]-Table2[[#This Row],[20D EMA]])/Table2[[#This Row],[20D EMA]]</f>
        <v>-2.1565304563681421E-2</v>
      </c>
      <c r="T377" s="1">
        <f>(Table2[[#This Row],[Close Price]]-Table2[[#This Row],[50D EMA]])/Table2[[#This Row],[50D EMA]]</f>
        <v>-3.2989832097602305E-2</v>
      </c>
      <c r="U377" s="1">
        <f>(Table2[[#This Row],[Close Price]]-Table2[[#This Row],[200D EMA]])/Table2[[#This Row],[200D EMA]]</f>
        <v>1.2353053589501013E-2</v>
      </c>
      <c r="V377">
        <v>1.26572999365354</v>
      </c>
      <c r="W377">
        <v>814.3</v>
      </c>
      <c r="X377">
        <v>829.6</v>
      </c>
      <c r="Y377">
        <v>787.5</v>
      </c>
      <c r="Z377">
        <v>842.45</v>
      </c>
      <c r="AA377">
        <v>766.6</v>
      </c>
      <c r="AB377">
        <v>916.1</v>
      </c>
      <c r="AC377" s="1">
        <f>(Table2[[#This Row],[Close Price]]/Table2[[#This Row],[Day Low]])-1</f>
        <v>6.8156699005281762E-3</v>
      </c>
      <c r="AD377" s="1">
        <f>(Table2[[#This Row],[Day High]]/Table2[[#This Row],[Close Price]])-1</f>
        <v>1.189241934500207E-2</v>
      </c>
      <c r="AE377" s="1">
        <f>(Table2[[#This Row],[Close Price]]/Table2[[#This Row],[Current Week Low]])-1</f>
        <v>4.1079365079365049E-2</v>
      </c>
      <c r="AF377" s="1">
        <f>(Table2[[#This Row],[Current Week High]]/Table2[[#This Row],[Close Price]])-1</f>
        <v>2.7566018174056239E-2</v>
      </c>
      <c r="AG377" s="1">
        <f>(Table2[[#This Row],[Close Price]]/Table2[[#This Row],[Current Month Low]])-1</f>
        <v>6.9462561961909808E-2</v>
      </c>
      <c r="AH377" s="1">
        <f>(Table2[[#This Row],[Current Month High]]/Table2[[#This Row],[Close Price]])-1</f>
        <v>0.1173995243032262</v>
      </c>
      <c r="AI377">
        <v>18.0215893151186</v>
      </c>
      <c r="AJ377">
        <v>47.005558544019998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0.04</v>
      </c>
      <c r="AM377" t="s">
        <v>3182</v>
      </c>
      <c r="AN377">
        <v>-6.35</v>
      </c>
      <c r="AO377" t="s">
        <v>3181</v>
      </c>
      <c r="AP377">
        <v>9.1854051228597994E-2</v>
      </c>
      <c r="AQ377">
        <f>(Table2[[#This Row],[Sharpe Ratio]]-AVERAGE(Table2[Sharpe Ratio]))/_xlfn.STDEV.P(Table2[Sharpe Ratio])</f>
        <v>0.40415087126469912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316</v>
      </c>
      <c r="AT377">
        <f>_xlfn.RANK.AVG(Table2[[#This Row],[6M Return vs Nifty Z-Score]],Table2[6M Return vs Nifty Z-Score])</f>
        <v>566</v>
      </c>
      <c r="AU377">
        <f>_xlfn.RANK.AVG(Table2[[#This Row],[Sharpe Ratio Z-Score]],Table2[Sharpe Ratio Z-Score])</f>
        <v>238</v>
      </c>
      <c r="AV377">
        <f>(Table2[[#This Row],[Rank 1Y]]+Table2[[#This Row],[Rank 6M]]+Table2[[#This Row],[Rank Sharpe]])/3</f>
        <v>373.33333333333331</v>
      </c>
    </row>
    <row r="378" spans="1:48" x14ac:dyDescent="0.3">
      <c r="A378" t="s">
        <v>745</v>
      </c>
      <c r="B378" t="s">
        <v>746</v>
      </c>
      <c r="C378" t="s">
        <v>3148</v>
      </c>
      <c r="D378" t="s">
        <v>268</v>
      </c>
      <c r="E378">
        <v>22791.39761299</v>
      </c>
      <c r="F378">
        <v>364.45</v>
      </c>
      <c r="G378">
        <v>35.148699811234302</v>
      </c>
      <c r="H378">
        <f>(Table2[[#This Row],[1Y Return vs Nifty]]-AVERAGE(Table2[1Y Return vs Nifty]))/_xlfn.STDEV.P(Table2[1Y Return vs Nifty])</f>
        <v>0.19520985296283369</v>
      </c>
      <c r="I378">
        <v>0.839724447470236</v>
      </c>
      <c r="J378">
        <f>(Table2[[#This Row],[1M Return vs Nifty]]-AVERAGE(Table2[1M Return vs Nifty]))/_xlfn.STDEV.P(Table2[1M Return vs Nifty])</f>
        <v>0.14162937578603432</v>
      </c>
      <c r="K378">
        <v>-29.064712281433501</v>
      </c>
      <c r="L378">
        <f>(Table2[[#This Row],[6M Return vs Nifty]]-AVERAGE(Table2[6M Return vs Nifty]))/_xlfn.STDEV.P(Table2[6M Return vs Nifty])</f>
        <v>-1.2086967838507641</v>
      </c>
      <c r="M378">
        <v>-3.5502014226077501</v>
      </c>
      <c r="N378">
        <f>(Table2[[#This Row],[1W Return vs Nifty]]-AVERAGE(Table2[1W Return vs Nifty]))/_xlfn.STDEV.P(Table2[1W Return vs Nifty])</f>
        <v>-0.88445418610042981</v>
      </c>
      <c r="O378">
        <v>379.95</v>
      </c>
      <c r="P378">
        <v>387.81696239926498</v>
      </c>
      <c r="Q378">
        <v>380.46376839245102</v>
      </c>
      <c r="R378">
        <v>27.7109716225164</v>
      </c>
      <c r="S378" s="1">
        <f>(Table2[[#This Row],[Close Price]]-Table2[[#This Row],[20D EMA]])/Table2[[#This Row],[20D EMA]]</f>
        <v>-4.0794841426503491E-2</v>
      </c>
      <c r="T378" s="1">
        <f>(Table2[[#This Row],[Close Price]]-Table2[[#This Row],[50D EMA]])/Table2[[#This Row],[50D EMA]]</f>
        <v>-6.0252553819985462E-2</v>
      </c>
      <c r="U378" s="1">
        <f>(Table2[[#This Row],[Close Price]]-Table2[[#This Row],[200D EMA]])/Table2[[#This Row],[200D EMA]]</f>
        <v>-4.2090127162733443E-2</v>
      </c>
      <c r="V378">
        <v>0.69001372986637199</v>
      </c>
      <c r="W378">
        <v>355.2</v>
      </c>
      <c r="X378">
        <v>367</v>
      </c>
      <c r="Y378">
        <v>341.05</v>
      </c>
      <c r="Z378">
        <v>368.35</v>
      </c>
      <c r="AA378">
        <v>341.05</v>
      </c>
      <c r="AB378">
        <v>441.6</v>
      </c>
      <c r="AC378" s="1">
        <f>(Table2[[#This Row],[Close Price]]/Table2[[#This Row],[Day Low]])-1</f>
        <v>2.6041666666666741E-2</v>
      </c>
      <c r="AD378" s="1">
        <f>(Table2[[#This Row],[Day High]]/Table2[[#This Row],[Close Price]])-1</f>
        <v>6.9968445602963669E-3</v>
      </c>
      <c r="AE378" s="1">
        <f>(Table2[[#This Row],[Close Price]]/Table2[[#This Row],[Current Week Low]])-1</f>
        <v>6.8611640521917483E-2</v>
      </c>
      <c r="AF378" s="1">
        <f>(Table2[[#This Row],[Current Week High]]/Table2[[#This Row],[Close Price]])-1</f>
        <v>1.0701056386335672E-2</v>
      </c>
      <c r="AG378" s="1">
        <f>(Table2[[#This Row],[Close Price]]/Table2[[#This Row],[Current Month Low]])-1</f>
        <v>6.8611640521917483E-2</v>
      </c>
      <c r="AH378" s="1">
        <f>(Table2[[#This Row],[Current Month High]]/Table2[[#This Row],[Close Price]])-1</f>
        <v>0.21168884620661288</v>
      </c>
      <c r="AI378">
        <v>37.7966799286596</v>
      </c>
      <c r="AJ378">
        <v>64.685946678716604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-0.06</v>
      </c>
      <c r="AM378" t="s">
        <v>3181</v>
      </c>
      <c r="AN378">
        <v>-14.1</v>
      </c>
      <c r="AO378" t="s">
        <v>3181</v>
      </c>
      <c r="AP378">
        <v>0.107407907395805</v>
      </c>
      <c r="AQ378">
        <f>(Table2[[#This Row],[Sharpe Ratio]]-AVERAGE(Table2[Sharpe Ratio]))/_xlfn.STDEV.P(Table2[Sharpe Ratio])</f>
        <v>0.58892190821051882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237</v>
      </c>
      <c r="AT378">
        <f>_xlfn.RANK.AVG(Table2[[#This Row],[6M Return vs Nifty Z-Score]],Table2[6M Return vs Nifty Z-Score])</f>
        <v>687</v>
      </c>
      <c r="AU378">
        <f>_xlfn.RANK.AVG(Table2[[#This Row],[Sharpe Ratio Z-Score]],Table2[Sharpe Ratio Z-Score])</f>
        <v>196</v>
      </c>
      <c r="AV378">
        <f>(Table2[[#This Row],[Rank 1Y]]+Table2[[#This Row],[Rank 6M]]+Table2[[#This Row],[Rank Sharpe]])/3</f>
        <v>373.33333333333331</v>
      </c>
    </row>
    <row r="379" spans="1:48" x14ac:dyDescent="0.3">
      <c r="A379" t="s">
        <v>814</v>
      </c>
      <c r="B379" t="s">
        <v>815</v>
      </c>
      <c r="C379" t="s">
        <v>3140</v>
      </c>
      <c r="D379" t="s">
        <v>51</v>
      </c>
      <c r="E379">
        <v>19147.903818120001</v>
      </c>
      <c r="F379">
        <v>1830.3</v>
      </c>
      <c r="G379">
        <v>32.478496213897898</v>
      </c>
      <c r="H379">
        <f>(Table2[[#This Row],[1Y Return vs Nifty]]-AVERAGE(Table2[1Y Return vs Nifty]))/_xlfn.STDEV.P(Table2[1Y Return vs Nifty])</f>
        <v>0.14938932954749523</v>
      </c>
      <c r="I379">
        <v>-4.8649430077203704</v>
      </c>
      <c r="J379">
        <f>(Table2[[#This Row],[1M Return vs Nifty]]-AVERAGE(Table2[1M Return vs Nifty]))/_xlfn.STDEV.P(Table2[1M Return vs Nifty])</f>
        <v>-0.51624307257065805</v>
      </c>
      <c r="K379">
        <v>3.2518088549803599</v>
      </c>
      <c r="L379">
        <f>(Table2[[#This Row],[6M Return vs Nifty]]-AVERAGE(Table2[6M Return vs Nifty]))/_xlfn.STDEV.P(Table2[6M Return vs Nifty])</f>
        <v>-6.4509754276868517E-2</v>
      </c>
      <c r="M379">
        <v>-1.5830719364166701</v>
      </c>
      <c r="N379">
        <f>(Table2[[#This Row],[1W Return vs Nifty]]-AVERAGE(Table2[1W Return vs Nifty]))/_xlfn.STDEV.P(Table2[1W Return vs Nifty])</f>
        <v>-0.47751729947670907</v>
      </c>
      <c r="O379">
        <v>1891.84</v>
      </c>
      <c r="P379">
        <v>1882.6565138538299</v>
      </c>
      <c r="Q379">
        <v>1636.0842714815799</v>
      </c>
      <c r="R379">
        <v>32.2397265664695</v>
      </c>
      <c r="S379" s="1">
        <f>(Table2[[#This Row],[Close Price]]-Table2[[#This Row],[20D EMA]])/Table2[[#This Row],[20D EMA]]</f>
        <v>-3.2529177943166426E-2</v>
      </c>
      <c r="T379" s="1">
        <f>(Table2[[#This Row],[Close Price]]-Table2[[#This Row],[50D EMA]])/Table2[[#This Row],[50D EMA]]</f>
        <v>-2.7809912997169763E-2</v>
      </c>
      <c r="U379" s="1">
        <f>(Table2[[#This Row],[Close Price]]-Table2[[#This Row],[200D EMA]])/Table2[[#This Row],[200D EMA]]</f>
        <v>0.11870765577530135</v>
      </c>
      <c r="V379">
        <v>0.42870632590514901</v>
      </c>
      <c r="W379">
        <v>1810.2</v>
      </c>
      <c r="X379">
        <v>1882.35</v>
      </c>
      <c r="Y379">
        <v>1761.6</v>
      </c>
      <c r="Z379">
        <v>1882.35</v>
      </c>
      <c r="AA379">
        <v>1761.6</v>
      </c>
      <c r="AB379">
        <v>2120.5</v>
      </c>
      <c r="AC379" s="1">
        <f>(Table2[[#This Row],[Close Price]]/Table2[[#This Row],[Day Low]])-1</f>
        <v>1.1103745442492485E-2</v>
      </c>
      <c r="AD379" s="1">
        <f>(Table2[[#This Row],[Day High]]/Table2[[#This Row],[Close Price]])-1</f>
        <v>2.8437960990001621E-2</v>
      </c>
      <c r="AE379" s="1">
        <f>(Table2[[#This Row],[Close Price]]/Table2[[#This Row],[Current Week Low]])-1</f>
        <v>3.8998637602179809E-2</v>
      </c>
      <c r="AF379" s="1">
        <f>(Table2[[#This Row],[Current Week High]]/Table2[[#This Row],[Close Price]])-1</f>
        <v>2.8437960990001621E-2</v>
      </c>
      <c r="AG379" s="1">
        <f>(Table2[[#This Row],[Close Price]]/Table2[[#This Row],[Current Month Low]])-1</f>
        <v>3.8998637602179809E-2</v>
      </c>
      <c r="AH379" s="1">
        <f>(Table2[[#This Row],[Current Month High]]/Table2[[#This Row],[Close Price]])-1</f>
        <v>0.15855324263781889</v>
      </c>
      <c r="AI379">
        <v>45.549909850844102</v>
      </c>
      <c r="AJ379">
        <v>62.613833237084002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0.15</v>
      </c>
      <c r="AM379" t="s">
        <v>3182</v>
      </c>
      <c r="AN379">
        <v>-5.39</v>
      </c>
      <c r="AO379" t="s">
        <v>3181</v>
      </c>
      <c r="AQ379">
        <f>(Table2[[#This Row],[Sharpe Ratio]]-AVERAGE(Table2[Sharpe Ratio]))/_xlfn.STDEV.P(Table2[Sharpe Ratio])</f>
        <v>-0.68702344015560113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-1.5959042369323417</v>
      </c>
      <c r="AS379">
        <f>_xlfn.RANK.AVG(Table2[[#This Row],[1Y Return vs Nifty Z-Score]],Table2[1Y Return vs Nifty Z-Score])</f>
        <v>250</v>
      </c>
      <c r="AT379">
        <f>_xlfn.RANK.AVG(Table2[[#This Row],[6M Return vs Nifty Z-Score]],Table2[6M Return vs Nifty Z-Score])</f>
        <v>344</v>
      </c>
      <c r="AU379">
        <f>_xlfn.RANK.AVG(Table2[[#This Row],[Sharpe Ratio Z-Score]],Table2[Sharpe Ratio Z-Score])</f>
        <v>529.5</v>
      </c>
      <c r="AV379">
        <f>(Table2[[#This Row],[Rank 1Y]]+Table2[[#This Row],[Rank 6M]]+Table2[[#This Row],[Rank Sharpe]])/3</f>
        <v>374.5</v>
      </c>
    </row>
    <row r="380" spans="1:48" x14ac:dyDescent="0.3">
      <c r="A380" t="s">
        <v>308</v>
      </c>
      <c r="B380" t="s">
        <v>309</v>
      </c>
      <c r="C380" t="s">
        <v>3145</v>
      </c>
      <c r="D380" t="s">
        <v>46</v>
      </c>
      <c r="E380">
        <v>83753.797251263997</v>
      </c>
      <c r="F380">
        <v>79.319999999999993</v>
      </c>
      <c r="G380">
        <v>18.4096442457728</v>
      </c>
      <c r="H380">
        <f>(Table2[[#This Row],[1Y Return vs Nifty]]-AVERAGE(Table2[1Y Return vs Nifty]))/_xlfn.STDEV.P(Table2[1Y Return vs Nifty])</f>
        <v>-9.2031272864790487E-2</v>
      </c>
      <c r="I380">
        <v>-8.31431414004728</v>
      </c>
      <c r="J380">
        <f>(Table2[[#This Row],[1M Return vs Nifty]]-AVERAGE(Table2[1M Return vs Nifty]))/_xlfn.STDEV.P(Table2[1M Return vs Nifty])</f>
        <v>-0.91403071750165943</v>
      </c>
      <c r="K380">
        <v>-17.097355403042801</v>
      </c>
      <c r="L380">
        <f>(Table2[[#This Row],[6M Return vs Nifty]]-AVERAGE(Table2[6M Return vs Nifty]))/_xlfn.STDEV.P(Table2[6M Return vs Nifty])</f>
        <v>-0.78498488550822887</v>
      </c>
      <c r="M380">
        <v>-2.2302668561533299</v>
      </c>
      <c r="N380">
        <f>(Table2[[#This Row],[1W Return vs Nifty]]-AVERAGE(Table2[1W Return vs Nifty]))/_xlfn.STDEV.P(Table2[1W Return vs Nifty])</f>
        <v>-0.61140146293677655</v>
      </c>
      <c r="O380">
        <v>84.16</v>
      </c>
      <c r="P380">
        <v>88.469768713847103</v>
      </c>
      <c r="Q380">
        <v>85.4525132247892</v>
      </c>
      <c r="R380">
        <v>38.636714803136201</v>
      </c>
      <c r="S380" s="1">
        <f>(Table2[[#This Row],[Close Price]]-Table2[[#This Row],[20D EMA]])/Table2[[#This Row],[20D EMA]]</f>
        <v>-5.7509505703422094E-2</v>
      </c>
      <c r="T380" s="1">
        <f>(Table2[[#This Row],[Close Price]]-Table2[[#This Row],[50D EMA]])/Table2[[#This Row],[50D EMA]]</f>
        <v>-0.10342254588052299</v>
      </c>
      <c r="U380" s="1">
        <f>(Table2[[#This Row],[Close Price]]-Table2[[#This Row],[200D EMA]])/Table2[[#This Row],[200D EMA]]</f>
        <v>-7.1765159307335694E-2</v>
      </c>
      <c r="V380">
        <v>0.81918614854190897</v>
      </c>
      <c r="W380">
        <v>78.849999999999994</v>
      </c>
      <c r="X380">
        <v>80.94</v>
      </c>
      <c r="Y380">
        <v>76.099999999999994</v>
      </c>
      <c r="Z380">
        <v>81.52</v>
      </c>
      <c r="AA380">
        <v>76.099999999999994</v>
      </c>
      <c r="AB380">
        <v>94.93</v>
      </c>
      <c r="AC380" s="1">
        <f>(Table2[[#This Row],[Close Price]]/Table2[[#This Row],[Day Low]])-1</f>
        <v>5.9606848446416283E-3</v>
      </c>
      <c r="AD380" s="1">
        <f>(Table2[[#This Row],[Day High]]/Table2[[#This Row],[Close Price]])-1</f>
        <v>2.0423600605143699E-2</v>
      </c>
      <c r="AE380" s="1">
        <f>(Table2[[#This Row],[Close Price]]/Table2[[#This Row],[Current Week Low]])-1</f>
        <v>4.2312746386333755E-2</v>
      </c>
      <c r="AF380" s="1">
        <f>(Table2[[#This Row],[Current Week High]]/Table2[[#This Row],[Close Price]])-1</f>
        <v>2.7735753908219918E-2</v>
      </c>
      <c r="AG380" s="1">
        <f>(Table2[[#This Row],[Close Price]]/Table2[[#This Row],[Current Month Low]])-1</f>
        <v>4.2312746386333755E-2</v>
      </c>
      <c r="AH380" s="1">
        <f>(Table2[[#This Row],[Current Month High]]/Table2[[#This Row],[Close Price]])-1</f>
        <v>0.19679778113968749</v>
      </c>
      <c r="AI380">
        <v>30.799293998991399</v>
      </c>
      <c r="AJ380">
        <v>46.617375231053501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-0.14000000000000001</v>
      </c>
      <c r="AM380" t="s">
        <v>3181</v>
      </c>
      <c r="AN380">
        <v>-11.41</v>
      </c>
      <c r="AO380" t="s">
        <v>3181</v>
      </c>
      <c r="AP380">
        <v>9.5584549029468002E-2</v>
      </c>
      <c r="AQ380">
        <f>(Table2[[#This Row],[Sharpe Ratio]]-AVERAGE(Table2[Sharpe Ratio]))/_xlfn.STDEV.P(Table2[Sharpe Ratio])</f>
        <v>0.44846708067160573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318</v>
      </c>
      <c r="AT380">
        <f>_xlfn.RANK.AVG(Table2[[#This Row],[6M Return vs Nifty Z-Score]],Table2[6M Return vs Nifty Z-Score])</f>
        <v>585</v>
      </c>
      <c r="AU380">
        <f>_xlfn.RANK.AVG(Table2[[#This Row],[Sharpe Ratio Z-Score]],Table2[Sharpe Ratio Z-Score])</f>
        <v>228</v>
      </c>
      <c r="AV380">
        <f>(Table2[[#This Row],[Rank 1Y]]+Table2[[#This Row],[Rank 6M]]+Table2[[#This Row],[Rank Sharpe]])/3</f>
        <v>377</v>
      </c>
    </row>
    <row r="381" spans="1:48" x14ac:dyDescent="0.3">
      <c r="A381" t="s">
        <v>1273</v>
      </c>
      <c r="B381" t="s">
        <v>1274</v>
      </c>
      <c r="C381" t="s">
        <v>3138</v>
      </c>
      <c r="D381" t="s">
        <v>256</v>
      </c>
      <c r="E381">
        <v>9055.1958947999992</v>
      </c>
      <c r="F381">
        <v>678.15</v>
      </c>
      <c r="G381">
        <v>-11.9536178416271</v>
      </c>
      <c r="H381">
        <f>(Table2[[#This Row],[1Y Return vs Nifty]]-AVERAGE(Table2[1Y Return vs Nifty]))/_xlfn.STDEV.P(Table2[1Y Return vs Nifty])</f>
        <v>-0.61306291360918319</v>
      </c>
      <c r="I381">
        <v>-1.2233173919568301</v>
      </c>
      <c r="J381">
        <f>(Table2[[#This Row],[1M Return vs Nifty]]-AVERAGE(Table2[1M Return vs Nifty]))/_xlfn.STDEV.P(Table2[1M Return vs Nifty])</f>
        <v>-9.6284296943698916E-2</v>
      </c>
      <c r="K381">
        <v>9.0710697984394102</v>
      </c>
      <c r="L381">
        <f>(Table2[[#This Row],[6M Return vs Nifty]]-AVERAGE(Table2[6M Return vs Nifty]))/_xlfn.STDEV.P(Table2[6M Return vs Nifty])</f>
        <v>0.14152488865718416</v>
      </c>
      <c r="M381">
        <v>3.8803028640019201</v>
      </c>
      <c r="N381">
        <f>(Table2[[#This Row],[1W Return vs Nifty]]-AVERAGE(Table2[1W Return vs Nifty]))/_xlfn.STDEV.P(Table2[1W Return vs Nifty])</f>
        <v>0.65268218527895483</v>
      </c>
      <c r="O381">
        <v>659.23</v>
      </c>
      <c r="P381">
        <v>673.05930057320597</v>
      </c>
      <c r="Q381">
        <v>644.69705252667302</v>
      </c>
      <c r="R381">
        <v>49.321303661088599</v>
      </c>
      <c r="S381" s="1">
        <f>(Table2[[#This Row],[Close Price]]-Table2[[#This Row],[20D EMA]])/Table2[[#This Row],[20D EMA]]</f>
        <v>2.8700150175204341E-2</v>
      </c>
      <c r="T381" s="1">
        <f>(Table2[[#This Row],[Close Price]]-Table2[[#This Row],[50D EMA]])/Table2[[#This Row],[50D EMA]]</f>
        <v>7.5635228908634755E-3</v>
      </c>
      <c r="U381" s="1">
        <f>(Table2[[#This Row],[Close Price]]-Table2[[#This Row],[200D EMA]])/Table2[[#This Row],[200D EMA]]</f>
        <v>5.1889406570449478E-2</v>
      </c>
      <c r="V381">
        <v>0.27976319887166001</v>
      </c>
      <c r="W381">
        <v>645</v>
      </c>
      <c r="X381">
        <v>683.3</v>
      </c>
      <c r="Y381">
        <v>619.9</v>
      </c>
      <c r="Z381">
        <v>683.3</v>
      </c>
      <c r="AA381">
        <v>616.65</v>
      </c>
      <c r="AB381">
        <v>704.25</v>
      </c>
      <c r="AC381" s="1">
        <f>(Table2[[#This Row],[Close Price]]/Table2[[#This Row],[Day Low]])-1</f>
        <v>5.1395348837209198E-2</v>
      </c>
      <c r="AD381" s="1">
        <f>(Table2[[#This Row],[Day High]]/Table2[[#This Row],[Close Price]])-1</f>
        <v>7.5941900759419756E-3</v>
      </c>
      <c r="AE381" s="1">
        <f>(Table2[[#This Row],[Close Price]]/Table2[[#This Row],[Current Week Low]])-1</f>
        <v>9.3966768833682934E-2</v>
      </c>
      <c r="AF381" s="1">
        <f>(Table2[[#This Row],[Current Week High]]/Table2[[#This Row],[Close Price]])-1</f>
        <v>7.5941900759419756E-3</v>
      </c>
      <c r="AG381" s="1">
        <f>(Table2[[#This Row],[Close Price]]/Table2[[#This Row],[Current Month Low]])-1</f>
        <v>9.9732425200681041E-2</v>
      </c>
      <c r="AH381" s="1">
        <f>(Table2[[#This Row],[Current Month High]]/Table2[[#This Row],[Close Price]])-1</f>
        <v>3.8487060384870597E-2</v>
      </c>
      <c r="AI381">
        <v>26.078301260783</v>
      </c>
      <c r="AJ381">
        <v>22.942349528643899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7.0000000000000007E-2</v>
      </c>
      <c r="AM381" t="s">
        <v>3182</v>
      </c>
      <c r="AN381">
        <v>3.87</v>
      </c>
      <c r="AO381" t="s">
        <v>3182</v>
      </c>
      <c r="AP381">
        <v>5.5367969391627997E-2</v>
      </c>
      <c r="AQ381">
        <f>(Table2[[#This Row],[Sharpe Ratio]]-AVERAGE(Table2[Sharpe Ratio]))/_xlfn.STDEV.P(Table2[Sharpe Ratio])</f>
        <v>-2.9283198244094772E-2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525</v>
      </c>
      <c r="AT381">
        <f>_xlfn.RANK.AVG(Table2[[#This Row],[6M Return vs Nifty Z-Score]],Table2[6M Return vs Nifty Z-Score])</f>
        <v>268</v>
      </c>
      <c r="AU381">
        <f>_xlfn.RANK.AVG(Table2[[#This Row],[Sharpe Ratio Z-Score]],Table2[Sharpe Ratio Z-Score])</f>
        <v>345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1541</v>
      </c>
      <c r="B382" t="s">
        <v>1542</v>
      </c>
      <c r="C382" t="s">
        <v>580</v>
      </c>
      <c r="D382" t="s">
        <v>463</v>
      </c>
      <c r="E382">
        <v>6406.6108963449997</v>
      </c>
      <c r="F382">
        <v>896.45</v>
      </c>
      <c r="G382">
        <v>-19.499370507364201</v>
      </c>
      <c r="H382">
        <f>(Table2[[#This Row],[1Y Return vs Nifty]]-AVERAGE(Table2[1Y Return vs Nifty]))/_xlfn.STDEV.P(Table2[1Y Return vs Nifty])</f>
        <v>-0.74254754805865153</v>
      </c>
      <c r="I382">
        <v>-4.7198087496167398</v>
      </c>
      <c r="J382">
        <f>(Table2[[#This Row],[1M Return vs Nifty]]-AVERAGE(Table2[1M Return vs Nifty]))/_xlfn.STDEV.P(Table2[1M Return vs Nifty])</f>
        <v>-0.499505930490239</v>
      </c>
      <c r="K382">
        <v>-4.7692227702888399</v>
      </c>
      <c r="L382">
        <f>(Table2[[#This Row],[6M Return vs Nifty]]-AVERAGE(Table2[6M Return vs Nifty]))/_xlfn.STDEV.P(Table2[6M Return vs Nifty])</f>
        <v>-0.34849949162189103</v>
      </c>
      <c r="M382">
        <v>1.2206895781425799</v>
      </c>
      <c r="N382">
        <f>(Table2[[#This Row],[1W Return vs Nifty]]-AVERAGE(Table2[1W Return vs Nifty]))/_xlfn.STDEV.P(Table2[1W Return vs Nifty])</f>
        <v>0.10249229805078215</v>
      </c>
      <c r="O382">
        <v>887.24</v>
      </c>
      <c r="P382">
        <v>909.01866727506103</v>
      </c>
      <c r="Q382">
        <v>868.27012730755905</v>
      </c>
      <c r="R382">
        <v>41.730776229009102</v>
      </c>
      <c r="S382" s="1">
        <f>(Table2[[#This Row],[Close Price]]-Table2[[#This Row],[20D EMA]])/Table2[[#This Row],[20D EMA]]</f>
        <v>1.0380505838330143E-2</v>
      </c>
      <c r="T382" s="1">
        <f>(Table2[[#This Row],[Close Price]]-Table2[[#This Row],[50D EMA]])/Table2[[#This Row],[50D EMA]]</f>
        <v>-1.3826632749729683E-2</v>
      </c>
      <c r="U382" s="1">
        <f>(Table2[[#This Row],[Close Price]]-Table2[[#This Row],[200D EMA]])/Table2[[#This Row],[200D EMA]]</f>
        <v>3.2455190851520689E-2</v>
      </c>
      <c r="V382">
        <v>0.26500789788270102</v>
      </c>
      <c r="W382">
        <v>858.1</v>
      </c>
      <c r="X382">
        <v>905</v>
      </c>
      <c r="Y382">
        <v>820.45</v>
      </c>
      <c r="Z382">
        <v>905</v>
      </c>
      <c r="AA382">
        <v>820.45</v>
      </c>
      <c r="AB382">
        <v>979</v>
      </c>
      <c r="AC382" s="1">
        <f>(Table2[[#This Row],[Close Price]]/Table2[[#This Row],[Day Low]])-1</f>
        <v>4.469176086703186E-2</v>
      </c>
      <c r="AD382" s="1">
        <f>(Table2[[#This Row],[Day High]]/Table2[[#This Row],[Close Price]])-1</f>
        <v>9.5376206146466913E-3</v>
      </c>
      <c r="AE382" s="1">
        <f>(Table2[[#This Row],[Close Price]]/Table2[[#This Row],[Current Week Low]])-1</f>
        <v>9.2632092144554923E-2</v>
      </c>
      <c r="AF382" s="1">
        <f>(Table2[[#This Row],[Current Week High]]/Table2[[#This Row],[Close Price]])-1</f>
        <v>9.5376206146466913E-3</v>
      </c>
      <c r="AG382" s="1">
        <f>(Table2[[#This Row],[Close Price]]/Table2[[#This Row],[Current Month Low]])-1</f>
        <v>9.2632092144554923E-2</v>
      </c>
      <c r="AH382" s="1">
        <f>(Table2[[#This Row],[Current Month High]]/Table2[[#This Row],[Close Price]])-1</f>
        <v>9.2085448156617788E-2</v>
      </c>
      <c r="AI382">
        <v>25.829661442355899</v>
      </c>
      <c r="AJ382">
        <v>30.544633755642899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</v>
      </c>
      <c r="AM382" t="s">
        <v>3183</v>
      </c>
      <c r="AN382">
        <v>-1.1399999999999999</v>
      </c>
      <c r="AO382" t="s">
        <v>3181</v>
      </c>
      <c r="AP382">
        <v>0.13351214896678301</v>
      </c>
      <c r="AQ382">
        <f>(Table2[[#This Row],[Sharpe Ratio]]-AVERAGE(Table2[Sharpe Ratio]))/_xlfn.STDEV.P(Table2[Sharpe Ratio])</f>
        <v>0.89902557201596189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572</v>
      </c>
      <c r="AT382">
        <f>_xlfn.RANK.AVG(Table2[[#This Row],[6M Return vs Nifty Z-Score]],Table2[6M Return vs Nifty Z-Score])</f>
        <v>439</v>
      </c>
      <c r="AU382">
        <f>_xlfn.RANK.AVG(Table2[[#This Row],[Sharpe Ratio Z-Score]],Table2[Sharpe Ratio Z-Score])</f>
        <v>128</v>
      </c>
      <c r="AV382">
        <f>(Table2[[#This Row],[Rank 1Y]]+Table2[[#This Row],[Rank 6M]]+Table2[[#This Row],[Rank Sharpe]])/3</f>
        <v>379.66666666666669</v>
      </c>
    </row>
    <row r="383" spans="1:48" x14ac:dyDescent="0.3">
      <c r="A383" t="s">
        <v>1129</v>
      </c>
      <c r="B383" t="s">
        <v>1130</v>
      </c>
      <c r="C383" t="s">
        <v>3139</v>
      </c>
      <c r="D383" t="s">
        <v>46</v>
      </c>
      <c r="E383">
        <v>10945.213171801999</v>
      </c>
      <c r="F383">
        <v>194.74</v>
      </c>
      <c r="G383">
        <v>30.5641833202796</v>
      </c>
      <c r="H383">
        <f>(Table2[[#This Row],[1Y Return vs Nifty]]-AVERAGE(Table2[1Y Return vs Nifty]))/_xlfn.STDEV.P(Table2[1Y Return vs Nifty])</f>
        <v>0.11653984239459821</v>
      </c>
      <c r="I383">
        <v>-5.7446516682415902</v>
      </c>
      <c r="J383">
        <f>(Table2[[#This Row],[1M Return vs Nifty]]-AVERAGE(Table2[1M Return vs Nifty]))/_xlfn.STDEV.P(Table2[1M Return vs Nifty])</f>
        <v>-0.61769264783224431</v>
      </c>
      <c r="K383">
        <v>-27.529685359037298</v>
      </c>
      <c r="L383">
        <f>(Table2[[#This Row],[6M Return vs Nifty]]-AVERAGE(Table2[6M Return vs Nifty]))/_xlfn.STDEV.P(Table2[6M Return vs Nifty])</f>
        <v>-1.1543481772282083</v>
      </c>
      <c r="M383">
        <v>4.1819480223944296</v>
      </c>
      <c r="N383">
        <f>(Table2[[#This Row],[1W Return vs Nifty]]-AVERAGE(Table2[1W Return vs Nifty]))/_xlfn.STDEV.P(Table2[1W Return vs Nifty])</f>
        <v>0.71508303000374551</v>
      </c>
      <c r="O383">
        <v>190.29</v>
      </c>
      <c r="P383">
        <v>203.97746844949</v>
      </c>
      <c r="Q383">
        <v>211.34025405174199</v>
      </c>
      <c r="R383">
        <v>51.128443723496702</v>
      </c>
      <c r="S383" s="1">
        <f>(Table2[[#This Row],[Close Price]]-Table2[[#This Row],[20D EMA]])/Table2[[#This Row],[20D EMA]]</f>
        <v>2.3385359188606954E-2</v>
      </c>
      <c r="T383" s="1">
        <f>(Table2[[#This Row],[Close Price]]-Table2[[#This Row],[50D EMA]])/Table2[[#This Row],[50D EMA]]</f>
        <v>-4.5286709947463762E-2</v>
      </c>
      <c r="U383" s="1">
        <f>(Table2[[#This Row],[Close Price]]-Table2[[#This Row],[200D EMA]])/Table2[[#This Row],[200D EMA]]</f>
        <v>-7.8547525771771709E-2</v>
      </c>
      <c r="V383">
        <v>0.882148474510841</v>
      </c>
      <c r="W383">
        <v>186.9</v>
      </c>
      <c r="X383">
        <v>195.75</v>
      </c>
      <c r="Y383">
        <v>172.52</v>
      </c>
      <c r="Z383">
        <v>195.75</v>
      </c>
      <c r="AA383">
        <v>171.58</v>
      </c>
      <c r="AB383">
        <v>213.2</v>
      </c>
      <c r="AC383" s="1">
        <f>(Table2[[#This Row],[Close Price]]/Table2[[#This Row],[Day Low]])-1</f>
        <v>4.1947565543071219E-2</v>
      </c>
      <c r="AD383" s="1">
        <f>(Table2[[#This Row],[Day High]]/Table2[[#This Row],[Close Price]])-1</f>
        <v>5.1864023826639905E-3</v>
      </c>
      <c r="AE383" s="1">
        <f>(Table2[[#This Row],[Close Price]]/Table2[[#This Row],[Current Week Low]])-1</f>
        <v>0.12879666125666578</v>
      </c>
      <c r="AF383" s="1">
        <f>(Table2[[#This Row],[Current Week High]]/Table2[[#This Row],[Close Price]])-1</f>
        <v>5.1864023826639905E-3</v>
      </c>
      <c r="AG383" s="1">
        <f>(Table2[[#This Row],[Close Price]]/Table2[[#This Row],[Current Month Low]])-1</f>
        <v>0.13498076698915962</v>
      </c>
      <c r="AH383" s="1">
        <f>(Table2[[#This Row],[Current Month High]]/Table2[[#This Row],[Close Price]])-1</f>
        <v>9.4793057409879644E-2</v>
      </c>
      <c r="AI383">
        <v>56.054226147683998</v>
      </c>
      <c r="AJ383">
        <v>59.885057471264297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-0.09</v>
      </c>
      <c r="AM383" t="s">
        <v>3181</v>
      </c>
      <c r="AN383">
        <v>0.15</v>
      </c>
      <c r="AO383" t="s">
        <v>3182</v>
      </c>
      <c r="AP383">
        <v>0.103396189203513</v>
      </c>
      <c r="AQ383">
        <f>(Table2[[#This Row],[Sharpe Ratio]]-AVERAGE(Table2[Sharpe Ratio]))/_xlfn.STDEV.P(Table2[Sharpe Ratio])</f>
        <v>0.54126495919699913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258</v>
      </c>
      <c r="AT383">
        <f>_xlfn.RANK.AVG(Table2[[#This Row],[6M Return vs Nifty Z-Score]],Table2[6M Return vs Nifty Z-Score])</f>
        <v>678</v>
      </c>
      <c r="AU383">
        <f>_xlfn.RANK.AVG(Table2[[#This Row],[Sharpe Ratio Z-Score]],Table2[Sharpe Ratio Z-Score])</f>
        <v>207</v>
      </c>
      <c r="AV383">
        <f>(Table2[[#This Row],[Rank 1Y]]+Table2[[#This Row],[Rank 6M]]+Table2[[#This Row],[Rank Sharpe]])/3</f>
        <v>381</v>
      </c>
    </row>
    <row r="384" spans="1:48" x14ac:dyDescent="0.3">
      <c r="A384" t="s">
        <v>1218</v>
      </c>
      <c r="B384" t="s">
        <v>1219</v>
      </c>
      <c r="C384" t="s">
        <v>3148</v>
      </c>
      <c r="D384" t="s">
        <v>128</v>
      </c>
      <c r="E384">
        <v>9651.6468055899895</v>
      </c>
      <c r="F384">
        <v>1134.95</v>
      </c>
      <c r="G384">
        <v>27.760259570502601</v>
      </c>
      <c r="H384">
        <f>(Table2[[#This Row],[1Y Return vs Nifty]]-AVERAGE(Table2[1Y Return vs Nifty]))/_xlfn.STDEV.P(Table2[1Y Return vs Nifty])</f>
        <v>6.8424689692519608E-2</v>
      </c>
      <c r="I384">
        <v>1.07180445425</v>
      </c>
      <c r="J384">
        <f>(Table2[[#This Row],[1M Return vs Nifty]]-AVERAGE(Table2[1M Return vs Nifty]))/_xlfn.STDEV.P(Table2[1M Return vs Nifty])</f>
        <v>0.16839325702435617</v>
      </c>
      <c r="K384">
        <v>-5.1127723575191002</v>
      </c>
      <c r="L384">
        <f>(Table2[[#This Row],[6M Return vs Nifty]]-AVERAGE(Table2[6M Return vs Nifty]))/_xlfn.STDEV.P(Table2[6M Return vs Nifty])</f>
        <v>-0.3606630837382902</v>
      </c>
      <c r="M384">
        <v>-4.5550886112846198</v>
      </c>
      <c r="N384">
        <f>(Table2[[#This Row],[1W Return vs Nifty]]-AVERAGE(Table2[1W Return vs Nifty]))/_xlfn.STDEV.P(Table2[1W Return vs Nifty])</f>
        <v>-1.0923335691501064</v>
      </c>
      <c r="O384">
        <v>1152.08</v>
      </c>
      <c r="P384">
        <v>1175.2567715984401</v>
      </c>
      <c r="Q384">
        <v>1058.95064094804</v>
      </c>
      <c r="R384">
        <v>41.017487988608302</v>
      </c>
      <c r="S384" s="1">
        <f>(Table2[[#This Row],[Close Price]]-Table2[[#This Row],[20D EMA]])/Table2[[#This Row],[20D EMA]]</f>
        <v>-1.4868759113950318E-2</v>
      </c>
      <c r="T384" s="1">
        <f>(Table2[[#This Row],[Close Price]]-Table2[[#This Row],[50D EMA]])/Table2[[#This Row],[50D EMA]]</f>
        <v>-3.4296140700912289E-2</v>
      </c>
      <c r="U384" s="1">
        <f>(Table2[[#This Row],[Close Price]]-Table2[[#This Row],[200D EMA]])/Table2[[#This Row],[200D EMA]]</f>
        <v>7.1768556638221181E-2</v>
      </c>
      <c r="V384">
        <v>0.56257850625523398</v>
      </c>
      <c r="W384">
        <v>1100</v>
      </c>
      <c r="X384">
        <v>1141.55</v>
      </c>
      <c r="Y384">
        <v>1018.65</v>
      </c>
      <c r="Z384">
        <v>1141.55</v>
      </c>
      <c r="AA384">
        <v>1018.65</v>
      </c>
      <c r="AB384">
        <v>1395</v>
      </c>
      <c r="AC384" s="1">
        <f>(Table2[[#This Row],[Close Price]]/Table2[[#This Row],[Day Low]])-1</f>
        <v>3.1772727272727286E-2</v>
      </c>
      <c r="AD384" s="1">
        <f>(Table2[[#This Row],[Day High]]/Table2[[#This Row],[Close Price]])-1</f>
        <v>5.8152341512840433E-3</v>
      </c>
      <c r="AE384" s="1">
        <f>(Table2[[#This Row],[Close Price]]/Table2[[#This Row],[Current Week Low]])-1</f>
        <v>0.11417071614391605</v>
      </c>
      <c r="AF384" s="1">
        <f>(Table2[[#This Row],[Current Week High]]/Table2[[#This Row],[Close Price]])-1</f>
        <v>5.8152341512840433E-3</v>
      </c>
      <c r="AG384" s="1">
        <f>(Table2[[#This Row],[Close Price]]/Table2[[#This Row],[Current Month Low]])-1</f>
        <v>0.11417071614391605</v>
      </c>
      <c r="AH384" s="1">
        <f>(Table2[[#This Row],[Current Month High]]/Table2[[#This Row],[Close Price]])-1</f>
        <v>0.22912903652143268</v>
      </c>
      <c r="AI384">
        <v>22.9129036521432</v>
      </c>
      <c r="AJ384">
        <v>63.067528735632102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-0.12</v>
      </c>
      <c r="AM384" t="s">
        <v>3181</v>
      </c>
      <c r="AN384">
        <v>-6.99</v>
      </c>
      <c r="AO384" t="s">
        <v>3181</v>
      </c>
      <c r="AP384">
        <v>2.7936607012260001E-2</v>
      </c>
      <c r="AQ384">
        <f>(Table2[[#This Row],[Sharpe Ratio]]-AVERAGE(Table2[Sharpe Ratio]))/_xlfn.STDEV.P(Table2[Sharpe Ratio])</f>
        <v>-0.3551523085910579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272</v>
      </c>
      <c r="AT384">
        <f>_xlfn.RANK.AVG(Table2[[#This Row],[6M Return vs Nifty Z-Score]],Table2[6M Return vs Nifty Z-Score])</f>
        <v>444</v>
      </c>
      <c r="AU384">
        <f>_xlfn.RANK.AVG(Table2[[#This Row],[Sharpe Ratio Z-Score]],Table2[Sharpe Ratio Z-Score])</f>
        <v>430</v>
      </c>
      <c r="AV384">
        <f>(Table2[[#This Row],[Rank 1Y]]+Table2[[#This Row],[Rank 6M]]+Table2[[#This Row],[Rank Sharpe]])/3</f>
        <v>382</v>
      </c>
    </row>
    <row r="385" spans="1:48" x14ac:dyDescent="0.3">
      <c r="A385" t="s">
        <v>1288</v>
      </c>
      <c r="B385" t="s">
        <v>1289</v>
      </c>
      <c r="C385" t="s">
        <v>3150</v>
      </c>
      <c r="D385" t="s">
        <v>400</v>
      </c>
      <c r="E385">
        <v>8903.6942459000002</v>
      </c>
      <c r="F385">
        <v>161.38999999999999</v>
      </c>
      <c r="G385">
        <v>-0.13559535953740101</v>
      </c>
      <c r="H385">
        <f>(Table2[[#This Row],[1Y Return vs Nifty]]-AVERAGE(Table2[1Y Return vs Nifty]))/_xlfn.STDEV.P(Table2[1Y Return vs Nifty])</f>
        <v>-0.41026640161146305</v>
      </c>
      <c r="I385">
        <v>-5.7755905646003702</v>
      </c>
      <c r="J385">
        <f>(Table2[[#This Row],[1M Return vs Nifty]]-AVERAGE(Table2[1M Return vs Nifty]))/_xlfn.STDEV.P(Table2[1M Return vs Nifty])</f>
        <v>-0.62126057666541135</v>
      </c>
      <c r="K385">
        <v>-1.69999288786018</v>
      </c>
      <c r="L385">
        <f>(Table2[[#This Row],[6M Return vs Nifty]]-AVERAGE(Table2[6M Return vs Nifty]))/_xlfn.STDEV.P(Table2[6M Return vs Nifty])</f>
        <v>-0.23983145128946609</v>
      </c>
      <c r="M385">
        <v>1.38450037451779</v>
      </c>
      <c r="N385">
        <f>(Table2[[#This Row],[1W Return vs Nifty]]-AVERAGE(Table2[1W Return vs Nifty]))/_xlfn.STDEV.P(Table2[1W Return vs Nifty])</f>
        <v>0.13637957183739707</v>
      </c>
      <c r="O385">
        <v>166.17</v>
      </c>
      <c r="P385">
        <v>177.03034950839</v>
      </c>
      <c r="Q385">
        <v>171.00831475539499</v>
      </c>
      <c r="R385">
        <v>45.343373311229698</v>
      </c>
      <c r="S385" s="1">
        <f>(Table2[[#This Row],[Close Price]]-Table2[[#This Row],[20D EMA]])/Table2[[#This Row],[20D EMA]]</f>
        <v>-2.8765721851116335E-2</v>
      </c>
      <c r="T385" s="1">
        <f>(Table2[[#This Row],[Close Price]]-Table2[[#This Row],[50D EMA]])/Table2[[#This Row],[50D EMA]]</f>
        <v>-8.8348407783314986E-2</v>
      </c>
      <c r="U385" s="1">
        <f>(Table2[[#This Row],[Close Price]]-Table2[[#This Row],[200D EMA]])/Table2[[#This Row],[200D EMA]]</f>
        <v>-5.6244719849749679E-2</v>
      </c>
      <c r="V385">
        <v>0.57775792658287495</v>
      </c>
      <c r="W385">
        <v>159.02000000000001</v>
      </c>
      <c r="X385">
        <v>162.15</v>
      </c>
      <c r="Y385">
        <v>147.93</v>
      </c>
      <c r="Z385">
        <v>162.49</v>
      </c>
      <c r="AA385">
        <v>147.80000000000001</v>
      </c>
      <c r="AB385">
        <v>189.3</v>
      </c>
      <c r="AC385" s="1">
        <f>(Table2[[#This Row],[Close Price]]/Table2[[#This Row],[Day Low]])-1</f>
        <v>1.4903785687334858E-2</v>
      </c>
      <c r="AD385" s="1">
        <f>(Table2[[#This Row],[Day High]]/Table2[[#This Row],[Close Price]])-1</f>
        <v>4.7090897825146083E-3</v>
      </c>
      <c r="AE385" s="1">
        <f>(Table2[[#This Row],[Close Price]]/Table2[[#This Row],[Current Week Low]])-1</f>
        <v>9.0988981274927161E-2</v>
      </c>
      <c r="AF385" s="1">
        <f>(Table2[[#This Row],[Current Week High]]/Table2[[#This Row],[Close Price]])-1</f>
        <v>6.815787843113208E-3</v>
      </c>
      <c r="AG385" s="1">
        <f>(Table2[[#This Row],[Close Price]]/Table2[[#This Row],[Current Month Low]])-1</f>
        <v>9.1948579161028166E-2</v>
      </c>
      <c r="AH385" s="1">
        <f>(Table2[[#This Row],[Current Month High]]/Table2[[#This Row],[Close Price]])-1</f>
        <v>0.17293512609207529</v>
      </c>
      <c r="AI385">
        <v>51.806183778424902</v>
      </c>
      <c r="AJ385">
        <v>36.3091216216216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-0.13</v>
      </c>
      <c r="AM385" t="s">
        <v>3181</v>
      </c>
      <c r="AN385">
        <v>-8.02</v>
      </c>
      <c r="AO385" t="s">
        <v>3181</v>
      </c>
      <c r="AP385">
        <v>7.6698511471710001E-2</v>
      </c>
      <c r="AQ385">
        <f>(Table2[[#This Row],[Sharpe Ratio]]-AVERAGE(Table2[Sharpe Ratio]))/_xlfn.STDEV.P(Table2[Sharpe Ratio])</f>
        <v>0.22411160857318621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456</v>
      </c>
      <c r="AT385">
        <f>_xlfn.RANK.AVG(Table2[[#This Row],[6M Return vs Nifty Z-Score]],Table2[6M Return vs Nifty Z-Score])</f>
        <v>402</v>
      </c>
      <c r="AU385">
        <f>_xlfn.RANK.AVG(Table2[[#This Row],[Sharpe Ratio Z-Score]],Table2[Sharpe Ratio Z-Score])</f>
        <v>288</v>
      </c>
      <c r="AV385">
        <f>(Table2[[#This Row],[Rank 1Y]]+Table2[[#This Row],[Rank 6M]]+Table2[[#This Row],[Rank Sharpe]])/3</f>
        <v>382</v>
      </c>
    </row>
    <row r="386" spans="1:48" x14ac:dyDescent="0.3">
      <c r="A386" t="s">
        <v>1076</v>
      </c>
      <c r="B386" t="s">
        <v>1077</v>
      </c>
      <c r="C386" t="s">
        <v>3142</v>
      </c>
      <c r="D386" t="s">
        <v>265</v>
      </c>
      <c r="E386">
        <v>12164.319605445</v>
      </c>
      <c r="F386">
        <v>5099.1499999999996</v>
      </c>
      <c r="G386">
        <v>-22.133935777555699</v>
      </c>
      <c r="H386">
        <f>(Table2[[#This Row],[1Y Return vs Nifty]]-AVERAGE(Table2[1Y Return vs Nifty]))/_xlfn.STDEV.P(Table2[1Y Return vs Nifty])</f>
        <v>-0.78775652005332097</v>
      </c>
      <c r="I386">
        <v>-16.158972041080201</v>
      </c>
      <c r="J386">
        <f>(Table2[[#This Row],[1M Return vs Nifty]]-AVERAGE(Table2[1M Return vs Nifty]))/_xlfn.STDEV.P(Table2[1M Return vs Nifty])</f>
        <v>-1.8186906894299906</v>
      </c>
      <c r="K386">
        <v>7.8806016285318004</v>
      </c>
      <c r="L386">
        <f>(Table2[[#This Row],[6M Return vs Nifty]]-AVERAGE(Table2[6M Return vs Nifty]))/_xlfn.STDEV.P(Table2[6M Return vs Nifty])</f>
        <v>9.9375604290246486E-2</v>
      </c>
      <c r="M386">
        <v>-8.2870787434906106</v>
      </c>
      <c r="N386">
        <f>(Table2[[#This Row],[1W Return vs Nifty]]-AVERAGE(Table2[1W Return vs Nifty]))/_xlfn.STDEV.P(Table2[1W Return vs Nifty])</f>
        <v>-1.8643643154590119</v>
      </c>
      <c r="O386">
        <v>5624.18</v>
      </c>
      <c r="P386">
        <v>5799.3012852041002</v>
      </c>
      <c r="Q386">
        <v>5234.41376216146</v>
      </c>
      <c r="R386">
        <v>20.867445933373901</v>
      </c>
      <c r="S386" s="1">
        <f>(Table2[[#This Row],[Close Price]]-Table2[[#This Row],[20D EMA]])/Table2[[#This Row],[20D EMA]]</f>
        <v>-9.3352275353918365E-2</v>
      </c>
      <c r="T386" s="1">
        <f>(Table2[[#This Row],[Close Price]]-Table2[[#This Row],[50D EMA]])/Table2[[#This Row],[50D EMA]]</f>
        <v>-0.12073028297226318</v>
      </c>
      <c r="U386" s="1">
        <f>(Table2[[#This Row],[Close Price]]-Table2[[#This Row],[200D EMA]])/Table2[[#This Row],[200D EMA]]</f>
        <v>-2.5841243796823114E-2</v>
      </c>
      <c r="V386">
        <v>0.71525727632299496</v>
      </c>
      <c r="W386">
        <v>5005.2</v>
      </c>
      <c r="X386">
        <v>5117.45</v>
      </c>
      <c r="Y386">
        <v>4833</v>
      </c>
      <c r="Z386">
        <v>5176.95</v>
      </c>
      <c r="AA386">
        <v>4833</v>
      </c>
      <c r="AB386">
        <v>6618.95</v>
      </c>
      <c r="AC386" s="1">
        <f>(Table2[[#This Row],[Close Price]]/Table2[[#This Row],[Day Low]])-1</f>
        <v>1.8770478702149651E-2</v>
      </c>
      <c r="AD386" s="1">
        <f>(Table2[[#This Row],[Day High]]/Table2[[#This Row],[Close Price]])-1</f>
        <v>3.5888334330231864E-3</v>
      </c>
      <c r="AE386" s="1">
        <f>(Table2[[#This Row],[Close Price]]/Table2[[#This Row],[Current Week Low]])-1</f>
        <v>5.5069315125180873E-2</v>
      </c>
      <c r="AF386" s="1">
        <f>(Table2[[#This Row],[Current Week High]]/Table2[[#This Row],[Close Price]])-1</f>
        <v>1.5257444868262304E-2</v>
      </c>
      <c r="AG386" s="1">
        <f>(Table2[[#This Row],[Close Price]]/Table2[[#This Row],[Current Month Low]])-1</f>
        <v>5.5069315125180873E-2</v>
      </c>
      <c r="AH386" s="1">
        <f>(Table2[[#This Row],[Current Month High]]/Table2[[#This Row],[Close Price]])-1</f>
        <v>0.29804967494582435</v>
      </c>
      <c r="AI386">
        <v>39.655628879322997</v>
      </c>
      <c r="AJ386">
        <v>34.825028754247001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0.01</v>
      </c>
      <c r="AM386" t="s">
        <v>3182</v>
      </c>
      <c r="AN386">
        <v>-17.399999999999999</v>
      </c>
      <c r="AO386" t="s">
        <v>3181</v>
      </c>
      <c r="AP386">
        <v>7.9212444896758993E-2</v>
      </c>
      <c r="AQ386">
        <f>(Table2[[#This Row],[Sharpe Ratio]]-AVERAGE(Table2[Sharpe Ratio]))/_xlfn.STDEV.P(Table2[Sharpe Ratio])</f>
        <v>0.25397571948983411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592</v>
      </c>
      <c r="AT386">
        <f>_xlfn.RANK.AVG(Table2[[#This Row],[6M Return vs Nifty Z-Score]],Table2[6M Return vs Nifty Z-Score])</f>
        <v>287</v>
      </c>
      <c r="AU386">
        <f>_xlfn.RANK.AVG(Table2[[#This Row],[Sharpe Ratio Z-Score]],Table2[Sharpe Ratio Z-Score])</f>
        <v>274</v>
      </c>
      <c r="AV386">
        <f>(Table2[[#This Row],[Rank 1Y]]+Table2[[#This Row],[Rank 6M]]+Table2[[#This Row],[Rank Sharpe]])/3</f>
        <v>384.33333333333331</v>
      </c>
    </row>
    <row r="387" spans="1:48" x14ac:dyDescent="0.3">
      <c r="A387" t="s">
        <v>516</v>
      </c>
      <c r="B387" t="s">
        <v>517</v>
      </c>
      <c r="C387" t="s">
        <v>3152</v>
      </c>
      <c r="D387" t="s">
        <v>518</v>
      </c>
      <c r="E387">
        <v>40607.873733200002</v>
      </c>
      <c r="F387">
        <v>36047.599999999999</v>
      </c>
      <c r="G387">
        <v>-5.7483812671700303</v>
      </c>
      <c r="H387">
        <f>(Table2[[#This Row],[1Y Return vs Nifty]]-AVERAGE(Table2[1Y Return vs Nifty]))/_xlfn.STDEV.P(Table2[1Y Return vs Nifty])</f>
        <v>-0.50658144978326047</v>
      </c>
      <c r="I387">
        <v>7.7716045822591999</v>
      </c>
      <c r="J387">
        <f>(Table2[[#This Row],[1M Return vs Nifty]]-AVERAGE(Table2[1M Return vs Nifty]))/_xlfn.STDEV.P(Table2[1M Return vs Nifty])</f>
        <v>0.94102618406788785</v>
      </c>
      <c r="K387">
        <v>14.1563237049993</v>
      </c>
      <c r="L387">
        <f>(Table2[[#This Row],[6M Return vs Nifty]]-AVERAGE(Table2[6M Return vs Nifty]))/_xlfn.STDEV.P(Table2[6M Return vs Nifty])</f>
        <v>0.32157154458945331</v>
      </c>
      <c r="M387">
        <v>2.5445154236947598</v>
      </c>
      <c r="N387">
        <f>(Table2[[#This Row],[1W Return vs Nifty]]-AVERAGE(Table2[1W Return vs Nifty]))/_xlfn.STDEV.P(Table2[1W Return vs Nifty])</f>
        <v>0.37635000381072209</v>
      </c>
      <c r="O387">
        <v>34297.86</v>
      </c>
      <c r="P387">
        <v>34796.672225646602</v>
      </c>
      <c r="Q387">
        <v>33861.322873773897</v>
      </c>
      <c r="R387">
        <v>62.915648305238598</v>
      </c>
      <c r="S387" s="1">
        <f>(Table2[[#This Row],[Close Price]]-Table2[[#This Row],[20D EMA]])/Table2[[#This Row],[20D EMA]]</f>
        <v>5.1016010911467888E-2</v>
      </c>
      <c r="T387" s="1">
        <f>(Table2[[#This Row],[Close Price]]-Table2[[#This Row],[50D EMA]])/Table2[[#This Row],[50D EMA]]</f>
        <v>3.5949638121757249E-2</v>
      </c>
      <c r="U387" s="1">
        <f>(Table2[[#This Row],[Close Price]]-Table2[[#This Row],[200D EMA]])/Table2[[#This Row],[200D EMA]]</f>
        <v>6.4565614709619204E-2</v>
      </c>
      <c r="V387">
        <v>0.764608941002902</v>
      </c>
      <c r="W387">
        <v>34525.5</v>
      </c>
      <c r="X387">
        <v>36147.699999999997</v>
      </c>
      <c r="Y387">
        <v>33210</v>
      </c>
      <c r="Z387">
        <v>36147.699999999997</v>
      </c>
      <c r="AA387">
        <v>33131.599999999999</v>
      </c>
      <c r="AB387">
        <v>36147.699999999997</v>
      </c>
      <c r="AC387" s="1">
        <f>(Table2[[#This Row],[Close Price]]/Table2[[#This Row],[Day Low]])-1</f>
        <v>4.4086255086819737E-2</v>
      </c>
      <c r="AD387" s="1">
        <f>(Table2[[#This Row],[Day High]]/Table2[[#This Row],[Close Price]])-1</f>
        <v>2.7768838979571608E-3</v>
      </c>
      <c r="AE387" s="1">
        <f>(Table2[[#This Row],[Close Price]]/Table2[[#This Row],[Current Week Low]])-1</f>
        <v>8.5444143330322131E-2</v>
      </c>
      <c r="AF387" s="1">
        <f>(Table2[[#This Row],[Current Week High]]/Table2[[#This Row],[Close Price]])-1</f>
        <v>2.7768838979571608E-3</v>
      </c>
      <c r="AG387" s="1">
        <f>(Table2[[#This Row],[Close Price]]/Table2[[#This Row],[Current Month Low]])-1</f>
        <v>8.8012652573373984E-2</v>
      </c>
      <c r="AH387" s="1">
        <f>(Table2[[#This Row],[Current Month High]]/Table2[[#This Row],[Close Price]])-1</f>
        <v>2.7768838979571608E-3</v>
      </c>
      <c r="AI387">
        <v>13.3404165603257</v>
      </c>
      <c r="AJ387">
        <v>26.487467082120499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</v>
      </c>
      <c r="AM387">
        <v>0</v>
      </c>
      <c r="AN387">
        <v>6.03</v>
      </c>
      <c r="AO387" t="s">
        <v>3182</v>
      </c>
      <c r="AP387">
        <v>1.8459165354237E-2</v>
      </c>
      <c r="AQ387">
        <f>(Table2[[#This Row],[Sharpe Ratio]]-AVERAGE(Table2[Sharpe Ratio]))/_xlfn.STDEV.P(Table2[Sharpe Ratio])</f>
        <v>-0.46773896902568834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482</v>
      </c>
      <c r="AT387">
        <f>_xlfn.RANK.AVG(Table2[[#This Row],[6M Return vs Nifty Z-Score]],Table2[6M Return vs Nifty Z-Score])</f>
        <v>216</v>
      </c>
      <c r="AU387">
        <f>_xlfn.RANK.AVG(Table2[[#This Row],[Sharpe Ratio Z-Score]],Table2[Sharpe Ratio Z-Score])</f>
        <v>456</v>
      </c>
      <c r="AV387">
        <f>(Table2[[#This Row],[Rank 1Y]]+Table2[[#This Row],[Rank 6M]]+Table2[[#This Row],[Rank Sharpe]])/3</f>
        <v>384.66666666666669</v>
      </c>
    </row>
    <row r="388" spans="1:48" x14ac:dyDescent="0.3">
      <c r="A388" t="s">
        <v>30</v>
      </c>
      <c r="B388" t="s">
        <v>31</v>
      </c>
      <c r="C388" t="s">
        <v>3136</v>
      </c>
      <c r="D388" t="s">
        <v>32</v>
      </c>
      <c r="E388">
        <v>731997.33518867998</v>
      </c>
      <c r="F388">
        <v>820.2</v>
      </c>
      <c r="G388">
        <v>18.161883872471002</v>
      </c>
      <c r="H388">
        <f>(Table2[[#This Row],[1Y Return vs Nifty]]-AVERAGE(Table2[1Y Return vs Nifty]))/_xlfn.STDEV.P(Table2[1Y Return vs Nifty])</f>
        <v>-9.6282825067623423E-2</v>
      </c>
      <c r="I388">
        <v>10.12580594568</v>
      </c>
      <c r="J388">
        <f>(Table2[[#This Row],[1M Return vs Nifty]]-AVERAGE(Table2[1M Return vs Nifty]))/_xlfn.STDEV.P(Table2[1M Return vs Nifty])</f>
        <v>1.2125168935691233</v>
      </c>
      <c r="K388">
        <v>-8.2670144552843894</v>
      </c>
      <c r="L388">
        <f>(Table2[[#This Row],[6M Return vs Nifty]]-AVERAGE(Table2[6M Return vs Nifty]))/_xlfn.STDEV.P(Table2[6M Return vs Nifty])</f>
        <v>-0.47234103574199066</v>
      </c>
      <c r="M388">
        <v>5.0480634453841899</v>
      </c>
      <c r="N388">
        <f>(Table2[[#This Row],[1W Return vs Nifty]]-AVERAGE(Table2[1W Return vs Nifty]))/_xlfn.STDEV.P(Table2[1W Return vs Nifty])</f>
        <v>0.89425492293830344</v>
      </c>
      <c r="O388">
        <v>803.96</v>
      </c>
      <c r="P388">
        <v>805.00934361887903</v>
      </c>
      <c r="Q388">
        <v>774.02223587947105</v>
      </c>
      <c r="R388">
        <v>61.056993296949798</v>
      </c>
      <c r="S388" s="1">
        <f>(Table2[[#This Row],[Close Price]]-Table2[[#This Row],[20D EMA]])/Table2[[#This Row],[20D EMA]]</f>
        <v>2.0200009950743829E-2</v>
      </c>
      <c r="T388" s="1">
        <f>(Table2[[#This Row],[Close Price]]-Table2[[#This Row],[50D EMA]])/Table2[[#This Row],[50D EMA]]</f>
        <v>1.8870161572078388E-2</v>
      </c>
      <c r="U388" s="1">
        <f>(Table2[[#This Row],[Close Price]]-Table2[[#This Row],[200D EMA]])/Table2[[#This Row],[200D EMA]]</f>
        <v>5.965948002522202E-2</v>
      </c>
      <c r="V388">
        <v>0.99186354917913999</v>
      </c>
      <c r="W388">
        <v>813.55</v>
      </c>
      <c r="X388">
        <v>828</v>
      </c>
      <c r="Y388">
        <v>783.55</v>
      </c>
      <c r="Z388">
        <v>834.85</v>
      </c>
      <c r="AA388">
        <v>765.4</v>
      </c>
      <c r="AB388">
        <v>834.85</v>
      </c>
      <c r="AC388" s="1">
        <f>(Table2[[#This Row],[Close Price]]/Table2[[#This Row],[Day Low]])-1</f>
        <v>8.1740519943458434E-3</v>
      </c>
      <c r="AD388" s="1">
        <f>(Table2[[#This Row],[Day High]]/Table2[[#This Row],[Close Price]])-1</f>
        <v>9.5098756400877615E-3</v>
      </c>
      <c r="AE388" s="1">
        <f>(Table2[[#This Row],[Close Price]]/Table2[[#This Row],[Current Week Low]])-1</f>
        <v>4.6774296471189025E-2</v>
      </c>
      <c r="AF388" s="1">
        <f>(Table2[[#This Row],[Current Week High]]/Table2[[#This Row],[Close Price]])-1</f>
        <v>1.7861497195805764E-2</v>
      </c>
      <c r="AG388" s="1">
        <f>(Table2[[#This Row],[Close Price]]/Table2[[#This Row],[Current Month Low]])-1</f>
        <v>7.1596550823099125E-2</v>
      </c>
      <c r="AH388" s="1">
        <f>(Table2[[#This Row],[Current Month High]]/Table2[[#This Row],[Close Price]])-1</f>
        <v>1.7861497195805764E-2</v>
      </c>
      <c r="AI388">
        <v>11.1923920994879</v>
      </c>
      <c r="AJ388">
        <v>47.743853012699198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</v>
      </c>
      <c r="AM388" t="s">
        <v>3183</v>
      </c>
      <c r="AN388">
        <v>1.93</v>
      </c>
      <c r="AO388" t="s">
        <v>3182</v>
      </c>
      <c r="AP388">
        <v>5.0896262534650002E-2</v>
      </c>
      <c r="AQ388">
        <f>(Table2[[#This Row],[Sharpe Ratio]]-AVERAGE(Table2[Sharpe Ratio]))/_xlfn.STDEV.P(Table2[Sharpe Ratio])</f>
        <v>-8.2404553102934514E-2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321</v>
      </c>
      <c r="AT388">
        <f>_xlfn.RANK.AVG(Table2[[#This Row],[6M Return vs Nifty Z-Score]],Table2[6M Return vs Nifty Z-Score])</f>
        <v>479</v>
      </c>
      <c r="AU388">
        <f>_xlfn.RANK.AVG(Table2[[#This Row],[Sharpe Ratio Z-Score]],Table2[Sharpe Ratio Z-Score])</f>
        <v>360</v>
      </c>
      <c r="AV388">
        <f>(Table2[[#This Row],[Rank 1Y]]+Table2[[#This Row],[Rank 6M]]+Table2[[#This Row],[Rank Sharpe]])/3</f>
        <v>386.66666666666669</v>
      </c>
    </row>
    <row r="389" spans="1:48" x14ac:dyDescent="0.3">
      <c r="A389" t="s">
        <v>109</v>
      </c>
      <c r="B389" t="s">
        <v>110</v>
      </c>
      <c r="C389" t="s">
        <v>3141</v>
      </c>
      <c r="D389" t="s">
        <v>111</v>
      </c>
      <c r="E389">
        <v>253175.91095873999</v>
      </c>
      <c r="F389">
        <v>1598.3</v>
      </c>
      <c r="G389">
        <v>48.454394647019697</v>
      </c>
      <c r="H389">
        <f>(Table2[[#This Row],[1Y Return vs Nifty]]-AVERAGE(Table2[1Y Return vs Nifty]))/_xlfn.STDEV.P(Table2[1Y Return vs Nifty])</f>
        <v>0.42353472766100964</v>
      </c>
      <c r="I389">
        <v>-8.59823869330652</v>
      </c>
      <c r="J389">
        <f>(Table2[[#This Row],[1M Return vs Nifty]]-AVERAGE(Table2[1M Return vs Nifty]))/_xlfn.STDEV.P(Table2[1M Return vs Nifty])</f>
        <v>-0.9467734045151297</v>
      </c>
      <c r="K389">
        <v>-17.6324278252863</v>
      </c>
      <c r="L389">
        <f>(Table2[[#This Row],[6M Return vs Nifty]]-AVERAGE(Table2[6M Return vs Nifty]))/_xlfn.STDEV.P(Table2[6M Return vs Nifty])</f>
        <v>-0.8039294656760444</v>
      </c>
      <c r="M389">
        <v>-3.10072108016479</v>
      </c>
      <c r="N389">
        <f>(Table2[[#This Row],[1W Return vs Nifty]]-AVERAGE(Table2[1W Return vs Nifty]))/_xlfn.STDEV.P(Table2[1W Return vs Nifty])</f>
        <v>-0.79147091660225977</v>
      </c>
      <c r="O389">
        <v>1717.84</v>
      </c>
      <c r="P389">
        <v>1787.9866806892301</v>
      </c>
      <c r="Q389">
        <v>1735.2798791847799</v>
      </c>
      <c r="R389">
        <v>26.123714680728199</v>
      </c>
      <c r="S389" s="1">
        <f>(Table2[[#This Row],[Close Price]]-Table2[[#This Row],[20D EMA]])/Table2[[#This Row],[20D EMA]]</f>
        <v>-6.9587388813859244E-2</v>
      </c>
      <c r="T389" s="1">
        <f>(Table2[[#This Row],[Close Price]]-Table2[[#This Row],[50D EMA]])/Table2[[#This Row],[50D EMA]]</f>
        <v>-0.10608953787961665</v>
      </c>
      <c r="U389" s="1">
        <f>(Table2[[#This Row],[Close Price]]-Table2[[#This Row],[200D EMA]])/Table2[[#This Row],[200D EMA]]</f>
        <v>-7.8938205201302736E-2</v>
      </c>
      <c r="V389">
        <v>0.42881322193219701</v>
      </c>
      <c r="W389">
        <v>1591.95</v>
      </c>
      <c r="X389">
        <v>1664</v>
      </c>
      <c r="Y389">
        <v>1588</v>
      </c>
      <c r="Z389">
        <v>1664</v>
      </c>
      <c r="AA389">
        <v>1588</v>
      </c>
      <c r="AB389">
        <v>1929.55</v>
      </c>
      <c r="AC389" s="1">
        <f>(Table2[[#This Row],[Close Price]]/Table2[[#This Row],[Day Low]])-1</f>
        <v>3.9888187443073431E-3</v>
      </c>
      <c r="AD389" s="1">
        <f>(Table2[[#This Row],[Day High]]/Table2[[#This Row],[Close Price]])-1</f>
        <v>4.1106175311268256E-2</v>
      </c>
      <c r="AE389" s="1">
        <f>(Table2[[#This Row],[Close Price]]/Table2[[#This Row],[Current Week Low]])-1</f>
        <v>6.4861460957179595E-3</v>
      </c>
      <c r="AF389" s="1">
        <f>(Table2[[#This Row],[Current Week High]]/Table2[[#This Row],[Close Price]])-1</f>
        <v>4.1106175311268256E-2</v>
      </c>
      <c r="AG389" s="1">
        <f>(Table2[[#This Row],[Close Price]]/Table2[[#This Row],[Current Month Low]])-1</f>
        <v>6.4861460957179595E-3</v>
      </c>
      <c r="AH389" s="1">
        <f>(Table2[[#This Row],[Current Month High]]/Table2[[#This Row],[Close Price]])-1</f>
        <v>0.20725145467058748</v>
      </c>
      <c r="AI389">
        <v>36.025777388475198</v>
      </c>
      <c r="AJ389">
        <v>82.454337899543305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-0.05</v>
      </c>
      <c r="AM389" t="s">
        <v>3181</v>
      </c>
      <c r="AN389">
        <v>-9.34</v>
      </c>
      <c r="AO389" t="s">
        <v>3181</v>
      </c>
      <c r="AP389">
        <v>4.4452671293056002E-2</v>
      </c>
      <c r="AQ389">
        <f>(Table2[[#This Row],[Sharpe Ratio]]-AVERAGE(Table2[Sharpe Ratio]))/_xlfn.STDEV.P(Table2[Sharpe Ratio])</f>
        <v>-0.15895078206154512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183</v>
      </c>
      <c r="AT389">
        <f>_xlfn.RANK.AVG(Table2[[#This Row],[6M Return vs Nifty Z-Score]],Table2[6M Return vs Nifty Z-Score])</f>
        <v>595</v>
      </c>
      <c r="AU389">
        <f>_xlfn.RANK.AVG(Table2[[#This Row],[Sharpe Ratio Z-Score]],Table2[Sharpe Ratio Z-Score])</f>
        <v>384</v>
      </c>
      <c r="AV389">
        <f>(Table2[[#This Row],[Rank 1Y]]+Table2[[#This Row],[Rank 6M]]+Table2[[#This Row],[Rank Sharpe]])/3</f>
        <v>387.33333333333331</v>
      </c>
    </row>
    <row r="390" spans="1:48" x14ac:dyDescent="0.3">
      <c r="A390" t="s">
        <v>998</v>
      </c>
      <c r="B390" t="s">
        <v>999</v>
      </c>
      <c r="C390" t="s">
        <v>3147</v>
      </c>
      <c r="D390" t="s">
        <v>265</v>
      </c>
      <c r="E390">
        <v>13934.450149300001</v>
      </c>
      <c r="F390">
        <v>800.65</v>
      </c>
      <c r="G390">
        <v>3.8917128043373701</v>
      </c>
      <c r="H390">
        <f>(Table2[[#This Row],[1Y Return vs Nifty]]-AVERAGE(Table2[1Y Return vs Nifty]))/_xlfn.STDEV.P(Table2[1Y Return vs Nifty])</f>
        <v>-0.34115805039521702</v>
      </c>
      <c r="I390">
        <v>-3.9482895349325098</v>
      </c>
      <c r="J390">
        <f>(Table2[[#This Row],[1M Return vs Nifty]]-AVERAGE(Table2[1M Return vs Nifty]))/_xlfn.STDEV.P(Table2[1M Return vs Nifty])</f>
        <v>-0.41053295551748697</v>
      </c>
      <c r="K390">
        <v>-20.313465660644599</v>
      </c>
      <c r="L390">
        <f>(Table2[[#This Row],[6M Return vs Nifty]]-AVERAGE(Table2[6M Return vs Nifty]))/_xlfn.STDEV.P(Table2[6M Return vs Nifty])</f>
        <v>-0.89885331914606703</v>
      </c>
      <c r="M390">
        <v>-5.1769157802605203</v>
      </c>
      <c r="N390">
        <f>(Table2[[#This Row],[1W Return vs Nifty]]-AVERAGE(Table2[1W Return vs Nifty]))/_xlfn.STDEV.P(Table2[1W Return vs Nifty])</f>
        <v>-1.220969947150347</v>
      </c>
      <c r="O390">
        <v>855.85</v>
      </c>
      <c r="P390">
        <v>882.64138868807697</v>
      </c>
      <c r="Q390">
        <v>844.97782594890305</v>
      </c>
      <c r="R390">
        <v>28.691531759122402</v>
      </c>
      <c r="S390" s="1">
        <f>(Table2[[#This Row],[Close Price]]-Table2[[#This Row],[20D EMA]])/Table2[[#This Row],[20D EMA]]</f>
        <v>-6.4497283402465438E-2</v>
      </c>
      <c r="T390" s="1">
        <f>(Table2[[#This Row],[Close Price]]-Table2[[#This Row],[50D EMA]])/Table2[[#This Row],[50D EMA]]</f>
        <v>-9.2893206390361693E-2</v>
      </c>
      <c r="U390" s="1">
        <f>(Table2[[#This Row],[Close Price]]-Table2[[#This Row],[200D EMA]])/Table2[[#This Row],[200D EMA]]</f>
        <v>-5.2460342257056619E-2</v>
      </c>
      <c r="V390">
        <v>1.3476305192693201</v>
      </c>
      <c r="W390">
        <v>795.3</v>
      </c>
      <c r="X390">
        <v>818.4</v>
      </c>
      <c r="Y390">
        <v>741.25</v>
      </c>
      <c r="Z390">
        <v>889.7</v>
      </c>
      <c r="AA390">
        <v>741.25</v>
      </c>
      <c r="AB390">
        <v>958</v>
      </c>
      <c r="AC390" s="1">
        <f>(Table2[[#This Row],[Close Price]]/Table2[[#This Row],[Day Low]])-1</f>
        <v>6.7270212498429238E-3</v>
      </c>
      <c r="AD390" s="1">
        <f>(Table2[[#This Row],[Day High]]/Table2[[#This Row],[Close Price]])-1</f>
        <v>2.216948729157564E-2</v>
      </c>
      <c r="AE390" s="1">
        <f>(Table2[[#This Row],[Close Price]]/Table2[[#This Row],[Current Week Low]])-1</f>
        <v>8.0134907251264709E-2</v>
      </c>
      <c r="AF390" s="1">
        <f>(Table2[[#This Row],[Current Week High]]/Table2[[#This Row],[Close Price]])-1</f>
        <v>0.11122213201773579</v>
      </c>
      <c r="AG390" s="1">
        <f>(Table2[[#This Row],[Close Price]]/Table2[[#This Row],[Current Month Low]])-1</f>
        <v>8.0134907251264709E-2</v>
      </c>
      <c r="AH390" s="1">
        <f>(Table2[[#This Row],[Current Month High]]/Table2[[#This Row],[Close Price]])-1</f>
        <v>0.19652782114531941</v>
      </c>
      <c r="AI390">
        <v>32.3924311496908</v>
      </c>
      <c r="AJ390">
        <v>38.427358702605503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-0.11</v>
      </c>
      <c r="AM390" t="s">
        <v>3181</v>
      </c>
      <c r="AN390">
        <v>-11.26</v>
      </c>
      <c r="AO390" t="s">
        <v>3181</v>
      </c>
      <c r="AP390">
        <v>0.13821618238216199</v>
      </c>
      <c r="AQ390">
        <f>(Table2[[#This Row],[Sharpe Ratio]]-AVERAGE(Table2[Sharpe Ratio]))/_xlfn.STDEV.P(Table2[Sharpe Ratio])</f>
        <v>0.95490683532736331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421</v>
      </c>
      <c r="AT390">
        <f>_xlfn.RANK.AVG(Table2[[#This Row],[6M Return vs Nifty Z-Score]],Table2[6M Return vs Nifty Z-Score])</f>
        <v>621</v>
      </c>
      <c r="AU390">
        <f>_xlfn.RANK.AVG(Table2[[#This Row],[Sharpe Ratio Z-Score]],Table2[Sharpe Ratio Z-Score])</f>
        <v>120</v>
      </c>
      <c r="AV390">
        <f>(Table2[[#This Row],[Rank 1Y]]+Table2[[#This Row],[Rank 6M]]+Table2[[#This Row],[Rank Sharpe]])/3</f>
        <v>387.33333333333331</v>
      </c>
    </row>
    <row r="391" spans="1:48" x14ac:dyDescent="0.3">
      <c r="A391" t="s">
        <v>597</v>
      </c>
      <c r="B391" t="s">
        <v>598</v>
      </c>
      <c r="C391" t="s">
        <v>3146</v>
      </c>
      <c r="D391" t="s">
        <v>599</v>
      </c>
      <c r="E391">
        <v>32646.127788779999</v>
      </c>
      <c r="F391">
        <v>1200.45</v>
      </c>
      <c r="G391">
        <v>-25.7745547131629</v>
      </c>
      <c r="H391">
        <f>(Table2[[#This Row],[1Y Return vs Nifty]]-AVERAGE(Table2[1Y Return vs Nifty]))/_xlfn.STDEV.P(Table2[1Y Return vs Nifty])</f>
        <v>-0.85022930877689129</v>
      </c>
      <c r="I391">
        <v>-1.03039757282266</v>
      </c>
      <c r="J391">
        <f>(Table2[[#This Row],[1M Return vs Nifty]]-AVERAGE(Table2[1M Return vs Nifty]))/_xlfn.STDEV.P(Table2[1M Return vs Nifty])</f>
        <v>-7.4036438545774796E-2</v>
      </c>
      <c r="K391">
        <v>3.3261725885440301</v>
      </c>
      <c r="L391">
        <f>(Table2[[#This Row],[6M Return vs Nifty]]-AVERAGE(Table2[6M Return vs Nifty]))/_xlfn.STDEV.P(Table2[6M Return vs Nifty])</f>
        <v>-6.1876858890169029E-2</v>
      </c>
      <c r="M391">
        <v>1.71977285017538</v>
      </c>
      <c r="N391">
        <f>(Table2[[#This Row],[1W Return vs Nifty]]-AVERAGE(Table2[1W Return vs Nifty]))/_xlfn.STDEV.P(Table2[1W Return vs Nifty])</f>
        <v>0.20573684514984339</v>
      </c>
      <c r="O391">
        <v>1205.17</v>
      </c>
      <c r="P391">
        <v>1233.1382816994601</v>
      </c>
      <c r="Q391">
        <v>1204.8102673927001</v>
      </c>
      <c r="R391">
        <v>45.469768239623498</v>
      </c>
      <c r="S391" s="1">
        <f>(Table2[[#This Row],[Close Price]]-Table2[[#This Row],[20D EMA]])/Table2[[#This Row],[20D EMA]]</f>
        <v>-3.9164599185177416E-3</v>
      </c>
      <c r="T391" s="1">
        <f>(Table2[[#This Row],[Close Price]]-Table2[[#This Row],[50D EMA]])/Table2[[#This Row],[50D EMA]]</f>
        <v>-2.6508204460581997E-2</v>
      </c>
      <c r="U391" s="1">
        <f>(Table2[[#This Row],[Close Price]]-Table2[[#This Row],[200D EMA]])/Table2[[#This Row],[200D EMA]]</f>
        <v>-3.6190489994212937E-3</v>
      </c>
      <c r="V391">
        <v>0.76565261564095899</v>
      </c>
      <c r="W391">
        <v>1174.05</v>
      </c>
      <c r="X391">
        <v>1207</v>
      </c>
      <c r="Y391">
        <v>1124.75</v>
      </c>
      <c r="Z391">
        <v>1207</v>
      </c>
      <c r="AA391">
        <v>1124.75</v>
      </c>
      <c r="AB391">
        <v>1300.05</v>
      </c>
      <c r="AC391" s="1">
        <f>(Table2[[#This Row],[Close Price]]/Table2[[#This Row],[Day Low]])-1</f>
        <v>2.2486265491248325E-2</v>
      </c>
      <c r="AD391" s="1">
        <f>(Table2[[#This Row],[Day High]]/Table2[[#This Row],[Close Price]])-1</f>
        <v>5.456287225623635E-3</v>
      </c>
      <c r="AE391" s="1">
        <f>(Table2[[#This Row],[Close Price]]/Table2[[#This Row],[Current Week Low]])-1</f>
        <v>6.7303845298955389E-2</v>
      </c>
      <c r="AF391" s="1">
        <f>(Table2[[#This Row],[Current Week High]]/Table2[[#This Row],[Close Price]])-1</f>
        <v>5.456287225623635E-3</v>
      </c>
      <c r="AG391" s="1">
        <f>(Table2[[#This Row],[Close Price]]/Table2[[#This Row],[Current Month Low]])-1</f>
        <v>6.7303845298955389E-2</v>
      </c>
      <c r="AH391" s="1">
        <f>(Table2[[#This Row],[Current Month High]]/Table2[[#This Row],[Close Price]])-1</f>
        <v>8.2968886667499575E-2</v>
      </c>
      <c r="AI391">
        <v>20.0549793827314</v>
      </c>
      <c r="AJ391">
        <v>21.251451946871299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-0.04</v>
      </c>
      <c r="AM391" t="s">
        <v>3181</v>
      </c>
      <c r="AN391">
        <v>-0.47</v>
      </c>
      <c r="AO391" t="s">
        <v>3181</v>
      </c>
      <c r="AP391">
        <v>0.103028468151763</v>
      </c>
      <c r="AQ391">
        <f>(Table2[[#This Row],[Sharpe Ratio]]-AVERAGE(Table2[Sharpe Ratio]))/_xlfn.STDEV.P(Table2[Sharpe Ratio])</f>
        <v>0.53689664054288277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613</v>
      </c>
      <c r="AT391">
        <f>_xlfn.RANK.AVG(Table2[[#This Row],[6M Return vs Nifty Z-Score]],Table2[6M Return vs Nifty Z-Score])</f>
        <v>342</v>
      </c>
      <c r="AU391">
        <f>_xlfn.RANK.AVG(Table2[[#This Row],[Sharpe Ratio Z-Score]],Table2[Sharpe Ratio Z-Score])</f>
        <v>210</v>
      </c>
      <c r="AV391">
        <f>(Table2[[#This Row],[Rank 1Y]]+Table2[[#This Row],[Rank 6M]]+Table2[[#This Row],[Rank Sharpe]])/3</f>
        <v>388.33333333333331</v>
      </c>
    </row>
    <row r="392" spans="1:48" x14ac:dyDescent="0.3">
      <c r="A392" t="s">
        <v>364</v>
      </c>
      <c r="B392" t="s">
        <v>365</v>
      </c>
      <c r="C392" t="s">
        <v>3150</v>
      </c>
      <c r="D392" t="s">
        <v>284</v>
      </c>
      <c r="E392">
        <v>65282.087758694899</v>
      </c>
      <c r="F392">
        <v>7654.65</v>
      </c>
      <c r="G392">
        <v>0.82308204571230803</v>
      </c>
      <c r="H392">
        <f>(Table2[[#This Row],[1Y Return vs Nifty]]-AVERAGE(Table2[1Y Return vs Nifty]))/_xlfn.STDEV.P(Table2[1Y Return vs Nifty])</f>
        <v>-0.39381555848518657</v>
      </c>
      <c r="I392">
        <v>-3.4836207029084298</v>
      </c>
      <c r="J392">
        <f>(Table2[[#This Row],[1M Return vs Nifty]]-AVERAGE(Table2[1M Return vs Nifty]))/_xlfn.STDEV.P(Table2[1M Return vs Nifty])</f>
        <v>-0.35694651518596859</v>
      </c>
      <c r="K392">
        <v>-16.546335405612201</v>
      </c>
      <c r="L392">
        <f>(Table2[[#This Row],[6M Return vs Nifty]]-AVERAGE(Table2[6M Return vs Nifty]))/_xlfn.STDEV.P(Table2[6M Return vs Nifty])</f>
        <v>-0.76547567127583649</v>
      </c>
      <c r="M392">
        <v>-4.3209956587798102</v>
      </c>
      <c r="N392">
        <f>(Table2[[#This Row],[1W Return vs Nifty]]-AVERAGE(Table2[1W Return vs Nifty]))/_xlfn.STDEV.P(Table2[1W Return vs Nifty])</f>
        <v>-1.0439071397047757</v>
      </c>
      <c r="O392">
        <v>7940.15</v>
      </c>
      <c r="P392">
        <v>7987.8313530266296</v>
      </c>
      <c r="Q392">
        <v>7464.2182940146604</v>
      </c>
      <c r="R392">
        <v>34.497360279623599</v>
      </c>
      <c r="S392" s="1">
        <f>(Table2[[#This Row],[Close Price]]-Table2[[#This Row],[20D EMA]])/Table2[[#This Row],[20D EMA]]</f>
        <v>-3.5956499562350835E-2</v>
      </c>
      <c r="T392" s="1">
        <f>(Table2[[#This Row],[Close Price]]-Table2[[#This Row],[50D EMA]])/Table2[[#This Row],[50D EMA]]</f>
        <v>-4.1711115107655079E-2</v>
      </c>
      <c r="U392" s="1">
        <f>(Table2[[#This Row],[Close Price]]-Table2[[#This Row],[200D EMA]])/Table2[[#This Row],[200D EMA]]</f>
        <v>2.5512612102735647E-2</v>
      </c>
      <c r="V392">
        <v>0.46833973283535701</v>
      </c>
      <c r="W392">
        <v>7565</v>
      </c>
      <c r="X392">
        <v>7776.7</v>
      </c>
      <c r="Y392">
        <v>7410</v>
      </c>
      <c r="Z392">
        <v>7776.7</v>
      </c>
      <c r="AA392">
        <v>7410</v>
      </c>
      <c r="AB392">
        <v>8560</v>
      </c>
      <c r="AC392" s="1">
        <f>(Table2[[#This Row],[Close Price]]/Table2[[#This Row],[Day Low]])-1</f>
        <v>1.1850627891605958E-2</v>
      </c>
      <c r="AD392" s="1">
        <f>(Table2[[#This Row],[Day High]]/Table2[[#This Row],[Close Price]])-1</f>
        <v>1.5944556576721336E-2</v>
      </c>
      <c r="AE392" s="1">
        <f>(Table2[[#This Row],[Close Price]]/Table2[[#This Row],[Current Week Low]])-1</f>
        <v>3.3016194331983773E-2</v>
      </c>
      <c r="AF392" s="1">
        <f>(Table2[[#This Row],[Current Week High]]/Table2[[#This Row],[Close Price]])-1</f>
        <v>1.5944556576721336E-2</v>
      </c>
      <c r="AG392" s="1">
        <f>(Table2[[#This Row],[Close Price]]/Table2[[#This Row],[Current Month Low]])-1</f>
        <v>3.3016194331983773E-2</v>
      </c>
      <c r="AH392" s="1">
        <f>(Table2[[#This Row],[Current Month High]]/Table2[[#This Row],[Close Price]])-1</f>
        <v>0.11827451287779334</v>
      </c>
      <c r="AI392">
        <v>29.7910420463378</v>
      </c>
      <c r="AJ392">
        <v>43.749295774647798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0.11</v>
      </c>
      <c r="AM392" t="s">
        <v>3182</v>
      </c>
      <c r="AN392">
        <v>-8.48</v>
      </c>
      <c r="AO392" t="s">
        <v>3181</v>
      </c>
      <c r="AP392">
        <v>0.12744297402938401</v>
      </c>
      <c r="AQ392">
        <f>(Table2[[#This Row],[Sharpe Ratio]]-AVERAGE(Table2[Sharpe Ratio]))/_xlfn.STDEV.P(Table2[Sharpe Ratio])</f>
        <v>0.82692719753355448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447</v>
      </c>
      <c r="AT392">
        <f>_xlfn.RANK.AVG(Table2[[#This Row],[6M Return vs Nifty Z-Score]],Table2[6M Return vs Nifty Z-Score])</f>
        <v>579</v>
      </c>
      <c r="AU392">
        <f>_xlfn.RANK.AVG(Table2[[#This Row],[Sharpe Ratio Z-Score]],Table2[Sharpe Ratio Z-Score])</f>
        <v>140</v>
      </c>
      <c r="AV392">
        <f>(Table2[[#This Row],[Rank 1Y]]+Table2[[#This Row],[Rank 6M]]+Table2[[#This Row],[Rank Sharpe]])/3</f>
        <v>388.66666666666669</v>
      </c>
    </row>
    <row r="393" spans="1:48" x14ac:dyDescent="0.3">
      <c r="A393" t="s">
        <v>1133</v>
      </c>
      <c r="B393" t="s">
        <v>1134</v>
      </c>
      <c r="C393" t="s">
        <v>3142</v>
      </c>
      <c r="D393" t="s">
        <v>409</v>
      </c>
      <c r="E393">
        <v>10878.595071899999</v>
      </c>
      <c r="F393">
        <v>397</v>
      </c>
      <c r="G393">
        <v>3.5982774988162398</v>
      </c>
      <c r="H393">
        <f>(Table2[[#This Row],[1Y Return vs Nifty]]-AVERAGE(Table2[1Y Return vs Nifty]))/_xlfn.STDEV.P(Table2[1Y Return vs Nifty])</f>
        <v>-0.34619338152162621</v>
      </c>
      <c r="I393">
        <v>-2.53014706037448</v>
      </c>
      <c r="J393">
        <f>(Table2[[#This Row],[1M Return vs Nifty]]-AVERAGE(Table2[1M Return vs Nifty]))/_xlfn.STDEV.P(Table2[1M Return vs Nifty])</f>
        <v>-0.24699023033948847</v>
      </c>
      <c r="K393">
        <v>-14.442373722213601</v>
      </c>
      <c r="L393">
        <f>(Table2[[#This Row],[6M Return vs Nifty]]-AVERAGE(Table2[6M Return vs Nifty]))/_xlfn.STDEV.P(Table2[6M Return vs Nifty])</f>
        <v>-0.69098356679765383</v>
      </c>
      <c r="M393">
        <v>1.34461661058715</v>
      </c>
      <c r="N393">
        <f>(Table2[[#This Row],[1W Return vs Nifty]]-AVERAGE(Table2[1W Return vs Nifty]))/_xlfn.STDEV.P(Table2[1W Return vs Nifty])</f>
        <v>0.1281288822744053</v>
      </c>
      <c r="O393">
        <v>396.58</v>
      </c>
      <c r="P393">
        <v>406.75846539308498</v>
      </c>
      <c r="Q393">
        <v>402.18912868147902</v>
      </c>
      <c r="R393">
        <v>51.2110797518529</v>
      </c>
      <c r="S393" s="1">
        <f>(Table2[[#This Row],[Close Price]]-Table2[[#This Row],[20D EMA]])/Table2[[#This Row],[20D EMA]]</f>
        <v>1.0590549195622974E-3</v>
      </c>
      <c r="T393" s="1">
        <f>(Table2[[#This Row],[Close Price]]-Table2[[#This Row],[50D EMA]])/Table2[[#This Row],[50D EMA]]</f>
        <v>-2.3990810820998028E-2</v>
      </c>
      <c r="U393" s="1">
        <f>(Table2[[#This Row],[Close Price]]-Table2[[#This Row],[200D EMA]])/Table2[[#This Row],[200D EMA]]</f>
        <v>-1.2902210207647468E-2</v>
      </c>
      <c r="V393">
        <v>0.550555332403728</v>
      </c>
      <c r="W393">
        <v>391.55</v>
      </c>
      <c r="X393">
        <v>398.5</v>
      </c>
      <c r="Y393">
        <v>369</v>
      </c>
      <c r="Z393">
        <v>398.5</v>
      </c>
      <c r="AA393">
        <v>368.25</v>
      </c>
      <c r="AB393">
        <v>433.2</v>
      </c>
      <c r="AC393" s="1">
        <f>(Table2[[#This Row],[Close Price]]/Table2[[#This Row],[Day Low]])-1</f>
        <v>1.3919039713957249E-2</v>
      </c>
      <c r="AD393" s="1">
        <f>(Table2[[#This Row],[Day High]]/Table2[[#This Row],[Close Price]])-1</f>
        <v>3.7783375314861534E-3</v>
      </c>
      <c r="AE393" s="1">
        <f>(Table2[[#This Row],[Close Price]]/Table2[[#This Row],[Current Week Low]])-1</f>
        <v>7.5880758807588045E-2</v>
      </c>
      <c r="AF393" s="1">
        <f>(Table2[[#This Row],[Current Week High]]/Table2[[#This Row],[Close Price]])-1</f>
        <v>3.7783375314861534E-3</v>
      </c>
      <c r="AG393" s="1">
        <f>(Table2[[#This Row],[Close Price]]/Table2[[#This Row],[Current Month Low]])-1</f>
        <v>7.8071961982348892E-2</v>
      </c>
      <c r="AH393" s="1">
        <f>(Table2[[#This Row],[Current Month High]]/Table2[[#This Row],[Close Price]])-1</f>
        <v>9.1183879093198916E-2</v>
      </c>
      <c r="AI393">
        <v>39.534005037783302</v>
      </c>
      <c r="AJ393">
        <v>32.245169886742097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0.06</v>
      </c>
      <c r="AM393" t="s">
        <v>3182</v>
      </c>
      <c r="AN393">
        <v>-2.56</v>
      </c>
      <c r="AO393" t="s">
        <v>3181</v>
      </c>
      <c r="AP393">
        <v>0.107671201851017</v>
      </c>
      <c r="AQ393">
        <f>(Table2[[#This Row],[Sharpe Ratio]]-AVERAGE(Table2[Sharpe Ratio]))/_xlfn.STDEV.P(Table2[Sharpe Ratio])</f>
        <v>0.59204969780742767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424</v>
      </c>
      <c r="AT393">
        <f>_xlfn.RANK.AVG(Table2[[#This Row],[6M Return vs Nifty Z-Score]],Table2[6M Return vs Nifty Z-Score])</f>
        <v>548</v>
      </c>
      <c r="AU393">
        <f>_xlfn.RANK.AVG(Table2[[#This Row],[Sharpe Ratio Z-Score]],Table2[Sharpe Ratio Z-Score])</f>
        <v>194</v>
      </c>
      <c r="AV393">
        <f>(Table2[[#This Row],[Rank 1Y]]+Table2[[#This Row],[Rank 6M]]+Table2[[#This Row],[Rank Sharpe]])/3</f>
        <v>388.66666666666669</v>
      </c>
    </row>
    <row r="394" spans="1:48" x14ac:dyDescent="0.3">
      <c r="A394" t="s">
        <v>1774</v>
      </c>
      <c r="B394" t="s">
        <v>1775</v>
      </c>
      <c r="C394" t="s">
        <v>3138</v>
      </c>
      <c r="D394" t="s">
        <v>989</v>
      </c>
      <c r="E394">
        <v>4444.1205179279996</v>
      </c>
      <c r="F394">
        <v>34.840000000000003</v>
      </c>
      <c r="G394">
        <v>3.86662628812079</v>
      </c>
      <c r="H394">
        <f>(Table2[[#This Row],[1Y Return vs Nifty]]-AVERAGE(Table2[1Y Return vs Nifty]))/_xlfn.STDEV.P(Table2[1Y Return vs Nifty])</f>
        <v>-0.34158853341338746</v>
      </c>
      <c r="I394">
        <v>-13.4795830561172</v>
      </c>
      <c r="J394">
        <f>(Table2[[#This Row],[1M Return vs Nifty]]-AVERAGE(Table2[1M Return vs Nifty]))/_xlfn.STDEV.P(Table2[1M Return vs Nifty])</f>
        <v>-1.5096987621207647</v>
      </c>
      <c r="K394">
        <v>-10.0329851933628</v>
      </c>
      <c r="L394">
        <f>(Table2[[#This Row],[6M Return vs Nifty]]-AVERAGE(Table2[6M Return vs Nifty]))/_xlfn.STDEV.P(Table2[6M Return vs Nifty])</f>
        <v>-0.53486635536371097</v>
      </c>
      <c r="M394">
        <v>-0.49779700631415003</v>
      </c>
      <c r="N394">
        <f>(Table2[[#This Row],[1W Return vs Nifty]]-AVERAGE(Table2[1W Return vs Nifty]))/_xlfn.STDEV.P(Table2[1W Return vs Nifty])</f>
        <v>-0.25300823472681672</v>
      </c>
      <c r="O394">
        <v>36.119999999999997</v>
      </c>
      <c r="P394">
        <v>37.942274027769599</v>
      </c>
      <c r="Q394">
        <v>35.686524184628297</v>
      </c>
      <c r="R394">
        <v>40.3021857678578</v>
      </c>
      <c r="S394" s="1">
        <f>(Table2[[#This Row],[Close Price]]-Table2[[#This Row],[20D EMA]])/Table2[[#This Row],[20D EMA]]</f>
        <v>-3.5437430786267834E-2</v>
      </c>
      <c r="T394" s="1">
        <f>(Table2[[#This Row],[Close Price]]-Table2[[#This Row],[50D EMA]])/Table2[[#This Row],[50D EMA]]</f>
        <v>-8.1762996743396835E-2</v>
      </c>
      <c r="U394" s="1">
        <f>(Table2[[#This Row],[Close Price]]-Table2[[#This Row],[200D EMA]])/Table2[[#This Row],[200D EMA]]</f>
        <v>-2.3721116134726494E-2</v>
      </c>
      <c r="V394">
        <v>0.52737714457628604</v>
      </c>
      <c r="W394">
        <v>34.090000000000003</v>
      </c>
      <c r="X394">
        <v>35.04</v>
      </c>
      <c r="Y394">
        <v>31.86</v>
      </c>
      <c r="Z394">
        <v>35.04</v>
      </c>
      <c r="AA394">
        <v>31.61</v>
      </c>
      <c r="AB394">
        <v>44.84</v>
      </c>
      <c r="AC394" s="1">
        <f>(Table2[[#This Row],[Close Price]]/Table2[[#This Row],[Day Low]])-1</f>
        <v>2.2000586682311418E-2</v>
      </c>
      <c r="AD394" s="1">
        <f>(Table2[[#This Row],[Day High]]/Table2[[#This Row],[Close Price]])-1</f>
        <v>5.7405281285876075E-3</v>
      </c>
      <c r="AE394" s="1">
        <f>(Table2[[#This Row],[Close Price]]/Table2[[#This Row],[Current Week Low]])-1</f>
        <v>9.3534212178280063E-2</v>
      </c>
      <c r="AF394" s="1">
        <f>(Table2[[#This Row],[Current Week High]]/Table2[[#This Row],[Close Price]])-1</f>
        <v>5.7405281285876075E-3</v>
      </c>
      <c r="AG394" s="1">
        <f>(Table2[[#This Row],[Close Price]]/Table2[[#This Row],[Current Month Low]])-1</f>
        <v>0.10218285352736478</v>
      </c>
      <c r="AH394" s="1">
        <f>(Table2[[#This Row],[Current Month High]]/Table2[[#This Row],[Close Price]])-1</f>
        <v>0.28702640642939148</v>
      </c>
      <c r="AI394">
        <v>32.319173363949403</v>
      </c>
      <c r="AJ394">
        <v>40.767676767676697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</v>
      </c>
      <c r="AM394" t="s">
        <v>3181</v>
      </c>
      <c r="AN394">
        <v>-9.74</v>
      </c>
      <c r="AO394" t="s">
        <v>3181</v>
      </c>
      <c r="AP394">
        <v>8.9109973512594004E-2</v>
      </c>
      <c r="AQ394">
        <f>(Table2[[#This Row],[Sharpe Ratio]]-AVERAGE(Table2[Sharpe Ratio]))/_xlfn.STDEV.P(Table2[Sharpe Ratio])</f>
        <v>0.37155277600167602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422</v>
      </c>
      <c r="AT394">
        <f>_xlfn.RANK.AVG(Table2[[#This Row],[6M Return vs Nifty Z-Score]],Table2[6M Return vs Nifty Z-Score])</f>
        <v>507</v>
      </c>
      <c r="AU394">
        <f>_xlfn.RANK.AVG(Table2[[#This Row],[Sharpe Ratio Z-Score]],Table2[Sharpe Ratio Z-Score])</f>
        <v>243</v>
      </c>
      <c r="AV394">
        <f>(Table2[[#This Row],[Rank 1Y]]+Table2[[#This Row],[Rank 6M]]+Table2[[#This Row],[Rank Sharpe]])/3</f>
        <v>390.66666666666669</v>
      </c>
    </row>
    <row r="395" spans="1:48" x14ac:dyDescent="0.3">
      <c r="A395" t="s">
        <v>73</v>
      </c>
      <c r="B395" t="s">
        <v>74</v>
      </c>
      <c r="C395" t="s">
        <v>3144</v>
      </c>
      <c r="D395" t="s">
        <v>75</v>
      </c>
      <c r="E395">
        <v>318917.02028845501</v>
      </c>
      <c r="F395">
        <v>11065.65</v>
      </c>
      <c r="G395">
        <v>4.5208312866402203</v>
      </c>
      <c r="H395">
        <f>(Table2[[#This Row],[1Y Return vs Nifty]]-AVERAGE(Table2[1Y Return vs Nifty]))/_xlfn.STDEV.P(Table2[1Y Return vs Nifty])</f>
        <v>-0.33036241736628424</v>
      </c>
      <c r="I395">
        <v>1.14129427589745</v>
      </c>
      <c r="J395">
        <f>(Table2[[#This Row],[1M Return vs Nifty]]-AVERAGE(Table2[1M Return vs Nifty]))/_xlfn.STDEV.P(Table2[1M Return vs Nifty])</f>
        <v>0.17640694747382871</v>
      </c>
      <c r="K395">
        <v>3.7596011470583299</v>
      </c>
      <c r="L395">
        <f>(Table2[[#This Row],[6M Return vs Nifty]]-AVERAGE(Table2[6M Return vs Nifty]))/_xlfn.STDEV.P(Table2[6M Return vs Nifty])</f>
        <v>-4.6531044506077673E-2</v>
      </c>
      <c r="M395">
        <v>5.0680789748694401</v>
      </c>
      <c r="N395">
        <f>(Table2[[#This Row],[1W Return vs Nifty]]-AVERAGE(Table2[1W Return vs Nifty]))/_xlfn.STDEV.P(Table2[1W Return vs Nifty])</f>
        <v>0.89839550306280969</v>
      </c>
      <c r="O395">
        <v>11187.79</v>
      </c>
      <c r="P395">
        <v>11312.7799007546</v>
      </c>
      <c r="Q395">
        <v>10642.868662491201</v>
      </c>
      <c r="R395">
        <v>54.844379180882299</v>
      </c>
      <c r="S395" s="1">
        <f>(Table2[[#This Row],[Close Price]]-Table2[[#This Row],[20D EMA]])/Table2[[#This Row],[20D EMA]]</f>
        <v>-1.0917258904573757E-2</v>
      </c>
      <c r="T395" s="1">
        <f>(Table2[[#This Row],[Close Price]]-Table2[[#This Row],[50D EMA]])/Table2[[#This Row],[50D EMA]]</f>
        <v>-2.1845196576140934E-2</v>
      </c>
      <c r="U395" s="1">
        <f>(Table2[[#This Row],[Close Price]]-Table2[[#This Row],[200D EMA]])/Table2[[#This Row],[200D EMA]]</f>
        <v>3.9724377977040412E-2</v>
      </c>
      <c r="V395">
        <v>1.30607648337028</v>
      </c>
      <c r="W395">
        <v>11042.55</v>
      </c>
      <c r="X395">
        <v>11250.9</v>
      </c>
      <c r="Y395">
        <v>10899.6</v>
      </c>
      <c r="Z395">
        <v>11250.9</v>
      </c>
      <c r="AA395">
        <v>10672</v>
      </c>
      <c r="AB395">
        <v>11930</v>
      </c>
      <c r="AC395" s="1">
        <f>(Table2[[#This Row],[Close Price]]/Table2[[#This Row],[Day Low]])-1</f>
        <v>2.091908119048691E-3</v>
      </c>
      <c r="AD395" s="1">
        <f>(Table2[[#This Row],[Day High]]/Table2[[#This Row],[Close Price]])-1</f>
        <v>1.6740995784251256E-2</v>
      </c>
      <c r="AE395" s="1">
        <f>(Table2[[#This Row],[Close Price]]/Table2[[#This Row],[Current Week Low]])-1</f>
        <v>1.523450401849602E-2</v>
      </c>
      <c r="AF395" s="1">
        <f>(Table2[[#This Row],[Current Week High]]/Table2[[#This Row],[Close Price]])-1</f>
        <v>1.6740995784251256E-2</v>
      </c>
      <c r="AG395" s="1">
        <f>(Table2[[#This Row],[Close Price]]/Table2[[#This Row],[Current Month Low]])-1</f>
        <v>3.6886244377811073E-2</v>
      </c>
      <c r="AH395" s="1">
        <f>(Table2[[#This Row],[Current Month High]]/Table2[[#This Row],[Close Price]])-1</f>
        <v>7.8111091530999044E-2</v>
      </c>
      <c r="AI395">
        <v>9.6907999078228606</v>
      </c>
      <c r="AJ395">
        <v>32.505298703164797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0.01</v>
      </c>
      <c r="AM395" t="s">
        <v>3182</v>
      </c>
      <c r="AN395">
        <v>-3.08</v>
      </c>
      <c r="AO395" t="s">
        <v>3181</v>
      </c>
      <c r="AP395">
        <v>3.076351908454E-2</v>
      </c>
      <c r="AQ395">
        <f>(Table2[[#This Row],[Sharpe Ratio]]-AVERAGE(Table2[Sharpe Ratio]))/_xlfn.STDEV.P(Table2[Sharpe Ratio])</f>
        <v>-0.32157018790441494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413</v>
      </c>
      <c r="AT395">
        <f>_xlfn.RANK.AVG(Table2[[#This Row],[6M Return vs Nifty Z-Score]],Table2[6M Return vs Nifty Z-Score])</f>
        <v>338</v>
      </c>
      <c r="AU395">
        <f>_xlfn.RANK.AVG(Table2[[#This Row],[Sharpe Ratio Z-Score]],Table2[Sharpe Ratio Z-Score])</f>
        <v>422</v>
      </c>
      <c r="AV395">
        <f>(Table2[[#This Row],[Rank 1Y]]+Table2[[#This Row],[Rank 6M]]+Table2[[#This Row],[Rank Sharpe]])/3</f>
        <v>391</v>
      </c>
    </row>
    <row r="396" spans="1:48" x14ac:dyDescent="0.3">
      <c r="A396" t="s">
        <v>544</v>
      </c>
      <c r="B396" t="s">
        <v>545</v>
      </c>
      <c r="C396" t="s">
        <v>3135</v>
      </c>
      <c r="D396" t="s">
        <v>21</v>
      </c>
      <c r="E396">
        <v>37825.657591925003</v>
      </c>
      <c r="F396">
        <v>1393.25</v>
      </c>
      <c r="G396">
        <v>-12.434462163197299</v>
      </c>
      <c r="H396">
        <f>(Table2[[#This Row],[1Y Return vs Nifty]]-AVERAGE(Table2[1Y Return vs Nifty]))/_xlfn.STDEV.P(Table2[1Y Return vs Nifty])</f>
        <v>-0.62131417149738988</v>
      </c>
      <c r="I396">
        <v>-9.5151833166590301</v>
      </c>
      <c r="J396">
        <f>(Table2[[#This Row],[1M Return vs Nifty]]-AVERAGE(Table2[1M Return vs Nifty]))/_xlfn.STDEV.P(Table2[1M Return vs Nifty])</f>
        <v>-1.0525170975718645</v>
      </c>
      <c r="K396">
        <v>-14.9463619666375</v>
      </c>
      <c r="L396">
        <f>(Table2[[#This Row],[6M Return vs Nifty]]-AVERAGE(Table2[6M Return vs Nifty]))/_xlfn.STDEV.P(Table2[6M Return vs Nifty])</f>
        <v>-0.70882759183653021</v>
      </c>
      <c r="M396">
        <v>-9.7063571559321495</v>
      </c>
      <c r="N396">
        <f>(Table2[[#This Row],[1W Return vs Nifty]]-AVERAGE(Table2[1W Return vs Nifty]))/_xlfn.STDEV.P(Table2[1W Return vs Nifty])</f>
        <v>-2.1579681389315231</v>
      </c>
      <c r="O396">
        <v>1573.68</v>
      </c>
      <c r="P396">
        <v>1657.7671057950199</v>
      </c>
      <c r="Q396">
        <v>1585.1236748746601</v>
      </c>
      <c r="R396">
        <v>18.469999432704</v>
      </c>
      <c r="S396" s="1">
        <f>(Table2[[#This Row],[Close Price]]-Table2[[#This Row],[20D EMA]])/Table2[[#This Row],[20D EMA]]</f>
        <v>-0.1146548218189213</v>
      </c>
      <c r="T396" s="1">
        <f>(Table2[[#This Row],[Close Price]]-Table2[[#This Row],[50D EMA]])/Table2[[#This Row],[50D EMA]]</f>
        <v>-0.15956228403275302</v>
      </c>
      <c r="U396" s="1">
        <f>(Table2[[#This Row],[Close Price]]-Table2[[#This Row],[200D EMA]])/Table2[[#This Row],[200D EMA]]</f>
        <v>-0.12104650123898505</v>
      </c>
      <c r="V396">
        <v>2.2680296187040399</v>
      </c>
      <c r="W396">
        <v>1378.05</v>
      </c>
      <c r="X396">
        <v>1429.9</v>
      </c>
      <c r="Y396">
        <v>1309.05</v>
      </c>
      <c r="Z396">
        <v>1429.9</v>
      </c>
      <c r="AA396">
        <v>1309.05</v>
      </c>
      <c r="AB396">
        <v>1822.9</v>
      </c>
      <c r="AC396" s="1">
        <f>(Table2[[#This Row],[Close Price]]/Table2[[#This Row],[Day Low]])-1</f>
        <v>1.1030078734443727E-2</v>
      </c>
      <c r="AD396" s="1">
        <f>(Table2[[#This Row],[Day High]]/Table2[[#This Row],[Close Price]])-1</f>
        <v>2.6305401040732201E-2</v>
      </c>
      <c r="AE396" s="1">
        <f>(Table2[[#This Row],[Close Price]]/Table2[[#This Row],[Current Week Low]])-1</f>
        <v>6.4321454489897345E-2</v>
      </c>
      <c r="AF396" s="1">
        <f>(Table2[[#This Row],[Current Week High]]/Table2[[#This Row],[Close Price]])-1</f>
        <v>2.6305401040732201E-2</v>
      </c>
      <c r="AG396" s="1">
        <f>(Table2[[#This Row],[Close Price]]/Table2[[#This Row],[Current Month Low]])-1</f>
        <v>6.4321454489897345E-2</v>
      </c>
      <c r="AH396" s="1">
        <f>(Table2[[#This Row],[Current Month High]]/Table2[[#This Row],[Close Price]])-1</f>
        <v>0.30837968778036973</v>
      </c>
      <c r="AI396">
        <v>38.431724385429703</v>
      </c>
      <c r="AJ396">
        <v>16.1041666666666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-0.23</v>
      </c>
      <c r="AM396" t="s">
        <v>3181</v>
      </c>
      <c r="AN396">
        <v>-22.18</v>
      </c>
      <c r="AO396" t="s">
        <v>3181</v>
      </c>
      <c r="AP396">
        <v>0.15460408950792301</v>
      </c>
      <c r="AQ396">
        <f>(Table2[[#This Row],[Sharpe Ratio]]-AVERAGE(Table2[Sharpe Ratio]))/_xlfn.STDEV.P(Table2[Sharpe Ratio])</f>
        <v>1.1495859271517279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527</v>
      </c>
      <c r="AT396">
        <f>_xlfn.RANK.AVG(Table2[[#This Row],[6M Return vs Nifty Z-Score]],Table2[6M Return vs Nifty Z-Score])</f>
        <v>554</v>
      </c>
      <c r="AU396">
        <f>_xlfn.RANK.AVG(Table2[[#This Row],[Sharpe Ratio Z-Score]],Table2[Sharpe Ratio Z-Score])</f>
        <v>94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1139</v>
      </c>
      <c r="B397" t="s">
        <v>1140</v>
      </c>
      <c r="C397" t="s">
        <v>3145</v>
      </c>
      <c r="D397" t="s">
        <v>1141</v>
      </c>
      <c r="E397">
        <v>10745.636519400001</v>
      </c>
      <c r="F397">
        <v>723</v>
      </c>
      <c r="G397">
        <v>44.1579822472155</v>
      </c>
      <c r="H397">
        <f>(Table2[[#This Row],[1Y Return vs Nifty]]-AVERAGE(Table2[1Y Return vs Nifty]))/_xlfn.STDEV.P(Table2[1Y Return vs Nifty])</f>
        <v>0.34980856492062701</v>
      </c>
      <c r="I397">
        <v>-4.1279724317106004</v>
      </c>
      <c r="J397">
        <f>(Table2[[#This Row],[1M Return vs Nifty]]-AVERAGE(Table2[1M Return vs Nifty]))/_xlfn.STDEV.P(Table2[1M Return vs Nifty])</f>
        <v>-0.43125430836754114</v>
      </c>
      <c r="K397">
        <v>6.5989063292102799</v>
      </c>
      <c r="L397">
        <f>(Table2[[#This Row],[6M Return vs Nifty]]-AVERAGE(Table2[6M Return vs Nifty]))/_xlfn.STDEV.P(Table2[6M Return vs Nifty])</f>
        <v>5.399636525770464E-2</v>
      </c>
      <c r="M397">
        <v>-1.0568052459855499</v>
      </c>
      <c r="N397">
        <f>(Table2[[#This Row],[1W Return vs Nifty]]-AVERAGE(Table2[1W Return vs Nifty]))/_xlfn.STDEV.P(Table2[1W Return vs Nifty])</f>
        <v>-0.36864936269819093</v>
      </c>
      <c r="O397">
        <v>723.15</v>
      </c>
      <c r="P397">
        <v>736.07772789780199</v>
      </c>
      <c r="Q397">
        <v>650.05699966920304</v>
      </c>
      <c r="R397">
        <v>44.795482262025402</v>
      </c>
      <c r="S397" s="1">
        <f>(Table2[[#This Row],[Close Price]]-Table2[[#This Row],[20D EMA]])/Table2[[#This Row],[20D EMA]]</f>
        <v>-2.0742584526028799E-4</v>
      </c>
      <c r="T397" s="1">
        <f>(Table2[[#This Row],[Close Price]]-Table2[[#This Row],[50D EMA]])/Table2[[#This Row],[50D EMA]]</f>
        <v>-1.7766775711515241E-2</v>
      </c>
      <c r="U397" s="1">
        <f>(Table2[[#This Row],[Close Price]]-Table2[[#This Row],[200D EMA]])/Table2[[#This Row],[200D EMA]]</f>
        <v>0.11221016059809485</v>
      </c>
      <c r="V397">
        <v>0.61584946611838198</v>
      </c>
      <c r="W397">
        <v>697.25</v>
      </c>
      <c r="X397">
        <v>734.75</v>
      </c>
      <c r="Y397">
        <v>655.25</v>
      </c>
      <c r="Z397">
        <v>734.75</v>
      </c>
      <c r="AA397">
        <v>655.25</v>
      </c>
      <c r="AB397">
        <v>783.45</v>
      </c>
      <c r="AC397" s="1">
        <f>(Table2[[#This Row],[Close Price]]/Table2[[#This Row],[Day Low]])-1</f>
        <v>3.6930799569738326E-2</v>
      </c>
      <c r="AD397" s="1">
        <f>(Table2[[#This Row],[Day High]]/Table2[[#This Row],[Close Price]])-1</f>
        <v>1.6251728907330509E-2</v>
      </c>
      <c r="AE397" s="1">
        <f>(Table2[[#This Row],[Close Price]]/Table2[[#This Row],[Current Week Low]])-1</f>
        <v>0.1033956505150706</v>
      </c>
      <c r="AF397" s="1">
        <f>(Table2[[#This Row],[Current Week High]]/Table2[[#This Row],[Close Price]])-1</f>
        <v>1.6251728907330509E-2</v>
      </c>
      <c r="AG397" s="1">
        <f>(Table2[[#This Row],[Close Price]]/Table2[[#This Row],[Current Month Low]])-1</f>
        <v>0.1033956505150706</v>
      </c>
      <c r="AH397" s="1">
        <f>(Table2[[#This Row],[Current Month High]]/Table2[[#This Row],[Close Price]])-1</f>
        <v>8.3609958506224213E-2</v>
      </c>
      <c r="AI397">
        <v>21.023513139695702</v>
      </c>
      <c r="AJ397">
        <v>72.842457566339903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0.02</v>
      </c>
      <c r="AM397" t="s">
        <v>3182</v>
      </c>
      <c r="AN397">
        <v>-1.0900000000000001</v>
      </c>
      <c r="AO397" t="s">
        <v>3181</v>
      </c>
      <c r="AP397">
        <v>-5.4635320952688998E-2</v>
      </c>
      <c r="AQ397">
        <f>(Table2[[#This Row],[Sharpe Ratio]]-AVERAGE(Table2[Sharpe Ratio]))/_xlfn.STDEV.P(Table2[Sharpe Ratio])</f>
        <v>-1.3360602319178829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201</v>
      </c>
      <c r="AT397">
        <f>_xlfn.RANK.AVG(Table2[[#This Row],[6M Return vs Nifty Z-Score]],Table2[6M Return vs Nifty Z-Score])</f>
        <v>305</v>
      </c>
      <c r="AU397">
        <f>_xlfn.RANK.AVG(Table2[[#This Row],[Sharpe Ratio Z-Score]],Table2[Sharpe Ratio Z-Score])</f>
        <v>669</v>
      </c>
      <c r="AV397">
        <f>(Table2[[#This Row],[Rank 1Y]]+Table2[[#This Row],[Rank 6M]]+Table2[[#This Row],[Rank Sharpe]])/3</f>
        <v>391.66666666666669</v>
      </c>
    </row>
    <row r="398" spans="1:48" x14ac:dyDescent="0.3">
      <c r="A398" t="s">
        <v>44</v>
      </c>
      <c r="B398" t="s">
        <v>45</v>
      </c>
      <c r="C398" t="s">
        <v>3139</v>
      </c>
      <c r="D398" t="s">
        <v>46</v>
      </c>
      <c r="E398">
        <v>498113.56991605001</v>
      </c>
      <c r="F398">
        <v>3622.3</v>
      </c>
      <c r="G398">
        <v>-3.19699752064765</v>
      </c>
      <c r="H398">
        <f>(Table2[[#This Row],[1Y Return vs Nifty]]-AVERAGE(Table2[1Y Return vs Nifty]))/_xlfn.STDEV.P(Table2[1Y Return vs Nifty])</f>
        <v>-0.4627998674291437</v>
      </c>
      <c r="I398">
        <v>-1.6456226649166401</v>
      </c>
      <c r="J398">
        <f>(Table2[[#This Row],[1M Return vs Nifty]]-AVERAGE(Table2[1M Return vs Nifty]))/_xlfn.STDEV.P(Table2[1M Return vs Nifty])</f>
        <v>-0.1449852959166055</v>
      </c>
      <c r="K398">
        <v>-6.4469176452935004</v>
      </c>
      <c r="L398">
        <f>(Table2[[#This Row],[6M Return vs Nifty]]-AVERAGE(Table2[6M Return vs Nifty]))/_xlfn.STDEV.P(Table2[6M Return vs Nifty])</f>
        <v>-0.40789934804393496</v>
      </c>
      <c r="M398">
        <v>-0.797013465646214</v>
      </c>
      <c r="N398">
        <f>(Table2[[#This Row],[1W Return vs Nifty]]-AVERAGE(Table2[1W Return vs Nifty]))/_xlfn.STDEV.P(Table2[1W Return vs Nifty])</f>
        <v>-0.31490665841570642</v>
      </c>
      <c r="O398">
        <v>3502.23</v>
      </c>
      <c r="P398">
        <v>3559.7566380815201</v>
      </c>
      <c r="Q398">
        <v>3481.8370566837998</v>
      </c>
      <c r="R398">
        <v>39.7445985181403</v>
      </c>
      <c r="S398" s="1">
        <f>(Table2[[#This Row],[Close Price]]-Table2[[#This Row],[20D EMA]])/Table2[[#This Row],[20D EMA]]</f>
        <v>3.4283870562470245E-2</v>
      </c>
      <c r="T398" s="1">
        <f>(Table2[[#This Row],[Close Price]]-Table2[[#This Row],[50D EMA]])/Table2[[#This Row],[50D EMA]]</f>
        <v>1.756956114623243E-2</v>
      </c>
      <c r="U398" s="1">
        <f>(Table2[[#This Row],[Close Price]]-Table2[[#This Row],[200D EMA]])/Table2[[#This Row],[200D EMA]]</f>
        <v>4.0341618814862423E-2</v>
      </c>
      <c r="V398">
        <v>1.20861911878379</v>
      </c>
      <c r="W398">
        <v>3508.35</v>
      </c>
      <c r="X398">
        <v>3654.95</v>
      </c>
      <c r="Y398">
        <v>3262.55</v>
      </c>
      <c r="Z398">
        <v>3654.95</v>
      </c>
      <c r="AA398">
        <v>3262.55</v>
      </c>
      <c r="AB398">
        <v>3724</v>
      </c>
      <c r="AC398" s="1">
        <f>(Table2[[#This Row],[Close Price]]/Table2[[#This Row],[Day Low]])-1</f>
        <v>3.2479655678595343E-2</v>
      </c>
      <c r="AD398" s="1">
        <f>(Table2[[#This Row],[Day High]]/Table2[[#This Row],[Close Price]])-1</f>
        <v>9.0136101372055855E-3</v>
      </c>
      <c r="AE398" s="1">
        <f>(Table2[[#This Row],[Close Price]]/Table2[[#This Row],[Current Week Low]])-1</f>
        <v>0.11026650932552751</v>
      </c>
      <c r="AF398" s="1">
        <f>(Table2[[#This Row],[Current Week High]]/Table2[[#This Row],[Close Price]])-1</f>
        <v>9.0136101372055855E-3</v>
      </c>
      <c r="AG398" s="1">
        <f>(Table2[[#This Row],[Close Price]]/Table2[[#This Row],[Current Month Low]])-1</f>
        <v>0.11026650932552751</v>
      </c>
      <c r="AH398" s="1">
        <f>(Table2[[#This Row],[Current Month High]]/Table2[[#This Row],[Close Price]])-1</f>
        <v>2.807608425585939E-2</v>
      </c>
      <c r="AI398">
        <v>8.2157745079093303</v>
      </c>
      <c r="AJ398">
        <v>26.166385120426298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0.05</v>
      </c>
      <c r="AM398" t="s">
        <v>3182</v>
      </c>
      <c r="AN398">
        <v>1.98</v>
      </c>
      <c r="AO398" t="s">
        <v>3182</v>
      </c>
      <c r="AP398">
        <v>8.9137061029044007E-2</v>
      </c>
      <c r="AQ398">
        <f>(Table2[[#This Row],[Sharpe Ratio]]-AVERAGE(Table2[Sharpe Ratio]))/_xlfn.STDEV.P(Table2[Sharpe Ratio])</f>
        <v>0.37187456041635425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471</v>
      </c>
      <c r="AT398">
        <f>_xlfn.RANK.AVG(Table2[[#This Row],[6M Return vs Nifty Z-Score]],Table2[6M Return vs Nifty Z-Score])</f>
        <v>463</v>
      </c>
      <c r="AU398">
        <f>_xlfn.RANK.AVG(Table2[[#This Row],[Sharpe Ratio Z-Score]],Table2[Sharpe Ratio Z-Score])</f>
        <v>242</v>
      </c>
      <c r="AV398">
        <f>(Table2[[#This Row],[Rank 1Y]]+Table2[[#This Row],[Rank 6M]]+Table2[[#This Row],[Rank Sharpe]])/3</f>
        <v>392</v>
      </c>
    </row>
    <row r="399" spans="1:48" x14ac:dyDescent="0.3">
      <c r="A399" t="s">
        <v>1942</v>
      </c>
      <c r="B399" t="s">
        <v>1943</v>
      </c>
      <c r="C399" t="s">
        <v>3143</v>
      </c>
      <c r="D399" t="s">
        <v>117</v>
      </c>
      <c r="E399">
        <v>3650.5348119599998</v>
      </c>
      <c r="F399">
        <v>676.6</v>
      </c>
      <c r="G399">
        <v>28.460906115216499</v>
      </c>
      <c r="H399">
        <f>(Table2[[#This Row],[1Y Return vs Nifty]]-AVERAGE(Table2[1Y Return vs Nifty]))/_xlfn.STDEV.P(Table2[1Y Return vs Nifty])</f>
        <v>8.0447739710115151E-2</v>
      </c>
      <c r="I399">
        <v>3.3469879921783301</v>
      </c>
      <c r="J399">
        <f>(Table2[[#This Row],[1M Return vs Nifty]]-AVERAGE(Table2[1M Return vs Nifty]))/_xlfn.STDEV.P(Table2[1M Return vs Nifty])</f>
        <v>0.4307714896408516</v>
      </c>
      <c r="K399">
        <v>-16.371128603895698</v>
      </c>
      <c r="L399">
        <f>(Table2[[#This Row],[6M Return vs Nifty]]-AVERAGE(Table2[6M Return vs Nifty]))/_xlfn.STDEV.P(Table2[6M Return vs Nifty])</f>
        <v>-0.75927236278322585</v>
      </c>
      <c r="M399">
        <v>3.1649389225292102</v>
      </c>
      <c r="N399">
        <f>(Table2[[#This Row],[1W Return vs Nifty]]-AVERAGE(Table2[1W Return vs Nifty]))/_xlfn.STDEV.P(Table2[1W Return vs Nifty])</f>
        <v>0.50469600684519766</v>
      </c>
      <c r="O399">
        <v>675.93</v>
      </c>
      <c r="P399">
        <v>680.33606722416903</v>
      </c>
      <c r="Q399">
        <v>647.32142181895802</v>
      </c>
      <c r="R399">
        <v>52.937877407116403</v>
      </c>
      <c r="S399" s="1">
        <f>(Table2[[#This Row],[Close Price]]-Table2[[#This Row],[20D EMA]])/Table2[[#This Row],[20D EMA]]</f>
        <v>9.9122690219412193E-4</v>
      </c>
      <c r="T399" s="1">
        <f>(Table2[[#This Row],[Close Price]]-Table2[[#This Row],[50D EMA]])/Table2[[#This Row],[50D EMA]]</f>
        <v>-5.491502514944545E-3</v>
      </c>
      <c r="U399" s="1">
        <f>(Table2[[#This Row],[Close Price]]-Table2[[#This Row],[200D EMA]])/Table2[[#This Row],[200D EMA]]</f>
        <v>4.523035573080509E-2</v>
      </c>
      <c r="V399">
        <v>0.790996271966663</v>
      </c>
      <c r="W399">
        <v>668.25</v>
      </c>
      <c r="X399">
        <v>682.85</v>
      </c>
      <c r="Y399">
        <v>640.35</v>
      </c>
      <c r="Z399">
        <v>692.75</v>
      </c>
      <c r="AA399">
        <v>631.04999999999995</v>
      </c>
      <c r="AB399">
        <v>732.4</v>
      </c>
      <c r="AC399" s="1">
        <f>(Table2[[#This Row],[Close Price]]/Table2[[#This Row],[Day Low]])-1</f>
        <v>1.2495323606434683E-2</v>
      </c>
      <c r="AD399" s="1">
        <f>(Table2[[#This Row],[Day High]]/Table2[[#This Row],[Close Price]])-1</f>
        <v>9.2373632870232925E-3</v>
      </c>
      <c r="AE399" s="1">
        <f>(Table2[[#This Row],[Close Price]]/Table2[[#This Row],[Current Week Low]])-1</f>
        <v>5.6609666588584462E-2</v>
      </c>
      <c r="AF399" s="1">
        <f>(Table2[[#This Row],[Current Week High]]/Table2[[#This Row],[Close Price]])-1</f>
        <v>2.3869346733668362E-2</v>
      </c>
      <c r="AG399" s="1">
        <f>(Table2[[#This Row],[Close Price]]/Table2[[#This Row],[Current Month Low]])-1</f>
        <v>7.2181285159654607E-2</v>
      </c>
      <c r="AH399" s="1">
        <f>(Table2[[#This Row],[Current Month High]]/Table2[[#This Row],[Close Price]])-1</f>
        <v>8.2471179426544472E-2</v>
      </c>
      <c r="AI399">
        <v>30.0620750812887</v>
      </c>
      <c r="AJ399">
        <v>59.387514723203701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-0.04</v>
      </c>
      <c r="AM399" t="s">
        <v>3181</v>
      </c>
      <c r="AN399">
        <v>-5.71</v>
      </c>
      <c r="AO399" t="s">
        <v>3181</v>
      </c>
      <c r="AP399">
        <v>5.8570122435012001E-2</v>
      </c>
      <c r="AQ399">
        <f>(Table2[[#This Row],[Sharpe Ratio]]-AVERAGE(Table2[Sharpe Ratio]))/_xlfn.STDEV.P(Table2[Sharpe Ratio])</f>
        <v>8.756573496415003E-3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269</v>
      </c>
      <c r="AT399">
        <f>_xlfn.RANK.AVG(Table2[[#This Row],[6M Return vs Nifty Z-Score]],Table2[6M Return vs Nifty Z-Score])</f>
        <v>575</v>
      </c>
      <c r="AU399">
        <f>_xlfn.RANK.AVG(Table2[[#This Row],[Sharpe Ratio Z-Score]],Table2[Sharpe Ratio Z-Score])</f>
        <v>333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368</v>
      </c>
      <c r="B400" t="s">
        <v>369</v>
      </c>
      <c r="C400" t="s">
        <v>3143</v>
      </c>
      <c r="D400" t="s">
        <v>370</v>
      </c>
      <c r="E400">
        <v>65021.351993949997</v>
      </c>
      <c r="F400">
        <v>221.87</v>
      </c>
      <c r="G400">
        <v>17.0194844703991</v>
      </c>
      <c r="H400">
        <f>(Table2[[#This Row],[1Y Return vs Nifty]]-AVERAGE(Table2[1Y Return vs Nifty]))/_xlfn.STDEV.P(Table2[1Y Return vs Nifty])</f>
        <v>-0.11588632594093515</v>
      </c>
      <c r="I400">
        <v>-1.55378658741183</v>
      </c>
      <c r="J400">
        <f>(Table2[[#This Row],[1M Return vs Nifty]]-AVERAGE(Table2[1M Return vs Nifty]))/_xlfn.STDEV.P(Table2[1M Return vs Nifty])</f>
        <v>-0.13439459529643313</v>
      </c>
      <c r="K400">
        <v>-21.250551719766001</v>
      </c>
      <c r="L400">
        <f>(Table2[[#This Row],[6M Return vs Nifty]]-AVERAGE(Table2[6M Return vs Nifty]))/_xlfn.STDEV.P(Table2[6M Return vs Nifty])</f>
        <v>-0.93203144837338292</v>
      </c>
      <c r="M400">
        <v>4.3317792028111901</v>
      </c>
      <c r="N400">
        <f>(Table2[[#This Row],[1W Return vs Nifty]]-AVERAGE(Table2[1W Return vs Nifty]))/_xlfn.STDEV.P(Table2[1W Return vs Nifty])</f>
        <v>0.74607836330842403</v>
      </c>
      <c r="O400">
        <v>224.65</v>
      </c>
      <c r="P400">
        <v>226.15567667327801</v>
      </c>
      <c r="Q400">
        <v>221.91426595637299</v>
      </c>
      <c r="R400">
        <v>49.535181496819398</v>
      </c>
      <c r="S400" s="1">
        <f>(Table2[[#This Row],[Close Price]]-Table2[[#This Row],[20D EMA]])/Table2[[#This Row],[20D EMA]]</f>
        <v>-1.2374805252615183E-2</v>
      </c>
      <c r="T400" s="1">
        <f>(Table2[[#This Row],[Close Price]]-Table2[[#This Row],[50D EMA]])/Table2[[#This Row],[50D EMA]]</f>
        <v>-1.8950117619507843E-2</v>
      </c>
      <c r="U400" s="1">
        <f>(Table2[[#This Row],[Close Price]]-Table2[[#This Row],[200D EMA]])/Table2[[#This Row],[200D EMA]]</f>
        <v>-1.9947323432412559E-4</v>
      </c>
      <c r="V400">
        <v>0.89575145573756398</v>
      </c>
      <c r="W400">
        <v>218.65</v>
      </c>
      <c r="X400">
        <v>225.09</v>
      </c>
      <c r="Y400">
        <v>215.05</v>
      </c>
      <c r="Z400">
        <v>229.15</v>
      </c>
      <c r="AA400">
        <v>210</v>
      </c>
      <c r="AB400">
        <v>247.4</v>
      </c>
      <c r="AC400" s="1">
        <f>(Table2[[#This Row],[Close Price]]/Table2[[#This Row],[Day Low]])-1</f>
        <v>1.4726732220443628E-2</v>
      </c>
      <c r="AD400" s="1">
        <f>(Table2[[#This Row],[Day High]]/Table2[[#This Row],[Close Price]])-1</f>
        <v>1.4513003109929201E-2</v>
      </c>
      <c r="AE400" s="1">
        <f>(Table2[[#This Row],[Close Price]]/Table2[[#This Row],[Current Week Low]])-1</f>
        <v>3.1713554987212289E-2</v>
      </c>
      <c r="AF400" s="1">
        <f>(Table2[[#This Row],[Current Week High]]/Table2[[#This Row],[Close Price]])-1</f>
        <v>3.2812007031144397E-2</v>
      </c>
      <c r="AG400" s="1">
        <f>(Table2[[#This Row],[Close Price]]/Table2[[#This Row],[Current Month Low]])-1</f>
        <v>5.6523809523809643E-2</v>
      </c>
      <c r="AH400" s="1">
        <f>(Table2[[#This Row],[Current Month High]]/Table2[[#This Row],[Close Price]])-1</f>
        <v>0.1150673818001533</v>
      </c>
      <c r="AI400">
        <v>29.0620633704421</v>
      </c>
      <c r="AJ400">
        <v>45.250409165302699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-0.05</v>
      </c>
      <c r="AM400" t="s">
        <v>3181</v>
      </c>
      <c r="AN400">
        <v>-4.4000000000000004</v>
      </c>
      <c r="AO400" t="s">
        <v>3181</v>
      </c>
      <c r="AP400">
        <v>9.7371900892280996E-2</v>
      </c>
      <c r="AQ400">
        <f>(Table2[[#This Row],[Sharpe Ratio]]-AVERAGE(Table2[Sharpe Ratio]))/_xlfn.STDEV.P(Table2[Sharpe Ratio])</f>
        <v>0.46969981251178339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330</v>
      </c>
      <c r="AT400">
        <f>_xlfn.RANK.AVG(Table2[[#This Row],[6M Return vs Nifty Z-Score]],Table2[6M Return vs Nifty Z-Score])</f>
        <v>629</v>
      </c>
      <c r="AU400">
        <f>_xlfn.RANK.AVG(Table2[[#This Row],[Sharpe Ratio Z-Score]],Table2[Sharpe Ratio Z-Score])</f>
        <v>222</v>
      </c>
      <c r="AV400">
        <f>(Table2[[#This Row],[Rank 1Y]]+Table2[[#This Row],[Rank 6M]]+Table2[[#This Row],[Rank Sharpe]])/3</f>
        <v>393.66666666666669</v>
      </c>
    </row>
    <row r="401" spans="1:48" x14ac:dyDescent="0.3">
      <c r="A401" t="s">
        <v>1592</v>
      </c>
      <c r="B401" t="s">
        <v>1593</v>
      </c>
      <c r="C401" t="s">
        <v>580</v>
      </c>
      <c r="D401" t="s">
        <v>463</v>
      </c>
      <c r="E401">
        <v>5888.3358566099996</v>
      </c>
      <c r="F401">
        <v>1958.1</v>
      </c>
      <c r="G401">
        <v>16.617002945547402</v>
      </c>
      <c r="H401">
        <f>(Table2[[#This Row],[1Y Return vs Nifty]]-AVERAGE(Table2[1Y Return vs Nifty]))/_xlfn.STDEV.P(Table2[1Y Return vs Nifty])</f>
        <v>-0.12279288323570646</v>
      </c>
      <c r="I401">
        <v>1.07542778178834</v>
      </c>
      <c r="J401">
        <f>(Table2[[#This Row],[1M Return vs Nifty]]-AVERAGE(Table2[1M Return vs Nifty]))/_xlfn.STDEV.P(Table2[1M Return vs Nifty])</f>
        <v>0.16881110563298579</v>
      </c>
      <c r="K401">
        <v>22.154390280920602</v>
      </c>
      <c r="L401">
        <f>(Table2[[#This Row],[6M Return vs Nifty]]-AVERAGE(Table2[6M Return vs Nifty]))/_xlfn.STDEV.P(Table2[6M Return vs Nifty])</f>
        <v>0.60474818972425703</v>
      </c>
      <c r="M401">
        <v>3.2119101762394502</v>
      </c>
      <c r="N401">
        <f>(Table2[[#This Row],[1W Return vs Nifty]]-AVERAGE(Table2[1W Return vs Nifty]))/_xlfn.STDEV.P(Table2[1W Return vs Nifty])</f>
        <v>0.51441287392478618</v>
      </c>
      <c r="O401">
        <v>1992.44</v>
      </c>
      <c r="P401">
        <v>2051.48978795734</v>
      </c>
      <c r="Q401">
        <v>1787.71599504496</v>
      </c>
      <c r="R401">
        <v>50.4220349403219</v>
      </c>
      <c r="S401" s="1">
        <f>(Table2[[#This Row],[Close Price]]-Table2[[#This Row],[20D EMA]])/Table2[[#This Row],[20D EMA]]</f>
        <v>-1.7235148862701083E-2</v>
      </c>
      <c r="T401" s="1">
        <f>(Table2[[#This Row],[Close Price]]-Table2[[#This Row],[50D EMA]])/Table2[[#This Row],[50D EMA]]</f>
        <v>-4.5522911449794708E-2</v>
      </c>
      <c r="U401" s="1">
        <f>(Table2[[#This Row],[Close Price]]-Table2[[#This Row],[200D EMA]])/Table2[[#This Row],[200D EMA]]</f>
        <v>9.5308206352293035E-2</v>
      </c>
      <c r="V401">
        <v>0.36904020715266</v>
      </c>
      <c r="W401">
        <v>1941.85</v>
      </c>
      <c r="X401">
        <v>1981.2</v>
      </c>
      <c r="Y401">
        <v>1806</v>
      </c>
      <c r="Z401">
        <v>1981.2</v>
      </c>
      <c r="AA401">
        <v>1806</v>
      </c>
      <c r="AB401">
        <v>2299.8000000000002</v>
      </c>
      <c r="AC401" s="1">
        <f>(Table2[[#This Row],[Close Price]]/Table2[[#This Row],[Day Low]])-1</f>
        <v>8.3683085717227712E-3</v>
      </c>
      <c r="AD401" s="1">
        <f>(Table2[[#This Row],[Day High]]/Table2[[#This Row],[Close Price]])-1</f>
        <v>1.1797150298759052E-2</v>
      </c>
      <c r="AE401" s="1">
        <f>(Table2[[#This Row],[Close Price]]/Table2[[#This Row],[Current Week Low]])-1</f>
        <v>8.4219269102989935E-2</v>
      </c>
      <c r="AF401" s="1">
        <f>(Table2[[#This Row],[Current Week High]]/Table2[[#This Row],[Close Price]])-1</f>
        <v>1.1797150298759052E-2</v>
      </c>
      <c r="AG401" s="1">
        <f>(Table2[[#This Row],[Close Price]]/Table2[[#This Row],[Current Month Low]])-1</f>
        <v>8.4219269102989935E-2</v>
      </c>
      <c r="AH401" s="1">
        <f>(Table2[[#This Row],[Current Month High]]/Table2[[#This Row],[Close Price]])-1</f>
        <v>0.17450589857514953</v>
      </c>
      <c r="AI401">
        <v>27.317297380113299</v>
      </c>
      <c r="AJ401">
        <v>82.701189643107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-0.11</v>
      </c>
      <c r="AM401" t="s">
        <v>3181</v>
      </c>
      <c r="AN401">
        <v>-5.26</v>
      </c>
      <c r="AO401" t="s">
        <v>3181</v>
      </c>
      <c r="AP401">
        <v>-9.1244725066981003E-2</v>
      </c>
      <c r="AQ401">
        <f>(Table2[[#This Row],[Sharpe Ratio]]-AVERAGE(Table2[Sharpe Ratio]))/_xlfn.STDEV.P(Table2[Sharpe Ratio])</f>
        <v>-1.7709593005120707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338</v>
      </c>
      <c r="AT401">
        <f>_xlfn.RANK.AVG(Table2[[#This Row],[6M Return vs Nifty Z-Score]],Table2[6M Return vs Nifty Z-Score])</f>
        <v>140</v>
      </c>
      <c r="AU401">
        <f>_xlfn.RANK.AVG(Table2[[#This Row],[Sharpe Ratio Z-Score]],Table2[Sharpe Ratio Z-Score])</f>
        <v>704</v>
      </c>
      <c r="AV401">
        <f>(Table2[[#This Row],[Rank 1Y]]+Table2[[#This Row],[Rank 6M]]+Table2[[#This Row],[Rank Sharpe]])/3</f>
        <v>394</v>
      </c>
    </row>
    <row r="402" spans="1:48" x14ac:dyDescent="0.3">
      <c r="A402" t="s">
        <v>1183</v>
      </c>
      <c r="B402" t="s">
        <v>1184</v>
      </c>
      <c r="C402" t="s">
        <v>3148</v>
      </c>
      <c r="D402" t="s">
        <v>935</v>
      </c>
      <c r="E402">
        <v>10246.18602168</v>
      </c>
      <c r="F402">
        <v>74.2</v>
      </c>
      <c r="G402">
        <v>16.6552284488038</v>
      </c>
      <c r="H402">
        <f>(Table2[[#This Row],[1Y Return vs Nifty]]-AVERAGE(Table2[1Y Return vs Nifty]))/_xlfn.STDEV.P(Table2[1Y Return vs Nifty])</f>
        <v>-0.12213693603798338</v>
      </c>
      <c r="I402">
        <v>-7.6896519049015204</v>
      </c>
      <c r="J402">
        <f>(Table2[[#This Row],[1M Return vs Nifty]]-AVERAGE(Table2[1M Return vs Nifty]))/_xlfn.STDEV.P(Table2[1M Return vs Nifty])</f>
        <v>-0.84199355192465664</v>
      </c>
      <c r="K402">
        <v>-6.4701694622831498</v>
      </c>
      <c r="L402">
        <f>(Table2[[#This Row],[6M Return vs Nifty]]-AVERAGE(Table2[6M Return vs Nifty]))/_xlfn.STDEV.P(Table2[6M Return vs Nifty])</f>
        <v>-0.40872259344529732</v>
      </c>
      <c r="M402">
        <v>-1.4535469387159301</v>
      </c>
      <c r="N402">
        <f>(Table2[[#This Row],[1W Return vs Nifty]]-AVERAGE(Table2[1W Return vs Nifty]))/_xlfn.STDEV.P(Table2[1W Return vs Nifty])</f>
        <v>-0.45072267325902055</v>
      </c>
      <c r="O402">
        <v>69.8</v>
      </c>
      <c r="P402">
        <v>73.530194523342999</v>
      </c>
      <c r="Q402">
        <v>73.953934934871697</v>
      </c>
      <c r="R402">
        <v>41.0743919278978</v>
      </c>
      <c r="S402" s="1">
        <f>(Table2[[#This Row],[Close Price]]-Table2[[#This Row],[20D EMA]])/Table2[[#This Row],[20D EMA]]</f>
        <v>6.3037249283667704E-2</v>
      </c>
      <c r="T402" s="1">
        <f>(Table2[[#This Row],[Close Price]]-Table2[[#This Row],[50D EMA]])/Table2[[#This Row],[50D EMA]]</f>
        <v>9.1092575097753408E-3</v>
      </c>
      <c r="U402" s="1">
        <f>(Table2[[#This Row],[Close Price]]-Table2[[#This Row],[200D EMA]])/Table2[[#This Row],[200D EMA]]</f>
        <v>3.3272748143152332E-3</v>
      </c>
      <c r="V402">
        <v>0.76348294057002697</v>
      </c>
      <c r="W402">
        <v>64.8</v>
      </c>
      <c r="X402">
        <v>75.5</v>
      </c>
      <c r="Y402">
        <v>61.26</v>
      </c>
      <c r="Z402">
        <v>75.5</v>
      </c>
      <c r="AA402">
        <v>61.26</v>
      </c>
      <c r="AB402">
        <v>77.45</v>
      </c>
      <c r="AC402" s="1">
        <f>(Table2[[#This Row],[Close Price]]/Table2[[#This Row],[Day Low]])-1</f>
        <v>0.14506172839506193</v>
      </c>
      <c r="AD402" s="1">
        <f>(Table2[[#This Row],[Day High]]/Table2[[#This Row],[Close Price]])-1</f>
        <v>1.7520215633423097E-2</v>
      </c>
      <c r="AE402" s="1">
        <f>(Table2[[#This Row],[Close Price]]/Table2[[#This Row],[Current Week Low]])-1</f>
        <v>0.21123081945804767</v>
      </c>
      <c r="AF402" s="1">
        <f>(Table2[[#This Row],[Current Week High]]/Table2[[#This Row],[Close Price]])-1</f>
        <v>1.7520215633423097E-2</v>
      </c>
      <c r="AG402" s="1">
        <f>(Table2[[#This Row],[Close Price]]/Table2[[#This Row],[Current Month Low]])-1</f>
        <v>0.21123081945804767</v>
      </c>
      <c r="AH402" s="1">
        <f>(Table2[[#This Row],[Current Month High]]/Table2[[#This Row],[Close Price]])-1</f>
        <v>4.3800539083557855E-2</v>
      </c>
      <c r="AI402">
        <v>27.8301886792452</v>
      </c>
      <c r="AJ402">
        <v>44.077669902912596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0</v>
      </c>
      <c r="AM402">
        <v>0</v>
      </c>
      <c r="AN402">
        <v>1.38</v>
      </c>
      <c r="AO402" t="s">
        <v>3182</v>
      </c>
      <c r="AP402">
        <v>4.4103121792602E-2</v>
      </c>
      <c r="AQ402">
        <f>(Table2[[#This Row],[Sharpe Ratio]]-AVERAGE(Table2[Sharpe Ratio]))/_xlfn.STDEV.P(Table2[Sharpe Ratio])</f>
        <v>-0.16310323293729326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336</v>
      </c>
      <c r="AT402">
        <f>_xlfn.RANK.AVG(Table2[[#This Row],[6M Return vs Nifty Z-Score]],Table2[6M Return vs Nifty Z-Score])</f>
        <v>464</v>
      </c>
      <c r="AU402">
        <f>_xlfn.RANK.AVG(Table2[[#This Row],[Sharpe Ratio Z-Score]],Table2[Sharpe Ratio Z-Score])</f>
        <v>386</v>
      </c>
      <c r="AV402">
        <f>(Table2[[#This Row],[Rank 1Y]]+Table2[[#This Row],[Rank 6M]]+Table2[[#This Row],[Rank Sharpe]])/3</f>
        <v>395.33333333333331</v>
      </c>
    </row>
    <row r="403" spans="1:48" x14ac:dyDescent="0.3">
      <c r="A403" t="s">
        <v>1735</v>
      </c>
      <c r="B403" t="s">
        <v>1736</v>
      </c>
      <c r="C403" t="s">
        <v>3140</v>
      </c>
      <c r="D403" t="s">
        <v>51</v>
      </c>
      <c r="E403">
        <v>4693.4430487500003</v>
      </c>
      <c r="F403">
        <v>380.65</v>
      </c>
      <c r="G403">
        <v>11.881046180816099</v>
      </c>
      <c r="H403">
        <f>(Table2[[#This Row],[1Y Return vs Nifty]]-AVERAGE(Table2[1Y Return vs Nifty]))/_xlfn.STDEV.P(Table2[1Y Return vs Nifty])</f>
        <v>-0.2040615992425564</v>
      </c>
      <c r="I403">
        <v>5.4916655643493302</v>
      </c>
      <c r="J403">
        <f>(Table2[[#This Row],[1M Return vs Nifty]]-AVERAGE(Table2[1M Return vs Nifty]))/_xlfn.STDEV.P(Table2[1M Return vs Nifty])</f>
        <v>0.67809954099922487</v>
      </c>
      <c r="K403">
        <v>18.463856296850999</v>
      </c>
      <c r="L403">
        <f>(Table2[[#This Row],[6M Return vs Nifty]]-AVERAGE(Table2[6M Return vs Nifty]))/_xlfn.STDEV.P(Table2[6M Return vs Nifty])</f>
        <v>0.47408248165037431</v>
      </c>
      <c r="M403">
        <v>3.41472092578296</v>
      </c>
      <c r="N403">
        <f>(Table2[[#This Row],[1W Return vs Nifty]]-AVERAGE(Table2[1W Return vs Nifty]))/_xlfn.STDEV.P(Table2[1W Return vs Nifty])</f>
        <v>0.55636800477530424</v>
      </c>
      <c r="O403">
        <v>361.29</v>
      </c>
      <c r="P403">
        <v>357.08473497522601</v>
      </c>
      <c r="Q403">
        <v>329.46005231010997</v>
      </c>
      <c r="R403">
        <v>57.197909345104001</v>
      </c>
      <c r="S403" s="1">
        <f>(Table2[[#This Row],[Close Price]]-Table2[[#This Row],[20D EMA]])/Table2[[#This Row],[20D EMA]]</f>
        <v>5.3585762130144633E-2</v>
      </c>
      <c r="T403" s="1">
        <f>(Table2[[#This Row],[Close Price]]-Table2[[#This Row],[50D EMA]])/Table2[[#This Row],[50D EMA]]</f>
        <v>6.5993481985190117E-2</v>
      </c>
      <c r="U403" s="1">
        <f>(Table2[[#This Row],[Close Price]]-Table2[[#This Row],[200D EMA]])/Table2[[#This Row],[200D EMA]]</f>
        <v>0.15537527943359453</v>
      </c>
      <c r="V403">
        <v>0.60673524625101605</v>
      </c>
      <c r="W403">
        <v>363.3</v>
      </c>
      <c r="X403">
        <v>383.85</v>
      </c>
      <c r="Y403">
        <v>338.9</v>
      </c>
      <c r="Z403">
        <v>383.85</v>
      </c>
      <c r="AA403">
        <v>334.35</v>
      </c>
      <c r="AB403">
        <v>392.95</v>
      </c>
      <c r="AC403" s="1">
        <f>(Table2[[#This Row],[Close Price]]/Table2[[#This Row],[Day Low]])-1</f>
        <v>4.7756674924304798E-2</v>
      </c>
      <c r="AD403" s="1">
        <f>(Table2[[#This Row],[Day High]]/Table2[[#This Row],[Close Price]])-1</f>
        <v>8.4066727965323995E-3</v>
      </c>
      <c r="AE403" s="1">
        <f>(Table2[[#This Row],[Close Price]]/Table2[[#This Row],[Current Week Low]])-1</f>
        <v>0.12319268220714075</v>
      </c>
      <c r="AF403" s="1">
        <f>(Table2[[#This Row],[Current Week High]]/Table2[[#This Row],[Close Price]])-1</f>
        <v>8.4066727965323995E-3</v>
      </c>
      <c r="AG403" s="1">
        <f>(Table2[[#This Row],[Close Price]]/Table2[[#This Row],[Current Month Low]])-1</f>
        <v>0.13847764318827571</v>
      </c>
      <c r="AH403" s="1">
        <f>(Table2[[#This Row],[Current Month High]]/Table2[[#This Row],[Close Price]])-1</f>
        <v>3.2313148561670779E-2</v>
      </c>
      <c r="AI403">
        <v>7.9469328779719</v>
      </c>
      <c r="AJ403">
        <v>52.1991203518592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0.18</v>
      </c>
      <c r="AM403" t="s">
        <v>3182</v>
      </c>
      <c r="AN403">
        <v>4.43</v>
      </c>
      <c r="AO403" t="s">
        <v>3182</v>
      </c>
      <c r="AP403">
        <v>-4.9333354787664999E-2</v>
      </c>
      <c r="AQ403">
        <f>(Table2[[#This Row],[Sharpe Ratio]]-AVERAGE(Table2[Sharpe Ratio]))/_xlfn.STDEV.P(Table2[Sharpe Ratio])</f>
        <v>-1.2730758648495681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0.23141256333277876</v>
      </c>
      <c r="AS403">
        <f>_xlfn.RANK.AVG(Table2[[#This Row],[1Y Return vs Nifty Z-Score]],Table2[1Y Return vs Nifty Z-Score])</f>
        <v>363</v>
      </c>
      <c r="AT403">
        <f>_xlfn.RANK.AVG(Table2[[#This Row],[6M Return vs Nifty Z-Score]],Table2[6M Return vs Nifty Z-Score])</f>
        <v>164</v>
      </c>
      <c r="AU403">
        <f>_xlfn.RANK.AVG(Table2[[#This Row],[Sharpe Ratio Z-Score]],Table2[Sharpe Ratio Z-Score])</f>
        <v>660</v>
      </c>
      <c r="AV403">
        <f>(Table2[[#This Row],[Rank 1Y]]+Table2[[#This Row],[Rank 6M]]+Table2[[#This Row],[Rank Sharpe]])/3</f>
        <v>395.66666666666669</v>
      </c>
    </row>
    <row r="404" spans="1:48" x14ac:dyDescent="0.3">
      <c r="A404" t="s">
        <v>806</v>
      </c>
      <c r="B404" t="s">
        <v>807</v>
      </c>
      <c r="C404" t="s">
        <v>3145</v>
      </c>
      <c r="D404" t="s">
        <v>438</v>
      </c>
      <c r="E404">
        <v>19321.063457849999</v>
      </c>
      <c r="F404">
        <v>8142.75</v>
      </c>
      <c r="G404">
        <v>-3.1075577752591599</v>
      </c>
      <c r="H404">
        <f>(Table2[[#This Row],[1Y Return vs Nifty]]-AVERAGE(Table2[1Y Return vs Nifty]))/_xlfn.STDEV.P(Table2[1Y Return vs Nifty])</f>
        <v>-0.46126508710305802</v>
      </c>
      <c r="I404">
        <v>0.37265601907002699</v>
      </c>
      <c r="J404">
        <f>(Table2[[#This Row],[1M Return vs Nifty]]-AVERAGE(Table2[1M Return vs Nifty]))/_xlfn.STDEV.P(Table2[1M Return vs Nifty])</f>
        <v>8.7766209711003004E-2</v>
      </c>
      <c r="K404">
        <v>23.389450025698199</v>
      </c>
      <c r="L404">
        <f>(Table2[[#This Row],[6M Return vs Nifty]]-AVERAGE(Table2[6M Return vs Nifty]))/_xlfn.STDEV.P(Table2[6M Return vs Nifty])</f>
        <v>0.64847626722239671</v>
      </c>
      <c r="M404">
        <v>-1.95283251585467</v>
      </c>
      <c r="N404">
        <f>(Table2[[#This Row],[1W Return vs Nifty]]-AVERAGE(Table2[1W Return vs Nifty]))/_xlfn.STDEV.P(Table2[1W Return vs Nifty])</f>
        <v>-0.55400907088726004</v>
      </c>
      <c r="O404">
        <v>8105.29</v>
      </c>
      <c r="P404">
        <v>8162.7639586613104</v>
      </c>
      <c r="Q404">
        <v>7613.8198140552604</v>
      </c>
      <c r="R404">
        <v>38.254014706267597</v>
      </c>
      <c r="S404" s="1">
        <f>(Table2[[#This Row],[Close Price]]-Table2[[#This Row],[20D EMA]])/Table2[[#This Row],[20D EMA]]</f>
        <v>4.6216730061478415E-3</v>
      </c>
      <c r="T404" s="1">
        <f>(Table2[[#This Row],[Close Price]]-Table2[[#This Row],[50D EMA]])/Table2[[#This Row],[50D EMA]]</f>
        <v>-2.4518605171810833E-3</v>
      </c>
      <c r="U404" s="1">
        <f>(Table2[[#This Row],[Close Price]]-Table2[[#This Row],[200D EMA]])/Table2[[#This Row],[200D EMA]]</f>
        <v>6.9469753535317993E-2</v>
      </c>
      <c r="V404">
        <v>0.46222385684323197</v>
      </c>
      <c r="W404">
        <v>7749.05</v>
      </c>
      <c r="X404">
        <v>8297</v>
      </c>
      <c r="Y404">
        <v>7579.55</v>
      </c>
      <c r="Z404">
        <v>8297</v>
      </c>
      <c r="AA404">
        <v>7511.55</v>
      </c>
      <c r="AB404">
        <v>9034.9500000000007</v>
      </c>
      <c r="AC404" s="1">
        <f>(Table2[[#This Row],[Close Price]]/Table2[[#This Row],[Day Low]])-1</f>
        <v>5.080622786018929E-2</v>
      </c>
      <c r="AD404" s="1">
        <f>(Table2[[#This Row],[Day High]]/Table2[[#This Row],[Close Price]])-1</f>
        <v>1.8943231709189101E-2</v>
      </c>
      <c r="AE404" s="1">
        <f>(Table2[[#This Row],[Close Price]]/Table2[[#This Row],[Current Week Low]])-1</f>
        <v>7.4305202815470484E-2</v>
      </c>
      <c r="AF404" s="1">
        <f>(Table2[[#This Row],[Current Week High]]/Table2[[#This Row],[Close Price]])-1</f>
        <v>1.8943231709189101E-2</v>
      </c>
      <c r="AG404" s="1">
        <f>(Table2[[#This Row],[Close Price]]/Table2[[#This Row],[Current Month Low]])-1</f>
        <v>8.4030592886954025E-2</v>
      </c>
      <c r="AH404" s="1">
        <f>(Table2[[#This Row],[Current Month High]]/Table2[[#This Row],[Close Price]])-1</f>
        <v>0.10956986276135217</v>
      </c>
      <c r="AI404">
        <v>16.529428018789702</v>
      </c>
      <c r="AJ404">
        <v>48.411584587904997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0.05</v>
      </c>
      <c r="AM404" t="s">
        <v>3182</v>
      </c>
      <c r="AN404">
        <v>-4.34</v>
      </c>
      <c r="AO404" t="s">
        <v>3181</v>
      </c>
      <c r="AP404">
        <v>-1.1734656446671999E-2</v>
      </c>
      <c r="AQ404">
        <f>(Table2[[#This Row],[Sharpe Ratio]]-AVERAGE(Table2[Sharpe Ratio]))/_xlfn.STDEV.P(Table2[Sharpe Ratio])</f>
        <v>-0.82642453892787282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469</v>
      </c>
      <c r="AT404">
        <f>_xlfn.RANK.AVG(Table2[[#This Row],[6M Return vs Nifty Z-Score]],Table2[6M Return vs Nifty Z-Score])</f>
        <v>136</v>
      </c>
      <c r="AU404">
        <f>_xlfn.RANK.AVG(Table2[[#This Row],[Sharpe Ratio Z-Score]],Table2[Sharpe Ratio Z-Score])</f>
        <v>584</v>
      </c>
      <c r="AV404">
        <f>(Table2[[#This Row],[Rank 1Y]]+Table2[[#This Row],[Rank 6M]]+Table2[[#This Row],[Rank Sharpe]])/3</f>
        <v>396.33333333333331</v>
      </c>
    </row>
    <row r="405" spans="1:48" x14ac:dyDescent="0.3">
      <c r="A405" t="s">
        <v>198</v>
      </c>
      <c r="B405" t="s">
        <v>199</v>
      </c>
      <c r="C405" t="s">
        <v>3136</v>
      </c>
      <c r="D405" t="s">
        <v>32</v>
      </c>
      <c r="E405">
        <v>129780.50524418399</v>
      </c>
      <c r="F405">
        <v>250.96</v>
      </c>
      <c r="G405">
        <v>1.0452145877652499</v>
      </c>
      <c r="H405">
        <f>(Table2[[#This Row],[1Y Return vs Nifty]]-AVERAGE(Table2[1Y Return vs Nifty]))/_xlfn.STDEV.P(Table2[1Y Return vs Nifty])</f>
        <v>-0.39000377823195098</v>
      </c>
      <c r="I405">
        <v>6.8541696103710104</v>
      </c>
      <c r="J405">
        <f>(Table2[[#This Row],[1M Return vs Nifty]]-AVERAGE(Table2[1M Return vs Nifty]))/_xlfn.STDEV.P(Table2[1M Return vs Nifty])</f>
        <v>0.83522594314149179</v>
      </c>
      <c r="K405">
        <v>-17.259293857172899</v>
      </c>
      <c r="L405">
        <f>(Table2[[#This Row],[6M Return vs Nifty]]-AVERAGE(Table2[6M Return vs Nifty]))/_xlfn.STDEV.P(Table2[6M Return vs Nifty])</f>
        <v>-0.79071841969722068</v>
      </c>
      <c r="M405">
        <v>6.8021352578787404</v>
      </c>
      <c r="N405">
        <f>(Table2[[#This Row],[1W Return vs Nifty]]-AVERAGE(Table2[1W Return vs Nifty]))/_xlfn.STDEV.P(Table2[1W Return vs Nifty])</f>
        <v>1.2571169141298804</v>
      </c>
      <c r="O405">
        <v>245.84</v>
      </c>
      <c r="P405">
        <v>246.23677310686401</v>
      </c>
      <c r="Q405">
        <v>245.701190680754</v>
      </c>
      <c r="R405">
        <v>58.830925828841998</v>
      </c>
      <c r="S405" s="1">
        <f>(Table2[[#This Row],[Close Price]]-Table2[[#This Row],[20D EMA]])/Table2[[#This Row],[20D EMA]]</f>
        <v>2.0826553856166632E-2</v>
      </c>
      <c r="T405" s="1">
        <f>(Table2[[#This Row],[Close Price]]-Table2[[#This Row],[50D EMA]])/Table2[[#This Row],[50D EMA]]</f>
        <v>1.9181647133940362E-2</v>
      </c>
      <c r="U405" s="1">
        <f>(Table2[[#This Row],[Close Price]]-Table2[[#This Row],[200D EMA]])/Table2[[#This Row],[200D EMA]]</f>
        <v>2.1403271610836112E-2</v>
      </c>
      <c r="V405">
        <v>0.95375804228346395</v>
      </c>
      <c r="W405">
        <v>248.2</v>
      </c>
      <c r="X405">
        <v>254.18</v>
      </c>
      <c r="Y405">
        <v>239.9</v>
      </c>
      <c r="Z405">
        <v>256.39</v>
      </c>
      <c r="AA405">
        <v>229.26</v>
      </c>
      <c r="AB405">
        <v>256.39</v>
      </c>
      <c r="AC405" s="1">
        <f>(Table2[[#This Row],[Close Price]]/Table2[[#This Row],[Day Low]])-1</f>
        <v>1.1120064464141821E-2</v>
      </c>
      <c r="AD405" s="1">
        <f>(Table2[[#This Row],[Day High]]/Table2[[#This Row],[Close Price]])-1</f>
        <v>1.2830729996812229E-2</v>
      </c>
      <c r="AE405" s="1">
        <f>(Table2[[#This Row],[Close Price]]/Table2[[#This Row],[Current Week Low]])-1</f>
        <v>4.6102542726135898E-2</v>
      </c>
      <c r="AF405" s="1">
        <f>(Table2[[#This Row],[Current Week High]]/Table2[[#This Row],[Close Price]])-1</f>
        <v>2.1636914249282713E-2</v>
      </c>
      <c r="AG405" s="1">
        <f>(Table2[[#This Row],[Close Price]]/Table2[[#This Row],[Current Month Low]])-1</f>
        <v>9.4652359766204341E-2</v>
      </c>
      <c r="AH405" s="1">
        <f>(Table2[[#This Row],[Current Month High]]/Table2[[#This Row],[Close Price]])-1</f>
        <v>2.1636914249282713E-2</v>
      </c>
      <c r="AI405">
        <v>19.421421740516301</v>
      </c>
      <c r="AJ405">
        <v>31.633884080776198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</v>
      </c>
      <c r="AM405" t="s">
        <v>3183</v>
      </c>
      <c r="AN405">
        <v>2.93</v>
      </c>
      <c r="AO405" t="s">
        <v>3182</v>
      </c>
      <c r="AP405">
        <v>0.11950348124226901</v>
      </c>
      <c r="AQ405">
        <f>(Table2[[#This Row],[Sharpe Ratio]]-AVERAGE(Table2[Sharpe Ratio]))/_xlfn.STDEV.P(Table2[Sharpe Ratio])</f>
        <v>0.73261050208975698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444</v>
      </c>
      <c r="AT405">
        <f>_xlfn.RANK.AVG(Table2[[#This Row],[6M Return vs Nifty Z-Score]],Table2[6M Return vs Nifty Z-Score])</f>
        <v>588</v>
      </c>
      <c r="AU405">
        <f>_xlfn.RANK.AVG(Table2[[#This Row],[Sharpe Ratio Z-Score]],Table2[Sharpe Ratio Z-Score])</f>
        <v>158</v>
      </c>
      <c r="AV405">
        <f>(Table2[[#This Row],[Rank 1Y]]+Table2[[#This Row],[Rank 6M]]+Table2[[#This Row],[Rank Sharpe]])/3</f>
        <v>396.66666666666669</v>
      </c>
    </row>
    <row r="406" spans="1:48" x14ac:dyDescent="0.3">
      <c r="A406" t="s">
        <v>595</v>
      </c>
      <c r="B406" t="s">
        <v>596</v>
      </c>
      <c r="C406" t="s">
        <v>3148</v>
      </c>
      <c r="D406" t="s">
        <v>108</v>
      </c>
      <c r="E406">
        <v>32870.143654845</v>
      </c>
      <c r="F406">
        <v>308.14999999999998</v>
      </c>
      <c r="G406">
        <v>16.627352032747201</v>
      </c>
      <c r="H406">
        <f>(Table2[[#This Row],[1Y Return vs Nifty]]-AVERAGE(Table2[1Y Return vs Nifty]))/_xlfn.STDEV.P(Table2[1Y Return vs Nifty])</f>
        <v>-0.12261529355945901</v>
      </c>
      <c r="I406">
        <v>-6.1284725471119801</v>
      </c>
      <c r="J406">
        <f>(Table2[[#This Row],[1M Return vs Nifty]]-AVERAGE(Table2[1M Return vs Nifty]))/_xlfn.STDEV.P(Table2[1M Return vs Nifty])</f>
        <v>-0.66195555768567127</v>
      </c>
      <c r="K406">
        <v>9.70950375985446</v>
      </c>
      <c r="L406">
        <f>(Table2[[#This Row],[6M Return vs Nifty]]-AVERAGE(Table2[6M Return vs Nifty]))/_xlfn.STDEV.P(Table2[6M Return vs Nifty])</f>
        <v>0.16412905000261674</v>
      </c>
      <c r="M406">
        <v>-1.1080844729455399</v>
      </c>
      <c r="N406">
        <f>(Table2[[#This Row],[1W Return vs Nifty]]-AVERAGE(Table2[1W Return vs Nifty]))/_xlfn.STDEV.P(Table2[1W Return vs Nifty])</f>
        <v>-0.37925741321751627</v>
      </c>
      <c r="O406">
        <v>320.01</v>
      </c>
      <c r="P406">
        <v>323.994324838247</v>
      </c>
      <c r="Q406">
        <v>294.52048685309802</v>
      </c>
      <c r="R406">
        <v>34.559504890225597</v>
      </c>
      <c r="S406" s="1">
        <f>(Table2[[#This Row],[Close Price]]-Table2[[#This Row],[20D EMA]])/Table2[[#This Row],[20D EMA]]</f>
        <v>-3.7061341833067758E-2</v>
      </c>
      <c r="T406" s="1">
        <f>(Table2[[#This Row],[Close Price]]-Table2[[#This Row],[50D EMA]])/Table2[[#This Row],[50D EMA]]</f>
        <v>-4.8903093738315452E-2</v>
      </c>
      <c r="U406" s="1">
        <f>(Table2[[#This Row],[Close Price]]-Table2[[#This Row],[200D EMA]])/Table2[[#This Row],[200D EMA]]</f>
        <v>4.6276961214246987E-2</v>
      </c>
      <c r="V406">
        <v>0.52558348982990699</v>
      </c>
      <c r="W406">
        <v>303</v>
      </c>
      <c r="X406">
        <v>309.89999999999998</v>
      </c>
      <c r="Y406">
        <v>296.95</v>
      </c>
      <c r="Z406">
        <v>312.5</v>
      </c>
      <c r="AA406">
        <v>294.14999999999998</v>
      </c>
      <c r="AB406">
        <v>357.9</v>
      </c>
      <c r="AC406" s="1">
        <f>(Table2[[#This Row],[Close Price]]/Table2[[#This Row],[Day Low]])-1</f>
        <v>1.6996699669966864E-2</v>
      </c>
      <c r="AD406" s="1">
        <f>(Table2[[#This Row],[Day High]]/Table2[[#This Row],[Close Price]])-1</f>
        <v>5.6790524095409189E-3</v>
      </c>
      <c r="AE406" s="1">
        <f>(Table2[[#This Row],[Close Price]]/Table2[[#This Row],[Current Week Low]])-1</f>
        <v>3.7716787337935598E-2</v>
      </c>
      <c r="AF406" s="1">
        <f>(Table2[[#This Row],[Current Week High]]/Table2[[#This Row],[Close Price]])-1</f>
        <v>1.41165017037157E-2</v>
      </c>
      <c r="AG406" s="1">
        <f>(Table2[[#This Row],[Close Price]]/Table2[[#This Row],[Current Month Low]])-1</f>
        <v>4.7594764575896731E-2</v>
      </c>
      <c r="AH406" s="1">
        <f>(Table2[[#This Row],[Current Month High]]/Table2[[#This Row],[Close Price]])-1</f>
        <v>0.16144734707123165</v>
      </c>
      <c r="AI406">
        <v>18.254097030666799</v>
      </c>
      <c r="AJ406">
        <v>55.044025157232703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</v>
      </c>
      <c r="AM406" t="s">
        <v>3183</v>
      </c>
      <c r="AN406">
        <v>-11.63</v>
      </c>
      <c r="AO406" t="s">
        <v>3181</v>
      </c>
      <c r="AP406">
        <v>-1.8296632243483001E-2</v>
      </c>
      <c r="AQ406">
        <f>(Table2[[#This Row],[Sharpe Ratio]]-AVERAGE(Table2[Sharpe Ratio]))/_xlfn.STDEV.P(Table2[Sharpe Ratio])</f>
        <v>-0.90437710961876294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337</v>
      </c>
      <c r="AT406">
        <f>_xlfn.RANK.AVG(Table2[[#This Row],[6M Return vs Nifty Z-Score]],Table2[6M Return vs Nifty Z-Score])</f>
        <v>262</v>
      </c>
      <c r="AU406">
        <f>_xlfn.RANK.AVG(Table2[[#This Row],[Sharpe Ratio Z-Score]],Table2[Sharpe Ratio Z-Score])</f>
        <v>593</v>
      </c>
      <c r="AV406">
        <f>(Table2[[#This Row],[Rank 1Y]]+Table2[[#This Row],[Rank 6M]]+Table2[[#This Row],[Rank Sharpe]])/3</f>
        <v>397.33333333333331</v>
      </c>
    </row>
    <row r="407" spans="1:48" x14ac:dyDescent="0.3">
      <c r="A407" t="s">
        <v>1616</v>
      </c>
      <c r="B407" t="s">
        <v>1617</v>
      </c>
      <c r="C407" t="s">
        <v>3147</v>
      </c>
      <c r="D407" t="s">
        <v>580</v>
      </c>
      <c r="E407">
        <v>5825.8883090250001</v>
      </c>
      <c r="F407">
        <v>331.95</v>
      </c>
      <c r="G407">
        <v>-16.9842468680785</v>
      </c>
      <c r="H407">
        <f>(Table2[[#This Row],[1Y Return vs Nifty]]-AVERAGE(Table2[1Y Return vs Nifty]))/_xlfn.STDEV.P(Table2[1Y Return vs Nifty])</f>
        <v>-0.69938818683191939</v>
      </c>
      <c r="I407">
        <v>-4.3218640666169401</v>
      </c>
      <c r="J407">
        <f>(Table2[[#This Row],[1M Return vs Nifty]]-AVERAGE(Table2[1M Return vs Nifty]))/_xlfn.STDEV.P(Table2[1M Return vs Nifty])</f>
        <v>-0.45361423829748898</v>
      </c>
      <c r="K407">
        <v>-3.1836253387851099</v>
      </c>
      <c r="L407">
        <f>(Table2[[#This Row],[6M Return vs Nifty]]-AVERAGE(Table2[6M Return vs Nifty]))/_xlfn.STDEV.P(Table2[6M Return vs Nifty])</f>
        <v>-0.29236040389044554</v>
      </c>
      <c r="M407">
        <v>-1.0018122272793299</v>
      </c>
      <c r="N407">
        <f>(Table2[[#This Row],[1W Return vs Nifty]]-AVERAGE(Table2[1W Return vs Nifty]))/_xlfn.STDEV.P(Table2[1W Return vs Nifty])</f>
        <v>-0.35727304610315036</v>
      </c>
      <c r="O407">
        <v>342.95</v>
      </c>
      <c r="P407">
        <v>352.35359092946197</v>
      </c>
      <c r="Q407">
        <v>335.95300391405999</v>
      </c>
      <c r="R407">
        <v>39.648229904688002</v>
      </c>
      <c r="S407" s="1">
        <f>(Table2[[#This Row],[Close Price]]-Table2[[#This Row],[20D EMA]])/Table2[[#This Row],[20D EMA]]</f>
        <v>-3.2074646449919815E-2</v>
      </c>
      <c r="T407" s="1">
        <f>(Table2[[#This Row],[Close Price]]-Table2[[#This Row],[50D EMA]])/Table2[[#This Row],[50D EMA]]</f>
        <v>-5.7906578660487103E-2</v>
      </c>
      <c r="U407" s="1">
        <f>(Table2[[#This Row],[Close Price]]-Table2[[#This Row],[200D EMA]])/Table2[[#This Row],[200D EMA]]</f>
        <v>-1.1915368719501045E-2</v>
      </c>
      <c r="V407">
        <v>0.52000652210180098</v>
      </c>
      <c r="W407">
        <v>327.25</v>
      </c>
      <c r="X407">
        <v>336.35</v>
      </c>
      <c r="Y407">
        <v>317.10000000000002</v>
      </c>
      <c r="Z407">
        <v>336.75</v>
      </c>
      <c r="AA407">
        <v>315.14999999999998</v>
      </c>
      <c r="AB407">
        <v>382.4</v>
      </c>
      <c r="AC407" s="1">
        <f>(Table2[[#This Row],[Close Price]]/Table2[[#This Row],[Day Low]])-1</f>
        <v>1.4362108479755609E-2</v>
      </c>
      <c r="AD407" s="1">
        <f>(Table2[[#This Row],[Day High]]/Table2[[#This Row],[Close Price]])-1</f>
        <v>1.325500828438031E-2</v>
      </c>
      <c r="AE407" s="1">
        <f>(Table2[[#This Row],[Close Price]]/Table2[[#This Row],[Current Week Low]])-1</f>
        <v>4.6830652790917471E-2</v>
      </c>
      <c r="AF407" s="1">
        <f>(Table2[[#This Row],[Current Week High]]/Table2[[#This Row],[Close Price]])-1</f>
        <v>1.4460009037505772E-2</v>
      </c>
      <c r="AG407" s="1">
        <f>(Table2[[#This Row],[Close Price]]/Table2[[#This Row],[Current Month Low]])-1</f>
        <v>5.3307948595906707E-2</v>
      </c>
      <c r="AH407" s="1">
        <f>(Table2[[#This Row],[Current Month High]]/Table2[[#This Row],[Close Price]])-1</f>
        <v>0.15198071998794993</v>
      </c>
      <c r="AI407">
        <v>32.037957523723399</v>
      </c>
      <c r="AJ407">
        <v>33.286488656896097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-0.04</v>
      </c>
      <c r="AM407" t="s">
        <v>3181</v>
      </c>
      <c r="AN407">
        <v>-8.68</v>
      </c>
      <c r="AO407" t="s">
        <v>3181</v>
      </c>
      <c r="AP407">
        <v>0.102812898768811</v>
      </c>
      <c r="AQ407">
        <f>(Table2[[#This Row],[Sharpe Ratio]]-AVERAGE(Table2[Sharpe Ratio]))/_xlfn.STDEV.P(Table2[Sharpe Ratio])</f>
        <v>0.53433579788151175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560</v>
      </c>
      <c r="AT407">
        <f>_xlfn.RANK.AVG(Table2[[#This Row],[6M Return vs Nifty Z-Score]],Table2[6M Return vs Nifty Z-Score])</f>
        <v>421</v>
      </c>
      <c r="AU407">
        <f>_xlfn.RANK.AVG(Table2[[#This Row],[Sharpe Ratio Z-Score]],Table2[Sharpe Ratio Z-Score])</f>
        <v>211</v>
      </c>
      <c r="AV407">
        <f>(Table2[[#This Row],[Rank 1Y]]+Table2[[#This Row],[Rank 6M]]+Table2[[#This Row],[Rank Sharpe]])/3</f>
        <v>397.33333333333331</v>
      </c>
    </row>
    <row r="408" spans="1:48" x14ac:dyDescent="0.3">
      <c r="A408" t="s">
        <v>203</v>
      </c>
      <c r="B408" t="s">
        <v>204</v>
      </c>
      <c r="C408" t="s">
        <v>3140</v>
      </c>
      <c r="D408" t="s">
        <v>51</v>
      </c>
      <c r="E408">
        <v>125318.62302270001</v>
      </c>
      <c r="F408">
        <v>1551.75</v>
      </c>
      <c r="G408">
        <v>2.4474189710476</v>
      </c>
      <c r="H408">
        <f>(Table2[[#This Row],[1Y Return vs Nifty]]-AVERAGE(Table2[1Y Return vs Nifty]))/_xlfn.STDEV.P(Table2[1Y Return vs Nifty])</f>
        <v>-0.36594204045234124</v>
      </c>
      <c r="I408">
        <v>-8.5170579391863104</v>
      </c>
      <c r="J408">
        <f>(Table2[[#This Row],[1M Return vs Nifty]]-AVERAGE(Table2[1M Return vs Nifty]))/_xlfn.STDEV.P(Table2[1M Return vs Nifty])</f>
        <v>-0.93741149483467823</v>
      </c>
      <c r="K408">
        <v>2.1939823729052601</v>
      </c>
      <c r="L408">
        <f>(Table2[[#This Row],[6M Return vs Nifty]]-AVERAGE(Table2[6M Return vs Nifty]))/_xlfn.STDEV.P(Table2[6M Return vs Nifty])</f>
        <v>-0.10196277513951028</v>
      </c>
      <c r="M408">
        <v>-4.2113914816819698</v>
      </c>
      <c r="N408">
        <f>(Table2[[#This Row],[1W Return vs Nifty]]-AVERAGE(Table2[1W Return vs Nifty]))/_xlfn.STDEV.P(Table2[1W Return vs Nifty])</f>
        <v>-1.0212335013386953</v>
      </c>
      <c r="O408">
        <v>1540.3</v>
      </c>
      <c r="P408">
        <v>1570.63259864099</v>
      </c>
      <c r="Q408">
        <v>1482.9358137310301</v>
      </c>
      <c r="R408">
        <v>15.4062981388526</v>
      </c>
      <c r="S408" s="1">
        <f>(Table2[[#This Row],[Close Price]]-Table2[[#This Row],[20D EMA]])/Table2[[#This Row],[20D EMA]]</f>
        <v>7.4336168278907001E-3</v>
      </c>
      <c r="T408" s="1">
        <f>(Table2[[#This Row],[Close Price]]-Table2[[#This Row],[50D EMA]])/Table2[[#This Row],[50D EMA]]</f>
        <v>-1.2022288762711513E-2</v>
      </c>
      <c r="U408" s="1">
        <f>(Table2[[#This Row],[Close Price]]-Table2[[#This Row],[200D EMA]])/Table2[[#This Row],[200D EMA]]</f>
        <v>4.6404022097109608E-2</v>
      </c>
      <c r="V408">
        <v>1.8156135793736199</v>
      </c>
      <c r="W408">
        <v>1518.05</v>
      </c>
      <c r="X408">
        <v>1565.95</v>
      </c>
      <c r="Y408">
        <v>1403</v>
      </c>
      <c r="Z408">
        <v>1565.95</v>
      </c>
      <c r="AA408">
        <v>1403</v>
      </c>
      <c r="AB408">
        <v>1702.05</v>
      </c>
      <c r="AC408" s="1">
        <f>(Table2[[#This Row],[Close Price]]/Table2[[#This Row],[Day Low]])-1</f>
        <v>2.2199532294720159E-2</v>
      </c>
      <c r="AD408" s="1">
        <f>(Table2[[#This Row],[Day High]]/Table2[[#This Row],[Close Price]])-1</f>
        <v>9.1509585951345951E-3</v>
      </c>
      <c r="AE408" s="1">
        <f>(Table2[[#This Row],[Close Price]]/Table2[[#This Row],[Current Week Low]])-1</f>
        <v>0.10602280826799726</v>
      </c>
      <c r="AF408" s="1">
        <f>(Table2[[#This Row],[Current Week High]]/Table2[[#This Row],[Close Price]])-1</f>
        <v>9.1509585951345951E-3</v>
      </c>
      <c r="AG408" s="1">
        <f>(Table2[[#This Row],[Close Price]]/Table2[[#This Row],[Current Month Low]])-1</f>
        <v>0.10602280826799726</v>
      </c>
      <c r="AH408" s="1">
        <f>(Table2[[#This Row],[Current Month High]]/Table2[[#This Row],[Close Price]])-1</f>
        <v>9.6858385693571636E-2</v>
      </c>
      <c r="AI408">
        <v>9.6858385693571591</v>
      </c>
      <c r="AJ408">
        <v>33.248894422738303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-0.04</v>
      </c>
      <c r="AM408" t="s">
        <v>3181</v>
      </c>
      <c r="AN408">
        <v>-1.27</v>
      </c>
      <c r="AO408" t="s">
        <v>3181</v>
      </c>
      <c r="AP408">
        <v>3.9600179466827E-2</v>
      </c>
      <c r="AQ408">
        <f>(Table2[[#This Row],[Sharpe Ratio]]-AVERAGE(Table2[Sharpe Ratio]))/_xlfn.STDEV.P(Table2[Sharpe Ratio])</f>
        <v>-0.2165956475447296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434</v>
      </c>
      <c r="AT408">
        <f>_xlfn.RANK.AVG(Table2[[#This Row],[6M Return vs Nifty Z-Score]],Table2[6M Return vs Nifty Z-Score])</f>
        <v>358</v>
      </c>
      <c r="AU408">
        <f>_xlfn.RANK.AVG(Table2[[#This Row],[Sharpe Ratio Z-Score]],Table2[Sharpe Ratio Z-Score])</f>
        <v>401</v>
      </c>
      <c r="AV408">
        <f>(Table2[[#This Row],[Rank 1Y]]+Table2[[#This Row],[Rank 6M]]+Table2[[#This Row],[Rank Sharpe]])/3</f>
        <v>397.66666666666669</v>
      </c>
    </row>
    <row r="409" spans="1:48" x14ac:dyDescent="0.3">
      <c r="A409" t="s">
        <v>659</v>
      </c>
      <c r="B409" t="s">
        <v>660</v>
      </c>
      <c r="C409" t="s">
        <v>3142</v>
      </c>
      <c r="D409" t="s">
        <v>202</v>
      </c>
      <c r="E409">
        <v>28264.367048700002</v>
      </c>
      <c r="F409">
        <v>1345.1</v>
      </c>
      <c r="G409">
        <v>-19.6516265414663</v>
      </c>
      <c r="H409">
        <f>(Table2[[#This Row],[1Y Return vs Nifty]]-AVERAGE(Table2[1Y Return vs Nifty]))/_xlfn.STDEV.P(Table2[1Y Return vs Nifty])</f>
        <v>-0.74516025189241963</v>
      </c>
      <c r="I409">
        <v>2.4882031870555101</v>
      </c>
      <c r="J409">
        <f>(Table2[[#This Row],[1M Return vs Nifty]]-AVERAGE(Table2[1M Return vs Nifty]))/_xlfn.STDEV.P(Table2[1M Return vs Nifty])</f>
        <v>0.33173489078641449</v>
      </c>
      <c r="K409">
        <v>11.5875040104613</v>
      </c>
      <c r="L409">
        <f>(Table2[[#This Row],[6M Return vs Nifty]]-AVERAGE(Table2[6M Return vs Nifty]))/_xlfn.STDEV.P(Table2[6M Return vs Nifty])</f>
        <v>0.23062084592367116</v>
      </c>
      <c r="M409">
        <v>-2.6065722074417002</v>
      </c>
      <c r="N409">
        <f>(Table2[[#This Row],[1W Return vs Nifty]]-AVERAGE(Table2[1W Return vs Nifty]))/_xlfn.STDEV.P(Table2[1W Return vs Nifty])</f>
        <v>-0.6892471406860553</v>
      </c>
      <c r="O409">
        <v>1378.86</v>
      </c>
      <c r="P409">
        <v>1381.22155028406</v>
      </c>
      <c r="Q409">
        <v>1295.86862034052</v>
      </c>
      <c r="R409">
        <v>34.685596966722102</v>
      </c>
      <c r="S409" s="1">
        <f>(Table2[[#This Row],[Close Price]]-Table2[[#This Row],[20D EMA]])/Table2[[#This Row],[20D EMA]]</f>
        <v>-2.4483994024048848E-2</v>
      </c>
      <c r="T409" s="1">
        <f>(Table2[[#This Row],[Close Price]]-Table2[[#This Row],[50D EMA]])/Table2[[#This Row],[50D EMA]]</f>
        <v>-2.6151887274442936E-2</v>
      </c>
      <c r="U409" s="1">
        <f>(Table2[[#This Row],[Close Price]]-Table2[[#This Row],[200D EMA]])/Table2[[#This Row],[200D EMA]]</f>
        <v>3.7991026934924309E-2</v>
      </c>
      <c r="V409">
        <v>0.62652782626026604</v>
      </c>
      <c r="W409">
        <v>1321.1</v>
      </c>
      <c r="X409">
        <v>1367.95</v>
      </c>
      <c r="Y409">
        <v>1296.0999999999999</v>
      </c>
      <c r="Z409">
        <v>1374.4</v>
      </c>
      <c r="AA409">
        <v>1296.0999999999999</v>
      </c>
      <c r="AB409">
        <v>1497.55</v>
      </c>
      <c r="AC409" s="1">
        <f>(Table2[[#This Row],[Close Price]]/Table2[[#This Row],[Day Low]])-1</f>
        <v>1.816667928241622E-2</v>
      </c>
      <c r="AD409" s="1">
        <f>(Table2[[#This Row],[Day High]]/Table2[[#This Row],[Close Price]])-1</f>
        <v>1.6987584566203306E-2</v>
      </c>
      <c r="AE409" s="1">
        <f>(Table2[[#This Row],[Close Price]]/Table2[[#This Row],[Current Week Low]])-1</f>
        <v>3.7805724866908363E-2</v>
      </c>
      <c r="AF409" s="1">
        <f>(Table2[[#This Row],[Current Week High]]/Table2[[#This Row],[Close Price]])-1</f>
        <v>2.1782767080514631E-2</v>
      </c>
      <c r="AG409" s="1">
        <f>(Table2[[#This Row],[Close Price]]/Table2[[#This Row],[Current Month Low]])-1</f>
        <v>3.7805724866908363E-2</v>
      </c>
      <c r="AH409" s="1">
        <f>(Table2[[#This Row],[Current Month High]]/Table2[[#This Row],[Close Price]])-1</f>
        <v>0.1133372983421308</v>
      </c>
      <c r="AI409">
        <v>11.958218719797699</v>
      </c>
      <c r="AJ409">
        <v>34.1009919744778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0.06</v>
      </c>
      <c r="AM409" t="s">
        <v>3182</v>
      </c>
      <c r="AN409">
        <v>-6.58</v>
      </c>
      <c r="AO409" t="s">
        <v>3181</v>
      </c>
      <c r="AP409">
        <v>4.6099651384552999E-2</v>
      </c>
      <c r="AQ409">
        <f>(Table2[[#This Row],[Sharpe Ratio]]-AVERAGE(Table2[Sharpe Ratio]))/_xlfn.STDEV.P(Table2[Sharpe Ratio])</f>
        <v>-0.13938558767736262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573</v>
      </c>
      <c r="AT409">
        <f>_xlfn.RANK.AVG(Table2[[#This Row],[6M Return vs Nifty Z-Score]],Table2[6M Return vs Nifty Z-Score])</f>
        <v>242</v>
      </c>
      <c r="AU409">
        <f>_xlfn.RANK.AVG(Table2[[#This Row],[Sharpe Ratio Z-Score]],Table2[Sharpe Ratio Z-Score])</f>
        <v>379</v>
      </c>
      <c r="AV409">
        <f>(Table2[[#This Row],[Rank 1Y]]+Table2[[#This Row],[Rank 6M]]+Table2[[#This Row],[Rank Sharpe]])/3</f>
        <v>398</v>
      </c>
    </row>
    <row r="410" spans="1:48" x14ac:dyDescent="0.3">
      <c r="A410" t="s">
        <v>1405</v>
      </c>
      <c r="B410" t="s">
        <v>1406</v>
      </c>
      <c r="C410" t="s">
        <v>580</v>
      </c>
      <c r="D410" t="s">
        <v>580</v>
      </c>
      <c r="E410">
        <v>7684.5083919999997</v>
      </c>
      <c r="F410">
        <v>388</v>
      </c>
      <c r="G410">
        <v>9.4666125761073303</v>
      </c>
      <c r="H410">
        <f>(Table2[[#This Row],[1Y Return vs Nifty]]-AVERAGE(Table2[1Y Return vs Nifty]))/_xlfn.STDEV.P(Table2[1Y Return vs Nifty])</f>
        <v>-0.24549312589831221</v>
      </c>
      <c r="I410">
        <v>6.9334100269657002</v>
      </c>
      <c r="J410">
        <f>(Table2[[#This Row],[1M Return vs Nifty]]-AVERAGE(Table2[1M Return vs Nifty]))/_xlfn.STDEV.P(Table2[1M Return vs Nifty])</f>
        <v>0.8443640896300344</v>
      </c>
      <c r="K410">
        <v>-4.1489156881234699</v>
      </c>
      <c r="L410">
        <f>(Table2[[#This Row],[6M Return vs Nifty]]-AVERAGE(Table2[6M Return vs Nifty]))/_xlfn.STDEV.P(Table2[6M Return vs Nifty])</f>
        <v>-0.32653712399047202</v>
      </c>
      <c r="M410">
        <v>1.96592000493262</v>
      </c>
      <c r="N410">
        <f>(Table2[[#This Row],[1W Return vs Nifty]]-AVERAGE(Table2[1W Return vs Nifty]))/_xlfn.STDEV.P(Table2[1W Return vs Nifty])</f>
        <v>0.25665690786627843</v>
      </c>
      <c r="O410">
        <v>375.05</v>
      </c>
      <c r="P410">
        <v>381.79133527085202</v>
      </c>
      <c r="Q410">
        <v>357.49936424400602</v>
      </c>
      <c r="R410">
        <v>55.2486927735347</v>
      </c>
      <c r="S410" s="1">
        <f>(Table2[[#This Row],[Close Price]]-Table2[[#This Row],[20D EMA]])/Table2[[#This Row],[20D EMA]]</f>
        <v>3.452872950273294E-2</v>
      </c>
      <c r="T410" s="1">
        <f>(Table2[[#This Row],[Close Price]]-Table2[[#This Row],[50D EMA]])/Table2[[#This Row],[50D EMA]]</f>
        <v>1.626193199157704E-2</v>
      </c>
      <c r="U410" s="1">
        <f>(Table2[[#This Row],[Close Price]]-Table2[[#This Row],[200D EMA]])/Table2[[#This Row],[200D EMA]]</f>
        <v>8.5316615374947113E-2</v>
      </c>
      <c r="V410">
        <v>0.71757959568446505</v>
      </c>
      <c r="W410">
        <v>373.3</v>
      </c>
      <c r="X410">
        <v>389.7</v>
      </c>
      <c r="Y410">
        <v>353.85</v>
      </c>
      <c r="Z410">
        <v>389.7</v>
      </c>
      <c r="AA410">
        <v>342</v>
      </c>
      <c r="AB410">
        <v>398.75</v>
      </c>
      <c r="AC410" s="1">
        <f>(Table2[[#This Row],[Close Price]]/Table2[[#This Row],[Day Low]])-1</f>
        <v>3.9378515938923053E-2</v>
      </c>
      <c r="AD410" s="1">
        <f>(Table2[[#This Row],[Day High]]/Table2[[#This Row],[Close Price]])-1</f>
        <v>4.3814432989690566E-3</v>
      </c>
      <c r="AE410" s="1">
        <f>(Table2[[#This Row],[Close Price]]/Table2[[#This Row],[Current Week Low]])-1</f>
        <v>9.6509820545428893E-2</v>
      </c>
      <c r="AF410" s="1">
        <f>(Table2[[#This Row],[Current Week High]]/Table2[[#This Row],[Close Price]])-1</f>
        <v>4.3814432989690566E-3</v>
      </c>
      <c r="AG410" s="1">
        <f>(Table2[[#This Row],[Close Price]]/Table2[[#This Row],[Current Month Low]])-1</f>
        <v>0.13450292397660824</v>
      </c>
      <c r="AH410" s="1">
        <f>(Table2[[#This Row],[Current Month High]]/Table2[[#This Row],[Close Price]])-1</f>
        <v>2.7706185567010211E-2</v>
      </c>
      <c r="AI410">
        <v>16.1469072164948</v>
      </c>
      <c r="AJ410">
        <v>51.8888236445488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7.0000000000000007E-2</v>
      </c>
      <c r="AM410" t="s">
        <v>3182</v>
      </c>
      <c r="AN410">
        <v>5.72</v>
      </c>
      <c r="AO410" t="s">
        <v>3182</v>
      </c>
      <c r="AP410">
        <v>4.3792923199530001E-2</v>
      </c>
      <c r="AQ410">
        <f>(Table2[[#This Row],[Sharpe Ratio]]-AVERAGE(Table2[Sharpe Ratio]))/_xlfn.STDEV.P(Table2[Sharpe Ratio])</f>
        <v>-0.1667882172321776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381</v>
      </c>
      <c r="AT410">
        <f>_xlfn.RANK.AVG(Table2[[#This Row],[6M Return vs Nifty Z-Score]],Table2[6M Return vs Nifty Z-Score])</f>
        <v>428</v>
      </c>
      <c r="AU410">
        <f>_xlfn.RANK.AVG(Table2[[#This Row],[Sharpe Ratio Z-Score]],Table2[Sharpe Ratio Z-Score])</f>
        <v>391</v>
      </c>
      <c r="AV410">
        <f>(Table2[[#This Row],[Rank 1Y]]+Table2[[#This Row],[Rank 6M]]+Table2[[#This Row],[Rank Sharpe]])/3</f>
        <v>400</v>
      </c>
    </row>
    <row r="411" spans="1:48" x14ac:dyDescent="0.3">
      <c r="A411" t="s">
        <v>68</v>
      </c>
      <c r="B411" t="s">
        <v>69</v>
      </c>
      <c r="C411" t="s">
        <v>3134</v>
      </c>
      <c r="D411" t="s">
        <v>70</v>
      </c>
      <c r="E411">
        <v>334824.13106768997</v>
      </c>
      <c r="F411">
        <v>266.14999999999998</v>
      </c>
      <c r="G411">
        <v>16.111013518455501</v>
      </c>
      <c r="H411">
        <f>(Table2[[#This Row],[1Y Return vs Nifty]]-AVERAGE(Table2[1Y Return vs Nifty]))/_xlfn.STDEV.P(Table2[1Y Return vs Nifty])</f>
        <v>-0.13147562953082248</v>
      </c>
      <c r="I411">
        <v>-5.7179834011454904</v>
      </c>
      <c r="J411">
        <f>(Table2[[#This Row],[1M Return vs Nifty]]-AVERAGE(Table2[1M Return vs Nifty]))/_xlfn.STDEV.P(Table2[1M Return vs Nifty])</f>
        <v>-0.6146172155996471</v>
      </c>
      <c r="K411">
        <v>-12.9678919948269</v>
      </c>
      <c r="L411">
        <f>(Table2[[#This Row],[6M Return vs Nifty]]-AVERAGE(Table2[6M Return vs Nifty]))/_xlfn.STDEV.P(Table2[6M Return vs Nifty])</f>
        <v>-0.63877860139626996</v>
      </c>
      <c r="M411">
        <v>-2.97446185520637</v>
      </c>
      <c r="N411">
        <f>(Table2[[#This Row],[1W Return vs Nifty]]-AVERAGE(Table2[1W Return vs Nifty]))/_xlfn.STDEV.P(Table2[1W Return vs Nifty])</f>
        <v>-0.76535187549552064</v>
      </c>
      <c r="O411">
        <v>276.43</v>
      </c>
      <c r="P411">
        <v>288.70200196529998</v>
      </c>
      <c r="Q411">
        <v>275.24674301189901</v>
      </c>
      <c r="R411">
        <v>19.466363539192599</v>
      </c>
      <c r="S411" s="1">
        <f>(Table2[[#This Row],[Close Price]]-Table2[[#This Row],[20D EMA]])/Table2[[#This Row],[20D EMA]]</f>
        <v>-3.7188438302644539E-2</v>
      </c>
      <c r="T411" s="1">
        <f>(Table2[[#This Row],[Close Price]]-Table2[[#This Row],[50D EMA]])/Table2[[#This Row],[50D EMA]]</f>
        <v>-7.8115156153335599E-2</v>
      </c>
      <c r="U411" s="1">
        <f>(Table2[[#This Row],[Close Price]]-Table2[[#This Row],[200D EMA]])/Table2[[#This Row],[200D EMA]]</f>
        <v>-3.3049412001600983E-2</v>
      </c>
      <c r="V411">
        <v>0.65646892063212003</v>
      </c>
      <c r="W411">
        <v>261.14999999999998</v>
      </c>
      <c r="X411">
        <v>268.3</v>
      </c>
      <c r="Y411">
        <v>255.3</v>
      </c>
      <c r="Z411">
        <v>268.3</v>
      </c>
      <c r="AA411">
        <v>255.3</v>
      </c>
      <c r="AB411">
        <v>299.7</v>
      </c>
      <c r="AC411" s="1">
        <f>(Table2[[#This Row],[Close Price]]/Table2[[#This Row],[Day Low]])-1</f>
        <v>1.9146084625694115E-2</v>
      </c>
      <c r="AD411" s="1">
        <f>(Table2[[#This Row],[Day High]]/Table2[[#This Row],[Close Price]])-1</f>
        <v>8.0781514183732028E-3</v>
      </c>
      <c r="AE411" s="1">
        <f>(Table2[[#This Row],[Close Price]]/Table2[[#This Row],[Current Week Low]])-1</f>
        <v>4.2499020759890094E-2</v>
      </c>
      <c r="AF411" s="1">
        <f>(Table2[[#This Row],[Current Week High]]/Table2[[#This Row],[Close Price]])-1</f>
        <v>8.0781514183732028E-3</v>
      </c>
      <c r="AG411" s="1">
        <f>(Table2[[#This Row],[Close Price]]/Table2[[#This Row],[Current Month Low]])-1</f>
        <v>4.2499020759890094E-2</v>
      </c>
      <c r="AH411" s="1">
        <f>(Table2[[#This Row],[Current Month High]]/Table2[[#This Row],[Close Price]])-1</f>
        <v>0.12605673492391523</v>
      </c>
      <c r="AI411">
        <v>29.626150666917098</v>
      </c>
      <c r="AJ411">
        <v>44.489685124864202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-0.14000000000000001</v>
      </c>
      <c r="AM411" t="s">
        <v>3181</v>
      </c>
      <c r="AN411">
        <v>-6.19</v>
      </c>
      <c r="AO411" t="s">
        <v>3181</v>
      </c>
      <c r="AP411">
        <v>5.8869005252225999E-2</v>
      </c>
      <c r="AQ411">
        <f>(Table2[[#This Row],[Sharpe Ratio]]-AVERAGE(Table2[Sharpe Ratio]))/_xlfn.STDEV.P(Table2[Sharpe Ratio])</f>
        <v>1.2307132757619424E-2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342</v>
      </c>
      <c r="AT411">
        <f>_xlfn.RANK.AVG(Table2[[#This Row],[6M Return vs Nifty Z-Score]],Table2[6M Return vs Nifty Z-Score])</f>
        <v>531</v>
      </c>
      <c r="AU411">
        <f>_xlfn.RANK.AVG(Table2[[#This Row],[Sharpe Ratio Z-Score]],Table2[Sharpe Ratio Z-Score])</f>
        <v>332</v>
      </c>
      <c r="AV411">
        <f>(Table2[[#This Row],[Rank 1Y]]+Table2[[#This Row],[Rank 6M]]+Table2[[#This Row],[Rank Sharpe]])/3</f>
        <v>401.66666666666669</v>
      </c>
    </row>
    <row r="412" spans="1:48" x14ac:dyDescent="0.3">
      <c r="A412" t="s">
        <v>1454</v>
      </c>
      <c r="B412" t="s">
        <v>1455</v>
      </c>
      <c r="C412" t="s">
        <v>3153</v>
      </c>
      <c r="D412" t="s">
        <v>1456</v>
      </c>
      <c r="E412">
        <v>7217.1112356000003</v>
      </c>
      <c r="F412">
        <v>942.9</v>
      </c>
      <c r="G412">
        <v>-10.443300562228099</v>
      </c>
      <c r="H412">
        <f>(Table2[[#This Row],[1Y Return vs Nifty]]-AVERAGE(Table2[1Y Return vs Nifty]))/_xlfn.STDEV.P(Table2[1Y Return vs Nifty])</f>
        <v>-0.58714596542803166</v>
      </c>
      <c r="I412">
        <v>1.3732425127130401</v>
      </c>
      <c r="J412">
        <f>(Table2[[#This Row],[1M Return vs Nifty]]-AVERAGE(Table2[1M Return vs Nifty]))/_xlfn.STDEV.P(Table2[1M Return vs Nifty])</f>
        <v>0.2031556327643356</v>
      </c>
      <c r="K412">
        <v>44.122355080828903</v>
      </c>
      <c r="L412">
        <f>(Table2[[#This Row],[6M Return vs Nifty]]-AVERAGE(Table2[6M Return vs Nifty]))/_xlfn.STDEV.P(Table2[6M Return vs Nifty])</f>
        <v>1.3825379859739728</v>
      </c>
      <c r="M412">
        <v>8.9980927301864408</v>
      </c>
      <c r="N412">
        <f>(Table2[[#This Row],[1W Return vs Nifty]]-AVERAGE(Table2[1W Return vs Nifty]))/_xlfn.STDEV.P(Table2[1W Return vs Nifty])</f>
        <v>1.7113910751406458</v>
      </c>
      <c r="O412">
        <v>921.58</v>
      </c>
      <c r="P412">
        <v>933.29853357914203</v>
      </c>
      <c r="Q412">
        <v>858.46865330693299</v>
      </c>
      <c r="R412">
        <v>59.751837633881799</v>
      </c>
      <c r="S412" s="1">
        <f>(Table2[[#This Row],[Close Price]]-Table2[[#This Row],[20D EMA]])/Table2[[#This Row],[20D EMA]]</f>
        <v>2.3134182599448702E-2</v>
      </c>
      <c r="T412" s="1">
        <f>(Table2[[#This Row],[Close Price]]-Table2[[#This Row],[50D EMA]])/Table2[[#This Row],[50D EMA]]</f>
        <v>1.0287669031297969E-2</v>
      </c>
      <c r="U412" s="1">
        <f>(Table2[[#This Row],[Close Price]]-Table2[[#This Row],[200D EMA]])/Table2[[#This Row],[200D EMA]]</f>
        <v>9.8351112027010482E-2</v>
      </c>
      <c r="V412">
        <v>0.40531291826157201</v>
      </c>
      <c r="W412">
        <v>935.9</v>
      </c>
      <c r="X412">
        <v>954.55</v>
      </c>
      <c r="Y412">
        <v>847.05</v>
      </c>
      <c r="Z412">
        <v>954.55</v>
      </c>
      <c r="AA412">
        <v>834.55</v>
      </c>
      <c r="AB412">
        <v>1017</v>
      </c>
      <c r="AC412" s="1">
        <f>(Table2[[#This Row],[Close Price]]/Table2[[#This Row],[Day Low]])-1</f>
        <v>7.4794315632011887E-3</v>
      </c>
      <c r="AD412" s="1">
        <f>(Table2[[#This Row],[Day High]]/Table2[[#This Row],[Close Price]])-1</f>
        <v>1.2355498992469904E-2</v>
      </c>
      <c r="AE412" s="1">
        <f>(Table2[[#This Row],[Close Price]]/Table2[[#This Row],[Current Week Low]])-1</f>
        <v>0.11315742872321599</v>
      </c>
      <c r="AF412" s="1">
        <f>(Table2[[#This Row],[Current Week High]]/Table2[[#This Row],[Close Price]])-1</f>
        <v>1.2355498992469904E-2</v>
      </c>
      <c r="AG412" s="1">
        <f>(Table2[[#This Row],[Close Price]]/Table2[[#This Row],[Current Month Low]])-1</f>
        <v>0.12983044754658213</v>
      </c>
      <c r="AH412" s="1">
        <f>(Table2[[#This Row],[Current Month High]]/Table2[[#This Row],[Close Price]])-1</f>
        <v>7.8587336939230035E-2</v>
      </c>
      <c r="AI412">
        <v>18.464312228232</v>
      </c>
      <c r="AJ412">
        <v>59.4082840236686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-0.03</v>
      </c>
      <c r="AM412" t="s">
        <v>3181</v>
      </c>
      <c r="AN412">
        <v>2.78</v>
      </c>
      <c r="AO412" t="s">
        <v>3182</v>
      </c>
      <c r="AP412">
        <v>-3.1610195971629999E-2</v>
      </c>
      <c r="AQ412">
        <f>(Table2[[#This Row],[Sharpe Ratio]]-AVERAGE(Table2[Sharpe Ratio]))/_xlfn.STDEV.P(Table2[Sharpe Ratio])</f>
        <v>-1.0625347361937365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517</v>
      </c>
      <c r="AT412">
        <f>_xlfn.RANK.AVG(Table2[[#This Row],[6M Return vs Nifty Z-Score]],Table2[6M Return vs Nifty Z-Score])</f>
        <v>65</v>
      </c>
      <c r="AU412">
        <f>_xlfn.RANK.AVG(Table2[[#This Row],[Sharpe Ratio Z-Score]],Table2[Sharpe Ratio Z-Score])</f>
        <v>624</v>
      </c>
      <c r="AV412">
        <f>(Table2[[#This Row],[Rank 1Y]]+Table2[[#This Row],[Rank 6M]]+Table2[[#This Row],[Rank Sharpe]])/3</f>
        <v>402</v>
      </c>
    </row>
    <row r="413" spans="1:48" x14ac:dyDescent="0.3">
      <c r="A413" t="s">
        <v>618</v>
      </c>
      <c r="B413" t="s">
        <v>619</v>
      </c>
      <c r="C413" t="s">
        <v>3139</v>
      </c>
      <c r="D413" t="s">
        <v>46</v>
      </c>
      <c r="E413">
        <v>31312.215</v>
      </c>
      <c r="F413">
        <v>51.85</v>
      </c>
      <c r="G413">
        <v>27.9110383740326</v>
      </c>
      <c r="H413">
        <f>(Table2[[#This Row],[1Y Return vs Nifty]]-AVERAGE(Table2[1Y Return vs Nifty]))/_xlfn.STDEV.P(Table2[1Y Return vs Nifty])</f>
        <v>7.1012044343893271E-2</v>
      </c>
      <c r="I413">
        <v>-5.9482221228797698</v>
      </c>
      <c r="J413">
        <f>(Table2[[#This Row],[1M Return vs Nifty]]-AVERAGE(Table2[1M Return vs Nifty]))/_xlfn.STDEV.P(Table2[1M Return vs Nifty])</f>
        <v>-0.64116875655511973</v>
      </c>
      <c r="K413">
        <v>-32.690095051369497</v>
      </c>
      <c r="L413">
        <f>(Table2[[#This Row],[6M Return vs Nifty]]-AVERAGE(Table2[6M Return vs Nifty]))/_xlfn.STDEV.P(Table2[6M Return vs Nifty])</f>
        <v>-1.3370557716604823</v>
      </c>
      <c r="M413">
        <v>2.1649124457140498</v>
      </c>
      <c r="N413">
        <f>(Table2[[#This Row],[1W Return vs Nifty]]-AVERAGE(Table2[1W Return vs Nifty]))/_xlfn.STDEV.P(Table2[1W Return vs Nifty])</f>
        <v>0.29782215137551243</v>
      </c>
      <c r="O413">
        <v>55.48</v>
      </c>
      <c r="P413">
        <v>58.818948106373199</v>
      </c>
      <c r="Q413">
        <v>58.555600557369502</v>
      </c>
      <c r="R413">
        <v>45.272279780928798</v>
      </c>
      <c r="S413" s="1">
        <f>(Table2[[#This Row],[Close Price]]-Table2[[#This Row],[20D EMA]])/Table2[[#This Row],[20D EMA]]</f>
        <v>-6.5428983417447656E-2</v>
      </c>
      <c r="T413" s="1">
        <f>(Table2[[#This Row],[Close Price]]-Table2[[#This Row],[50D EMA]])/Table2[[#This Row],[50D EMA]]</f>
        <v>-0.11848134539519405</v>
      </c>
      <c r="U413" s="1">
        <f>(Table2[[#This Row],[Close Price]]-Table2[[#This Row],[200D EMA]])/Table2[[#This Row],[200D EMA]]</f>
        <v>-0.11451680955436069</v>
      </c>
      <c r="V413">
        <v>0.88538764687029203</v>
      </c>
      <c r="W413">
        <v>51.27</v>
      </c>
      <c r="X413">
        <v>53.8</v>
      </c>
      <c r="Y413">
        <v>50.43</v>
      </c>
      <c r="Z413">
        <v>54.65</v>
      </c>
      <c r="AA413">
        <v>50.06</v>
      </c>
      <c r="AB413">
        <v>61.82</v>
      </c>
      <c r="AC413" s="1">
        <f>(Table2[[#This Row],[Close Price]]/Table2[[#This Row],[Day Low]])-1</f>
        <v>1.131265847474161E-2</v>
      </c>
      <c r="AD413" s="1">
        <f>(Table2[[#This Row],[Day High]]/Table2[[#This Row],[Close Price]])-1</f>
        <v>3.7608486017357778E-2</v>
      </c>
      <c r="AE413" s="1">
        <f>(Table2[[#This Row],[Close Price]]/Table2[[#This Row],[Current Week Low]])-1</f>
        <v>2.8157842554035417E-2</v>
      </c>
      <c r="AF413" s="1">
        <f>(Table2[[#This Row],[Current Week High]]/Table2[[#This Row],[Close Price]])-1</f>
        <v>5.4001928640308616E-2</v>
      </c>
      <c r="AG413" s="1">
        <f>(Table2[[#This Row],[Close Price]]/Table2[[#This Row],[Current Month Low]])-1</f>
        <v>3.5757091490211668E-2</v>
      </c>
      <c r="AH413" s="1">
        <f>(Table2[[#This Row],[Current Month High]]/Table2[[#This Row],[Close Price]])-1</f>
        <v>0.19228543876567028</v>
      </c>
      <c r="AI413">
        <v>50.723240115718397</v>
      </c>
      <c r="AJ413">
        <v>55.939849624060102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-0.16</v>
      </c>
      <c r="AM413" t="s">
        <v>3181</v>
      </c>
      <c r="AN413">
        <v>-12.04</v>
      </c>
      <c r="AO413" t="s">
        <v>3181</v>
      </c>
      <c r="AP413">
        <v>9.3137354128017005E-2</v>
      </c>
      <c r="AQ413">
        <f>(Table2[[#This Row],[Sharpe Ratio]]-AVERAGE(Table2[Sharpe Ratio]))/_xlfn.STDEV.P(Table2[Sharpe Ratio])</f>
        <v>0.419395785766426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271</v>
      </c>
      <c r="AT413">
        <f>_xlfn.RANK.AVG(Table2[[#This Row],[6M Return vs Nifty Z-Score]],Table2[6M Return vs Nifty Z-Score])</f>
        <v>702</v>
      </c>
      <c r="AU413">
        <f>_xlfn.RANK.AVG(Table2[[#This Row],[Sharpe Ratio Z-Score]],Table2[Sharpe Ratio Z-Score])</f>
        <v>234</v>
      </c>
      <c r="AV413">
        <f>(Table2[[#This Row],[Rank 1Y]]+Table2[[#This Row],[Rank 6M]]+Table2[[#This Row],[Rank Sharpe]])/3</f>
        <v>402.33333333333331</v>
      </c>
    </row>
    <row r="414" spans="1:48" x14ac:dyDescent="0.3">
      <c r="A414" t="s">
        <v>689</v>
      </c>
      <c r="B414" t="s">
        <v>690</v>
      </c>
      <c r="C414" t="s">
        <v>3140</v>
      </c>
      <c r="D414" t="s">
        <v>247</v>
      </c>
      <c r="E414">
        <v>25931.7214618</v>
      </c>
      <c r="F414">
        <v>3113</v>
      </c>
      <c r="G414">
        <v>1.81382108744973</v>
      </c>
      <c r="H414">
        <f>(Table2[[#This Row],[1Y Return vs Nifty]]-AVERAGE(Table2[1Y Return vs Nifty]))/_xlfn.STDEV.P(Table2[1Y Return vs Nifty])</f>
        <v>-0.37681453972178469</v>
      </c>
      <c r="I414">
        <v>-1.96274951115855</v>
      </c>
      <c r="J414">
        <f>(Table2[[#This Row],[1M Return vs Nifty]]-AVERAGE(Table2[1M Return vs Nifty]))/_xlfn.STDEV.P(Table2[1M Return vs Nifty])</f>
        <v>-0.18155693070786272</v>
      </c>
      <c r="K414">
        <v>25.4018400013994</v>
      </c>
      <c r="L414">
        <f>(Table2[[#This Row],[6M Return vs Nifty]]-AVERAGE(Table2[6M Return vs Nifty]))/_xlfn.STDEV.P(Table2[6M Return vs Nifty])</f>
        <v>0.71972621702121198</v>
      </c>
      <c r="M414">
        <v>-8.1843036991528706</v>
      </c>
      <c r="N414">
        <f>(Table2[[#This Row],[1W Return vs Nifty]]-AVERAGE(Table2[1W Return vs Nifty]))/_xlfn.STDEV.P(Table2[1W Return vs Nifty])</f>
        <v>-1.843103408711894</v>
      </c>
      <c r="O414">
        <v>3239.16</v>
      </c>
      <c r="P414">
        <v>3261.20681562049</v>
      </c>
      <c r="Q414">
        <v>2910.5035078769001</v>
      </c>
      <c r="R414">
        <v>26.4356688165634</v>
      </c>
      <c r="S414" s="1">
        <f>(Table2[[#This Row],[Close Price]]-Table2[[#This Row],[20D EMA]])/Table2[[#This Row],[20D EMA]]</f>
        <v>-3.8948369330320164E-2</v>
      </c>
      <c r="T414" s="1">
        <f>(Table2[[#This Row],[Close Price]]-Table2[[#This Row],[50D EMA]])/Table2[[#This Row],[50D EMA]]</f>
        <v>-4.5445390004280245E-2</v>
      </c>
      <c r="U414" s="1">
        <f>(Table2[[#This Row],[Close Price]]-Table2[[#This Row],[200D EMA]])/Table2[[#This Row],[200D EMA]]</f>
        <v>6.9574385179426643E-2</v>
      </c>
      <c r="V414">
        <v>1.3686522798768399</v>
      </c>
      <c r="W414">
        <v>3012.05</v>
      </c>
      <c r="X414">
        <v>3130</v>
      </c>
      <c r="Y414">
        <v>3012.05</v>
      </c>
      <c r="Z414">
        <v>3134.7</v>
      </c>
      <c r="AA414">
        <v>3012.05</v>
      </c>
      <c r="AB414">
        <v>3653.95</v>
      </c>
      <c r="AC414" s="1">
        <f>(Table2[[#This Row],[Close Price]]/Table2[[#This Row],[Day Low]])-1</f>
        <v>3.3515379890771912E-2</v>
      </c>
      <c r="AD414" s="1">
        <f>(Table2[[#This Row],[Day High]]/Table2[[#This Row],[Close Price]])-1</f>
        <v>5.4609701252810172E-3</v>
      </c>
      <c r="AE414" s="1">
        <f>(Table2[[#This Row],[Close Price]]/Table2[[#This Row],[Current Week Low]])-1</f>
        <v>3.3515379890771912E-2</v>
      </c>
      <c r="AF414" s="1">
        <f>(Table2[[#This Row],[Current Week High]]/Table2[[#This Row],[Close Price]])-1</f>
        <v>6.9707677481527508E-3</v>
      </c>
      <c r="AG414" s="1">
        <f>(Table2[[#This Row],[Close Price]]/Table2[[#This Row],[Current Month Low]])-1</f>
        <v>3.3515379890771912E-2</v>
      </c>
      <c r="AH414" s="1">
        <f>(Table2[[#This Row],[Current Month High]]/Table2[[#This Row],[Close Price]])-1</f>
        <v>0.17377128172181178</v>
      </c>
      <c r="AI414">
        <v>17.377128172181099</v>
      </c>
      <c r="AJ414">
        <v>60.158460667798501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-7.0000000000000007E-2</v>
      </c>
      <c r="AM414" t="s">
        <v>3181</v>
      </c>
      <c r="AN414">
        <v>-8.2100000000000009</v>
      </c>
      <c r="AO414" t="s">
        <v>3181</v>
      </c>
      <c r="AP414">
        <v>-4.2082127937652002E-2</v>
      </c>
      <c r="AQ414">
        <f>(Table2[[#This Row],[Sharpe Ratio]]-AVERAGE(Table2[Sharpe Ratio]))/_xlfn.STDEV.P(Table2[Sharpe Ratio])</f>
        <v>-1.1869353804704548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438</v>
      </c>
      <c r="AT414">
        <f>_xlfn.RANK.AVG(Table2[[#This Row],[6M Return vs Nifty Z-Score]],Table2[6M Return vs Nifty Z-Score])</f>
        <v>124</v>
      </c>
      <c r="AU414">
        <f>_xlfn.RANK.AVG(Table2[[#This Row],[Sharpe Ratio Z-Score]],Table2[Sharpe Ratio Z-Score])</f>
        <v>646</v>
      </c>
      <c r="AV414">
        <f>(Table2[[#This Row],[Rank 1Y]]+Table2[[#This Row],[Rank 6M]]+Table2[[#This Row],[Rank Sharpe]])/3</f>
        <v>402.66666666666669</v>
      </c>
    </row>
    <row r="415" spans="1:48" x14ac:dyDescent="0.3">
      <c r="A415" t="s">
        <v>589</v>
      </c>
      <c r="B415" t="s">
        <v>590</v>
      </c>
      <c r="C415" t="s">
        <v>3144</v>
      </c>
      <c r="D415" t="s">
        <v>75</v>
      </c>
      <c r="E415">
        <v>33397.65612973</v>
      </c>
      <c r="F415">
        <v>4322.3</v>
      </c>
      <c r="G415">
        <v>10.176770588041901</v>
      </c>
      <c r="H415">
        <f>(Table2[[#This Row],[1Y Return vs Nifty]]-AVERAGE(Table2[1Y Return vs Nifty]))/_xlfn.STDEV.P(Table2[1Y Return vs Nifty])</f>
        <v>-0.23330685970988468</v>
      </c>
      <c r="I415">
        <v>-0.31508716466905801</v>
      </c>
      <c r="J415">
        <f>(Table2[[#This Row],[1M Return vs Nifty]]-AVERAGE(Table2[1M Return vs Nifty]))/_xlfn.STDEV.P(Table2[1M Return vs Nifty])</f>
        <v>8.454436381361825E-3</v>
      </c>
      <c r="K415">
        <v>2.7244294229871802</v>
      </c>
      <c r="L415">
        <f>(Table2[[#This Row],[6M Return vs Nifty]]-AVERAGE(Table2[6M Return vs Nifty]))/_xlfn.STDEV.P(Table2[6M Return vs Nifty])</f>
        <v>-8.3181959221314633E-2</v>
      </c>
      <c r="M415">
        <v>3.67475404360844</v>
      </c>
      <c r="N415">
        <f>(Table2[[#This Row],[1W Return vs Nifty]]-AVERAGE(Table2[1W Return vs Nifty]))/_xlfn.STDEV.P(Table2[1W Return vs Nifty])</f>
        <v>0.61016063415215926</v>
      </c>
      <c r="O415">
        <v>4326.92</v>
      </c>
      <c r="P415">
        <v>4395.3401171874502</v>
      </c>
      <c r="Q415">
        <v>4199.0881226200299</v>
      </c>
      <c r="R415">
        <v>55.247545415207902</v>
      </c>
      <c r="S415" s="1">
        <f>(Table2[[#This Row],[Close Price]]-Table2[[#This Row],[20D EMA]])/Table2[[#This Row],[20D EMA]]</f>
        <v>-1.067734092610885E-3</v>
      </c>
      <c r="T415" s="1">
        <f>(Table2[[#This Row],[Close Price]]-Table2[[#This Row],[50D EMA]])/Table2[[#This Row],[50D EMA]]</f>
        <v>-1.6617625767306479E-2</v>
      </c>
      <c r="U415" s="1">
        <f>(Table2[[#This Row],[Close Price]]-Table2[[#This Row],[200D EMA]])/Table2[[#This Row],[200D EMA]]</f>
        <v>2.9342531945505335E-2</v>
      </c>
      <c r="V415">
        <v>0.74368717340424795</v>
      </c>
      <c r="W415">
        <v>4276.3</v>
      </c>
      <c r="X415">
        <v>4352.3</v>
      </c>
      <c r="Y415">
        <v>3989.95</v>
      </c>
      <c r="Z415">
        <v>4360</v>
      </c>
      <c r="AA415">
        <v>3989.95</v>
      </c>
      <c r="AB415">
        <v>4658.6499999999996</v>
      </c>
      <c r="AC415" s="1">
        <f>(Table2[[#This Row],[Close Price]]/Table2[[#This Row],[Day Low]])-1</f>
        <v>1.075696279493954E-2</v>
      </c>
      <c r="AD415" s="1">
        <f>(Table2[[#This Row],[Day High]]/Table2[[#This Row],[Close Price]])-1</f>
        <v>6.9407491381903164E-3</v>
      </c>
      <c r="AE415" s="1">
        <f>(Table2[[#This Row],[Close Price]]/Table2[[#This Row],[Current Week Low]])-1</f>
        <v>8.3296783167708943E-2</v>
      </c>
      <c r="AF415" s="1">
        <f>(Table2[[#This Row],[Current Week High]]/Table2[[#This Row],[Close Price]])-1</f>
        <v>8.7222080836590887E-3</v>
      </c>
      <c r="AG415" s="1">
        <f>(Table2[[#This Row],[Close Price]]/Table2[[#This Row],[Current Month Low]])-1</f>
        <v>8.3296783167708943E-2</v>
      </c>
      <c r="AH415" s="1">
        <f>(Table2[[#This Row],[Current Month High]]/Table2[[#This Row],[Close Price]])-1</f>
        <v>7.7817365754343726E-2</v>
      </c>
      <c r="AI415">
        <v>13.261458020035599</v>
      </c>
      <c r="AJ415">
        <v>40.512337050160902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0.06</v>
      </c>
      <c r="AM415" t="s">
        <v>3182</v>
      </c>
      <c r="AN415">
        <v>-0.03</v>
      </c>
      <c r="AO415" t="s">
        <v>3181</v>
      </c>
      <c r="AP415">
        <v>6.3946515258760002E-3</v>
      </c>
      <c r="AQ415">
        <f>(Table2[[#This Row],[Sharpe Ratio]]-AVERAGE(Table2[Sharpe Ratio]))/_xlfn.STDEV.P(Table2[Sharpe Ratio])</f>
        <v>-0.61105858741159846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377</v>
      </c>
      <c r="AT415">
        <f>_xlfn.RANK.AVG(Table2[[#This Row],[6M Return vs Nifty Z-Score]],Table2[6M Return vs Nifty Z-Score])</f>
        <v>351</v>
      </c>
      <c r="AU415">
        <f>_xlfn.RANK.AVG(Table2[[#This Row],[Sharpe Ratio Z-Score]],Table2[Sharpe Ratio Z-Score])</f>
        <v>483</v>
      </c>
      <c r="AV415">
        <f>(Table2[[#This Row],[Rank 1Y]]+Table2[[#This Row],[Rank 6M]]+Table2[[#This Row],[Rank Sharpe]])/3</f>
        <v>403.66666666666669</v>
      </c>
    </row>
    <row r="416" spans="1:48" x14ac:dyDescent="0.3">
      <c r="A416" t="s">
        <v>1127</v>
      </c>
      <c r="B416" t="s">
        <v>1128</v>
      </c>
      <c r="C416" t="s">
        <v>3140</v>
      </c>
      <c r="D416" t="s">
        <v>247</v>
      </c>
      <c r="E416">
        <v>11002.99565232</v>
      </c>
      <c r="F416">
        <v>2146.1999999999998</v>
      </c>
      <c r="G416">
        <v>25.8404581222091</v>
      </c>
      <c r="H416">
        <f>(Table2[[#This Row],[1Y Return vs Nifty]]-AVERAGE(Table2[1Y Return vs Nifty]))/_xlfn.STDEV.P(Table2[1Y Return vs Nifty])</f>
        <v>3.5481019291475374E-2</v>
      </c>
      <c r="I416">
        <v>3.1081535226096602</v>
      </c>
      <c r="J416">
        <f>(Table2[[#This Row],[1M Return vs Nifty]]-AVERAGE(Table2[1M Return vs Nifty]))/_xlfn.STDEV.P(Table2[1M Return vs Nifty])</f>
        <v>0.40322867167971893</v>
      </c>
      <c r="K416">
        <v>11.5302885849462</v>
      </c>
      <c r="L416">
        <f>(Table2[[#This Row],[6M Return vs Nifty]]-AVERAGE(Table2[6M Return vs Nifty]))/_xlfn.STDEV.P(Table2[6M Return vs Nifty])</f>
        <v>0.22859509731386293</v>
      </c>
      <c r="M416">
        <v>0.24013803313476201</v>
      </c>
      <c r="N416">
        <f>(Table2[[#This Row],[1W Return vs Nifty]]-AVERAGE(Table2[1W Return vs Nifty]))/_xlfn.STDEV.P(Table2[1W Return vs Nifty])</f>
        <v>-0.10035280985931347</v>
      </c>
      <c r="O416">
        <v>2168.9699999999998</v>
      </c>
      <c r="P416">
        <v>2155.24931947712</v>
      </c>
      <c r="Q416">
        <v>1955.52780640176</v>
      </c>
      <c r="R416">
        <v>43.51468570574</v>
      </c>
      <c r="S416" s="1">
        <f>(Table2[[#This Row],[Close Price]]-Table2[[#This Row],[20D EMA]])/Table2[[#This Row],[20D EMA]]</f>
        <v>-1.0498070512731843E-2</v>
      </c>
      <c r="T416" s="1">
        <f>(Table2[[#This Row],[Close Price]]-Table2[[#This Row],[50D EMA]])/Table2[[#This Row],[50D EMA]]</f>
        <v>-4.1987344087484231E-3</v>
      </c>
      <c r="U416" s="1">
        <f>(Table2[[#This Row],[Close Price]]-Table2[[#This Row],[200D EMA]])/Table2[[#This Row],[200D EMA]]</f>
        <v>9.7504209847613141E-2</v>
      </c>
      <c r="V416">
        <v>0.78538680206526001</v>
      </c>
      <c r="W416">
        <v>2123.8000000000002</v>
      </c>
      <c r="X416">
        <v>2172.85</v>
      </c>
      <c r="Y416">
        <v>2080.6999999999998</v>
      </c>
      <c r="Z416">
        <v>2172.85</v>
      </c>
      <c r="AA416">
        <v>2080.6999999999998</v>
      </c>
      <c r="AB416">
        <v>2318.3000000000002</v>
      </c>
      <c r="AC416" s="1">
        <f>(Table2[[#This Row],[Close Price]]/Table2[[#This Row],[Day Low]])-1</f>
        <v>1.054713249835193E-2</v>
      </c>
      <c r="AD416" s="1">
        <f>(Table2[[#This Row],[Day High]]/Table2[[#This Row],[Close Price]])-1</f>
        <v>1.24172956853974E-2</v>
      </c>
      <c r="AE416" s="1">
        <f>(Table2[[#This Row],[Close Price]]/Table2[[#This Row],[Current Week Low]])-1</f>
        <v>3.1479790455135381E-2</v>
      </c>
      <c r="AF416" s="1">
        <f>(Table2[[#This Row],[Current Week High]]/Table2[[#This Row],[Close Price]])-1</f>
        <v>1.24172956853974E-2</v>
      </c>
      <c r="AG416" s="1">
        <f>(Table2[[#This Row],[Close Price]]/Table2[[#This Row],[Current Month Low]])-1</f>
        <v>3.1479790455135381E-2</v>
      </c>
      <c r="AH416" s="1">
        <f>(Table2[[#This Row],[Current Month High]]/Table2[[#This Row],[Close Price]])-1</f>
        <v>8.0188239679433559E-2</v>
      </c>
      <c r="AI416">
        <v>8.0188239679433497</v>
      </c>
      <c r="AJ416">
        <v>53.267157037777601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0.04</v>
      </c>
      <c r="AM416" t="s">
        <v>3182</v>
      </c>
      <c r="AN416">
        <v>-5.0199999999999996</v>
      </c>
      <c r="AO416" t="s">
        <v>3181</v>
      </c>
      <c r="AP416">
        <v>-6.5145206143026005E-2</v>
      </c>
      <c r="AQ416">
        <f>(Table2[[#This Row],[Sharpe Ratio]]-AVERAGE(Table2[Sharpe Ratio]))/_xlfn.STDEV.P(Table2[Sharpe Ratio])</f>
        <v>-1.4609117390890971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-0.89395976066335336</v>
      </c>
      <c r="AS416">
        <f>_xlfn.RANK.AVG(Table2[[#This Row],[1Y Return vs Nifty Z-Score]],Table2[1Y Return vs Nifty Z-Score])</f>
        <v>286</v>
      </c>
      <c r="AT416">
        <f>_xlfn.RANK.AVG(Table2[[#This Row],[6M Return vs Nifty Z-Score]],Table2[6M Return vs Nifty Z-Score])</f>
        <v>243</v>
      </c>
      <c r="AU416">
        <f>_xlfn.RANK.AVG(Table2[[#This Row],[Sharpe Ratio Z-Score]],Table2[Sharpe Ratio Z-Score])</f>
        <v>683</v>
      </c>
      <c r="AV416">
        <f>(Table2[[#This Row],[Rank 1Y]]+Table2[[#This Row],[Rank 6M]]+Table2[[#This Row],[Rank Sharpe]])/3</f>
        <v>404</v>
      </c>
    </row>
    <row r="417" spans="1:48" x14ac:dyDescent="0.3">
      <c r="A417" t="s">
        <v>614</v>
      </c>
      <c r="B417" t="s">
        <v>615</v>
      </c>
      <c r="C417" t="s">
        <v>580</v>
      </c>
      <c r="D417" t="s">
        <v>580</v>
      </c>
      <c r="E417">
        <v>31939.100160000002</v>
      </c>
      <c r="F417">
        <v>934.4</v>
      </c>
      <c r="G417">
        <v>-10.797756018083501</v>
      </c>
      <c r="H417">
        <f>(Table2[[#This Row],[1Y Return vs Nifty]]-AVERAGE(Table2[1Y Return vs Nifty]))/_xlfn.STDEV.P(Table2[1Y Return vs Nifty])</f>
        <v>-0.59322839844209763</v>
      </c>
      <c r="I417">
        <v>0.49019474105473698</v>
      </c>
      <c r="J417">
        <f>(Table2[[#This Row],[1M Return vs Nifty]]-AVERAGE(Table2[1M Return vs Nifty]))/_xlfn.STDEV.P(Table2[1M Return vs Nifty])</f>
        <v>0.10132098523756596</v>
      </c>
      <c r="K417">
        <v>1.20567333034948</v>
      </c>
      <c r="L417">
        <f>(Table2[[#This Row],[6M Return vs Nifty]]-AVERAGE(Table2[6M Return vs Nifty]))/_xlfn.STDEV.P(Table2[6M Return vs Nifty])</f>
        <v>-0.1369544867451489</v>
      </c>
      <c r="M417">
        <v>0.63623672554461497</v>
      </c>
      <c r="N417">
        <f>(Table2[[#This Row],[1W Return vs Nifty]]-AVERAGE(Table2[1W Return vs Nifty]))/_xlfn.STDEV.P(Table2[1W Return vs Nifty])</f>
        <v>-1.8412515732008011E-2</v>
      </c>
      <c r="O417">
        <v>919.09</v>
      </c>
      <c r="P417">
        <v>909.63465521317198</v>
      </c>
      <c r="Q417">
        <v>850.54931128362603</v>
      </c>
      <c r="R417">
        <v>47.398022980514703</v>
      </c>
      <c r="S417" s="1">
        <f>(Table2[[#This Row],[Close Price]]-Table2[[#This Row],[20D EMA]])/Table2[[#This Row],[20D EMA]]</f>
        <v>1.6657781066054408E-2</v>
      </c>
      <c r="T417" s="1">
        <f>(Table2[[#This Row],[Close Price]]-Table2[[#This Row],[50D EMA]])/Table2[[#This Row],[50D EMA]]</f>
        <v>2.7225595072589072E-2</v>
      </c>
      <c r="U417" s="1">
        <f>(Table2[[#This Row],[Close Price]]-Table2[[#This Row],[200D EMA]])/Table2[[#This Row],[200D EMA]]</f>
        <v>9.8584159206276653E-2</v>
      </c>
      <c r="V417">
        <v>0.38087633835088303</v>
      </c>
      <c r="W417">
        <v>907.25</v>
      </c>
      <c r="X417">
        <v>943.3</v>
      </c>
      <c r="Y417">
        <v>868.25</v>
      </c>
      <c r="Z417">
        <v>943.3</v>
      </c>
      <c r="AA417">
        <v>863.25</v>
      </c>
      <c r="AB417">
        <v>986.5</v>
      </c>
      <c r="AC417" s="1">
        <f>(Table2[[#This Row],[Close Price]]/Table2[[#This Row],[Day Low]])-1</f>
        <v>2.992559933866068E-2</v>
      </c>
      <c r="AD417" s="1">
        <f>(Table2[[#This Row],[Day High]]/Table2[[#This Row],[Close Price]])-1</f>
        <v>9.524828767123239E-3</v>
      </c>
      <c r="AE417" s="1">
        <f>(Table2[[#This Row],[Close Price]]/Table2[[#This Row],[Current Week Low]])-1</f>
        <v>7.6187733947595815E-2</v>
      </c>
      <c r="AF417" s="1">
        <f>(Table2[[#This Row],[Current Week High]]/Table2[[#This Row],[Close Price]])-1</f>
        <v>9.524828767123239E-3</v>
      </c>
      <c r="AG417" s="1">
        <f>(Table2[[#This Row],[Close Price]]/Table2[[#This Row],[Current Month Low]])-1</f>
        <v>8.2421083116130944E-2</v>
      </c>
      <c r="AH417" s="1">
        <f>(Table2[[#This Row],[Current Month High]]/Table2[[#This Row],[Close Price]])-1</f>
        <v>5.5757705479452024E-2</v>
      </c>
      <c r="AI417">
        <v>12.6926369863013</v>
      </c>
      <c r="AJ417">
        <v>31.605633802816801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0.09</v>
      </c>
      <c r="AM417" t="s">
        <v>3182</v>
      </c>
      <c r="AN417">
        <v>-3.11</v>
      </c>
      <c r="AO417" t="s">
        <v>3181</v>
      </c>
      <c r="AP417">
        <v>6.0298781103292003E-2</v>
      </c>
      <c r="AQ417">
        <f>(Table2[[#This Row],[Sharpe Ratio]]-AVERAGE(Table2[Sharpe Ratio]))/_xlfn.STDEV.P(Table2[Sharpe Ratio])</f>
        <v>2.9292063295844668E-2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-0.61798235238584387</v>
      </c>
      <c r="AS417">
        <f>_xlfn.RANK.AVG(Table2[[#This Row],[1Y Return vs Nifty Z-Score]],Table2[1Y Return vs Nifty Z-Score])</f>
        <v>519</v>
      </c>
      <c r="AT417">
        <f>_xlfn.RANK.AVG(Table2[[#This Row],[6M Return vs Nifty Z-Score]],Table2[6M Return vs Nifty Z-Score])</f>
        <v>373</v>
      </c>
      <c r="AU417">
        <f>_xlfn.RANK.AVG(Table2[[#This Row],[Sharpe Ratio Z-Score]],Table2[Sharpe Ratio Z-Score])</f>
        <v>326</v>
      </c>
      <c r="AV417">
        <f>(Table2[[#This Row],[Rank 1Y]]+Table2[[#This Row],[Rank 6M]]+Table2[[#This Row],[Rank Sharpe]])/3</f>
        <v>406</v>
      </c>
    </row>
    <row r="418" spans="1:48" x14ac:dyDescent="0.3">
      <c r="A418" t="s">
        <v>415</v>
      </c>
      <c r="B418" t="s">
        <v>416</v>
      </c>
      <c r="C418" t="s">
        <v>3135</v>
      </c>
      <c r="D418" t="s">
        <v>21</v>
      </c>
      <c r="E418">
        <v>54509.902520714997</v>
      </c>
      <c r="F418">
        <v>2879.55</v>
      </c>
      <c r="G418">
        <v>8.7452608755403993</v>
      </c>
      <c r="H418">
        <f>(Table2[[#This Row],[1Y Return vs Nifty]]-AVERAGE(Table2[1Y Return vs Nifty]))/_xlfn.STDEV.P(Table2[1Y Return vs Nifty])</f>
        <v>-0.25787147506969832</v>
      </c>
      <c r="I418">
        <v>5.1312155502124703</v>
      </c>
      <c r="J418">
        <f>(Table2[[#This Row],[1M Return vs Nifty]]-AVERAGE(Table2[1M Return vs Nifty]))/_xlfn.STDEV.P(Table2[1M Return vs Nifty])</f>
        <v>0.63653180104364537</v>
      </c>
      <c r="K418">
        <v>17.070303453710601</v>
      </c>
      <c r="L418">
        <f>(Table2[[#This Row],[6M Return vs Nifty]]-AVERAGE(Table2[6M Return vs Nifty]))/_xlfn.STDEV.P(Table2[6M Return vs Nifty])</f>
        <v>0.42474285498027392</v>
      </c>
      <c r="M418">
        <v>-2.4590409994423501</v>
      </c>
      <c r="N418">
        <f>(Table2[[#This Row],[1W Return vs Nifty]]-AVERAGE(Table2[1W Return vs Nifty]))/_xlfn.STDEV.P(Table2[1W Return vs Nifty])</f>
        <v>-0.65872759894539512</v>
      </c>
      <c r="O418">
        <v>2995.6</v>
      </c>
      <c r="P418">
        <v>2964.7332397622599</v>
      </c>
      <c r="Q418">
        <v>2706.3473228579401</v>
      </c>
      <c r="R418">
        <v>48.812485189580599</v>
      </c>
      <c r="S418" s="1">
        <f>(Table2[[#This Row],[Close Price]]-Table2[[#This Row],[20D EMA]])/Table2[[#This Row],[20D EMA]]</f>
        <v>-3.8740152223260695E-2</v>
      </c>
      <c r="T418" s="1">
        <f>(Table2[[#This Row],[Close Price]]-Table2[[#This Row],[50D EMA]])/Table2[[#This Row],[50D EMA]]</f>
        <v>-2.8732176851462878E-2</v>
      </c>
      <c r="U418" s="1">
        <f>(Table2[[#This Row],[Close Price]]-Table2[[#This Row],[200D EMA]])/Table2[[#This Row],[200D EMA]]</f>
        <v>6.3998687706925836E-2</v>
      </c>
      <c r="V418">
        <v>1.38016598030763</v>
      </c>
      <c r="W418">
        <v>2852.3</v>
      </c>
      <c r="X418">
        <v>3004.05</v>
      </c>
      <c r="Y418">
        <v>2852.3</v>
      </c>
      <c r="Z418">
        <v>3084.85</v>
      </c>
      <c r="AA418">
        <v>2836.6</v>
      </c>
      <c r="AB418">
        <v>3144.75</v>
      </c>
      <c r="AC418" s="1">
        <f>(Table2[[#This Row],[Close Price]]/Table2[[#This Row],[Day Low]])-1</f>
        <v>9.5536935105002829E-3</v>
      </c>
      <c r="AD418" s="1">
        <f>(Table2[[#This Row],[Day High]]/Table2[[#This Row],[Close Price]])-1</f>
        <v>4.3235922279522887E-2</v>
      </c>
      <c r="AE418" s="1">
        <f>(Table2[[#This Row],[Close Price]]/Table2[[#This Row],[Current Week Low]])-1</f>
        <v>9.5536935105002829E-3</v>
      </c>
      <c r="AF418" s="1">
        <f>(Table2[[#This Row],[Current Week High]]/Table2[[#This Row],[Close Price]])-1</f>
        <v>7.1295862200690951E-2</v>
      </c>
      <c r="AG418" s="1">
        <f>(Table2[[#This Row],[Close Price]]/Table2[[#This Row],[Current Month Low]])-1</f>
        <v>1.5141366424592961E-2</v>
      </c>
      <c r="AH418" s="1">
        <f>(Table2[[#This Row],[Current Month High]]/Table2[[#This Row],[Close Price]])-1</f>
        <v>9.209772360264612E-2</v>
      </c>
      <c r="AI418">
        <v>10.704797624628799</v>
      </c>
      <c r="AJ418">
        <v>35.984982645037803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0.03</v>
      </c>
      <c r="AM418" t="s">
        <v>3182</v>
      </c>
      <c r="AN418">
        <v>-1.72</v>
      </c>
      <c r="AO418" t="s">
        <v>3181</v>
      </c>
      <c r="AP418">
        <v>-4.5802623288505998E-2</v>
      </c>
      <c r="AQ418">
        <f>(Table2[[#This Row],[Sharpe Ratio]]-AVERAGE(Table2[Sharpe Ratio]))/_xlfn.STDEV.P(Table2[Sharpe Ratio])</f>
        <v>-1.2311327664138043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-1.0864571844049784</v>
      </c>
      <c r="AS418">
        <f>_xlfn.RANK.AVG(Table2[[#This Row],[1Y Return vs Nifty Z-Score]],Table2[1Y Return vs Nifty Z-Score])</f>
        <v>389</v>
      </c>
      <c r="AT418">
        <f>_xlfn.RANK.AVG(Table2[[#This Row],[6M Return vs Nifty Z-Score]],Table2[6M Return vs Nifty Z-Score])</f>
        <v>181</v>
      </c>
      <c r="AU418">
        <f>_xlfn.RANK.AVG(Table2[[#This Row],[Sharpe Ratio Z-Score]],Table2[Sharpe Ratio Z-Score])</f>
        <v>651</v>
      </c>
      <c r="AV418">
        <f>(Table2[[#This Row],[Rank 1Y]]+Table2[[#This Row],[Rank 6M]]+Table2[[#This Row],[Rank Sharpe]])/3</f>
        <v>407</v>
      </c>
    </row>
    <row r="419" spans="1:48" x14ac:dyDescent="0.3">
      <c r="A419" t="s">
        <v>1179</v>
      </c>
      <c r="B419" t="s">
        <v>1180</v>
      </c>
      <c r="C419" t="s">
        <v>3148</v>
      </c>
      <c r="D419" t="s">
        <v>540</v>
      </c>
      <c r="E419">
        <v>10273.921184999999</v>
      </c>
      <c r="F419">
        <v>321</v>
      </c>
      <c r="G419">
        <v>-2.9699094669469299</v>
      </c>
      <c r="H419">
        <f>(Table2[[#This Row],[1Y Return vs Nifty]]-AVERAGE(Table2[1Y Return vs Nifty]))/_xlfn.STDEV.P(Table2[1Y Return vs Nifty])</f>
        <v>-0.4589030509121122</v>
      </c>
      <c r="I419">
        <v>-1.67443188030535</v>
      </c>
      <c r="J419">
        <f>(Table2[[#This Row],[1M Return vs Nifty]]-AVERAGE(Table2[1M Return vs Nifty]))/_xlfn.STDEV.P(Table2[1M Return vs Nifty])</f>
        <v>-0.14830762613337581</v>
      </c>
      <c r="K419">
        <v>6.8302359219898401</v>
      </c>
      <c r="L419">
        <f>(Table2[[#This Row],[6M Return vs Nifty]]-AVERAGE(Table2[6M Return vs Nifty]))/_xlfn.STDEV.P(Table2[6M Return vs Nifty])</f>
        <v>6.2186736940897387E-2</v>
      </c>
      <c r="M419">
        <v>-1.2255048987108901</v>
      </c>
      <c r="N419">
        <f>(Table2[[#This Row],[1W Return vs Nifty]]-AVERAGE(Table2[1W Return vs Nifty]))/_xlfn.STDEV.P(Table2[1W Return vs Nifty])</f>
        <v>-0.40354798626947336</v>
      </c>
      <c r="O419">
        <v>339.16</v>
      </c>
      <c r="P419">
        <v>338.56959324284202</v>
      </c>
      <c r="Q419">
        <v>314.14975721344598</v>
      </c>
      <c r="R419">
        <v>35.471313008728899</v>
      </c>
      <c r="S419" s="1">
        <f>(Table2[[#This Row],[Close Price]]-Table2[[#This Row],[20D EMA]])/Table2[[#This Row],[20D EMA]]</f>
        <v>-5.3544050005896994E-2</v>
      </c>
      <c r="T419" s="1">
        <f>(Table2[[#This Row],[Close Price]]-Table2[[#This Row],[50D EMA]])/Table2[[#This Row],[50D EMA]]</f>
        <v>-5.1893594680370699E-2</v>
      </c>
      <c r="U419" s="1">
        <f>(Table2[[#This Row],[Close Price]]-Table2[[#This Row],[200D EMA]])/Table2[[#This Row],[200D EMA]]</f>
        <v>2.1805659973500122E-2</v>
      </c>
      <c r="V419">
        <v>0.50068515621015497</v>
      </c>
      <c r="W419">
        <v>319.55</v>
      </c>
      <c r="X419">
        <v>324</v>
      </c>
      <c r="Y419">
        <v>311.60000000000002</v>
      </c>
      <c r="Z419">
        <v>359.75</v>
      </c>
      <c r="AA419">
        <v>311.60000000000002</v>
      </c>
      <c r="AB419">
        <v>374.95</v>
      </c>
      <c r="AC419" s="1">
        <f>(Table2[[#This Row],[Close Price]]/Table2[[#This Row],[Day Low]])-1</f>
        <v>4.5376310436551215E-3</v>
      </c>
      <c r="AD419" s="1">
        <f>(Table2[[#This Row],[Day High]]/Table2[[#This Row],[Close Price]])-1</f>
        <v>9.3457943925232545E-3</v>
      </c>
      <c r="AE419" s="1">
        <f>(Table2[[#This Row],[Close Price]]/Table2[[#This Row],[Current Week Low]])-1</f>
        <v>3.0166880616174563E-2</v>
      </c>
      <c r="AF419" s="1">
        <f>(Table2[[#This Row],[Current Week High]]/Table2[[#This Row],[Close Price]])-1</f>
        <v>0.12071651090342672</v>
      </c>
      <c r="AG419" s="1">
        <f>(Table2[[#This Row],[Close Price]]/Table2[[#This Row],[Current Month Low]])-1</f>
        <v>3.0166880616174563E-2</v>
      </c>
      <c r="AH419" s="1">
        <f>(Table2[[#This Row],[Current Month High]]/Table2[[#This Row],[Close Price]])-1</f>
        <v>0.16806853582554515</v>
      </c>
      <c r="AI419">
        <v>24.922118380062301</v>
      </c>
      <c r="AJ419">
        <v>32.316570486397303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0.08</v>
      </c>
      <c r="AM419" t="s">
        <v>3182</v>
      </c>
      <c r="AN419">
        <v>-10.210000000000001</v>
      </c>
      <c r="AO419" t="s">
        <v>3181</v>
      </c>
      <c r="AP419">
        <v>1.9744850273371001E-2</v>
      </c>
      <c r="AQ419">
        <f>(Table2[[#This Row],[Sharpe Ratio]]-AVERAGE(Table2[Sharpe Ratio]))/_xlfn.STDEV.P(Table2[Sharpe Ratio])</f>
        <v>-0.45246575747350454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-1.4010376838475687</v>
      </c>
      <c r="AS419">
        <f>_xlfn.RANK.AVG(Table2[[#This Row],[1Y Return vs Nifty Z-Score]],Table2[1Y Return vs Nifty Z-Score])</f>
        <v>468</v>
      </c>
      <c r="AT419">
        <f>_xlfn.RANK.AVG(Table2[[#This Row],[6M Return vs Nifty Z-Score]],Table2[6M Return vs Nifty Z-Score])</f>
        <v>300</v>
      </c>
      <c r="AU419">
        <f>_xlfn.RANK.AVG(Table2[[#This Row],[Sharpe Ratio Z-Score]],Table2[Sharpe Ratio Z-Score])</f>
        <v>453</v>
      </c>
      <c r="AV419">
        <f>(Table2[[#This Row],[Rank 1Y]]+Table2[[#This Row],[Rank 6M]]+Table2[[#This Row],[Rank Sharpe]])/3</f>
        <v>407</v>
      </c>
    </row>
    <row r="420" spans="1:48" x14ac:dyDescent="0.3">
      <c r="A420" t="s">
        <v>115</v>
      </c>
      <c r="B420" t="s">
        <v>116</v>
      </c>
      <c r="C420" t="s">
        <v>3143</v>
      </c>
      <c r="D420" t="s">
        <v>117</v>
      </c>
      <c r="E420">
        <v>235089.77554593899</v>
      </c>
      <c r="F420">
        <v>963.65</v>
      </c>
      <c r="G420">
        <v>4.0033918440020297</v>
      </c>
      <c r="H420">
        <f>(Table2[[#This Row],[1Y Return vs Nifty]]-AVERAGE(Table2[1Y Return vs Nifty]))/_xlfn.STDEV.P(Table2[1Y Return vs Nifty])</f>
        <v>-0.33924164519785244</v>
      </c>
      <c r="I420">
        <v>-0.65350872097044099</v>
      </c>
      <c r="J420">
        <f>(Table2[[#This Row],[1M Return vs Nifty]]-AVERAGE(Table2[1M Return vs Nifty]))/_xlfn.STDEV.P(Table2[1M Return vs Nifty])</f>
        <v>-3.0572942439483775E-2</v>
      </c>
      <c r="K420">
        <v>1.1523785168490099</v>
      </c>
      <c r="L420">
        <f>(Table2[[#This Row],[6M Return vs Nifty]]-AVERAGE(Table2[6M Return vs Nifty]))/_xlfn.STDEV.P(Table2[6M Return vs Nifty])</f>
        <v>-0.13884142358755819</v>
      </c>
      <c r="M420">
        <v>0.80052973786140702</v>
      </c>
      <c r="N420">
        <f>(Table2[[#This Row],[1W Return vs Nifty]]-AVERAGE(Table2[1W Return vs Nifty]))/_xlfn.STDEV.P(Table2[1W Return vs Nifty])</f>
        <v>1.5574513284410138E-2</v>
      </c>
      <c r="O420">
        <v>974.15</v>
      </c>
      <c r="P420">
        <v>967.19360569442495</v>
      </c>
      <c r="Q420">
        <v>905.21532338690395</v>
      </c>
      <c r="R420">
        <v>39.441795126614203</v>
      </c>
      <c r="S420" s="1">
        <f>(Table2[[#This Row],[Close Price]]-Table2[[#This Row],[20D EMA]])/Table2[[#This Row],[20D EMA]]</f>
        <v>-1.0778627521428939E-2</v>
      </c>
      <c r="T420" s="1">
        <f>(Table2[[#This Row],[Close Price]]-Table2[[#This Row],[50D EMA]])/Table2[[#This Row],[50D EMA]]</f>
        <v>-3.663801821643282E-3</v>
      </c>
      <c r="U420" s="1">
        <f>(Table2[[#This Row],[Close Price]]-Table2[[#This Row],[200D EMA]])/Table2[[#This Row],[200D EMA]]</f>
        <v>6.4553344495384871E-2</v>
      </c>
      <c r="V420">
        <v>0.57695899831986197</v>
      </c>
      <c r="W420">
        <v>954.45</v>
      </c>
      <c r="X420">
        <v>967.85</v>
      </c>
      <c r="Y420">
        <v>909</v>
      </c>
      <c r="Z420">
        <v>972.8</v>
      </c>
      <c r="AA420">
        <v>909</v>
      </c>
      <c r="AB420">
        <v>1063</v>
      </c>
      <c r="AC420" s="1">
        <f>(Table2[[#This Row],[Close Price]]/Table2[[#This Row],[Day Low]])-1</f>
        <v>9.6390591440096429E-3</v>
      </c>
      <c r="AD420" s="1">
        <f>(Table2[[#This Row],[Day High]]/Table2[[#This Row],[Close Price]])-1</f>
        <v>4.358428890157251E-3</v>
      </c>
      <c r="AE420" s="1">
        <f>(Table2[[#This Row],[Close Price]]/Table2[[#This Row],[Current Week Low]])-1</f>
        <v>6.0121012101210125E-2</v>
      </c>
      <c r="AF420" s="1">
        <f>(Table2[[#This Row],[Current Week High]]/Table2[[#This Row],[Close Price]])-1</f>
        <v>9.4951486535568286E-3</v>
      </c>
      <c r="AG420" s="1">
        <f>(Table2[[#This Row],[Close Price]]/Table2[[#This Row],[Current Month Low]])-1</f>
        <v>6.0121012101210125E-2</v>
      </c>
      <c r="AH420" s="1">
        <f>(Table2[[#This Row],[Current Month High]]/Table2[[#This Row],[Close Price]])-1</f>
        <v>0.10309759767550464</v>
      </c>
      <c r="AI420">
        <v>10.3097597675504</v>
      </c>
      <c r="AJ420">
        <v>33.284923928077397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3182</v>
      </c>
      <c r="AN420">
        <v>-3.72</v>
      </c>
      <c r="AO420" t="s">
        <v>3181</v>
      </c>
      <c r="AP420">
        <v>2.6752627066679999E-2</v>
      </c>
      <c r="AQ420">
        <f>(Table2[[#This Row],[Sharpe Ratio]]-AVERAGE(Table2[Sharpe Ratio]))/_xlfn.STDEV.P(Table2[Sharpe Ratio])</f>
        <v>-0.36921732243174815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-0.86229882037223227</v>
      </c>
      <c r="AS420">
        <f>_xlfn.RANK.AVG(Table2[[#This Row],[1Y Return vs Nifty Z-Score]],Table2[1Y Return vs Nifty Z-Score])</f>
        <v>418</v>
      </c>
      <c r="AT420">
        <f>_xlfn.RANK.AVG(Table2[[#This Row],[6M Return vs Nifty Z-Score]],Table2[6M Return vs Nifty Z-Score])</f>
        <v>374</v>
      </c>
      <c r="AU420">
        <f>_xlfn.RANK.AVG(Table2[[#This Row],[Sharpe Ratio Z-Score]],Table2[Sharpe Ratio Z-Score])</f>
        <v>433</v>
      </c>
      <c r="AV420">
        <f>(Table2[[#This Row],[Rank 1Y]]+Table2[[#This Row],[Rank 6M]]+Table2[[#This Row],[Rank Sharpe]])/3</f>
        <v>408.33333333333331</v>
      </c>
    </row>
    <row r="421" spans="1:48" x14ac:dyDescent="0.3">
      <c r="A421" t="s">
        <v>1440</v>
      </c>
      <c r="B421" t="s">
        <v>1441</v>
      </c>
      <c r="C421" t="s">
        <v>3139</v>
      </c>
      <c r="D421" t="s">
        <v>46</v>
      </c>
      <c r="E421">
        <v>7344.3779933300002</v>
      </c>
      <c r="F421">
        <v>502.3</v>
      </c>
      <c r="G421">
        <v>38.1751686835496</v>
      </c>
      <c r="H421">
        <f>(Table2[[#This Row],[1Y Return vs Nifty]]-AVERAGE(Table2[1Y Return vs Nifty]))/_xlfn.STDEV.P(Table2[1Y Return vs Nifty])</f>
        <v>0.24714386577296077</v>
      </c>
      <c r="I421">
        <v>-1.96107402155477</v>
      </c>
      <c r="J421">
        <f>(Table2[[#This Row],[1M Return vs Nifty]]-AVERAGE(Table2[1M Return vs Nifty]))/_xlfn.STDEV.P(Table2[1M Return vs Nifty])</f>
        <v>-0.18136371025171993</v>
      </c>
      <c r="K421">
        <v>0.84832456144711599</v>
      </c>
      <c r="L421">
        <f>(Table2[[#This Row],[6M Return vs Nifty]]-AVERAGE(Table2[6M Return vs Nifty]))/_xlfn.STDEV.P(Table2[6M Return vs Nifty])</f>
        <v>-0.1496066476843278</v>
      </c>
      <c r="M421">
        <v>1.5960455857867599</v>
      </c>
      <c r="N421">
        <f>(Table2[[#This Row],[1W Return vs Nifty]]-AVERAGE(Table2[1W Return vs Nifty]))/_xlfn.STDEV.P(Table2[1W Return vs Nifty])</f>
        <v>0.18014158661998156</v>
      </c>
      <c r="O421">
        <v>496.19</v>
      </c>
      <c r="P421">
        <v>510.38147300350198</v>
      </c>
      <c r="Q421">
        <v>472.84685822382102</v>
      </c>
      <c r="R421">
        <v>51.089093911387899</v>
      </c>
      <c r="S421" s="1">
        <f>(Table2[[#This Row],[Close Price]]-Table2[[#This Row],[20D EMA]])/Table2[[#This Row],[20D EMA]]</f>
        <v>1.2313831395231694E-2</v>
      </c>
      <c r="T421" s="1">
        <f>(Table2[[#This Row],[Close Price]]-Table2[[#This Row],[50D EMA]])/Table2[[#This Row],[50D EMA]]</f>
        <v>-1.58341817463396E-2</v>
      </c>
      <c r="U421" s="1">
        <f>(Table2[[#This Row],[Close Price]]-Table2[[#This Row],[200D EMA]])/Table2[[#This Row],[200D EMA]]</f>
        <v>6.228896579077494E-2</v>
      </c>
      <c r="V421">
        <v>0.39385157636956403</v>
      </c>
      <c r="W421">
        <v>488.6</v>
      </c>
      <c r="X421">
        <v>505</v>
      </c>
      <c r="Y421">
        <v>467</v>
      </c>
      <c r="Z421">
        <v>505</v>
      </c>
      <c r="AA421">
        <v>458.15</v>
      </c>
      <c r="AB421">
        <v>540.35</v>
      </c>
      <c r="AC421" s="1">
        <f>(Table2[[#This Row],[Close Price]]/Table2[[#This Row],[Day Low]])-1</f>
        <v>2.8039295947605458E-2</v>
      </c>
      <c r="AD421" s="1">
        <f>(Table2[[#This Row],[Day High]]/Table2[[#This Row],[Close Price]])-1</f>
        <v>5.3752737407923856E-3</v>
      </c>
      <c r="AE421" s="1">
        <f>(Table2[[#This Row],[Close Price]]/Table2[[#This Row],[Current Week Low]])-1</f>
        <v>7.558886509635987E-2</v>
      </c>
      <c r="AF421" s="1">
        <f>(Table2[[#This Row],[Current Week High]]/Table2[[#This Row],[Close Price]])-1</f>
        <v>5.3752737407923856E-3</v>
      </c>
      <c r="AG421" s="1">
        <f>(Table2[[#This Row],[Close Price]]/Table2[[#This Row],[Current Month Low]])-1</f>
        <v>9.636581905489483E-2</v>
      </c>
      <c r="AH421" s="1">
        <f>(Table2[[#This Row],[Current Month High]]/Table2[[#This Row],[Close Price]])-1</f>
        <v>7.575154290264785E-2</v>
      </c>
      <c r="AI421">
        <v>17.061517021700102</v>
      </c>
      <c r="AJ421">
        <v>65.857685322766997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-0.05</v>
      </c>
      <c r="AM421" t="s">
        <v>3181</v>
      </c>
      <c r="AN421">
        <v>-2.0299999999999998</v>
      </c>
      <c r="AO421" t="s">
        <v>3181</v>
      </c>
      <c r="AP421">
        <v>-3.0314002382620001E-2</v>
      </c>
      <c r="AQ421">
        <f>(Table2[[#This Row],[Sharpe Ratio]]-AVERAGE(Table2[Sharpe Ratio]))/_xlfn.STDEV.P(Table2[Sharpe Ratio])</f>
        <v>-1.0471366875716301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226</v>
      </c>
      <c r="AT421">
        <f>_xlfn.RANK.AVG(Table2[[#This Row],[6M Return vs Nifty Z-Score]],Table2[6M Return vs Nifty Z-Score])</f>
        <v>380</v>
      </c>
      <c r="AU421">
        <f>_xlfn.RANK.AVG(Table2[[#This Row],[Sharpe Ratio Z-Score]],Table2[Sharpe Ratio Z-Score])</f>
        <v>621</v>
      </c>
      <c r="AV421">
        <f>(Table2[[#This Row],[Rank 1Y]]+Table2[[#This Row],[Rank 6M]]+Table2[[#This Row],[Rank Sharpe]])/3</f>
        <v>409</v>
      </c>
    </row>
    <row r="422" spans="1:48" x14ac:dyDescent="0.3">
      <c r="A422" t="s">
        <v>1355</v>
      </c>
      <c r="B422" t="s">
        <v>1356</v>
      </c>
      <c r="C422" t="s">
        <v>3140</v>
      </c>
      <c r="D422" t="s">
        <v>51</v>
      </c>
      <c r="E422">
        <v>8201.4452939999992</v>
      </c>
      <c r="F422">
        <v>472.8</v>
      </c>
      <c r="G422">
        <v>-11.1660002355319</v>
      </c>
      <c r="H422">
        <f>(Table2[[#This Row],[1Y Return vs Nifty]]-AVERAGE(Table2[1Y Return vs Nifty]))/_xlfn.STDEV.P(Table2[1Y Return vs Nifty])</f>
        <v>-0.59954744572560403</v>
      </c>
      <c r="I422">
        <v>-0.27544802416080999</v>
      </c>
      <c r="J422">
        <f>(Table2[[#This Row],[1M Return vs Nifty]]-AVERAGE(Table2[1M Return vs Nifty]))/_xlfn.STDEV.P(Table2[1M Return vs Nifty])</f>
        <v>1.302569292203686E-2</v>
      </c>
      <c r="K422">
        <v>17.275263360762601</v>
      </c>
      <c r="L422">
        <f>(Table2[[#This Row],[6M Return vs Nifty]]-AVERAGE(Table2[6M Return vs Nifty]))/_xlfn.STDEV.P(Table2[6M Return vs Nifty])</f>
        <v>0.4319995911320908</v>
      </c>
      <c r="M422">
        <v>8.9472935629962294E-2</v>
      </c>
      <c r="N422">
        <f>(Table2[[#This Row],[1W Return vs Nifty]]-AVERAGE(Table2[1W Return vs Nifty]))/_xlfn.STDEV.P(Table2[1W Return vs Nifty])</f>
        <v>-0.13152065423959283</v>
      </c>
      <c r="O422">
        <v>493.24</v>
      </c>
      <c r="P422">
        <v>491.16611157602199</v>
      </c>
      <c r="Q422">
        <v>431.20569400678602</v>
      </c>
      <c r="R422">
        <v>40.400179256607899</v>
      </c>
      <c r="S422" s="1">
        <f>(Table2[[#This Row],[Close Price]]-Table2[[#This Row],[20D EMA]])/Table2[[#This Row],[20D EMA]]</f>
        <v>-4.1440272483983451E-2</v>
      </c>
      <c r="T422" s="1">
        <f>(Table2[[#This Row],[Close Price]]-Table2[[#This Row],[50D EMA]])/Table2[[#This Row],[50D EMA]]</f>
        <v>-3.7392872071507516E-2</v>
      </c>
      <c r="U422" s="1">
        <f>(Table2[[#This Row],[Close Price]]-Table2[[#This Row],[200D EMA]])/Table2[[#This Row],[200D EMA]]</f>
        <v>9.6460474829813847E-2</v>
      </c>
      <c r="V422">
        <v>0.34773721200651603</v>
      </c>
      <c r="W422">
        <v>463.7</v>
      </c>
      <c r="X422">
        <v>486.2</v>
      </c>
      <c r="Y422">
        <v>463.7</v>
      </c>
      <c r="Z422">
        <v>510</v>
      </c>
      <c r="AA422">
        <v>463.7</v>
      </c>
      <c r="AB422">
        <v>532.85</v>
      </c>
      <c r="AC422" s="1">
        <f>(Table2[[#This Row],[Close Price]]/Table2[[#This Row],[Day Low]])-1</f>
        <v>1.9624757386241143E-2</v>
      </c>
      <c r="AD422" s="1">
        <f>(Table2[[#This Row],[Day High]]/Table2[[#This Row],[Close Price]])-1</f>
        <v>2.8341793570219931E-2</v>
      </c>
      <c r="AE422" s="1">
        <f>(Table2[[#This Row],[Close Price]]/Table2[[#This Row],[Current Week Low]])-1</f>
        <v>1.9624757386241143E-2</v>
      </c>
      <c r="AF422" s="1">
        <f>(Table2[[#This Row],[Current Week High]]/Table2[[#This Row],[Close Price]])-1</f>
        <v>7.8680203045685237E-2</v>
      </c>
      <c r="AG422" s="1">
        <f>(Table2[[#This Row],[Close Price]]/Table2[[#This Row],[Current Month Low]])-1</f>
        <v>1.9624757386241143E-2</v>
      </c>
      <c r="AH422" s="1">
        <f>(Table2[[#This Row],[Current Month High]]/Table2[[#This Row],[Close Price]])-1</f>
        <v>0.12700930626057527</v>
      </c>
      <c r="AI422">
        <v>17.036802030456801</v>
      </c>
      <c r="AJ422">
        <v>47.9812206572769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</v>
      </c>
      <c r="AM422" t="s">
        <v>3183</v>
      </c>
      <c r="AN422">
        <v>-9.11</v>
      </c>
      <c r="AO422" t="s">
        <v>3181</v>
      </c>
      <c r="AQ422">
        <f>(Table2[[#This Row],[Sharpe Ratio]]-AVERAGE(Table2[Sharpe Ratio]))/_xlfn.STDEV.P(Table2[Sharpe Ratio])</f>
        <v>-0.68702344015560113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-0.97306625606667008</v>
      </c>
      <c r="AS422">
        <f>_xlfn.RANK.AVG(Table2[[#This Row],[1Y Return vs Nifty Z-Score]],Table2[1Y Return vs Nifty Z-Score])</f>
        <v>520</v>
      </c>
      <c r="AT422">
        <f>_xlfn.RANK.AVG(Table2[[#This Row],[6M Return vs Nifty Z-Score]],Table2[6M Return vs Nifty Z-Score])</f>
        <v>179</v>
      </c>
      <c r="AU422">
        <f>_xlfn.RANK.AVG(Table2[[#This Row],[Sharpe Ratio Z-Score]],Table2[Sharpe Ratio Z-Score])</f>
        <v>529.5</v>
      </c>
      <c r="AV422">
        <f>(Table2[[#This Row],[Rank 1Y]]+Table2[[#This Row],[Rank 6M]]+Table2[[#This Row],[Rank Sharpe]])/3</f>
        <v>409.5</v>
      </c>
    </row>
    <row r="423" spans="1:48" x14ac:dyDescent="0.3">
      <c r="A423" t="s">
        <v>445</v>
      </c>
      <c r="B423" t="s">
        <v>446</v>
      </c>
      <c r="C423" t="s">
        <v>3136</v>
      </c>
      <c r="D423" t="s">
        <v>32</v>
      </c>
      <c r="E423">
        <v>50201.872735256002</v>
      </c>
      <c r="F423">
        <v>57.83</v>
      </c>
      <c r="G423">
        <v>7.0006597117883302</v>
      </c>
      <c r="H423">
        <f>(Table2[[#This Row],[1Y Return vs Nifty]]-AVERAGE(Table2[1Y Return vs Nifty]))/_xlfn.STDEV.P(Table2[1Y Return vs Nifty])</f>
        <v>-0.28780871976290046</v>
      </c>
      <c r="I423">
        <v>-1.5852555488432701E-2</v>
      </c>
      <c r="J423">
        <f>(Table2[[#This Row],[1M Return vs Nifty]]-AVERAGE(Table2[1M Return vs Nifty]))/_xlfn.STDEV.P(Table2[1M Return vs Nifty])</f>
        <v>4.2962706411299699E-2</v>
      </c>
      <c r="K423">
        <v>-19.723843485530601</v>
      </c>
      <c r="L423">
        <f>(Table2[[#This Row],[6M Return vs Nifty]]-AVERAGE(Table2[6M Return vs Nifty]))/_xlfn.STDEV.P(Table2[6M Return vs Nifty])</f>
        <v>-0.87797737020754063</v>
      </c>
      <c r="M423">
        <v>5.0907096069956097</v>
      </c>
      <c r="N423">
        <f>(Table2[[#This Row],[1W Return vs Nifty]]-AVERAGE(Table2[1W Return vs Nifty]))/_xlfn.STDEV.P(Table2[1W Return vs Nifty])</f>
        <v>0.90307706522961029</v>
      </c>
      <c r="O423">
        <v>55.73</v>
      </c>
      <c r="P423">
        <v>57.647219899630798</v>
      </c>
      <c r="Q423">
        <v>57.584396070593002</v>
      </c>
      <c r="R423">
        <v>53.0655863007972</v>
      </c>
      <c r="S423" s="1">
        <f>(Table2[[#This Row],[Close Price]]-Table2[[#This Row],[20D EMA]])/Table2[[#This Row],[20D EMA]]</f>
        <v>3.7681679526287488E-2</v>
      </c>
      <c r="T423" s="1">
        <f>(Table2[[#This Row],[Close Price]]-Table2[[#This Row],[50D EMA]])/Table2[[#This Row],[50D EMA]]</f>
        <v>3.1706663510822808E-3</v>
      </c>
      <c r="U423" s="1">
        <f>(Table2[[#This Row],[Close Price]]-Table2[[#This Row],[200D EMA]])/Table2[[#This Row],[200D EMA]]</f>
        <v>4.265112533365977E-3</v>
      </c>
      <c r="V423">
        <v>1.5354072124199201</v>
      </c>
      <c r="W423">
        <v>54.81</v>
      </c>
      <c r="X423">
        <v>58.45</v>
      </c>
      <c r="Y423">
        <v>50.17</v>
      </c>
      <c r="Z423">
        <v>58.45</v>
      </c>
      <c r="AA423">
        <v>49.16</v>
      </c>
      <c r="AB423">
        <v>60.42</v>
      </c>
      <c r="AC423" s="1">
        <f>(Table2[[#This Row],[Close Price]]/Table2[[#This Row],[Day Low]])-1</f>
        <v>5.5099434409779269E-2</v>
      </c>
      <c r="AD423" s="1">
        <f>(Table2[[#This Row],[Day High]]/Table2[[#This Row],[Close Price]])-1</f>
        <v>1.0721079024727631E-2</v>
      </c>
      <c r="AE423" s="1">
        <f>(Table2[[#This Row],[Close Price]]/Table2[[#This Row],[Current Week Low]])-1</f>
        <v>0.15268088499103039</v>
      </c>
      <c r="AF423" s="1">
        <f>(Table2[[#This Row],[Current Week High]]/Table2[[#This Row],[Close Price]])-1</f>
        <v>1.0721079024727631E-2</v>
      </c>
      <c r="AG423" s="1">
        <f>(Table2[[#This Row],[Close Price]]/Table2[[#This Row],[Current Month Low]])-1</f>
        <v>0.17636289666395455</v>
      </c>
      <c r="AH423" s="1">
        <f>(Table2[[#This Row],[Current Month High]]/Table2[[#This Row],[Close Price]])-1</f>
        <v>4.4786443022652556E-2</v>
      </c>
      <c r="AI423">
        <v>32.975964032508998</v>
      </c>
      <c r="AJ423">
        <v>35.116822429906499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-0.04</v>
      </c>
      <c r="AM423" t="s">
        <v>3181</v>
      </c>
      <c r="AN423">
        <v>1.44</v>
      </c>
      <c r="AO423" t="s">
        <v>3182</v>
      </c>
      <c r="AP423">
        <v>0.100839084193377</v>
      </c>
      <c r="AQ423">
        <f>(Table2[[#This Row],[Sharpe Ratio]]-AVERAGE(Table2[Sharpe Ratio]))/_xlfn.STDEV.P(Table2[Sharpe Ratio])</f>
        <v>0.51088799420369224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396</v>
      </c>
      <c r="AT423">
        <f>_xlfn.RANK.AVG(Table2[[#This Row],[6M Return vs Nifty Z-Score]],Table2[6M Return vs Nifty Z-Score])</f>
        <v>617</v>
      </c>
      <c r="AU423">
        <f>_xlfn.RANK.AVG(Table2[[#This Row],[Sharpe Ratio Z-Score]],Table2[Sharpe Ratio Z-Score])</f>
        <v>216</v>
      </c>
      <c r="AV423">
        <f>(Table2[[#This Row],[Rank 1Y]]+Table2[[#This Row],[Rank 6M]]+Table2[[#This Row],[Rank Sharpe]])/3</f>
        <v>409.66666666666669</v>
      </c>
    </row>
    <row r="424" spans="1:48" x14ac:dyDescent="0.3">
      <c r="A424" t="s">
        <v>1600</v>
      </c>
      <c r="B424" t="s">
        <v>1601</v>
      </c>
      <c r="C424" t="s">
        <v>3142</v>
      </c>
      <c r="D424" t="s">
        <v>265</v>
      </c>
      <c r="E424">
        <v>5866.3277379199999</v>
      </c>
      <c r="F424">
        <v>2154.1</v>
      </c>
      <c r="G424">
        <v>-29.542018702614399</v>
      </c>
      <c r="H424">
        <f>(Table2[[#This Row],[1Y Return vs Nifty]]-AVERAGE(Table2[1Y Return vs Nifty]))/_xlfn.STDEV.P(Table2[1Y Return vs Nifty])</f>
        <v>-0.91487875053380718</v>
      </c>
      <c r="I424">
        <v>-11.670247351845701</v>
      </c>
      <c r="J424">
        <f>(Table2[[#This Row],[1M Return vs Nifty]]-AVERAGE(Table2[1M Return vs Nifty]))/_xlfn.STDEV.P(Table2[1M Return vs Nifty])</f>
        <v>-1.3010429344116103</v>
      </c>
      <c r="K424">
        <v>7.34120571845318</v>
      </c>
      <c r="L424">
        <f>(Table2[[#This Row],[6M Return vs Nifty]]-AVERAGE(Table2[6M Return vs Nifty]))/_xlfn.STDEV.P(Table2[6M Return vs Nifty])</f>
        <v>8.0277948279812078E-2</v>
      </c>
      <c r="M424">
        <v>-0.93006435129367304</v>
      </c>
      <c r="N424">
        <f>(Table2[[#This Row],[1W Return vs Nifty]]-AVERAGE(Table2[1W Return vs Nifty]))/_xlfn.STDEV.P(Table2[1W Return vs Nifty])</f>
        <v>-0.34243067935483762</v>
      </c>
      <c r="O424">
        <v>2235.2800000000002</v>
      </c>
      <c r="P424">
        <v>2325.7657789892901</v>
      </c>
      <c r="Q424">
        <v>2293.7182767602499</v>
      </c>
      <c r="R424">
        <v>35.228478005769603</v>
      </c>
      <c r="S424" s="1">
        <f>(Table2[[#This Row],[Close Price]]-Table2[[#This Row],[20D EMA]])/Table2[[#This Row],[20D EMA]]</f>
        <v>-3.6317597795354623E-2</v>
      </c>
      <c r="T424" s="1">
        <f>(Table2[[#This Row],[Close Price]]-Table2[[#This Row],[50D EMA]])/Table2[[#This Row],[50D EMA]]</f>
        <v>-7.3810432907775905E-2</v>
      </c>
      <c r="U424" s="1">
        <f>(Table2[[#This Row],[Close Price]]-Table2[[#This Row],[200D EMA]])/Table2[[#This Row],[200D EMA]]</f>
        <v>-6.0869845340140484E-2</v>
      </c>
      <c r="V424">
        <v>0.46005944897543399</v>
      </c>
      <c r="W424">
        <v>2109.8000000000002</v>
      </c>
      <c r="X424">
        <v>2165.9</v>
      </c>
      <c r="Y424">
        <v>2037.6</v>
      </c>
      <c r="Z424">
        <v>2173.75</v>
      </c>
      <c r="AA424">
        <v>2037.6</v>
      </c>
      <c r="AB424">
        <v>2661</v>
      </c>
      <c r="AC424" s="1">
        <f>(Table2[[#This Row],[Close Price]]/Table2[[#This Row],[Day Low]])-1</f>
        <v>2.0997250924258193E-2</v>
      </c>
      <c r="AD424" s="1">
        <f>(Table2[[#This Row],[Day High]]/Table2[[#This Row],[Close Price]])-1</f>
        <v>5.477925815886131E-3</v>
      </c>
      <c r="AE424" s="1">
        <f>(Table2[[#This Row],[Close Price]]/Table2[[#This Row],[Current Week Low]])-1</f>
        <v>5.717510797016101E-2</v>
      </c>
      <c r="AF424" s="1">
        <f>(Table2[[#This Row],[Current Week High]]/Table2[[#This Row],[Close Price]])-1</f>
        <v>9.1221391764542137E-3</v>
      </c>
      <c r="AG424" s="1">
        <f>(Table2[[#This Row],[Close Price]]/Table2[[#This Row],[Current Month Low]])-1</f>
        <v>5.717510797016101E-2</v>
      </c>
      <c r="AH424" s="1">
        <f>(Table2[[#This Row],[Current Month High]]/Table2[[#This Row],[Close Price]])-1</f>
        <v>0.23531869458242416</v>
      </c>
      <c r="AI424">
        <v>29.706141776147799</v>
      </c>
      <c r="AJ424">
        <v>25.238372093023202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0.02</v>
      </c>
      <c r="AM424" t="s">
        <v>3182</v>
      </c>
      <c r="AN424">
        <v>-8.09</v>
      </c>
      <c r="AO424" t="s">
        <v>3181</v>
      </c>
      <c r="AP424">
        <v>6.9347251153523998E-2</v>
      </c>
      <c r="AQ424">
        <f>(Table2[[#This Row],[Sharpe Ratio]]-AVERAGE(Table2[Sharpe Ratio]))/_xlfn.STDEV.P(Table2[Sharpe Ratio])</f>
        <v>0.13678278302356733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632</v>
      </c>
      <c r="AT424">
        <f>_xlfn.RANK.AVG(Table2[[#This Row],[6M Return vs Nifty Z-Score]],Table2[6M Return vs Nifty Z-Score])</f>
        <v>292</v>
      </c>
      <c r="AU424">
        <f>_xlfn.RANK.AVG(Table2[[#This Row],[Sharpe Ratio Z-Score]],Table2[Sharpe Ratio Z-Score])</f>
        <v>305</v>
      </c>
      <c r="AV424">
        <f>(Table2[[#This Row],[Rank 1Y]]+Table2[[#This Row],[Rank 6M]]+Table2[[#This Row],[Rank Sharpe]])/3</f>
        <v>409.66666666666669</v>
      </c>
    </row>
    <row r="425" spans="1:48" x14ac:dyDescent="0.3">
      <c r="A425" t="s">
        <v>940</v>
      </c>
      <c r="B425" t="s">
        <v>941</v>
      </c>
      <c r="C425" t="s">
        <v>3152</v>
      </c>
      <c r="D425" t="s">
        <v>580</v>
      </c>
      <c r="E425">
        <v>15666.5751622799</v>
      </c>
      <c r="F425">
        <v>499.8</v>
      </c>
      <c r="G425">
        <v>2.7511015436616999</v>
      </c>
      <c r="H425">
        <f>(Table2[[#This Row],[1Y Return vs Nifty]]-AVERAGE(Table2[1Y Return vs Nifty]))/_xlfn.STDEV.P(Table2[1Y Return vs Nifty])</f>
        <v>-0.3607308668762233</v>
      </c>
      <c r="I425">
        <v>-8.0155276947565408</v>
      </c>
      <c r="J425">
        <f>(Table2[[#This Row],[1M Return vs Nifty]]-AVERAGE(Table2[1M Return vs Nifty]))/_xlfn.STDEV.P(Table2[1M Return vs Nifty])</f>
        <v>-0.87957413053262212</v>
      </c>
      <c r="K425">
        <v>-24.679877326572502</v>
      </c>
      <c r="L425">
        <f>(Table2[[#This Row],[6M Return vs Nifty]]-AVERAGE(Table2[6M Return vs Nifty]))/_xlfn.STDEV.P(Table2[6M Return vs Nifty])</f>
        <v>-1.0534489073545215</v>
      </c>
      <c r="M425">
        <v>2.9534326565469402</v>
      </c>
      <c r="N425">
        <f>(Table2[[#This Row],[1W Return vs Nifty]]-AVERAGE(Table2[1W Return vs Nifty]))/_xlfn.STDEV.P(Table2[1W Return vs Nifty])</f>
        <v>0.46094204861091348</v>
      </c>
      <c r="O425">
        <v>521.29</v>
      </c>
      <c r="P425">
        <v>567.85446971456599</v>
      </c>
      <c r="Q425">
        <v>580.53296229501098</v>
      </c>
      <c r="R425">
        <v>42.622124922057402</v>
      </c>
      <c r="S425" s="1">
        <f>(Table2[[#This Row],[Close Price]]-Table2[[#This Row],[20D EMA]])/Table2[[#This Row],[20D EMA]]</f>
        <v>-4.1224654223177032E-2</v>
      </c>
      <c r="T425" s="1">
        <f>(Table2[[#This Row],[Close Price]]-Table2[[#This Row],[50D EMA]])/Table2[[#This Row],[50D EMA]]</f>
        <v>-0.11984491334333214</v>
      </c>
      <c r="U425" s="1">
        <f>(Table2[[#This Row],[Close Price]]-Table2[[#This Row],[200D EMA]])/Table2[[#This Row],[200D EMA]]</f>
        <v>-0.13906697386458597</v>
      </c>
      <c r="V425">
        <v>0.77388313333566305</v>
      </c>
      <c r="W425">
        <v>492.85</v>
      </c>
      <c r="X425">
        <v>504.8</v>
      </c>
      <c r="Y425">
        <v>464.2</v>
      </c>
      <c r="Z425">
        <v>511.5</v>
      </c>
      <c r="AA425">
        <v>455.7</v>
      </c>
      <c r="AB425">
        <v>589.04999999999995</v>
      </c>
      <c r="AC425" s="1">
        <f>(Table2[[#This Row],[Close Price]]/Table2[[#This Row],[Day Low]])-1</f>
        <v>1.4101653647154322E-2</v>
      </c>
      <c r="AD425" s="1">
        <f>(Table2[[#This Row],[Day High]]/Table2[[#This Row],[Close Price]])-1</f>
        <v>1.0004001600640189E-2</v>
      </c>
      <c r="AE425" s="1">
        <f>(Table2[[#This Row],[Close Price]]/Table2[[#This Row],[Current Week Low]])-1</f>
        <v>7.6691081430418029E-2</v>
      </c>
      <c r="AF425" s="1">
        <f>(Table2[[#This Row],[Current Week High]]/Table2[[#This Row],[Close Price]])-1</f>
        <v>2.340936374549818E-2</v>
      </c>
      <c r="AG425" s="1">
        <f>(Table2[[#This Row],[Close Price]]/Table2[[#This Row],[Current Month Low]])-1</f>
        <v>9.6774193548387233E-2</v>
      </c>
      <c r="AH425" s="1">
        <f>(Table2[[#This Row],[Current Month High]]/Table2[[#This Row],[Close Price]])-1</f>
        <v>0.17857142857142838</v>
      </c>
      <c r="AI425">
        <v>56.512605042016801</v>
      </c>
      <c r="AJ425">
        <v>35.686168046694704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-0.26</v>
      </c>
      <c r="AM425" t="s">
        <v>3181</v>
      </c>
      <c r="AN425">
        <v>-10.99</v>
      </c>
      <c r="AO425" t="s">
        <v>3181</v>
      </c>
      <c r="AP425">
        <v>0.124960104193918</v>
      </c>
      <c r="AQ425">
        <f>(Table2[[#This Row],[Sharpe Ratio]]-AVERAGE(Table2[Sharpe Ratio]))/_xlfn.STDEV.P(Table2[Sharpe Ratio])</f>
        <v>0.79743210453740199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428</v>
      </c>
      <c r="AT425">
        <f>_xlfn.RANK.AVG(Table2[[#This Row],[6M Return vs Nifty Z-Score]],Table2[6M Return vs Nifty Z-Score])</f>
        <v>660</v>
      </c>
      <c r="AU425">
        <f>_xlfn.RANK.AVG(Table2[[#This Row],[Sharpe Ratio Z-Score]],Table2[Sharpe Ratio Z-Score])</f>
        <v>145</v>
      </c>
      <c r="AV425">
        <f>(Table2[[#This Row],[Rank 1Y]]+Table2[[#This Row],[Rank 6M]]+Table2[[#This Row],[Rank Sharpe]])/3</f>
        <v>411</v>
      </c>
    </row>
    <row r="426" spans="1:48" x14ac:dyDescent="0.3">
      <c r="A426" t="s">
        <v>273</v>
      </c>
      <c r="B426" t="s">
        <v>274</v>
      </c>
      <c r="C426" t="s">
        <v>3136</v>
      </c>
      <c r="D426" t="s">
        <v>43</v>
      </c>
      <c r="E426">
        <v>94869.068939484903</v>
      </c>
      <c r="F426">
        <v>1917.35</v>
      </c>
      <c r="G426">
        <v>12.700357899567001</v>
      </c>
      <c r="H426">
        <f>(Table2[[#This Row],[1Y Return vs Nifty]]-AVERAGE(Table2[1Y Return vs Nifty]))/_xlfn.STDEV.P(Table2[1Y Return vs Nifty])</f>
        <v>-0.19000226240736703</v>
      </c>
      <c r="I426">
        <v>-4.6996234483599704</v>
      </c>
      <c r="J426">
        <f>(Table2[[#This Row],[1M Return vs Nifty]]-AVERAGE(Table2[1M Return vs Nifty]))/_xlfn.STDEV.P(Table2[1M Return vs Nifty])</f>
        <v>-0.49717812546691104</v>
      </c>
      <c r="K426">
        <v>5.7149076856007701</v>
      </c>
      <c r="L426">
        <f>(Table2[[#This Row],[6M Return vs Nifty]]-AVERAGE(Table2[6M Return vs Nifty]))/_xlfn.STDEV.P(Table2[6M Return vs Nifty])</f>
        <v>2.2697829814815731E-2</v>
      </c>
      <c r="M426">
        <v>-1.1775414758701901</v>
      </c>
      <c r="N426">
        <f>(Table2[[#This Row],[1W Return vs Nifty]]-AVERAGE(Table2[1W Return vs Nifty]))/_xlfn.STDEV.P(Table2[1W Return vs Nifty])</f>
        <v>-0.39362587077091304</v>
      </c>
      <c r="O426">
        <v>2006.94</v>
      </c>
      <c r="P426">
        <v>2044.12243362961</v>
      </c>
      <c r="Q426">
        <v>1840.04974191817</v>
      </c>
      <c r="R426">
        <v>27.665747876770201</v>
      </c>
      <c r="S426" s="1">
        <f>(Table2[[#This Row],[Close Price]]-Table2[[#This Row],[20D EMA]])/Table2[[#This Row],[20D EMA]]</f>
        <v>-4.4640098856966397E-2</v>
      </c>
      <c r="T426" s="1">
        <f>(Table2[[#This Row],[Close Price]]-Table2[[#This Row],[50D EMA]])/Table2[[#This Row],[50D EMA]]</f>
        <v>-6.2018023746507611E-2</v>
      </c>
      <c r="U426" s="1">
        <f>(Table2[[#This Row],[Close Price]]-Table2[[#This Row],[200D EMA]])/Table2[[#This Row],[200D EMA]]</f>
        <v>4.2009874146797722E-2</v>
      </c>
      <c r="V426">
        <v>1.0573202509069299</v>
      </c>
      <c r="W426">
        <v>1880.05</v>
      </c>
      <c r="X426">
        <v>1954.1</v>
      </c>
      <c r="Y426">
        <v>1870.6</v>
      </c>
      <c r="Z426">
        <v>1956.2</v>
      </c>
      <c r="AA426">
        <v>1870.6</v>
      </c>
      <c r="AB426">
        <v>2214.25</v>
      </c>
      <c r="AC426" s="1">
        <f>(Table2[[#This Row],[Close Price]]/Table2[[#This Row],[Day Low]])-1</f>
        <v>1.9839897875056467E-2</v>
      </c>
      <c r="AD426" s="1">
        <f>(Table2[[#This Row],[Day High]]/Table2[[#This Row],[Close Price]])-1</f>
        <v>1.9167079562938394E-2</v>
      </c>
      <c r="AE426" s="1">
        <f>(Table2[[#This Row],[Close Price]]/Table2[[#This Row],[Current Week Low]])-1</f>
        <v>2.4991981182508338E-2</v>
      </c>
      <c r="AF426" s="1">
        <f>(Table2[[#This Row],[Current Week High]]/Table2[[#This Row],[Close Price]])-1</f>
        <v>2.026234125224935E-2</v>
      </c>
      <c r="AG426" s="1">
        <f>(Table2[[#This Row],[Close Price]]/Table2[[#This Row],[Current Month Low]])-1</f>
        <v>2.4991981182508338E-2</v>
      </c>
      <c r="AH426" s="1">
        <f>(Table2[[#This Row],[Current Month High]]/Table2[[#This Row],[Close Price]])-1</f>
        <v>0.15484914074112721</v>
      </c>
      <c r="AI426">
        <v>20.056327744021701</v>
      </c>
      <c r="AJ426">
        <v>43.514221556886199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-7.0000000000000007E-2</v>
      </c>
      <c r="AM426" t="s">
        <v>3181</v>
      </c>
      <c r="AN426">
        <v>-8.84</v>
      </c>
      <c r="AO426" t="s">
        <v>3181</v>
      </c>
      <c r="AP426">
        <v>-2.3864678359989998E-3</v>
      </c>
      <c r="AQ426">
        <f>(Table2[[#This Row],[Sharpe Ratio]]-AVERAGE(Table2[Sharpe Ratio]))/_xlfn.STDEV.P(Table2[Sharpe Ratio])</f>
        <v>-0.71537333178087281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362</v>
      </c>
      <c r="AT426">
        <f>_xlfn.RANK.AVG(Table2[[#This Row],[6M Return vs Nifty Z-Score]],Table2[6M Return vs Nifty Z-Score])</f>
        <v>316</v>
      </c>
      <c r="AU426">
        <f>_xlfn.RANK.AVG(Table2[[#This Row],[Sharpe Ratio Z-Score]],Table2[Sharpe Ratio Z-Score])</f>
        <v>559</v>
      </c>
      <c r="AV426">
        <f>(Table2[[#This Row],[Rank 1Y]]+Table2[[#This Row],[Rank 6M]]+Table2[[#This Row],[Rank Sharpe]])/3</f>
        <v>412.33333333333331</v>
      </c>
    </row>
    <row r="427" spans="1:48" x14ac:dyDescent="0.3">
      <c r="A427" t="s">
        <v>65</v>
      </c>
      <c r="B427" t="s">
        <v>66</v>
      </c>
      <c r="C427" t="s">
        <v>3143</v>
      </c>
      <c r="D427" t="s">
        <v>67</v>
      </c>
      <c r="E427">
        <v>340165.91535452497</v>
      </c>
      <c r="F427">
        <v>2947.25</v>
      </c>
      <c r="G427">
        <v>1.57498608367916</v>
      </c>
      <c r="H427">
        <f>(Table2[[#This Row],[1Y Return vs Nifty]]-AVERAGE(Table2[1Y Return vs Nifty]))/_xlfn.STDEV.P(Table2[1Y Return vs Nifty])</f>
        <v>-0.3809129331527531</v>
      </c>
      <c r="I427">
        <v>0.64297277667187402</v>
      </c>
      <c r="J427">
        <f>(Table2[[#This Row],[1M Return vs Nifty]]-AVERAGE(Table2[1M Return vs Nifty]))/_xlfn.STDEV.P(Table2[1M Return vs Nifty])</f>
        <v>0.11893962140453841</v>
      </c>
      <c r="K427">
        <v>-10.118567668113</v>
      </c>
      <c r="L427">
        <f>(Table2[[#This Row],[6M Return vs Nifty]]-AVERAGE(Table2[6M Return vs Nifty]))/_xlfn.STDEV.P(Table2[6M Return vs Nifty])</f>
        <v>-0.53789645743301062</v>
      </c>
      <c r="M427">
        <v>5.1918960525796098</v>
      </c>
      <c r="N427">
        <f>(Table2[[#This Row],[1W Return vs Nifty]]-AVERAGE(Table2[1W Return vs Nifty]))/_xlfn.STDEV.P(Table2[1W Return vs Nifty])</f>
        <v>0.92400934112884614</v>
      </c>
      <c r="O427">
        <v>2950.06</v>
      </c>
      <c r="P427">
        <v>3010.2010075800999</v>
      </c>
      <c r="Q427">
        <v>3003.6336184023999</v>
      </c>
      <c r="R427">
        <v>55.610390687564298</v>
      </c>
      <c r="S427" s="1">
        <f>(Table2[[#This Row],[Close Price]]-Table2[[#This Row],[20D EMA]])/Table2[[#This Row],[20D EMA]]</f>
        <v>-9.5252299953219445E-4</v>
      </c>
      <c r="T427" s="1">
        <f>(Table2[[#This Row],[Close Price]]-Table2[[#This Row],[50D EMA]])/Table2[[#This Row],[50D EMA]]</f>
        <v>-2.0912559467484281E-2</v>
      </c>
      <c r="U427" s="1">
        <f>(Table2[[#This Row],[Close Price]]-Table2[[#This Row],[200D EMA]])/Table2[[#This Row],[200D EMA]]</f>
        <v>-1.8771802944591388E-2</v>
      </c>
      <c r="V427">
        <v>0.93052480203347998</v>
      </c>
      <c r="W427">
        <v>2933.85</v>
      </c>
      <c r="X427">
        <v>2976.5</v>
      </c>
      <c r="Y427">
        <v>2672.1</v>
      </c>
      <c r="Z427">
        <v>2997.15</v>
      </c>
      <c r="AA427">
        <v>2654.7</v>
      </c>
      <c r="AB427">
        <v>3211</v>
      </c>
      <c r="AC427" s="1">
        <f>(Table2[[#This Row],[Close Price]]/Table2[[#This Row],[Day Low]])-1</f>
        <v>4.5673773369463433E-3</v>
      </c>
      <c r="AD427" s="1">
        <f>(Table2[[#This Row],[Day High]]/Table2[[#This Row],[Close Price]])-1</f>
        <v>9.9245058953261189E-3</v>
      </c>
      <c r="AE427" s="1">
        <f>(Table2[[#This Row],[Close Price]]/Table2[[#This Row],[Current Week Low]])-1</f>
        <v>0.10297144567942818</v>
      </c>
      <c r="AF427" s="1">
        <f>(Table2[[#This Row],[Current Week High]]/Table2[[#This Row],[Close Price]])-1</f>
        <v>1.6931037407752925E-2</v>
      </c>
      <c r="AG427" s="1">
        <f>(Table2[[#This Row],[Close Price]]/Table2[[#This Row],[Current Month Low]])-1</f>
        <v>0.11020077598222033</v>
      </c>
      <c r="AH427" s="1">
        <f>(Table2[[#This Row],[Current Month High]]/Table2[[#This Row],[Close Price]])-1</f>
        <v>8.9490202731359769E-2</v>
      </c>
      <c r="AI427">
        <v>27.0302824667062</v>
      </c>
      <c r="AJ427">
        <v>37.593370681605897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-0.08</v>
      </c>
      <c r="AM427" t="s">
        <v>3181</v>
      </c>
      <c r="AN427">
        <v>-5.07</v>
      </c>
      <c r="AO427" t="s">
        <v>3181</v>
      </c>
      <c r="AP427">
        <v>7.4924918549944E-2</v>
      </c>
      <c r="AQ427">
        <f>(Table2[[#This Row],[Sharpe Ratio]]-AVERAGE(Table2[Sharpe Ratio]))/_xlfn.STDEV.P(Table2[Sharpe Ratio])</f>
        <v>0.20304232519088292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441</v>
      </c>
      <c r="AT427">
        <f>_xlfn.RANK.AVG(Table2[[#This Row],[6M Return vs Nifty Z-Score]],Table2[6M Return vs Nifty Z-Score])</f>
        <v>509</v>
      </c>
      <c r="AU427">
        <f>_xlfn.RANK.AVG(Table2[[#This Row],[Sharpe Ratio Z-Score]],Table2[Sharpe Ratio Z-Score])</f>
        <v>291</v>
      </c>
      <c r="AV427">
        <f>(Table2[[#This Row],[Rank 1Y]]+Table2[[#This Row],[Rank 6M]]+Table2[[#This Row],[Rank Sharpe]])/3</f>
        <v>413.66666666666669</v>
      </c>
    </row>
    <row r="428" spans="1:48" x14ac:dyDescent="0.3">
      <c r="A428" t="s">
        <v>1444</v>
      </c>
      <c r="B428" t="s">
        <v>1445</v>
      </c>
      <c r="C428" t="s">
        <v>3139</v>
      </c>
      <c r="D428" t="s">
        <v>46</v>
      </c>
      <c r="E428">
        <v>7278.5117547399996</v>
      </c>
      <c r="F428">
        <v>195.56</v>
      </c>
      <c r="G428">
        <v>3.63875614155145</v>
      </c>
      <c r="H428">
        <f>(Table2[[#This Row],[1Y Return vs Nifty]]-AVERAGE(Table2[1Y Return vs Nifty]))/_xlfn.STDEV.P(Table2[1Y Return vs Nifty])</f>
        <v>-0.3454987705941599</v>
      </c>
      <c r="I428">
        <v>5.7220426128005997</v>
      </c>
      <c r="J428">
        <f>(Table2[[#This Row],[1M Return vs Nifty]]-AVERAGE(Table2[1M Return vs Nifty]))/_xlfn.STDEV.P(Table2[1M Return vs Nifty])</f>
        <v>0.7046670340389678</v>
      </c>
      <c r="K428">
        <v>-15.7611701468975</v>
      </c>
      <c r="L428">
        <f>(Table2[[#This Row],[6M Return vs Nifty]]-AVERAGE(Table2[6M Return vs Nifty]))/_xlfn.STDEV.P(Table2[6M Return vs Nifty])</f>
        <v>-0.73767639482212466</v>
      </c>
      <c r="M428">
        <v>6.3686427183108796</v>
      </c>
      <c r="N428">
        <f>(Table2[[#This Row],[1W Return vs Nifty]]-AVERAGE(Table2[1W Return vs Nifty]))/_xlfn.STDEV.P(Table2[1W Return vs Nifty])</f>
        <v>1.1674410154843247</v>
      </c>
      <c r="O428">
        <v>186.86</v>
      </c>
      <c r="P428">
        <v>189.507949020654</v>
      </c>
      <c r="Q428">
        <v>189.789762793893</v>
      </c>
      <c r="R428">
        <v>63.554429923467502</v>
      </c>
      <c r="S428" s="1">
        <f>(Table2[[#This Row],[Close Price]]-Table2[[#This Row],[20D EMA]])/Table2[[#This Row],[20D EMA]]</f>
        <v>4.655892111741404E-2</v>
      </c>
      <c r="T428" s="1">
        <f>(Table2[[#This Row],[Close Price]]-Table2[[#This Row],[50D EMA]])/Table2[[#This Row],[50D EMA]]</f>
        <v>3.1935604868407963E-2</v>
      </c>
      <c r="U428" s="1">
        <f>(Table2[[#This Row],[Close Price]]-Table2[[#This Row],[200D EMA]])/Table2[[#This Row],[200D EMA]]</f>
        <v>3.0403311122599027E-2</v>
      </c>
      <c r="V428">
        <v>0.86153577561112005</v>
      </c>
      <c r="W428">
        <v>190.19</v>
      </c>
      <c r="X428">
        <v>196.4</v>
      </c>
      <c r="Y428">
        <v>173.81</v>
      </c>
      <c r="Z428">
        <v>196.4</v>
      </c>
      <c r="AA428">
        <v>173.5</v>
      </c>
      <c r="AB428">
        <v>198.4</v>
      </c>
      <c r="AC428" s="1">
        <f>(Table2[[#This Row],[Close Price]]/Table2[[#This Row],[Day Low]])-1</f>
        <v>2.8234922971765108E-2</v>
      </c>
      <c r="AD428" s="1">
        <f>(Table2[[#This Row],[Day High]]/Table2[[#This Row],[Close Price]])-1</f>
        <v>4.2953569237063061E-3</v>
      </c>
      <c r="AE428" s="1">
        <f>(Table2[[#This Row],[Close Price]]/Table2[[#This Row],[Current Week Low]])-1</f>
        <v>0.12513664346125086</v>
      </c>
      <c r="AF428" s="1">
        <f>(Table2[[#This Row],[Current Week High]]/Table2[[#This Row],[Close Price]])-1</f>
        <v>4.2953569237063061E-3</v>
      </c>
      <c r="AG428" s="1">
        <f>(Table2[[#This Row],[Close Price]]/Table2[[#This Row],[Current Month Low]])-1</f>
        <v>0.12714697406340059</v>
      </c>
      <c r="AH428" s="1">
        <f>(Table2[[#This Row],[Current Month High]]/Table2[[#This Row],[Close Price]])-1</f>
        <v>1.4522397218245109E-2</v>
      </c>
      <c r="AI428">
        <v>27.480057271425601</v>
      </c>
      <c r="AJ428">
        <v>42.536443148688001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0.08</v>
      </c>
      <c r="AM428" t="s">
        <v>3182</v>
      </c>
      <c r="AN428">
        <v>4.2699999999999996</v>
      </c>
      <c r="AO428" t="s">
        <v>3182</v>
      </c>
      <c r="AP428">
        <v>8.7636537481787999E-2</v>
      </c>
      <c r="AQ428">
        <f>(Table2[[#This Row],[Sharpe Ratio]]-AVERAGE(Table2[Sharpe Ratio]))/_xlfn.STDEV.P(Table2[Sharpe Ratio])</f>
        <v>0.35404918715794265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423</v>
      </c>
      <c r="AT428">
        <f>_xlfn.RANK.AVG(Table2[[#This Row],[6M Return vs Nifty Z-Score]],Table2[6M Return vs Nifty Z-Score])</f>
        <v>569</v>
      </c>
      <c r="AU428">
        <f>_xlfn.RANK.AVG(Table2[[#This Row],[Sharpe Ratio Z-Score]],Table2[Sharpe Ratio Z-Score])</f>
        <v>250</v>
      </c>
      <c r="AV428">
        <f>(Table2[[#This Row],[Rank 1Y]]+Table2[[#This Row],[Rank 6M]]+Table2[[#This Row],[Rank Sharpe]])/3</f>
        <v>414</v>
      </c>
    </row>
    <row r="429" spans="1:48" x14ac:dyDescent="0.3">
      <c r="A429" t="s">
        <v>1021</v>
      </c>
      <c r="B429" t="s">
        <v>1022</v>
      </c>
      <c r="C429" t="s">
        <v>3147</v>
      </c>
      <c r="D429" t="s">
        <v>91</v>
      </c>
      <c r="E429">
        <v>13547.2807384649</v>
      </c>
      <c r="F429">
        <v>2419.85</v>
      </c>
      <c r="G429">
        <v>2.7188324336158698</v>
      </c>
      <c r="H429">
        <f>(Table2[[#This Row],[1Y Return vs Nifty]]-AVERAGE(Table2[1Y Return vs Nifty]))/_xlfn.STDEV.P(Table2[1Y Return vs Nifty])</f>
        <v>-0.3612846027463727</v>
      </c>
      <c r="I429">
        <v>12.819854947010301</v>
      </c>
      <c r="J429">
        <f>(Table2[[#This Row],[1M Return vs Nifty]]-AVERAGE(Table2[1M Return vs Nifty]))/_xlfn.STDEV.P(Table2[1M Return vs Nifty])</f>
        <v>1.5231994401714561</v>
      </c>
      <c r="K429">
        <v>-24.998659227883401</v>
      </c>
      <c r="L429">
        <f>(Table2[[#This Row],[6M Return vs Nifty]]-AVERAGE(Table2[6M Return vs Nifty]))/_xlfn.STDEV.P(Table2[6M Return vs Nifty])</f>
        <v>-1.0647355837638781</v>
      </c>
      <c r="M429">
        <v>10.3083852684021</v>
      </c>
      <c r="N429">
        <f>(Table2[[#This Row],[1W Return vs Nifty]]-AVERAGE(Table2[1W Return vs Nifty]))/_xlfn.STDEV.P(Table2[1W Return vs Nifty])</f>
        <v>1.9824491675594687</v>
      </c>
      <c r="O429">
        <v>2369.9899999999998</v>
      </c>
      <c r="P429">
        <v>2521.6527412136402</v>
      </c>
      <c r="Q429">
        <v>2574.5987663186502</v>
      </c>
      <c r="R429">
        <v>64.1390608540014</v>
      </c>
      <c r="S429" s="1">
        <f>(Table2[[#This Row],[Close Price]]-Table2[[#This Row],[20D EMA]])/Table2[[#This Row],[20D EMA]]</f>
        <v>2.1038063451744578E-2</v>
      </c>
      <c r="T429" s="1">
        <f>(Table2[[#This Row],[Close Price]]-Table2[[#This Row],[50D EMA]])/Table2[[#This Row],[50D EMA]]</f>
        <v>-4.0371435586584327E-2</v>
      </c>
      <c r="U429" s="1">
        <f>(Table2[[#This Row],[Close Price]]-Table2[[#This Row],[200D EMA]])/Table2[[#This Row],[200D EMA]]</f>
        <v>-6.0105973926151371E-2</v>
      </c>
      <c r="V429">
        <v>1.62870283358118</v>
      </c>
      <c r="W429">
        <v>2385.0500000000002</v>
      </c>
      <c r="X429">
        <v>2469.75</v>
      </c>
      <c r="Y429">
        <v>2116.5</v>
      </c>
      <c r="Z429">
        <v>2519</v>
      </c>
      <c r="AA429">
        <v>2116.5</v>
      </c>
      <c r="AB429">
        <v>2548</v>
      </c>
      <c r="AC429" s="1">
        <f>(Table2[[#This Row],[Close Price]]/Table2[[#This Row],[Day Low]])-1</f>
        <v>1.4590889079893365E-2</v>
      </c>
      <c r="AD429" s="1">
        <f>(Table2[[#This Row],[Day High]]/Table2[[#This Row],[Close Price]])-1</f>
        <v>2.0621112878897563E-2</v>
      </c>
      <c r="AE429" s="1">
        <f>(Table2[[#This Row],[Close Price]]/Table2[[#This Row],[Current Week Low]])-1</f>
        <v>0.14332624616111511</v>
      </c>
      <c r="AF429" s="1">
        <f>(Table2[[#This Row],[Current Week High]]/Table2[[#This Row],[Close Price]])-1</f>
        <v>4.0973614066987629E-2</v>
      </c>
      <c r="AG429" s="1">
        <f>(Table2[[#This Row],[Close Price]]/Table2[[#This Row],[Current Month Low]])-1</f>
        <v>0.14332624616111511</v>
      </c>
      <c r="AH429" s="1">
        <f>(Table2[[#This Row],[Current Month High]]/Table2[[#This Row],[Close Price]])-1</f>
        <v>5.2957827964543291E-2</v>
      </c>
      <c r="AI429">
        <v>51.042419984709703</v>
      </c>
      <c r="AJ429">
        <v>38.198172472872599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</v>
      </c>
      <c r="AM429">
        <v>0</v>
      </c>
      <c r="AN429">
        <v>-3.71</v>
      </c>
      <c r="AO429" t="s">
        <v>3181</v>
      </c>
      <c r="AP429">
        <v>0.12312324365949499</v>
      </c>
      <c r="AQ429">
        <f>(Table2[[#This Row],[Sharpe Ratio]]-AVERAGE(Table2[Sharpe Ratio]))/_xlfn.STDEV.P(Table2[Sharpe Ratio])</f>
        <v>0.77561123760758166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429</v>
      </c>
      <c r="AT429">
        <f>_xlfn.RANK.AVG(Table2[[#This Row],[6M Return vs Nifty Z-Score]],Table2[6M Return vs Nifty Z-Score])</f>
        <v>663</v>
      </c>
      <c r="AU429">
        <f>_xlfn.RANK.AVG(Table2[[#This Row],[Sharpe Ratio Z-Score]],Table2[Sharpe Ratio Z-Score])</f>
        <v>152</v>
      </c>
      <c r="AV429">
        <f>(Table2[[#This Row],[Rank 1Y]]+Table2[[#This Row],[Rank 6M]]+Table2[[#This Row],[Rank Sharpe]])/3</f>
        <v>414.66666666666669</v>
      </c>
    </row>
    <row r="430" spans="1:48" x14ac:dyDescent="0.3">
      <c r="A430" t="s">
        <v>380</v>
      </c>
      <c r="B430" t="s">
        <v>381</v>
      </c>
      <c r="C430" t="s">
        <v>3140</v>
      </c>
      <c r="D430" t="s">
        <v>51</v>
      </c>
      <c r="E430">
        <v>61577.714786739998</v>
      </c>
      <c r="F430">
        <v>28978.7</v>
      </c>
      <c r="G430">
        <v>2.4253290559735201</v>
      </c>
      <c r="H430">
        <f>(Table2[[#This Row],[1Y Return vs Nifty]]-AVERAGE(Table2[1Y Return vs Nifty]))/_xlfn.STDEV.P(Table2[1Y Return vs Nifty])</f>
        <v>-0.36632110198604018</v>
      </c>
      <c r="I430">
        <v>3.6253264980742701</v>
      </c>
      <c r="J430">
        <f>(Table2[[#This Row],[1M Return vs Nifty]]-AVERAGE(Table2[1M Return vs Nifty]))/_xlfn.STDEV.P(Table2[1M Return vs Nifty])</f>
        <v>0.46286998368700233</v>
      </c>
      <c r="K430">
        <v>1.6848876411954199</v>
      </c>
      <c r="L430">
        <f>(Table2[[#This Row],[6M Return vs Nifty]]-AVERAGE(Table2[6M Return vs Nifty]))/_xlfn.STDEV.P(Table2[6M Return vs Nifty])</f>
        <v>-0.1199875986156501</v>
      </c>
      <c r="M430">
        <v>0.15313509133824499</v>
      </c>
      <c r="N430">
        <f>(Table2[[#This Row],[1W Return vs Nifty]]-AVERAGE(Table2[1W Return vs Nifty]))/_xlfn.STDEV.P(Table2[1W Return vs Nifty])</f>
        <v>-0.11835096733207494</v>
      </c>
      <c r="O430">
        <v>28695.77</v>
      </c>
      <c r="P430">
        <v>28657.570862968802</v>
      </c>
      <c r="Q430">
        <v>27322.159786847002</v>
      </c>
      <c r="R430">
        <v>41.447906895068897</v>
      </c>
      <c r="S430" s="1">
        <f>(Table2[[#This Row],[Close Price]]-Table2[[#This Row],[20D EMA]])/Table2[[#This Row],[20D EMA]]</f>
        <v>9.8596413338969575E-3</v>
      </c>
      <c r="T430" s="1">
        <f>(Table2[[#This Row],[Close Price]]-Table2[[#This Row],[50D EMA]])/Table2[[#This Row],[50D EMA]]</f>
        <v>1.1205734727717659E-2</v>
      </c>
      <c r="U430" s="1">
        <f>(Table2[[#This Row],[Close Price]]-Table2[[#This Row],[200D EMA]])/Table2[[#This Row],[200D EMA]]</f>
        <v>6.0629914548353689E-2</v>
      </c>
      <c r="V430">
        <v>0.63619206405366202</v>
      </c>
      <c r="W430">
        <v>28259.65</v>
      </c>
      <c r="X430">
        <v>29215.4</v>
      </c>
      <c r="Y430">
        <v>27423.4</v>
      </c>
      <c r="Z430">
        <v>29215.4</v>
      </c>
      <c r="AA430">
        <v>27423.4</v>
      </c>
      <c r="AB430">
        <v>29525</v>
      </c>
      <c r="AC430" s="1">
        <f>(Table2[[#This Row],[Close Price]]/Table2[[#This Row],[Day Low]])-1</f>
        <v>2.5444405716277485E-2</v>
      </c>
      <c r="AD430" s="1">
        <f>(Table2[[#This Row],[Day High]]/Table2[[#This Row],[Close Price]])-1</f>
        <v>8.168068270833384E-3</v>
      </c>
      <c r="AE430" s="1">
        <f>(Table2[[#This Row],[Close Price]]/Table2[[#This Row],[Current Week Low]])-1</f>
        <v>5.671433884930388E-2</v>
      </c>
      <c r="AF430" s="1">
        <f>(Table2[[#This Row],[Current Week High]]/Table2[[#This Row],[Close Price]])-1</f>
        <v>8.168068270833384E-3</v>
      </c>
      <c r="AG430" s="1">
        <f>(Table2[[#This Row],[Close Price]]/Table2[[#This Row],[Current Month Low]])-1</f>
        <v>5.671433884930388E-2</v>
      </c>
      <c r="AH430" s="1">
        <f>(Table2[[#This Row],[Current Month High]]/Table2[[#This Row],[Close Price]])-1</f>
        <v>1.8851777339908171E-2</v>
      </c>
      <c r="AI430">
        <v>5.3221849151273197</v>
      </c>
      <c r="AJ430">
        <v>31.721363636363598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0.04</v>
      </c>
      <c r="AM430" t="s">
        <v>3182</v>
      </c>
      <c r="AN430">
        <v>-0.14000000000000001</v>
      </c>
      <c r="AO430" t="s">
        <v>3181</v>
      </c>
      <c r="AP430">
        <v>2.0551551118495999E-2</v>
      </c>
      <c r="AQ430">
        <f>(Table2[[#This Row],[Sharpe Ratio]]-AVERAGE(Table2[Sharpe Ratio]))/_xlfn.STDEV.P(Table2[Sharpe Ratio])</f>
        <v>-0.44288260651361105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-0.58467229076037397</v>
      </c>
      <c r="AS430">
        <f>_xlfn.RANK.AVG(Table2[[#This Row],[1Y Return vs Nifty Z-Score]],Table2[1Y Return vs Nifty Z-Score])</f>
        <v>435</v>
      </c>
      <c r="AT430">
        <f>_xlfn.RANK.AVG(Table2[[#This Row],[6M Return vs Nifty Z-Score]],Table2[6M Return vs Nifty Z-Score])</f>
        <v>363</v>
      </c>
      <c r="AU430">
        <f>_xlfn.RANK.AVG(Table2[[#This Row],[Sharpe Ratio Z-Score]],Table2[Sharpe Ratio Z-Score])</f>
        <v>450</v>
      </c>
      <c r="AV430">
        <f>(Table2[[#This Row],[Rank 1Y]]+Table2[[#This Row],[Rank 6M]]+Table2[[#This Row],[Rank Sharpe]])/3</f>
        <v>416</v>
      </c>
    </row>
    <row r="431" spans="1:48" x14ac:dyDescent="0.3">
      <c r="A431" t="s">
        <v>661</v>
      </c>
      <c r="B431" t="s">
        <v>662</v>
      </c>
      <c r="C431" t="s">
        <v>3136</v>
      </c>
      <c r="D431" t="s">
        <v>502</v>
      </c>
      <c r="E431">
        <v>28197.633868559999</v>
      </c>
      <c r="F431">
        <v>867.6</v>
      </c>
      <c r="G431">
        <v>8.8883221943303408</v>
      </c>
      <c r="H431">
        <f>(Table2[[#This Row],[1Y Return vs Nifty]]-AVERAGE(Table2[1Y Return vs Nifty]))/_xlfn.STDEV.P(Table2[1Y Return vs Nifty])</f>
        <v>-0.25541655196421581</v>
      </c>
      <c r="I431">
        <v>5.9638019522947596</v>
      </c>
      <c r="J431">
        <f>(Table2[[#This Row],[1M Return vs Nifty]]-AVERAGE(Table2[1M Return vs Nifty]))/_xlfn.STDEV.P(Table2[1M Return vs Nifty])</f>
        <v>0.73254715322828279</v>
      </c>
      <c r="K431">
        <v>8.7695742522269295</v>
      </c>
      <c r="L431">
        <f>(Table2[[#This Row],[6M Return vs Nifty]]-AVERAGE(Table2[6M Return vs Nifty]))/_xlfn.STDEV.P(Table2[6M Return vs Nifty])</f>
        <v>0.13085024666851069</v>
      </c>
      <c r="M431">
        <v>4.9030987271819901</v>
      </c>
      <c r="N431">
        <f>(Table2[[#This Row],[1W Return vs Nifty]]-AVERAGE(Table2[1W Return vs Nifty]))/_xlfn.STDEV.P(Table2[1W Return vs Nifty])</f>
        <v>0.86426630677978478</v>
      </c>
      <c r="O431">
        <v>857.41</v>
      </c>
      <c r="P431">
        <v>844.63234570943303</v>
      </c>
      <c r="Q431">
        <v>777.86419290140395</v>
      </c>
      <c r="R431">
        <v>60.299256557884299</v>
      </c>
      <c r="S431" s="1">
        <f>(Table2[[#This Row],[Close Price]]-Table2[[#This Row],[20D EMA]])/Table2[[#This Row],[20D EMA]]</f>
        <v>1.1884629290537846E-2</v>
      </c>
      <c r="T431" s="1">
        <f>(Table2[[#This Row],[Close Price]]-Table2[[#This Row],[50D EMA]])/Table2[[#This Row],[50D EMA]]</f>
        <v>2.7192487248728026E-2</v>
      </c>
      <c r="U431" s="1">
        <f>(Table2[[#This Row],[Close Price]]-Table2[[#This Row],[200D EMA]])/Table2[[#This Row],[200D EMA]]</f>
        <v>0.11536179183654785</v>
      </c>
      <c r="V431">
        <v>0.64679920798489599</v>
      </c>
      <c r="W431">
        <v>858.65</v>
      </c>
      <c r="X431">
        <v>877</v>
      </c>
      <c r="Y431">
        <v>848.6</v>
      </c>
      <c r="Z431">
        <v>886.55</v>
      </c>
      <c r="AA431">
        <v>820.1</v>
      </c>
      <c r="AB431">
        <v>898.7</v>
      </c>
      <c r="AC431" s="1">
        <f>(Table2[[#This Row],[Close Price]]/Table2[[#This Row],[Day Low]])-1</f>
        <v>1.0423338962324724E-2</v>
      </c>
      <c r="AD431" s="1">
        <f>(Table2[[#This Row],[Day High]]/Table2[[#This Row],[Close Price]])-1</f>
        <v>1.083448593822034E-2</v>
      </c>
      <c r="AE431" s="1">
        <f>(Table2[[#This Row],[Close Price]]/Table2[[#This Row],[Current Week Low]])-1</f>
        <v>2.2389818524628735E-2</v>
      </c>
      <c r="AF431" s="1">
        <f>(Table2[[#This Row],[Current Week High]]/Table2[[#This Row],[Close Price]])-1</f>
        <v>2.1841862609497387E-2</v>
      </c>
      <c r="AG431" s="1">
        <f>(Table2[[#This Row],[Close Price]]/Table2[[#This Row],[Current Month Low]])-1</f>
        <v>5.7919765882209484E-2</v>
      </c>
      <c r="AH431" s="1">
        <f>(Table2[[#This Row],[Current Month High]]/Table2[[#This Row],[Close Price]])-1</f>
        <v>3.584601198709092E-2</v>
      </c>
      <c r="AI431">
        <v>6.3220378054402904</v>
      </c>
      <c r="AJ431">
        <v>39.586517577025099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0.04</v>
      </c>
      <c r="AM431" t="s">
        <v>3182</v>
      </c>
      <c r="AN431">
        <v>2.37</v>
      </c>
      <c r="AO431" t="s">
        <v>3182</v>
      </c>
      <c r="AP431">
        <v>-1.5173434348314E-2</v>
      </c>
      <c r="AQ431">
        <f>(Table2[[#This Row],[Sharpe Ratio]]-AVERAGE(Table2[Sharpe Ratio]))/_xlfn.STDEV.P(Table2[Sharpe Ratio])</f>
        <v>-0.86727528049846681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0.60497187421389564</v>
      </c>
      <c r="AS431">
        <f>_xlfn.RANK.AVG(Table2[[#This Row],[1Y Return vs Nifty Z-Score]],Table2[1Y Return vs Nifty Z-Score])</f>
        <v>388</v>
      </c>
      <c r="AT431">
        <f>_xlfn.RANK.AVG(Table2[[#This Row],[6M Return vs Nifty Z-Score]],Table2[6M Return vs Nifty Z-Score])</f>
        <v>273</v>
      </c>
      <c r="AU431">
        <f>_xlfn.RANK.AVG(Table2[[#This Row],[Sharpe Ratio Z-Score]],Table2[Sharpe Ratio Z-Score])</f>
        <v>588</v>
      </c>
      <c r="AV431">
        <f>(Table2[[#This Row],[Rank 1Y]]+Table2[[#This Row],[Rank 6M]]+Table2[[#This Row],[Rank Sharpe]])/3</f>
        <v>416.33333333333331</v>
      </c>
    </row>
    <row r="432" spans="1:48" x14ac:dyDescent="0.3">
      <c r="A432" t="s">
        <v>87</v>
      </c>
      <c r="B432" t="s">
        <v>88</v>
      </c>
      <c r="C432" t="s">
        <v>3135</v>
      </c>
      <c r="D432" t="s">
        <v>21</v>
      </c>
      <c r="E432">
        <v>288352.38909914001</v>
      </c>
      <c r="F432">
        <v>551.79999999999995</v>
      </c>
      <c r="G432">
        <v>17.6608487772288</v>
      </c>
      <c r="H432">
        <f>(Table2[[#This Row],[1Y Return vs Nifty]]-AVERAGE(Table2[1Y Return vs Nifty]))/_xlfn.STDEV.P(Table2[1Y Return vs Nifty])</f>
        <v>-0.10488055534420328</v>
      </c>
      <c r="I432">
        <v>9.7426043409140508</v>
      </c>
      <c r="J432">
        <f>(Table2[[#This Row],[1M Return vs Nifty]]-AVERAGE(Table2[1M Return vs Nifty]))/_xlfn.STDEV.P(Table2[1M Return vs Nifty])</f>
        <v>1.1683253995124088</v>
      </c>
      <c r="K432">
        <v>13.558051951307201</v>
      </c>
      <c r="L432">
        <f>(Table2[[#This Row],[6M Return vs Nifty]]-AVERAGE(Table2[6M Return vs Nifty]))/_xlfn.STDEV.P(Table2[6M Return vs Nifty])</f>
        <v>0.30038935180807735</v>
      </c>
      <c r="M432">
        <v>4.0750433321499004</v>
      </c>
      <c r="N432">
        <f>(Table2[[#This Row],[1W Return vs Nifty]]-AVERAGE(Table2[1W Return vs Nifty]))/_xlfn.STDEV.P(Table2[1W Return vs Nifty])</f>
        <v>0.6929678301051273</v>
      </c>
      <c r="O432">
        <v>545.88</v>
      </c>
      <c r="P432">
        <v>536.05306961109898</v>
      </c>
      <c r="Q432">
        <v>500.68987549994802</v>
      </c>
      <c r="R432">
        <v>72.747051738213003</v>
      </c>
      <c r="S432" s="1">
        <f>(Table2[[#This Row],[Close Price]]-Table2[[#This Row],[20D EMA]])/Table2[[#This Row],[20D EMA]]</f>
        <v>1.0844874331354802E-2</v>
      </c>
      <c r="T432" s="1">
        <f>(Table2[[#This Row],[Close Price]]-Table2[[#This Row],[50D EMA]])/Table2[[#This Row],[50D EMA]]</f>
        <v>2.9375692970707575E-2</v>
      </c>
      <c r="U432" s="1">
        <f>(Table2[[#This Row],[Close Price]]-Table2[[#This Row],[200D EMA]])/Table2[[#This Row],[200D EMA]]</f>
        <v>0.10207940483920819</v>
      </c>
      <c r="V432">
        <v>1.3827017490443101</v>
      </c>
      <c r="W432">
        <v>548.29999999999995</v>
      </c>
      <c r="X432">
        <v>566.29999999999995</v>
      </c>
      <c r="Y432">
        <v>542.70000000000005</v>
      </c>
      <c r="Z432">
        <v>578.75</v>
      </c>
      <c r="AA432">
        <v>520.29999999999995</v>
      </c>
      <c r="AB432">
        <v>578.75</v>
      </c>
      <c r="AC432" s="1">
        <f>(Table2[[#This Row],[Close Price]]/Table2[[#This Row],[Day Low]])-1</f>
        <v>6.3833667700163854E-3</v>
      </c>
      <c r="AD432" s="1">
        <f>(Table2[[#This Row],[Day High]]/Table2[[#This Row],[Close Price]])-1</f>
        <v>2.6277636824936668E-2</v>
      </c>
      <c r="AE432" s="1">
        <f>(Table2[[#This Row],[Close Price]]/Table2[[#This Row],[Current Week Low]])-1</f>
        <v>1.6768011792887227E-2</v>
      </c>
      <c r="AF432" s="1">
        <f>(Table2[[#This Row],[Current Week High]]/Table2[[#This Row],[Close Price]])-1</f>
        <v>4.8840159478071854E-2</v>
      </c>
      <c r="AG432" s="1">
        <f>(Table2[[#This Row],[Close Price]]/Table2[[#This Row],[Current Month Low]])-1</f>
        <v>6.0541995002882931E-2</v>
      </c>
      <c r="AH432" s="1">
        <f>(Table2[[#This Row],[Current Month High]]/Table2[[#This Row],[Close Price]])-1</f>
        <v>4.8840159478071854E-2</v>
      </c>
      <c r="AI432">
        <v>5.0924247915911502</v>
      </c>
      <c r="AJ432">
        <v>46.366047745358003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0.09</v>
      </c>
      <c r="AM432" t="s">
        <v>3182</v>
      </c>
      <c r="AN432">
        <v>3.54</v>
      </c>
      <c r="AO432" t="s">
        <v>3182</v>
      </c>
      <c r="AP432">
        <v>-8.3591298360128005E-2</v>
      </c>
      <c r="AQ432">
        <f>(Table2[[#This Row],[Sharpe Ratio]]-AVERAGE(Table2[Sharpe Ratio]))/_xlfn.STDEV.P(Table2[Sharpe Ratio])</f>
        <v>-1.6800409087247308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0.37676111735667928</v>
      </c>
      <c r="AS432">
        <f>_xlfn.RANK.AVG(Table2[[#This Row],[1Y Return vs Nifty Z-Score]],Table2[1Y Return vs Nifty Z-Score])</f>
        <v>326</v>
      </c>
      <c r="AT432">
        <f>_xlfn.RANK.AVG(Table2[[#This Row],[6M Return vs Nifty Z-Score]],Table2[6M Return vs Nifty Z-Score])</f>
        <v>226</v>
      </c>
      <c r="AU432">
        <f>_xlfn.RANK.AVG(Table2[[#This Row],[Sharpe Ratio Z-Score]],Table2[Sharpe Ratio Z-Score])</f>
        <v>698</v>
      </c>
      <c r="AV432">
        <f>(Table2[[#This Row],[Rank 1Y]]+Table2[[#This Row],[Rank 6M]]+Table2[[#This Row],[Rank Sharpe]])/3</f>
        <v>416.66666666666669</v>
      </c>
    </row>
    <row r="433" spans="1:48" x14ac:dyDescent="0.3">
      <c r="A433" t="s">
        <v>705</v>
      </c>
      <c r="B433" t="s">
        <v>706</v>
      </c>
      <c r="C433" t="s">
        <v>3146</v>
      </c>
      <c r="D433" t="s">
        <v>307</v>
      </c>
      <c r="E433">
        <v>25238.613141900001</v>
      </c>
      <c r="F433">
        <v>1989.3</v>
      </c>
      <c r="G433">
        <v>-5.7288004297561903</v>
      </c>
      <c r="H433">
        <f>(Table2[[#This Row],[1Y Return vs Nifty]]-AVERAGE(Table2[1Y Return vs Nifty]))/_xlfn.STDEV.P(Table2[1Y Return vs Nifty])</f>
        <v>-0.50624544386217363</v>
      </c>
      <c r="I433">
        <v>-5.1525724891031697</v>
      </c>
      <c r="J433">
        <f>(Table2[[#This Row],[1M Return vs Nifty]]-AVERAGE(Table2[1M Return vs Nifty]))/_xlfn.STDEV.P(Table2[1M Return vs Nifty])</f>
        <v>-0.5494130185181112</v>
      </c>
      <c r="K433">
        <v>26.4207683544257</v>
      </c>
      <c r="L433">
        <f>(Table2[[#This Row],[6M Return vs Nifty]]-AVERAGE(Table2[6M Return vs Nifty]))/_xlfn.STDEV.P(Table2[6M Return vs Nifty])</f>
        <v>0.75580202483098657</v>
      </c>
      <c r="M433">
        <v>-10.490055740951</v>
      </c>
      <c r="N433">
        <f>(Table2[[#This Row],[1W Return vs Nifty]]-AVERAGE(Table2[1W Return vs Nifty]))/_xlfn.STDEV.P(Table2[1W Return vs Nifty])</f>
        <v>-2.3200905942542263</v>
      </c>
      <c r="O433">
        <v>2211.54</v>
      </c>
      <c r="P433">
        <v>2181.62968196266</v>
      </c>
      <c r="Q433">
        <v>1870.12741288487</v>
      </c>
      <c r="R433">
        <v>12.584999510783399</v>
      </c>
      <c r="S433" s="1">
        <f>(Table2[[#This Row],[Close Price]]-Table2[[#This Row],[20D EMA]])/Table2[[#This Row],[20D EMA]]</f>
        <v>-0.10049106052795789</v>
      </c>
      <c r="T433" s="1">
        <f>(Table2[[#This Row],[Close Price]]-Table2[[#This Row],[50D EMA]])/Table2[[#This Row],[50D EMA]]</f>
        <v>-8.8158720773194865E-2</v>
      </c>
      <c r="U433" s="1">
        <f>(Table2[[#This Row],[Close Price]]-Table2[[#This Row],[200D EMA]])/Table2[[#This Row],[200D EMA]]</f>
        <v>6.3724314340322746E-2</v>
      </c>
      <c r="V433">
        <v>1.35040629379654</v>
      </c>
      <c r="W433">
        <v>1980</v>
      </c>
      <c r="X433">
        <v>2055</v>
      </c>
      <c r="Y433">
        <v>1980</v>
      </c>
      <c r="Z433">
        <v>2206.35</v>
      </c>
      <c r="AA433">
        <v>1980</v>
      </c>
      <c r="AB433">
        <v>2449.6999999999998</v>
      </c>
      <c r="AC433" s="1">
        <f>(Table2[[#This Row],[Close Price]]/Table2[[#This Row],[Day Low]])-1</f>
        <v>4.6969696969696439E-3</v>
      </c>
      <c r="AD433" s="1">
        <f>(Table2[[#This Row],[Day High]]/Table2[[#This Row],[Close Price]])-1</f>
        <v>3.3026692806514824E-2</v>
      </c>
      <c r="AE433" s="1">
        <f>(Table2[[#This Row],[Close Price]]/Table2[[#This Row],[Current Week Low]])-1</f>
        <v>4.6969696969696439E-3</v>
      </c>
      <c r="AF433" s="1">
        <f>(Table2[[#This Row],[Current Week High]]/Table2[[#This Row],[Close Price]])-1</f>
        <v>0.1091087317146735</v>
      </c>
      <c r="AG433" s="1">
        <f>(Table2[[#This Row],[Close Price]]/Table2[[#This Row],[Current Month Low]])-1</f>
        <v>4.6969696969696439E-3</v>
      </c>
      <c r="AH433" s="1">
        <f>(Table2[[#This Row],[Current Month High]]/Table2[[#This Row],[Close Price]])-1</f>
        <v>0.23143819433971746</v>
      </c>
      <c r="AI433">
        <v>23.1438194339717</v>
      </c>
      <c r="AJ433">
        <v>67.717730376865305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-0.01</v>
      </c>
      <c r="AM433" t="s">
        <v>3181</v>
      </c>
      <c r="AN433">
        <v>-16.670000000000002</v>
      </c>
      <c r="AO433" t="s">
        <v>3181</v>
      </c>
      <c r="AP433">
        <v>-4.6094136338482999E-2</v>
      </c>
      <c r="AQ433">
        <f>(Table2[[#This Row],[Sharpe Ratio]]-AVERAGE(Table2[Sharpe Ratio]))/_xlfn.STDEV.P(Table2[Sharpe Ratio])</f>
        <v>-1.2345957769977041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-3.8545428088012281</v>
      </c>
      <c r="AS433">
        <f>_xlfn.RANK.AVG(Table2[[#This Row],[1Y Return vs Nifty Z-Score]],Table2[1Y Return vs Nifty Z-Score])</f>
        <v>481</v>
      </c>
      <c r="AT433">
        <f>_xlfn.RANK.AVG(Table2[[#This Row],[6M Return vs Nifty Z-Score]],Table2[6M Return vs Nifty Z-Score])</f>
        <v>121</v>
      </c>
      <c r="AU433">
        <f>_xlfn.RANK.AVG(Table2[[#This Row],[Sharpe Ratio Z-Score]],Table2[Sharpe Ratio Z-Score])</f>
        <v>652</v>
      </c>
      <c r="AV433">
        <f>(Table2[[#This Row],[Rank 1Y]]+Table2[[#This Row],[Rank 6M]]+Table2[[#This Row],[Rank Sharpe]])/3</f>
        <v>418</v>
      </c>
    </row>
    <row r="434" spans="1:48" x14ac:dyDescent="0.3">
      <c r="A434" t="s">
        <v>1784</v>
      </c>
      <c r="B434" t="s">
        <v>1785</v>
      </c>
      <c r="C434" t="s">
        <v>3142</v>
      </c>
      <c r="D434" t="s">
        <v>202</v>
      </c>
      <c r="E434">
        <v>4406.4264899070004</v>
      </c>
      <c r="F434">
        <v>173.29</v>
      </c>
      <c r="G434">
        <v>-1.61029244926319</v>
      </c>
      <c r="H434">
        <f>(Table2[[#This Row],[1Y Return vs Nifty]]-AVERAGE(Table2[1Y Return vs Nifty]))/_xlfn.STDEV.P(Table2[1Y Return vs Nifty])</f>
        <v>-0.43557210960980303</v>
      </c>
      <c r="I434">
        <v>4.5841323182375104</v>
      </c>
      <c r="J434">
        <f>(Table2[[#This Row],[1M Return vs Nifty]]-AVERAGE(Table2[1M Return vs Nifty]))/_xlfn.STDEV.P(Table2[1M Return vs Nifty])</f>
        <v>0.5734411847892692</v>
      </c>
      <c r="K434">
        <v>-6.0954904689600999</v>
      </c>
      <c r="L434">
        <f>(Table2[[#This Row],[6M Return vs Nifty]]-AVERAGE(Table2[6M Return vs Nifty]))/_xlfn.STDEV.P(Table2[6M Return vs Nifty])</f>
        <v>-0.39545684486411792</v>
      </c>
      <c r="M434">
        <v>3.30492467220733</v>
      </c>
      <c r="N434">
        <f>(Table2[[#This Row],[1W Return vs Nifty]]-AVERAGE(Table2[1W Return vs Nifty]))/_xlfn.STDEV.P(Table2[1W Return vs Nifty])</f>
        <v>0.53365463185976281</v>
      </c>
      <c r="O434">
        <v>171.29</v>
      </c>
      <c r="P434">
        <v>174.018072322276</v>
      </c>
      <c r="Q434">
        <v>171.504240491334</v>
      </c>
      <c r="R434">
        <v>55.767765133672</v>
      </c>
      <c r="S434" s="1">
        <f>(Table2[[#This Row],[Close Price]]-Table2[[#This Row],[20D EMA]])/Table2[[#This Row],[20D EMA]]</f>
        <v>1.1676104851421567E-2</v>
      </c>
      <c r="T434" s="1">
        <f>(Table2[[#This Row],[Close Price]]-Table2[[#This Row],[50D EMA]])/Table2[[#This Row],[50D EMA]]</f>
        <v>-4.1838891361101783E-3</v>
      </c>
      <c r="U434" s="1">
        <f>(Table2[[#This Row],[Close Price]]-Table2[[#This Row],[200D EMA]])/Table2[[#This Row],[200D EMA]]</f>
        <v>1.0412334432956619E-2</v>
      </c>
      <c r="V434">
        <v>0.62863186225302403</v>
      </c>
      <c r="W434">
        <v>171.41</v>
      </c>
      <c r="X434">
        <v>173.95</v>
      </c>
      <c r="Y434">
        <v>159.30000000000001</v>
      </c>
      <c r="Z434">
        <v>175.5</v>
      </c>
      <c r="AA434">
        <v>155.72</v>
      </c>
      <c r="AB434">
        <v>182.76</v>
      </c>
      <c r="AC434" s="1">
        <f>(Table2[[#This Row],[Close Price]]/Table2[[#This Row],[Day Low]])-1</f>
        <v>1.0967854850942205E-2</v>
      </c>
      <c r="AD434" s="1">
        <f>(Table2[[#This Row],[Day High]]/Table2[[#This Row],[Close Price]])-1</f>
        <v>3.8086444688094634E-3</v>
      </c>
      <c r="AE434" s="1">
        <f>(Table2[[#This Row],[Close Price]]/Table2[[#This Row],[Current Week Low]])-1</f>
        <v>8.7821720025109684E-2</v>
      </c>
      <c r="AF434" s="1">
        <f>(Table2[[#This Row],[Current Week High]]/Table2[[#This Row],[Close Price]])-1</f>
        <v>1.2753188297074391E-2</v>
      </c>
      <c r="AG434" s="1">
        <f>(Table2[[#This Row],[Close Price]]/Table2[[#This Row],[Current Month Low]])-1</f>
        <v>0.11283072180837395</v>
      </c>
      <c r="AH434" s="1">
        <f>(Table2[[#This Row],[Current Month High]]/Table2[[#This Row],[Close Price]])-1</f>
        <v>5.4648277453978933E-2</v>
      </c>
      <c r="AI434">
        <v>30.244099486410001</v>
      </c>
      <c r="AJ434">
        <v>31.379833206974901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0.04</v>
      </c>
      <c r="AM434" t="s">
        <v>3182</v>
      </c>
      <c r="AN434">
        <v>-3.48</v>
      </c>
      <c r="AO434" t="s">
        <v>3181</v>
      </c>
      <c r="AP434">
        <v>5.7251551387848001E-2</v>
      </c>
      <c r="AQ434">
        <f>(Table2[[#This Row],[Sharpe Ratio]]-AVERAGE(Table2[Sharpe Ratio]))/_xlfn.STDEV.P(Table2[Sharpe Ratio])</f>
        <v>-6.9073067048750813E-3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463</v>
      </c>
      <c r="AT434">
        <f>_xlfn.RANK.AVG(Table2[[#This Row],[6M Return vs Nifty Z-Score]],Table2[6M Return vs Nifty Z-Score])</f>
        <v>456</v>
      </c>
      <c r="AU434">
        <f>_xlfn.RANK.AVG(Table2[[#This Row],[Sharpe Ratio Z-Score]],Table2[Sharpe Ratio Z-Score])</f>
        <v>337</v>
      </c>
      <c r="AV434">
        <f>(Table2[[#This Row],[Rank 1Y]]+Table2[[#This Row],[Rank 6M]]+Table2[[#This Row],[Rank Sharpe]])/3</f>
        <v>418.66666666666669</v>
      </c>
    </row>
    <row r="435" spans="1:48" x14ac:dyDescent="0.3">
      <c r="A435" t="s">
        <v>33</v>
      </c>
      <c r="B435" t="s">
        <v>34</v>
      </c>
      <c r="C435" t="s">
        <v>3135</v>
      </c>
      <c r="D435" t="s">
        <v>21</v>
      </c>
      <c r="E435">
        <v>727839.25241197494</v>
      </c>
      <c r="F435">
        <v>1757.25</v>
      </c>
      <c r="G435">
        <v>1.55131768487396</v>
      </c>
      <c r="H435">
        <f>(Table2[[#This Row],[1Y Return vs Nifty]]-AVERAGE(Table2[1Y Return vs Nifty]))/_xlfn.STDEV.P(Table2[1Y Return vs Nifty])</f>
        <v>-0.38131908136659681</v>
      </c>
      <c r="I435">
        <v>1.58942749843817</v>
      </c>
      <c r="J435">
        <f>(Table2[[#This Row],[1M Return vs Nifty]]-AVERAGE(Table2[1M Return vs Nifty]))/_xlfn.STDEV.P(Table2[1M Return vs Nifty])</f>
        <v>0.22808647176136451</v>
      </c>
      <c r="K435">
        <v>17.155229641758499</v>
      </c>
      <c r="L435">
        <f>(Table2[[#This Row],[6M Return vs Nifty]]-AVERAGE(Table2[6M Return vs Nifty]))/_xlfn.STDEV.P(Table2[6M Return vs Nifty])</f>
        <v>0.42774972080055762</v>
      </c>
      <c r="M435">
        <v>-3.1413656441813198</v>
      </c>
      <c r="N435">
        <f>(Table2[[#This Row],[1W Return vs Nifty]]-AVERAGE(Table2[1W Return vs Nifty]))/_xlfn.STDEV.P(Table2[1W Return vs Nifty])</f>
        <v>-0.79987899164519494</v>
      </c>
      <c r="O435">
        <v>1870.07</v>
      </c>
      <c r="P435">
        <v>1869.20800629578</v>
      </c>
      <c r="Q435">
        <v>1707.5005732387201</v>
      </c>
      <c r="R435">
        <v>25.4239170430154</v>
      </c>
      <c r="S435" s="1">
        <f>(Table2[[#This Row],[Close Price]]-Table2[[#This Row],[20D EMA]])/Table2[[#This Row],[20D EMA]]</f>
        <v>-6.0329292486377487E-2</v>
      </c>
      <c r="T435" s="1">
        <f>(Table2[[#This Row],[Close Price]]-Table2[[#This Row],[50D EMA]])/Table2[[#This Row],[50D EMA]]</f>
        <v>-5.9895959100693043E-2</v>
      </c>
      <c r="U435" s="1">
        <f>(Table2[[#This Row],[Close Price]]-Table2[[#This Row],[200D EMA]])/Table2[[#This Row],[200D EMA]]</f>
        <v>2.913581848287004E-2</v>
      </c>
      <c r="V435">
        <v>0.97917574310586897</v>
      </c>
      <c r="W435">
        <v>1746.5</v>
      </c>
      <c r="X435">
        <v>1787.9</v>
      </c>
      <c r="Y435">
        <v>1746.5</v>
      </c>
      <c r="Z435">
        <v>1881.9</v>
      </c>
      <c r="AA435">
        <v>1746.5</v>
      </c>
      <c r="AB435">
        <v>1991.45</v>
      </c>
      <c r="AC435" s="1">
        <f>(Table2[[#This Row],[Close Price]]/Table2[[#This Row],[Day Low]])-1</f>
        <v>6.1551674778128618E-3</v>
      </c>
      <c r="AD435" s="1">
        <f>(Table2[[#This Row],[Day High]]/Table2[[#This Row],[Close Price]])-1</f>
        <v>1.744202589273014E-2</v>
      </c>
      <c r="AE435" s="1">
        <f>(Table2[[#This Row],[Close Price]]/Table2[[#This Row],[Current Week Low]])-1</f>
        <v>6.1551674778128618E-3</v>
      </c>
      <c r="AF435" s="1">
        <f>(Table2[[#This Row],[Current Week High]]/Table2[[#This Row],[Close Price]])-1</f>
        <v>7.0934699103713195E-2</v>
      </c>
      <c r="AG435" s="1">
        <f>(Table2[[#This Row],[Close Price]]/Table2[[#This Row],[Current Month Low]])-1</f>
        <v>6.1551674778128618E-3</v>
      </c>
      <c r="AH435" s="1">
        <f>(Table2[[#This Row],[Current Month High]]/Table2[[#This Row],[Close Price]])-1</f>
        <v>0.1332764262341728</v>
      </c>
      <c r="AI435">
        <v>13.3276426234172</v>
      </c>
      <c r="AJ435">
        <v>30.007768283209401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-0.05</v>
      </c>
      <c r="AM435" t="s">
        <v>3181</v>
      </c>
      <c r="AN435">
        <v>-10.31</v>
      </c>
      <c r="AO435" t="s">
        <v>3181</v>
      </c>
      <c r="AP435">
        <v>-3.6561978102467002E-2</v>
      </c>
      <c r="AQ435">
        <f>(Table2[[#This Row],[Sharpe Ratio]]-AVERAGE(Table2[Sharpe Ratio]))/_xlfn.STDEV.P(Table2[Sharpe Ratio])</f>
        <v>-1.1213591144835116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-1.6467209949333812</v>
      </c>
      <c r="AS435">
        <f>_xlfn.RANK.AVG(Table2[[#This Row],[1Y Return vs Nifty Z-Score]],Table2[1Y Return vs Nifty Z-Score])</f>
        <v>442</v>
      </c>
      <c r="AT435">
        <f>_xlfn.RANK.AVG(Table2[[#This Row],[6M Return vs Nifty Z-Score]],Table2[6M Return vs Nifty Z-Score])</f>
        <v>180</v>
      </c>
      <c r="AU435">
        <f>_xlfn.RANK.AVG(Table2[[#This Row],[Sharpe Ratio Z-Score]],Table2[Sharpe Ratio Z-Score])</f>
        <v>636</v>
      </c>
      <c r="AV435">
        <f>(Table2[[#This Row],[Rank 1Y]]+Table2[[#This Row],[Rank 6M]]+Table2[[#This Row],[Rank Sharpe]])/3</f>
        <v>419.33333333333331</v>
      </c>
    </row>
    <row r="436" spans="1:48" x14ac:dyDescent="0.3">
      <c r="A436" t="s">
        <v>240</v>
      </c>
      <c r="B436" t="s">
        <v>241</v>
      </c>
      <c r="C436" t="s">
        <v>3136</v>
      </c>
      <c r="D436" t="s">
        <v>32</v>
      </c>
      <c r="E436">
        <v>102942.53714617599</v>
      </c>
      <c r="F436">
        <v>54.46</v>
      </c>
      <c r="G436">
        <v>11.7099825842791</v>
      </c>
      <c r="H436">
        <f>(Table2[[#This Row],[1Y Return vs Nifty]]-AVERAGE(Table2[1Y Return vs Nifty]))/_xlfn.STDEV.P(Table2[1Y Return vs Nifty])</f>
        <v>-0.20699703964809493</v>
      </c>
      <c r="I436">
        <v>-4.4758327687194503E-2</v>
      </c>
      <c r="J436">
        <f>(Table2[[#This Row],[1M Return vs Nifty]]-AVERAGE(Table2[1M Return vs Nifty]))/_xlfn.STDEV.P(Table2[1M Return vs Nifty])</f>
        <v>3.9629241090593306E-2</v>
      </c>
      <c r="K436">
        <v>-25.857371019431199</v>
      </c>
      <c r="L436">
        <f>(Table2[[#This Row],[6M Return vs Nifty]]-AVERAGE(Table2[6M Return vs Nifty]))/_xlfn.STDEV.P(Table2[6M Return vs Nifty])</f>
        <v>-1.095138822091535</v>
      </c>
      <c r="M436">
        <v>4.25148364264912</v>
      </c>
      <c r="N436">
        <f>(Table2[[#This Row],[1W Return vs Nifty]]-AVERAGE(Table2[1W Return vs Nifty]))/_xlfn.STDEV.P(Table2[1W Return vs Nifty])</f>
        <v>0.72946775099671046</v>
      </c>
      <c r="O436">
        <v>53.93</v>
      </c>
      <c r="P436">
        <v>56.538938800683503</v>
      </c>
      <c r="Q436">
        <v>57.074645506282202</v>
      </c>
      <c r="R436">
        <v>55.5376673507512</v>
      </c>
      <c r="S436" s="1">
        <f>(Table2[[#This Row],[Close Price]]-Table2[[#This Row],[20D EMA]])/Table2[[#This Row],[20D EMA]]</f>
        <v>9.8275542369738768E-3</v>
      </c>
      <c r="T436" s="1">
        <f>(Table2[[#This Row],[Close Price]]-Table2[[#This Row],[50D EMA]])/Table2[[#This Row],[50D EMA]]</f>
        <v>-3.6770035744964673E-2</v>
      </c>
      <c r="U436" s="1">
        <f>(Table2[[#This Row],[Close Price]]-Table2[[#This Row],[200D EMA]])/Table2[[#This Row],[200D EMA]]</f>
        <v>-4.5810981094826203E-2</v>
      </c>
      <c r="V436">
        <v>1.1476964956854001</v>
      </c>
      <c r="W436">
        <v>53.5</v>
      </c>
      <c r="X436">
        <v>55.39</v>
      </c>
      <c r="Y436">
        <v>49.72</v>
      </c>
      <c r="Z436">
        <v>55.39</v>
      </c>
      <c r="AA436">
        <v>48.44</v>
      </c>
      <c r="AB436">
        <v>58.08</v>
      </c>
      <c r="AC436" s="1">
        <f>(Table2[[#This Row],[Close Price]]/Table2[[#This Row],[Day Low]])-1</f>
        <v>1.7943925233644853E-2</v>
      </c>
      <c r="AD436" s="1">
        <f>(Table2[[#This Row],[Day High]]/Table2[[#This Row],[Close Price]])-1</f>
        <v>1.7076753580609561E-2</v>
      </c>
      <c r="AE436" s="1">
        <f>(Table2[[#This Row],[Close Price]]/Table2[[#This Row],[Current Week Low]])-1</f>
        <v>9.5333869670152893E-2</v>
      </c>
      <c r="AF436" s="1">
        <f>(Table2[[#This Row],[Current Week High]]/Table2[[#This Row],[Close Price]])-1</f>
        <v>1.7076753580609561E-2</v>
      </c>
      <c r="AG436" s="1">
        <f>(Table2[[#This Row],[Close Price]]/Table2[[#This Row],[Current Month Low]])-1</f>
        <v>0.12427745664739898</v>
      </c>
      <c r="AH436" s="1">
        <f>(Table2[[#This Row],[Current Month High]]/Table2[[#This Row],[Close Price]])-1</f>
        <v>6.6470804260007288E-2</v>
      </c>
      <c r="AI436">
        <v>53.782592728608101</v>
      </c>
      <c r="AJ436">
        <v>40.360824742268001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-0.13</v>
      </c>
      <c r="AM436" t="s">
        <v>3181</v>
      </c>
      <c r="AN436">
        <v>0.55000000000000004</v>
      </c>
      <c r="AO436" t="s">
        <v>3182</v>
      </c>
      <c r="AP436">
        <v>9.5835005522555999E-2</v>
      </c>
      <c r="AQ436">
        <f>(Table2[[#This Row],[Sharpe Ratio]]-AVERAGE(Table2[Sharpe Ratio]))/_xlfn.STDEV.P(Table2[Sharpe Ratio])</f>
        <v>0.45144236252069803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365</v>
      </c>
      <c r="AT436">
        <f>_xlfn.RANK.AVG(Table2[[#This Row],[6M Return vs Nifty Z-Score]],Table2[6M Return vs Nifty Z-Score])</f>
        <v>669</v>
      </c>
      <c r="AU436">
        <f>_xlfn.RANK.AVG(Table2[[#This Row],[Sharpe Ratio Z-Score]],Table2[Sharpe Ratio Z-Score])</f>
        <v>227</v>
      </c>
      <c r="AV436">
        <f>(Table2[[#This Row],[Rank 1Y]]+Table2[[#This Row],[Rank 6M]]+Table2[[#This Row],[Rank Sharpe]])/3</f>
        <v>420.33333333333331</v>
      </c>
    </row>
    <row r="437" spans="1:48" x14ac:dyDescent="0.3">
      <c r="A437" t="s">
        <v>1371</v>
      </c>
      <c r="B437" t="s">
        <v>1372</v>
      </c>
      <c r="C437" t="s">
        <v>3136</v>
      </c>
      <c r="D437" t="s">
        <v>21</v>
      </c>
      <c r="E437">
        <v>8086.1324660479904</v>
      </c>
      <c r="F437">
        <v>29.12</v>
      </c>
      <c r="G437">
        <v>33.113543271462802</v>
      </c>
      <c r="H437">
        <f>(Table2[[#This Row],[1Y Return vs Nifty]]-AVERAGE(Table2[1Y Return vs Nifty]))/_xlfn.STDEV.P(Table2[1Y Return vs Nifty])</f>
        <v>0.16028669654977951</v>
      </c>
      <c r="I437">
        <v>5.2864595672196302</v>
      </c>
      <c r="J437">
        <f>(Table2[[#This Row],[1M Return vs Nifty]]-AVERAGE(Table2[1M Return vs Nifty]))/_xlfn.STDEV.P(Table2[1M Return vs Nifty])</f>
        <v>0.65443481859260011</v>
      </c>
      <c r="K437">
        <v>-17.077637211896</v>
      </c>
      <c r="L437">
        <f>(Table2[[#This Row],[6M Return vs Nifty]]-AVERAGE(Table2[6M Return vs Nifty]))/_xlfn.STDEV.P(Table2[6M Return vs Nifty])</f>
        <v>-0.7842867503821862</v>
      </c>
      <c r="M437">
        <v>2.4988222085437899</v>
      </c>
      <c r="N437">
        <f>(Table2[[#This Row],[1W Return vs Nifty]]-AVERAGE(Table2[1W Return vs Nifty]))/_xlfn.STDEV.P(Table2[1W Return vs Nifty])</f>
        <v>0.36689752249523572</v>
      </c>
      <c r="O437">
        <v>28.25</v>
      </c>
      <c r="P437">
        <v>28.59300631432</v>
      </c>
      <c r="Q437">
        <v>28.0884735686443</v>
      </c>
      <c r="R437">
        <v>51.452136406137903</v>
      </c>
      <c r="S437" s="1">
        <f>(Table2[[#This Row],[Close Price]]-Table2[[#This Row],[20D EMA]])/Table2[[#This Row],[20D EMA]]</f>
        <v>3.0796460176991187E-2</v>
      </c>
      <c r="T437" s="1">
        <f>(Table2[[#This Row],[Close Price]]-Table2[[#This Row],[50D EMA]])/Table2[[#This Row],[50D EMA]]</f>
        <v>1.8430859626539897E-2</v>
      </c>
      <c r="U437" s="1">
        <f>(Table2[[#This Row],[Close Price]]-Table2[[#This Row],[200D EMA]])/Table2[[#This Row],[200D EMA]]</f>
        <v>3.6724189687089778E-2</v>
      </c>
      <c r="V437">
        <v>0.42742886738088298</v>
      </c>
      <c r="W437">
        <v>27.76</v>
      </c>
      <c r="X437">
        <v>29.25</v>
      </c>
      <c r="Y437">
        <v>26.14</v>
      </c>
      <c r="Z437">
        <v>29.25</v>
      </c>
      <c r="AA437">
        <v>26.13</v>
      </c>
      <c r="AB437">
        <v>32.299999999999997</v>
      </c>
      <c r="AC437" s="1">
        <f>(Table2[[#This Row],[Close Price]]/Table2[[#This Row],[Day Low]])-1</f>
        <v>4.8991354466858761E-2</v>
      </c>
      <c r="AD437" s="1">
        <f>(Table2[[#This Row],[Day High]]/Table2[[#This Row],[Close Price]])-1</f>
        <v>4.4642857142855874E-3</v>
      </c>
      <c r="AE437" s="1">
        <f>(Table2[[#This Row],[Close Price]]/Table2[[#This Row],[Current Week Low]])-1</f>
        <v>0.1140015302218822</v>
      </c>
      <c r="AF437" s="1">
        <f>(Table2[[#This Row],[Current Week High]]/Table2[[#This Row],[Close Price]])-1</f>
        <v>4.4642857142855874E-3</v>
      </c>
      <c r="AG437" s="1">
        <f>(Table2[[#This Row],[Close Price]]/Table2[[#This Row],[Current Month Low]])-1</f>
        <v>0.11442786069651745</v>
      </c>
      <c r="AH437" s="1">
        <f>(Table2[[#This Row],[Current Month High]]/Table2[[#This Row],[Close Price]])-1</f>
        <v>0.10920329670329654</v>
      </c>
      <c r="AI437">
        <v>39.089262692614597</v>
      </c>
      <c r="AJ437">
        <v>62.531474688187799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-0.09</v>
      </c>
      <c r="AM437" t="s">
        <v>3181</v>
      </c>
      <c r="AN437">
        <v>2.0299999999999998</v>
      </c>
      <c r="AO437" t="s">
        <v>3182</v>
      </c>
      <c r="AP437">
        <v>2.7750948691360001E-2</v>
      </c>
      <c r="AQ437">
        <f>(Table2[[#This Row],[Sharpe Ratio]]-AVERAGE(Table2[Sharpe Ratio]))/_xlfn.STDEV.P(Table2[Sharpe Ratio])</f>
        <v>-0.35735782470883182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248</v>
      </c>
      <c r="AT437">
        <f>_xlfn.RANK.AVG(Table2[[#This Row],[6M Return vs Nifty Z-Score]],Table2[6M Return vs Nifty Z-Score])</f>
        <v>584</v>
      </c>
      <c r="AU437">
        <f>_xlfn.RANK.AVG(Table2[[#This Row],[Sharpe Ratio Z-Score]],Table2[Sharpe Ratio Z-Score])</f>
        <v>431</v>
      </c>
      <c r="AV437">
        <f>(Table2[[#This Row],[Rank 1Y]]+Table2[[#This Row],[Rank 6M]]+Table2[[#This Row],[Rank Sharpe]])/3</f>
        <v>421</v>
      </c>
    </row>
    <row r="438" spans="1:48" x14ac:dyDescent="0.3">
      <c r="A438" t="s">
        <v>992</v>
      </c>
      <c r="B438" t="s">
        <v>993</v>
      </c>
      <c r="C438" t="s">
        <v>3134</v>
      </c>
      <c r="D438" t="s">
        <v>194</v>
      </c>
      <c r="E438">
        <v>14239.8044764799</v>
      </c>
      <c r="F438">
        <v>1441.6</v>
      </c>
      <c r="G438">
        <v>12.7707190485369</v>
      </c>
      <c r="H438">
        <f>(Table2[[#This Row],[1Y Return vs Nifty]]-AVERAGE(Table2[1Y Return vs Nifty]))/_xlfn.STDEV.P(Table2[1Y Return vs Nifty])</f>
        <v>-0.1887948695789245</v>
      </c>
      <c r="I438">
        <v>-19.471221426965698</v>
      </c>
      <c r="J438">
        <f>(Table2[[#This Row],[1M Return vs Nifty]]-AVERAGE(Table2[1M Return vs Nifty]))/_xlfn.STDEV.P(Table2[1M Return vs Nifty])</f>
        <v>-2.2006652094482897</v>
      </c>
      <c r="K438">
        <v>-8.1474905854182396</v>
      </c>
      <c r="L438">
        <f>(Table2[[#This Row],[6M Return vs Nifty]]-AVERAGE(Table2[6M Return vs Nifty]))/_xlfn.STDEV.P(Table2[6M Return vs Nifty])</f>
        <v>-0.46810921694416746</v>
      </c>
      <c r="M438">
        <v>-7.5361726260315596</v>
      </c>
      <c r="N438">
        <f>(Table2[[#This Row],[1W Return vs Nifty]]-AVERAGE(Table2[1W Return vs Nifty]))/_xlfn.STDEV.P(Table2[1W Return vs Nifty])</f>
        <v>-1.7090255847193467</v>
      </c>
      <c r="O438">
        <v>1619.31</v>
      </c>
      <c r="P438">
        <v>1715.58390646513</v>
      </c>
      <c r="Q438">
        <v>1566.3208497179801</v>
      </c>
      <c r="R438">
        <v>23.0508914625484</v>
      </c>
      <c r="S438" s="1">
        <f>(Table2[[#This Row],[Close Price]]-Table2[[#This Row],[20D EMA]])/Table2[[#This Row],[20D EMA]]</f>
        <v>-0.10974427379562902</v>
      </c>
      <c r="T438" s="1">
        <f>(Table2[[#This Row],[Close Price]]-Table2[[#This Row],[50D EMA]])/Table2[[#This Row],[50D EMA]]</f>
        <v>-0.15970300574202717</v>
      </c>
      <c r="U438" s="1">
        <f>(Table2[[#This Row],[Close Price]]-Table2[[#This Row],[200D EMA]])/Table2[[#This Row],[200D EMA]]</f>
        <v>-7.9626629333598195E-2</v>
      </c>
      <c r="V438">
        <v>1.5620236579787701</v>
      </c>
      <c r="W438">
        <v>1417.3</v>
      </c>
      <c r="X438">
        <v>1449.9</v>
      </c>
      <c r="Y438">
        <v>1390.55</v>
      </c>
      <c r="Z438">
        <v>1485.65</v>
      </c>
      <c r="AA438">
        <v>1390.55</v>
      </c>
      <c r="AB438">
        <v>1958</v>
      </c>
      <c r="AC438" s="1">
        <f>(Table2[[#This Row],[Close Price]]/Table2[[#This Row],[Day Low]])-1</f>
        <v>1.714527622945039E-2</v>
      </c>
      <c r="AD438" s="1">
        <f>(Table2[[#This Row],[Day High]]/Table2[[#This Row],[Close Price]])-1</f>
        <v>5.7574916759157713E-3</v>
      </c>
      <c r="AE438" s="1">
        <f>(Table2[[#This Row],[Close Price]]/Table2[[#This Row],[Current Week Low]])-1</f>
        <v>3.6712092337564339E-2</v>
      </c>
      <c r="AF438" s="1">
        <f>(Table2[[#This Row],[Current Week High]]/Table2[[#This Row],[Close Price]])-1</f>
        <v>3.0556326304106651E-2</v>
      </c>
      <c r="AG438" s="1">
        <f>(Table2[[#This Row],[Close Price]]/Table2[[#This Row],[Current Month Low]])-1</f>
        <v>3.6712092337564339E-2</v>
      </c>
      <c r="AH438" s="1">
        <f>(Table2[[#This Row],[Current Month High]]/Table2[[#This Row],[Close Price]])-1</f>
        <v>0.35821309655937861</v>
      </c>
      <c r="AI438">
        <v>37.902330743618201</v>
      </c>
      <c r="AJ438">
        <v>44.304304304304203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-0.13</v>
      </c>
      <c r="AM438" t="s">
        <v>3181</v>
      </c>
      <c r="AN438">
        <v>-21.37</v>
      </c>
      <c r="AO438" t="s">
        <v>3181</v>
      </c>
      <c r="AP438">
        <v>2.9738320418905999E-2</v>
      </c>
      <c r="AQ438">
        <f>(Table2[[#This Row],[Sharpe Ratio]]-AVERAGE(Table2[Sharpe Ratio]))/_xlfn.STDEV.P(Table2[Sharpe Ratio])</f>
        <v>-0.33374896971185147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361</v>
      </c>
      <c r="AT438">
        <f>_xlfn.RANK.AVG(Table2[[#This Row],[6M Return vs Nifty Z-Score]],Table2[6M Return vs Nifty Z-Score])</f>
        <v>478</v>
      </c>
      <c r="AU438">
        <f>_xlfn.RANK.AVG(Table2[[#This Row],[Sharpe Ratio Z-Score]],Table2[Sharpe Ratio Z-Score])</f>
        <v>426</v>
      </c>
      <c r="AV438">
        <f>(Table2[[#This Row],[Rank 1Y]]+Table2[[#This Row],[Rank 6M]]+Table2[[#This Row],[Rank Sharpe]])/3</f>
        <v>421.66666666666669</v>
      </c>
    </row>
    <row r="439" spans="1:48" x14ac:dyDescent="0.3">
      <c r="A439" t="s">
        <v>707</v>
      </c>
      <c r="B439" t="s">
        <v>708</v>
      </c>
      <c r="C439" t="s">
        <v>3146</v>
      </c>
      <c r="D439" t="s">
        <v>307</v>
      </c>
      <c r="E439">
        <v>25166.7084703</v>
      </c>
      <c r="F439">
        <v>391</v>
      </c>
      <c r="G439">
        <v>11.7874012405511</v>
      </c>
      <c r="H439">
        <f>(Table2[[#This Row],[1Y Return vs Nifty]]-AVERAGE(Table2[1Y Return vs Nifty]))/_xlfn.STDEV.P(Table2[1Y Return vs Nifty])</f>
        <v>-0.20566854044450095</v>
      </c>
      <c r="I439">
        <v>0.79500566409015905</v>
      </c>
      <c r="J439">
        <f>(Table2[[#This Row],[1M Return vs Nifty]]-AVERAGE(Table2[1M Return vs Nifty]))/_xlfn.STDEV.P(Table2[1M Return vs Nifty])</f>
        <v>0.13647232574922358</v>
      </c>
      <c r="K439">
        <v>13.5800529610193</v>
      </c>
      <c r="L439">
        <f>(Table2[[#This Row],[6M Return vs Nifty]]-AVERAGE(Table2[6M Return vs Nifty]))/_xlfn.STDEV.P(Table2[6M Return vs Nifty])</f>
        <v>0.30116831158050622</v>
      </c>
      <c r="M439">
        <v>3.8686013210123098E-2</v>
      </c>
      <c r="N439">
        <f>(Table2[[#This Row],[1W Return vs Nifty]]-AVERAGE(Table2[1W Return vs Nifty]))/_xlfn.STDEV.P(Table2[1W Return vs Nifty])</f>
        <v>-0.14202686251709018</v>
      </c>
      <c r="O439">
        <v>408.56</v>
      </c>
      <c r="P439">
        <v>422.84947831727601</v>
      </c>
      <c r="Q439">
        <v>388.81735289839298</v>
      </c>
      <c r="R439">
        <v>27.026225446410301</v>
      </c>
      <c r="S439" s="1">
        <f>(Table2[[#This Row],[Close Price]]-Table2[[#This Row],[20D EMA]])/Table2[[#This Row],[20D EMA]]</f>
        <v>-4.298022322302722E-2</v>
      </c>
      <c r="T439" s="1">
        <f>(Table2[[#This Row],[Close Price]]-Table2[[#This Row],[50D EMA]])/Table2[[#This Row],[50D EMA]]</f>
        <v>-7.5321077476601356E-2</v>
      </c>
      <c r="U439" s="1">
        <f>(Table2[[#This Row],[Close Price]]-Table2[[#This Row],[200D EMA]])/Table2[[#This Row],[200D EMA]]</f>
        <v>5.6135537298855941E-3</v>
      </c>
      <c r="V439">
        <v>0.74361716311485004</v>
      </c>
      <c r="W439">
        <v>388.35</v>
      </c>
      <c r="X439">
        <v>396.5</v>
      </c>
      <c r="Y439">
        <v>382.1</v>
      </c>
      <c r="Z439">
        <v>396.5</v>
      </c>
      <c r="AA439">
        <v>382.1</v>
      </c>
      <c r="AB439">
        <v>446.65</v>
      </c>
      <c r="AC439" s="1">
        <f>(Table2[[#This Row],[Close Price]]/Table2[[#This Row],[Day Low]])-1</f>
        <v>6.8237414703231636E-3</v>
      </c>
      <c r="AD439" s="1">
        <f>(Table2[[#This Row],[Day High]]/Table2[[#This Row],[Close Price]])-1</f>
        <v>1.406649616368294E-2</v>
      </c>
      <c r="AE439" s="1">
        <f>(Table2[[#This Row],[Close Price]]/Table2[[#This Row],[Current Week Low]])-1</f>
        <v>2.3292331850300885E-2</v>
      </c>
      <c r="AF439" s="1">
        <f>(Table2[[#This Row],[Current Week High]]/Table2[[#This Row],[Close Price]])-1</f>
        <v>1.406649616368294E-2</v>
      </c>
      <c r="AG439" s="1">
        <f>(Table2[[#This Row],[Close Price]]/Table2[[#This Row],[Current Month Low]])-1</f>
        <v>2.3292331850300885E-2</v>
      </c>
      <c r="AH439" s="1">
        <f>(Table2[[#This Row],[Current Month High]]/Table2[[#This Row],[Close Price]])-1</f>
        <v>0.14232736572890015</v>
      </c>
      <c r="AI439">
        <v>23.7851662404092</v>
      </c>
      <c r="AJ439">
        <v>49.665071770334897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-0.09</v>
      </c>
      <c r="AM439" t="s">
        <v>3181</v>
      </c>
      <c r="AN439">
        <v>-9.08</v>
      </c>
      <c r="AO439" t="s">
        <v>3181</v>
      </c>
      <c r="AP439">
        <v>-6.0237435549645002E-2</v>
      </c>
      <c r="AQ439">
        <f>(Table2[[#This Row],[Sharpe Ratio]]-AVERAGE(Table2[Sharpe Ratio]))/_xlfn.STDEV.P(Table2[Sharpe Ratio])</f>
        <v>-1.4026101930362869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364</v>
      </c>
      <c r="AT439">
        <f>_xlfn.RANK.AVG(Table2[[#This Row],[6M Return vs Nifty Z-Score]],Table2[6M Return vs Nifty Z-Score])</f>
        <v>225</v>
      </c>
      <c r="AU439">
        <f>_xlfn.RANK.AVG(Table2[[#This Row],[Sharpe Ratio Z-Score]],Table2[Sharpe Ratio Z-Score])</f>
        <v>677</v>
      </c>
      <c r="AV439">
        <f>(Table2[[#This Row],[Rank 1Y]]+Table2[[#This Row],[Rank 6M]]+Table2[[#This Row],[Rank Sharpe]])/3</f>
        <v>422</v>
      </c>
    </row>
    <row r="440" spans="1:48" x14ac:dyDescent="0.3">
      <c r="A440" t="s">
        <v>1365</v>
      </c>
      <c r="B440" t="s">
        <v>1366</v>
      </c>
      <c r="C440" t="s">
        <v>3136</v>
      </c>
      <c r="D440" t="s">
        <v>502</v>
      </c>
      <c r="E440">
        <v>8141.77576795</v>
      </c>
      <c r="F440">
        <v>246.5</v>
      </c>
      <c r="G440">
        <v>-19.481068831174099</v>
      </c>
      <c r="H440">
        <f>(Table2[[#This Row],[1Y Return vs Nifty]]-AVERAGE(Table2[1Y Return vs Nifty]))/_xlfn.STDEV.P(Table2[1Y Return vs Nifty])</f>
        <v>-0.74223349246257464</v>
      </c>
      <c r="I440">
        <v>-7.9830026219810399</v>
      </c>
      <c r="J440">
        <f>(Table2[[#This Row],[1M Return vs Nifty]]-AVERAGE(Table2[1M Return vs Nifty]))/_xlfn.STDEV.P(Table2[1M Return vs Nifty])</f>
        <v>-0.87582328099969642</v>
      </c>
      <c r="K440">
        <v>6.64515124226984</v>
      </c>
      <c r="L440">
        <f>(Table2[[#This Row],[6M Return vs Nifty]]-AVERAGE(Table2[6M Return vs Nifty]))/_xlfn.STDEV.P(Table2[6M Return vs Nifty])</f>
        <v>5.5633695881355825E-2</v>
      </c>
      <c r="M440">
        <v>-0.29822997670653301</v>
      </c>
      <c r="N440">
        <f>(Table2[[#This Row],[1W Return vs Nifty]]-AVERAGE(Table2[1W Return vs Nifty]))/_xlfn.STDEV.P(Table2[1W Return vs Nifty])</f>
        <v>-0.21172412695894663</v>
      </c>
      <c r="O440">
        <v>262.39</v>
      </c>
      <c r="P440">
        <v>264.946041236898</v>
      </c>
      <c r="Q440">
        <v>243.87575126439901</v>
      </c>
      <c r="R440">
        <v>31.818456608906899</v>
      </c>
      <c r="S440" s="1">
        <f>(Table2[[#This Row],[Close Price]]-Table2[[#This Row],[20D EMA]])/Table2[[#This Row],[20D EMA]]</f>
        <v>-6.0558710316704095E-2</v>
      </c>
      <c r="T440" s="1">
        <f>(Table2[[#This Row],[Close Price]]-Table2[[#This Row],[50D EMA]])/Table2[[#This Row],[50D EMA]]</f>
        <v>-6.9621879046702626E-2</v>
      </c>
      <c r="U440" s="1">
        <f>(Table2[[#This Row],[Close Price]]-Table2[[#This Row],[200D EMA]])/Table2[[#This Row],[200D EMA]]</f>
        <v>1.0760597238533546E-2</v>
      </c>
      <c r="V440">
        <v>0.71354396154961897</v>
      </c>
      <c r="W440">
        <v>242.25</v>
      </c>
      <c r="X440">
        <v>252.4</v>
      </c>
      <c r="Y440">
        <v>242.25</v>
      </c>
      <c r="Z440">
        <v>262.5</v>
      </c>
      <c r="AA440">
        <v>241.1</v>
      </c>
      <c r="AB440">
        <v>297.60000000000002</v>
      </c>
      <c r="AC440" s="1">
        <f>(Table2[[#This Row],[Close Price]]/Table2[[#This Row],[Day Low]])-1</f>
        <v>1.7543859649122862E-2</v>
      </c>
      <c r="AD440" s="1">
        <f>(Table2[[#This Row],[Day High]]/Table2[[#This Row],[Close Price]])-1</f>
        <v>2.3935091277890397E-2</v>
      </c>
      <c r="AE440" s="1">
        <f>(Table2[[#This Row],[Close Price]]/Table2[[#This Row],[Current Week Low]])-1</f>
        <v>1.7543859649122862E-2</v>
      </c>
      <c r="AF440" s="1">
        <f>(Table2[[#This Row],[Current Week High]]/Table2[[#This Row],[Close Price]])-1</f>
        <v>6.4908722109533468E-2</v>
      </c>
      <c r="AG440" s="1">
        <f>(Table2[[#This Row],[Close Price]]/Table2[[#This Row],[Current Month Low]])-1</f>
        <v>2.2397345499792554E-2</v>
      </c>
      <c r="AH440" s="1">
        <f>(Table2[[#This Row],[Current Month High]]/Table2[[#This Row],[Close Price]])-1</f>
        <v>0.2073022312373225</v>
      </c>
      <c r="AI440">
        <v>20.730223123732198</v>
      </c>
      <c r="AJ440">
        <v>22.271825396825299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-0.03</v>
      </c>
      <c r="AM440" t="s">
        <v>3181</v>
      </c>
      <c r="AN440">
        <v>-10.31</v>
      </c>
      <c r="AO440" t="s">
        <v>3181</v>
      </c>
      <c r="AP440">
        <v>4.3454944874756998E-2</v>
      </c>
      <c r="AQ440">
        <f>(Table2[[#This Row],[Sharpe Ratio]]-AVERAGE(Table2[Sharpe Ratio]))/_xlfn.STDEV.P(Table2[Sharpe Ratio])</f>
        <v>-0.17080320906842603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571</v>
      </c>
      <c r="AT440">
        <f>_xlfn.RANK.AVG(Table2[[#This Row],[6M Return vs Nifty Z-Score]],Table2[6M Return vs Nifty Z-Score])</f>
        <v>304</v>
      </c>
      <c r="AU440">
        <f>_xlfn.RANK.AVG(Table2[[#This Row],[Sharpe Ratio Z-Score]],Table2[Sharpe Ratio Z-Score])</f>
        <v>393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280</v>
      </c>
      <c r="B441" t="s">
        <v>281</v>
      </c>
      <c r="C441" t="s">
        <v>3136</v>
      </c>
      <c r="D441" t="s">
        <v>32</v>
      </c>
      <c r="E441">
        <v>93110.235183900004</v>
      </c>
      <c r="F441">
        <v>102.65</v>
      </c>
      <c r="G441">
        <v>6.6720595980802502</v>
      </c>
      <c r="H441">
        <f>(Table2[[#This Row],[1Y Return vs Nifty]]-AVERAGE(Table2[1Y Return vs Nifty]))/_xlfn.STDEV.P(Table2[1Y Return vs Nifty])</f>
        <v>-0.29344747675486293</v>
      </c>
      <c r="I441">
        <v>-0.75526889385429996</v>
      </c>
      <c r="J441">
        <f>(Table2[[#This Row],[1M Return vs Nifty]]-AVERAGE(Table2[1M Return vs Nifty]))/_xlfn.STDEV.P(Table2[1M Return vs Nifty])</f>
        <v>-4.2308107478664446E-2</v>
      </c>
      <c r="K441">
        <v>-25.4306412127968</v>
      </c>
      <c r="L441">
        <f>(Table2[[#This Row],[6M Return vs Nifty]]-AVERAGE(Table2[6M Return vs Nifty]))/_xlfn.STDEV.P(Table2[6M Return vs Nifty])</f>
        <v>-1.0800301812875752</v>
      </c>
      <c r="M441">
        <v>5.6654363120915603</v>
      </c>
      <c r="N441">
        <f>(Table2[[#This Row],[1W Return vs Nifty]]-AVERAGE(Table2[1W Return vs Nifty]))/_xlfn.STDEV.P(Table2[1W Return vs Nifty])</f>
        <v>1.0219698466520009</v>
      </c>
      <c r="O441">
        <v>102.58</v>
      </c>
      <c r="P441">
        <v>105.48226295327601</v>
      </c>
      <c r="Q441">
        <v>105.199383289115</v>
      </c>
      <c r="R441">
        <v>55.328740781453803</v>
      </c>
      <c r="S441" s="1">
        <f>(Table2[[#This Row],[Close Price]]-Table2[[#This Row],[20D EMA]])/Table2[[#This Row],[20D EMA]]</f>
        <v>6.823942288945934E-4</v>
      </c>
      <c r="T441" s="1">
        <f>(Table2[[#This Row],[Close Price]]-Table2[[#This Row],[50D EMA]])/Table2[[#This Row],[50D EMA]]</f>
        <v>-2.6850608566584964E-2</v>
      </c>
      <c r="U441" s="1">
        <f>(Table2[[#This Row],[Close Price]]-Table2[[#This Row],[200D EMA]])/Table2[[#This Row],[200D EMA]]</f>
        <v>-2.4233823520701039E-2</v>
      </c>
      <c r="V441">
        <v>1.1294710117592699</v>
      </c>
      <c r="W441">
        <v>102.15</v>
      </c>
      <c r="X441">
        <v>104.15</v>
      </c>
      <c r="Y441">
        <v>94.75</v>
      </c>
      <c r="Z441">
        <v>104.95</v>
      </c>
      <c r="AA441">
        <v>92.98</v>
      </c>
      <c r="AB441">
        <v>112.46</v>
      </c>
      <c r="AC441" s="1">
        <f>(Table2[[#This Row],[Close Price]]/Table2[[#This Row],[Day Low]])-1</f>
        <v>4.8947626040136694E-3</v>
      </c>
      <c r="AD441" s="1">
        <f>(Table2[[#This Row],[Day High]]/Table2[[#This Row],[Close Price]])-1</f>
        <v>1.4612761811982455E-2</v>
      </c>
      <c r="AE441" s="1">
        <f>(Table2[[#This Row],[Close Price]]/Table2[[#This Row],[Current Week Low]])-1</f>
        <v>8.337730870712412E-2</v>
      </c>
      <c r="AF441" s="1">
        <f>(Table2[[#This Row],[Current Week High]]/Table2[[#This Row],[Close Price]])-1</f>
        <v>2.2406234778373113E-2</v>
      </c>
      <c r="AG441" s="1">
        <f>(Table2[[#This Row],[Close Price]]/Table2[[#This Row],[Current Month Low]])-1</f>
        <v>0.10400086040008616</v>
      </c>
      <c r="AH441" s="1">
        <f>(Table2[[#This Row],[Current Month High]]/Table2[[#This Row],[Close Price]])-1</f>
        <v>9.5567462250365276E-2</v>
      </c>
      <c r="AI441">
        <v>25.572333170969301</v>
      </c>
      <c r="AJ441">
        <v>35.065789473684198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-7.0000000000000007E-2</v>
      </c>
      <c r="AM441" t="s">
        <v>3181</v>
      </c>
      <c r="AN441">
        <v>-1.7</v>
      </c>
      <c r="AO441" t="s">
        <v>3181</v>
      </c>
      <c r="AP441">
        <v>0.10453738747322799</v>
      </c>
      <c r="AQ441">
        <f>(Table2[[#This Row],[Sharpe Ratio]]-AVERAGE(Table2[Sharpe Ratio]))/_xlfn.STDEV.P(Table2[Sharpe Ratio])</f>
        <v>0.55482175086263019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398</v>
      </c>
      <c r="AT441">
        <f>_xlfn.RANK.AVG(Table2[[#This Row],[6M Return vs Nifty Z-Score]],Table2[6M Return vs Nifty Z-Score])</f>
        <v>668</v>
      </c>
      <c r="AU441">
        <f>_xlfn.RANK.AVG(Table2[[#This Row],[Sharpe Ratio Z-Score]],Table2[Sharpe Ratio Z-Score])</f>
        <v>203</v>
      </c>
      <c r="AV441">
        <f>(Table2[[#This Row],[Rank 1Y]]+Table2[[#This Row],[Rank 6M]]+Table2[[#This Row],[Rank Sharpe]])/3</f>
        <v>423</v>
      </c>
    </row>
    <row r="442" spans="1:48" x14ac:dyDescent="0.3">
      <c r="A442" t="s">
        <v>503</v>
      </c>
      <c r="B442" t="s">
        <v>504</v>
      </c>
      <c r="C442" t="s">
        <v>3136</v>
      </c>
      <c r="D442" t="s">
        <v>32</v>
      </c>
      <c r="E442">
        <v>42226.636675499998</v>
      </c>
      <c r="F442">
        <v>54.9</v>
      </c>
      <c r="G442">
        <v>4.6319249590715499</v>
      </c>
      <c r="H442">
        <f>(Table2[[#This Row],[1Y Return vs Nifty]]-AVERAGE(Table2[1Y Return vs Nifty]))/_xlfn.STDEV.P(Table2[1Y Return vs Nifty])</f>
        <v>-0.32845605703330683</v>
      </c>
      <c r="I442">
        <v>-0.97811125581109204</v>
      </c>
      <c r="J442">
        <f>(Table2[[#This Row],[1M Return vs Nifty]]-AVERAGE(Table2[1M Return vs Nifty]))/_xlfn.STDEV.P(Table2[1M Return vs Nifty])</f>
        <v>-6.8006687003174998E-2</v>
      </c>
      <c r="K442">
        <v>-28.427043824868701</v>
      </c>
      <c r="L442">
        <f>(Table2[[#This Row],[6M Return vs Nifty]]-AVERAGE(Table2[6M Return vs Nifty]))/_xlfn.STDEV.P(Table2[6M Return vs Nifty])</f>
        <v>-1.1861197256924918</v>
      </c>
      <c r="M442">
        <v>10.3144040077641</v>
      </c>
      <c r="N442">
        <f>(Table2[[#This Row],[1W Return vs Nifty]]-AVERAGE(Table2[1W Return vs Nifty]))/_xlfn.STDEV.P(Table2[1W Return vs Nifty])</f>
        <v>1.9836942544104184</v>
      </c>
      <c r="O442">
        <v>53.75</v>
      </c>
      <c r="P442">
        <v>56.880328097180801</v>
      </c>
      <c r="Q442">
        <v>57.858324310482097</v>
      </c>
      <c r="R442">
        <v>63.514301224416698</v>
      </c>
      <c r="S442" s="1">
        <f>(Table2[[#This Row],[Close Price]]-Table2[[#This Row],[20D EMA]])/Table2[[#This Row],[20D EMA]]</f>
        <v>2.1395348837209276E-2</v>
      </c>
      <c r="T442" s="1">
        <f>(Table2[[#This Row],[Close Price]]-Table2[[#This Row],[50D EMA]])/Table2[[#This Row],[50D EMA]]</f>
        <v>-3.4815693991732698E-2</v>
      </c>
      <c r="U442" s="1">
        <f>(Table2[[#This Row],[Close Price]]-Table2[[#This Row],[200D EMA]])/Table2[[#This Row],[200D EMA]]</f>
        <v>-5.1130487198471165E-2</v>
      </c>
      <c r="V442">
        <v>1.45679128298372</v>
      </c>
      <c r="W442">
        <v>54.08</v>
      </c>
      <c r="X442">
        <v>55.84</v>
      </c>
      <c r="Y442">
        <v>48.76</v>
      </c>
      <c r="Z442">
        <v>56.9</v>
      </c>
      <c r="AA442">
        <v>47.37</v>
      </c>
      <c r="AB442">
        <v>60.61</v>
      </c>
      <c r="AC442" s="1">
        <f>(Table2[[#This Row],[Close Price]]/Table2[[#This Row],[Day Low]])-1</f>
        <v>1.5162721893491105E-2</v>
      </c>
      <c r="AD442" s="1">
        <f>(Table2[[#This Row],[Day High]]/Table2[[#This Row],[Close Price]])-1</f>
        <v>1.7122040072859779E-2</v>
      </c>
      <c r="AE442" s="1">
        <f>(Table2[[#This Row],[Close Price]]/Table2[[#This Row],[Current Week Low]])-1</f>
        <v>0.12592288761279735</v>
      </c>
      <c r="AF442" s="1">
        <f>(Table2[[#This Row],[Current Week High]]/Table2[[#This Row],[Close Price]])-1</f>
        <v>3.6429872495446158E-2</v>
      </c>
      <c r="AG442" s="1">
        <f>(Table2[[#This Row],[Close Price]]/Table2[[#This Row],[Current Month Low]])-1</f>
        <v>0.15896136795440152</v>
      </c>
      <c r="AH442" s="1">
        <f>(Table2[[#This Row],[Current Month High]]/Table2[[#This Row],[Close Price]])-1</f>
        <v>0.10400728597449915</v>
      </c>
      <c r="AI442">
        <v>33.879781420764999</v>
      </c>
      <c r="AJ442">
        <v>33.090909090909001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-0.12</v>
      </c>
      <c r="AM442" t="s">
        <v>3181</v>
      </c>
      <c r="AN442">
        <v>1.07</v>
      </c>
      <c r="AO442" t="s">
        <v>3182</v>
      </c>
      <c r="AP442">
        <v>0.11473054745474</v>
      </c>
      <c r="AQ442">
        <f>(Table2[[#This Row],[Sharpe Ratio]]-AVERAGE(Table2[Sharpe Ratio]))/_xlfn.STDEV.P(Table2[Sharpe Ratio])</f>
        <v>0.67591074122564221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411</v>
      </c>
      <c r="AT442">
        <f>_xlfn.RANK.AVG(Table2[[#This Row],[6M Return vs Nifty Z-Score]],Table2[6M Return vs Nifty Z-Score])</f>
        <v>684</v>
      </c>
      <c r="AU442">
        <f>_xlfn.RANK.AVG(Table2[[#This Row],[Sharpe Ratio Z-Score]],Table2[Sharpe Ratio Z-Score])</f>
        <v>175</v>
      </c>
      <c r="AV442">
        <f>(Table2[[#This Row],[Rank 1Y]]+Table2[[#This Row],[Rank 6M]]+Table2[[#This Row],[Rank Sharpe]])/3</f>
        <v>423.33333333333331</v>
      </c>
    </row>
    <row r="443" spans="1:48" x14ac:dyDescent="0.3">
      <c r="A443" t="s">
        <v>1934</v>
      </c>
      <c r="B443" t="s">
        <v>1935</v>
      </c>
      <c r="C443" t="s">
        <v>3143</v>
      </c>
      <c r="D443" t="s">
        <v>117</v>
      </c>
      <c r="E443">
        <v>3689.272320008</v>
      </c>
      <c r="F443">
        <v>204.71</v>
      </c>
      <c r="G443">
        <v>-7.3961577724598202</v>
      </c>
      <c r="H443">
        <f>(Table2[[#This Row],[1Y Return vs Nifty]]-AVERAGE(Table2[1Y Return vs Nifty]))/_xlfn.STDEV.P(Table2[1Y Return vs Nifty])</f>
        <v>-0.53485718951306638</v>
      </c>
      <c r="I443">
        <v>-9.9703089507966798</v>
      </c>
      <c r="J443">
        <f>(Table2[[#This Row],[1M Return vs Nifty]]-AVERAGE(Table2[1M Return vs Nifty]))/_xlfn.STDEV.P(Table2[1M Return vs Nifty])</f>
        <v>-1.1050029992640997</v>
      </c>
      <c r="K443">
        <v>-13.434410317029</v>
      </c>
      <c r="L443">
        <f>(Table2[[#This Row],[6M Return vs Nifty]]-AVERAGE(Table2[6M Return vs Nifty]))/_xlfn.STDEV.P(Table2[6M Return vs Nifty])</f>
        <v>-0.65529597995533651</v>
      </c>
      <c r="M443">
        <v>1.38388796050202</v>
      </c>
      <c r="N443">
        <f>(Table2[[#This Row],[1W Return vs Nifty]]-AVERAGE(Table2[1W Return vs Nifty]))/_xlfn.STDEV.P(Table2[1W Return vs Nifty])</f>
        <v>0.1362528827431348</v>
      </c>
      <c r="O443">
        <v>210.98</v>
      </c>
      <c r="P443">
        <v>217.62637126733799</v>
      </c>
      <c r="Q443">
        <v>215.07096936596</v>
      </c>
      <c r="R443">
        <v>41.599491491272403</v>
      </c>
      <c r="S443" s="1">
        <f>(Table2[[#This Row],[Close Price]]-Table2[[#This Row],[20D EMA]])/Table2[[#This Row],[20D EMA]]</f>
        <v>-2.9718456725755911E-2</v>
      </c>
      <c r="T443" s="1">
        <f>(Table2[[#This Row],[Close Price]]-Table2[[#This Row],[50D EMA]])/Table2[[#This Row],[50D EMA]]</f>
        <v>-5.9351130987113539E-2</v>
      </c>
      <c r="U443" s="1">
        <f>(Table2[[#This Row],[Close Price]]-Table2[[#This Row],[200D EMA]])/Table2[[#This Row],[200D EMA]]</f>
        <v>-4.8174653215655491E-2</v>
      </c>
      <c r="V443">
        <v>0.46430963743501003</v>
      </c>
      <c r="W443">
        <v>203.45</v>
      </c>
      <c r="X443">
        <v>207.9</v>
      </c>
      <c r="Y443">
        <v>195.72</v>
      </c>
      <c r="Z443">
        <v>208.34</v>
      </c>
      <c r="AA443">
        <v>194</v>
      </c>
      <c r="AB443">
        <v>246.13</v>
      </c>
      <c r="AC443" s="1">
        <f>(Table2[[#This Row],[Close Price]]/Table2[[#This Row],[Day Low]])-1</f>
        <v>6.1931678545097402E-3</v>
      </c>
      <c r="AD443" s="1">
        <f>(Table2[[#This Row],[Day High]]/Table2[[#This Row],[Close Price]])-1</f>
        <v>1.5583019881783899E-2</v>
      </c>
      <c r="AE443" s="1">
        <f>(Table2[[#This Row],[Close Price]]/Table2[[#This Row],[Current Week Low]])-1</f>
        <v>4.5932965460862452E-2</v>
      </c>
      <c r="AF443" s="1">
        <f>(Table2[[#This Row],[Current Week High]]/Table2[[#This Row],[Close Price]])-1</f>
        <v>1.7732401934443809E-2</v>
      </c>
      <c r="AG443" s="1">
        <f>(Table2[[#This Row],[Close Price]]/Table2[[#This Row],[Current Month Low]])-1</f>
        <v>5.5206185567010291E-2</v>
      </c>
      <c r="AH443" s="1">
        <f>(Table2[[#This Row],[Current Month High]]/Table2[[#This Row],[Close Price]])-1</f>
        <v>0.20233501050266223</v>
      </c>
      <c r="AI443">
        <v>34.311953495188298</v>
      </c>
      <c r="AJ443">
        <v>22.985881646139902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</v>
      </c>
      <c r="AM443" t="s">
        <v>3181</v>
      </c>
      <c r="AN443">
        <v>-8.52</v>
      </c>
      <c r="AO443" t="s">
        <v>3181</v>
      </c>
      <c r="AP443">
        <v>8.8856976829061005E-2</v>
      </c>
      <c r="AQ443">
        <f>(Table2[[#This Row],[Sharpe Ratio]]-AVERAGE(Table2[Sharpe Ratio]))/_xlfn.STDEV.P(Table2[Sharpe Ratio])</f>
        <v>0.36854731812308228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490</v>
      </c>
      <c r="AT443">
        <f>_xlfn.RANK.AVG(Table2[[#This Row],[6M Return vs Nifty Z-Score]],Table2[6M Return vs Nifty Z-Score])</f>
        <v>535</v>
      </c>
      <c r="AU443">
        <f>_xlfn.RANK.AVG(Table2[[#This Row],[Sharpe Ratio Z-Score]],Table2[Sharpe Ratio Z-Score])</f>
        <v>246</v>
      </c>
      <c r="AV443">
        <f>(Table2[[#This Row],[Rank 1Y]]+Table2[[#This Row],[Rank 6M]]+Table2[[#This Row],[Rank Sharpe]])/3</f>
        <v>423.66666666666669</v>
      </c>
    </row>
    <row r="444" spans="1:48" x14ac:dyDescent="0.3">
      <c r="A444" t="s">
        <v>1872</v>
      </c>
      <c r="B444" t="s">
        <v>1873</v>
      </c>
      <c r="C444" t="s">
        <v>3147</v>
      </c>
      <c r="D444" t="s">
        <v>131</v>
      </c>
      <c r="E444">
        <v>3931.3381954500001</v>
      </c>
      <c r="F444">
        <v>594.5</v>
      </c>
      <c r="G444">
        <v>-7.0665923639649799</v>
      </c>
      <c r="H444">
        <f>(Table2[[#This Row],[1Y Return vs Nifty]]-AVERAGE(Table2[1Y Return vs Nifty]))/_xlfn.STDEV.P(Table2[1Y Return vs Nifty])</f>
        <v>-0.52920186812413295</v>
      </c>
      <c r="I444">
        <v>7.6294560831806901</v>
      </c>
      <c r="J444">
        <f>(Table2[[#This Row],[1M Return vs Nifty]]-AVERAGE(Table2[1M Return vs Nifty]))/_xlfn.STDEV.P(Table2[1M Return vs Nifty])</f>
        <v>0.92463336505546334</v>
      </c>
      <c r="K444">
        <v>10.1664808864438</v>
      </c>
      <c r="L444">
        <f>(Table2[[#This Row],[6M Return vs Nifty]]-AVERAGE(Table2[6M Return vs Nifty]))/_xlfn.STDEV.P(Table2[6M Return vs Nifty])</f>
        <v>0.18030861644939961</v>
      </c>
      <c r="M444">
        <v>2.4113816877932499</v>
      </c>
      <c r="N444">
        <f>(Table2[[#This Row],[1W Return vs Nifty]]-AVERAGE(Table2[1W Return vs Nifty]))/_xlfn.STDEV.P(Table2[1W Return vs Nifty])</f>
        <v>0.34880884377389748</v>
      </c>
      <c r="O444">
        <v>583.29999999999995</v>
      </c>
      <c r="P444">
        <v>566.860537834615</v>
      </c>
      <c r="Q444">
        <v>533.10770945026002</v>
      </c>
      <c r="R444">
        <v>54.863119492885801</v>
      </c>
      <c r="S444" s="1">
        <f>(Table2[[#This Row],[Close Price]]-Table2[[#This Row],[20D EMA]])/Table2[[#This Row],[20D EMA]]</f>
        <v>1.9201097205554681E-2</v>
      </c>
      <c r="T444" s="1">
        <f>(Table2[[#This Row],[Close Price]]-Table2[[#This Row],[50D EMA]])/Table2[[#This Row],[50D EMA]]</f>
        <v>4.8758839821460599E-2</v>
      </c>
      <c r="U444" s="1">
        <f>(Table2[[#This Row],[Close Price]]-Table2[[#This Row],[200D EMA]])/Table2[[#This Row],[200D EMA]]</f>
        <v>0.11515926230563732</v>
      </c>
      <c r="V444">
        <v>0.82165558731421995</v>
      </c>
      <c r="W444">
        <v>590</v>
      </c>
      <c r="X444">
        <v>609</v>
      </c>
      <c r="Y444">
        <v>566.4</v>
      </c>
      <c r="Z444">
        <v>613.45000000000005</v>
      </c>
      <c r="AA444">
        <v>527.45000000000005</v>
      </c>
      <c r="AB444">
        <v>659</v>
      </c>
      <c r="AC444" s="1">
        <f>(Table2[[#This Row],[Close Price]]/Table2[[#This Row],[Day Low]])-1</f>
        <v>7.6271186440677319E-3</v>
      </c>
      <c r="AD444" s="1">
        <f>(Table2[[#This Row],[Day High]]/Table2[[#This Row],[Close Price]])-1</f>
        <v>2.4390243902439046E-2</v>
      </c>
      <c r="AE444" s="1">
        <f>(Table2[[#This Row],[Close Price]]/Table2[[#This Row],[Current Week Low]])-1</f>
        <v>4.961158192090398E-2</v>
      </c>
      <c r="AF444" s="1">
        <f>(Table2[[#This Row],[Current Week High]]/Table2[[#This Row],[Close Price]])-1</f>
        <v>3.1875525651808401E-2</v>
      </c>
      <c r="AG444" s="1">
        <f>(Table2[[#This Row],[Close Price]]/Table2[[#This Row],[Current Month Low]])-1</f>
        <v>0.12712105412835339</v>
      </c>
      <c r="AH444" s="1">
        <f>(Table2[[#This Row],[Current Month High]]/Table2[[#This Row],[Close Price]])-1</f>
        <v>0.10849453322119418</v>
      </c>
      <c r="AI444">
        <v>12.1951219512195</v>
      </c>
      <c r="AJ444">
        <v>39.8823529411764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0.31</v>
      </c>
      <c r="AM444" t="s">
        <v>3182</v>
      </c>
      <c r="AN444">
        <v>-3.3</v>
      </c>
      <c r="AO444" t="s">
        <v>3181</v>
      </c>
      <c r="AQ444">
        <f>(Table2[[#This Row],[Sharpe Ratio]]-AVERAGE(Table2[Sharpe Ratio]))/_xlfn.STDEV.P(Table2[Sharpe Ratio])</f>
        <v>-0.68702344015560113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0.23752551699902635</v>
      </c>
      <c r="AS444">
        <f>_xlfn.RANK.AVG(Table2[[#This Row],[1Y Return vs Nifty Z-Score]],Table2[1Y Return vs Nifty Z-Score])</f>
        <v>487</v>
      </c>
      <c r="AT444">
        <f>_xlfn.RANK.AVG(Table2[[#This Row],[6M Return vs Nifty Z-Score]],Table2[6M Return vs Nifty Z-Score])</f>
        <v>257</v>
      </c>
      <c r="AU444">
        <f>_xlfn.RANK.AVG(Table2[[#This Row],[Sharpe Ratio Z-Score]],Table2[Sharpe Ratio Z-Score])</f>
        <v>529.5</v>
      </c>
      <c r="AV444">
        <f>(Table2[[#This Row],[Rank 1Y]]+Table2[[#This Row],[Rank 6M]]+Table2[[#This Row],[Rank Sharpe]])/3</f>
        <v>424.5</v>
      </c>
    </row>
    <row r="445" spans="1:48" x14ac:dyDescent="0.3">
      <c r="A445" t="s">
        <v>1635</v>
      </c>
      <c r="B445" t="s">
        <v>1636</v>
      </c>
      <c r="C445" t="s">
        <v>3150</v>
      </c>
      <c r="D445" t="s">
        <v>284</v>
      </c>
      <c r="E445">
        <v>5713.2093066899997</v>
      </c>
      <c r="F445">
        <v>596.65</v>
      </c>
      <c r="G445">
        <v>-24.224447965129901</v>
      </c>
      <c r="H445">
        <f>(Table2[[#This Row],[1Y Return vs Nifty]]-AVERAGE(Table2[1Y Return vs Nifty]))/_xlfn.STDEV.P(Table2[1Y Return vs Nifty])</f>
        <v>-0.82362957585189212</v>
      </c>
      <c r="I445">
        <v>-5.2948709842222001</v>
      </c>
      <c r="J445">
        <f>(Table2[[#This Row],[1M Return vs Nifty]]-AVERAGE(Table2[1M Return vs Nifty]))/_xlfn.STDEV.P(Table2[1M Return vs Nifty])</f>
        <v>-0.56582313534205531</v>
      </c>
      <c r="K445">
        <v>8.8640838988925292</v>
      </c>
      <c r="L445">
        <f>(Table2[[#This Row],[6M Return vs Nifty]]-AVERAGE(Table2[6M Return vs Nifty]))/_xlfn.STDEV.P(Table2[6M Return vs Nifty])</f>
        <v>0.13419642094970657</v>
      </c>
      <c r="M445">
        <v>8.3050478518093698</v>
      </c>
      <c r="N445">
        <f>(Table2[[#This Row],[1W Return vs Nifty]]-AVERAGE(Table2[1W Return vs Nifty]))/_xlfn.STDEV.P(Table2[1W Return vs Nifty])</f>
        <v>1.5680220050936295</v>
      </c>
      <c r="O445">
        <v>600.58000000000004</v>
      </c>
      <c r="P445">
        <v>617.78318757868306</v>
      </c>
      <c r="Q445">
        <v>581.60949801166305</v>
      </c>
      <c r="R445">
        <v>58.590108600426802</v>
      </c>
      <c r="S445" s="1">
        <f>(Table2[[#This Row],[Close Price]]-Table2[[#This Row],[20D EMA]])/Table2[[#This Row],[20D EMA]]</f>
        <v>-6.5436744480336729E-3</v>
      </c>
      <c r="T445" s="1">
        <f>(Table2[[#This Row],[Close Price]]-Table2[[#This Row],[50D EMA]])/Table2[[#This Row],[50D EMA]]</f>
        <v>-3.4208097603807774E-2</v>
      </c>
      <c r="U445" s="1">
        <f>(Table2[[#This Row],[Close Price]]-Table2[[#This Row],[200D EMA]])/Table2[[#This Row],[200D EMA]]</f>
        <v>2.5860138185080532E-2</v>
      </c>
      <c r="V445">
        <v>0.447398143906104</v>
      </c>
      <c r="W445">
        <v>586.20000000000005</v>
      </c>
      <c r="X445">
        <v>603.9</v>
      </c>
      <c r="Y445">
        <v>536.1</v>
      </c>
      <c r="Z445">
        <v>615.5</v>
      </c>
      <c r="AA445">
        <v>536.1</v>
      </c>
      <c r="AB445">
        <v>688.2</v>
      </c>
      <c r="AC445" s="1">
        <f>(Table2[[#This Row],[Close Price]]/Table2[[#This Row],[Day Low]])-1</f>
        <v>1.7826680313886012E-2</v>
      </c>
      <c r="AD445" s="1">
        <f>(Table2[[#This Row],[Day High]]/Table2[[#This Row],[Close Price]])-1</f>
        <v>1.2151177407190072E-2</v>
      </c>
      <c r="AE445" s="1">
        <f>(Table2[[#This Row],[Close Price]]/Table2[[#This Row],[Current Week Low]])-1</f>
        <v>0.11294534601753403</v>
      </c>
      <c r="AF445" s="1">
        <f>(Table2[[#This Row],[Current Week High]]/Table2[[#This Row],[Close Price]])-1</f>
        <v>3.1593061258694322E-2</v>
      </c>
      <c r="AG445" s="1">
        <f>(Table2[[#This Row],[Close Price]]/Table2[[#This Row],[Current Month Low]])-1</f>
        <v>0.11294534601753403</v>
      </c>
      <c r="AH445" s="1">
        <f>(Table2[[#This Row],[Current Month High]]/Table2[[#This Row],[Close Price]])-1</f>
        <v>0.15344004022458746</v>
      </c>
      <c r="AI445">
        <v>21.8134584764937</v>
      </c>
      <c r="AJ445">
        <v>37.1766869755144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-0.01</v>
      </c>
      <c r="AM445" t="s">
        <v>3181</v>
      </c>
      <c r="AN445">
        <v>-4.5999999999999996</v>
      </c>
      <c r="AO445" t="s">
        <v>3181</v>
      </c>
      <c r="AP445">
        <v>4.0849251924438001E-2</v>
      </c>
      <c r="AQ445">
        <f>(Table2[[#This Row],[Sharpe Ratio]]-AVERAGE(Table2[Sharpe Ratio]))/_xlfn.STDEV.P(Table2[Sharpe Ratio])</f>
        <v>-0.20175737138143063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604</v>
      </c>
      <c r="AT445">
        <f>_xlfn.RANK.AVG(Table2[[#This Row],[6M Return vs Nifty Z-Score]],Table2[6M Return vs Nifty Z-Score])</f>
        <v>272</v>
      </c>
      <c r="AU445">
        <f>_xlfn.RANK.AVG(Table2[[#This Row],[Sharpe Ratio Z-Score]],Table2[Sharpe Ratio Z-Score])</f>
        <v>398</v>
      </c>
      <c r="AV445">
        <f>(Table2[[#This Row],[Rank 1Y]]+Table2[[#This Row],[Rank 6M]]+Table2[[#This Row],[Rank Sharpe]])/3</f>
        <v>424.66666666666669</v>
      </c>
    </row>
    <row r="446" spans="1:48" x14ac:dyDescent="0.3">
      <c r="A446" t="s">
        <v>1442</v>
      </c>
      <c r="B446" t="s">
        <v>1443</v>
      </c>
      <c r="C446" t="s">
        <v>3136</v>
      </c>
      <c r="D446" t="s">
        <v>571</v>
      </c>
      <c r="E446">
        <v>7287.8176046949902</v>
      </c>
      <c r="F446">
        <v>678.55</v>
      </c>
      <c r="G446">
        <v>-2.2919214915923898</v>
      </c>
      <c r="H446">
        <f>(Table2[[#This Row],[1Y Return vs Nifty]]-AVERAGE(Table2[1Y Return vs Nifty]))/_xlfn.STDEV.P(Table2[1Y Return vs Nifty])</f>
        <v>-0.44726882049948019</v>
      </c>
      <c r="I446">
        <v>-4.5833624049869099</v>
      </c>
      <c r="J446">
        <f>(Table2[[#This Row],[1M Return vs Nifty]]-AVERAGE(Table2[1M Return vs Nifty]))/_xlfn.STDEV.P(Table2[1M Return vs Nifty])</f>
        <v>-0.48377069412176815</v>
      </c>
      <c r="K446">
        <v>8.4765411551832202</v>
      </c>
      <c r="L446">
        <f>(Table2[[#This Row],[6M Return vs Nifty]]-AVERAGE(Table2[6M Return vs Nifty]))/_xlfn.STDEV.P(Table2[6M Return vs Nifty])</f>
        <v>0.12047522308667204</v>
      </c>
      <c r="M446">
        <v>-1.7754807258274199</v>
      </c>
      <c r="N446">
        <f>(Table2[[#This Row],[1W Return vs Nifty]]-AVERAGE(Table2[1W Return vs Nifty]))/_xlfn.STDEV.P(Table2[1W Return vs Nifty])</f>
        <v>-0.5173205937039016</v>
      </c>
      <c r="O446">
        <v>701.32</v>
      </c>
      <c r="P446">
        <v>716.60205927965296</v>
      </c>
      <c r="Q446">
        <v>656.91975659541197</v>
      </c>
      <c r="R446">
        <v>29.6383160439403</v>
      </c>
      <c r="S446" s="1">
        <f>(Table2[[#This Row],[Close Price]]-Table2[[#This Row],[20D EMA]])/Table2[[#This Row],[20D EMA]]</f>
        <v>-3.246734728797139E-2</v>
      </c>
      <c r="T446" s="1">
        <f>(Table2[[#This Row],[Close Price]]-Table2[[#This Row],[50D EMA]])/Table2[[#This Row],[50D EMA]]</f>
        <v>-5.3100683687546092E-2</v>
      </c>
      <c r="U446" s="1">
        <f>(Table2[[#This Row],[Close Price]]-Table2[[#This Row],[200D EMA]])/Table2[[#This Row],[200D EMA]]</f>
        <v>3.2926766454231884E-2</v>
      </c>
      <c r="V446">
        <v>0.4182672652069</v>
      </c>
      <c r="W446">
        <v>660.55</v>
      </c>
      <c r="X446">
        <v>682.5</v>
      </c>
      <c r="Y446">
        <v>660.55</v>
      </c>
      <c r="Z446">
        <v>694</v>
      </c>
      <c r="AA446">
        <v>660.55</v>
      </c>
      <c r="AB446">
        <v>759.5</v>
      </c>
      <c r="AC446" s="1">
        <f>(Table2[[#This Row],[Close Price]]/Table2[[#This Row],[Day Low]])-1</f>
        <v>2.725001892362422E-2</v>
      </c>
      <c r="AD446" s="1">
        <f>(Table2[[#This Row],[Day High]]/Table2[[#This Row],[Close Price]])-1</f>
        <v>5.8212364600989108E-3</v>
      </c>
      <c r="AE446" s="1">
        <f>(Table2[[#This Row],[Close Price]]/Table2[[#This Row],[Current Week Low]])-1</f>
        <v>2.725001892362422E-2</v>
      </c>
      <c r="AF446" s="1">
        <f>(Table2[[#This Row],[Current Week High]]/Table2[[#This Row],[Close Price]])-1</f>
        <v>2.2769140078107819E-2</v>
      </c>
      <c r="AG446" s="1">
        <f>(Table2[[#This Row],[Close Price]]/Table2[[#This Row],[Current Month Low]])-1</f>
        <v>2.725001892362422E-2</v>
      </c>
      <c r="AH446" s="1">
        <f>(Table2[[#This Row],[Current Month High]]/Table2[[#This Row],[Close Price]])-1</f>
        <v>0.11929850416328946</v>
      </c>
      <c r="AI446">
        <v>17.7510868764276</v>
      </c>
      <c r="AJ446">
        <v>30.7040354425503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-0.13</v>
      </c>
      <c r="AM446" t="s">
        <v>3181</v>
      </c>
      <c r="AN446">
        <v>-6.01</v>
      </c>
      <c r="AO446" t="s">
        <v>3181</v>
      </c>
      <c r="AQ446">
        <f>(Table2[[#This Row],[Sharpe Ratio]]-AVERAGE(Table2[Sharpe Ratio]))/_xlfn.STDEV.P(Table2[Sharpe Ratio])</f>
        <v>-0.68702344015560113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466</v>
      </c>
      <c r="AT446">
        <f>_xlfn.RANK.AVG(Table2[[#This Row],[6M Return vs Nifty Z-Score]],Table2[6M Return vs Nifty Z-Score])</f>
        <v>279</v>
      </c>
      <c r="AU446">
        <f>_xlfn.RANK.AVG(Table2[[#This Row],[Sharpe Ratio Z-Score]],Table2[Sharpe Ratio Z-Score])</f>
        <v>529.5</v>
      </c>
      <c r="AV446">
        <f>(Table2[[#This Row],[Rank 1Y]]+Table2[[#This Row],[Rank 6M]]+Table2[[#This Row],[Rank Sharpe]])/3</f>
        <v>424.83333333333331</v>
      </c>
    </row>
    <row r="447" spans="1:48" x14ac:dyDescent="0.3">
      <c r="A447" t="s">
        <v>316</v>
      </c>
      <c r="B447" t="s">
        <v>317</v>
      </c>
      <c r="C447" t="s">
        <v>3138</v>
      </c>
      <c r="D447" t="s">
        <v>197</v>
      </c>
      <c r="E447">
        <v>82775.165823999996</v>
      </c>
      <c r="F447">
        <v>640</v>
      </c>
      <c r="G447">
        <v>-7.5844920810444503</v>
      </c>
      <c r="H447">
        <f>(Table2[[#This Row],[1Y Return vs Nifty]]-AVERAGE(Table2[1Y Return vs Nifty]))/_xlfn.STDEV.P(Table2[1Y Return vs Nifty])</f>
        <v>-0.53808899423575562</v>
      </c>
      <c r="I447">
        <v>-4.8118341140987999E-3</v>
      </c>
      <c r="J447">
        <f>(Table2[[#This Row],[1M Return vs Nifty]]-AVERAGE(Table2[1M Return vs Nifty]))/_xlfn.STDEV.P(Table2[1M Return vs Nifty])</f>
        <v>4.423594213611802E-2</v>
      </c>
      <c r="K447">
        <v>16.507572603592202</v>
      </c>
      <c r="L447">
        <f>(Table2[[#This Row],[6M Return vs Nifty]]-AVERAGE(Table2[6M Return vs Nifty]))/_xlfn.STDEV.P(Table2[6M Return vs Nifty])</f>
        <v>0.40481901054390418</v>
      </c>
      <c r="M447">
        <v>-0.17047302571891201</v>
      </c>
      <c r="N447">
        <f>(Table2[[#This Row],[1W Return vs Nifty]]-AVERAGE(Table2[1W Return vs Nifty]))/_xlfn.STDEV.P(Table2[1W Return vs Nifty])</f>
        <v>-0.1852952536974781</v>
      </c>
      <c r="O447">
        <v>659.92</v>
      </c>
      <c r="P447">
        <v>666.45419630003596</v>
      </c>
      <c r="Q447">
        <v>619.05183096773396</v>
      </c>
      <c r="R447">
        <v>45.803073554919102</v>
      </c>
      <c r="S447" s="1">
        <f>(Table2[[#This Row],[Close Price]]-Table2[[#This Row],[20D EMA]])/Table2[[#This Row],[20D EMA]]</f>
        <v>-3.0185477027518427E-2</v>
      </c>
      <c r="T447" s="1">
        <f>(Table2[[#This Row],[Close Price]]-Table2[[#This Row],[50D EMA]])/Table2[[#This Row],[50D EMA]]</f>
        <v>-3.969394513066634E-2</v>
      </c>
      <c r="U447" s="1">
        <f>(Table2[[#This Row],[Close Price]]-Table2[[#This Row],[200D EMA]])/Table2[[#This Row],[200D EMA]]</f>
        <v>3.3839119738195055E-2</v>
      </c>
      <c r="V447">
        <v>1.10607172499952</v>
      </c>
      <c r="W447">
        <v>632.85</v>
      </c>
      <c r="X447">
        <v>649.9</v>
      </c>
      <c r="Y447">
        <v>616.85</v>
      </c>
      <c r="Z447">
        <v>687</v>
      </c>
      <c r="AA447">
        <v>616.85</v>
      </c>
      <c r="AB447">
        <v>719.85</v>
      </c>
      <c r="AC447" s="1">
        <f>(Table2[[#This Row],[Close Price]]/Table2[[#This Row],[Day Low]])-1</f>
        <v>1.129809591530373E-2</v>
      </c>
      <c r="AD447" s="1">
        <f>(Table2[[#This Row],[Day High]]/Table2[[#This Row],[Close Price]])-1</f>
        <v>1.546874999999992E-2</v>
      </c>
      <c r="AE447" s="1">
        <f>(Table2[[#This Row],[Close Price]]/Table2[[#This Row],[Current Week Low]])-1</f>
        <v>3.7529383156358787E-2</v>
      </c>
      <c r="AF447" s="1">
        <f>(Table2[[#This Row],[Current Week High]]/Table2[[#This Row],[Close Price]])-1</f>
        <v>7.3437500000000044E-2</v>
      </c>
      <c r="AG447" s="1">
        <f>(Table2[[#This Row],[Close Price]]/Table2[[#This Row],[Current Month Low]])-1</f>
        <v>3.7529383156358787E-2</v>
      </c>
      <c r="AH447" s="1">
        <f>(Table2[[#This Row],[Current Month High]]/Table2[[#This Row],[Close Price]])-1</f>
        <v>0.12476562499999999</v>
      </c>
      <c r="AI447">
        <v>12.4765625</v>
      </c>
      <c r="AJ447">
        <v>31.6060045239564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0.01</v>
      </c>
      <c r="AM447" t="s">
        <v>3182</v>
      </c>
      <c r="AN447">
        <v>-6.66</v>
      </c>
      <c r="AO447" t="s">
        <v>3181</v>
      </c>
      <c r="AP447">
        <v>-1.8914097529665001E-2</v>
      </c>
      <c r="AQ447">
        <f>(Table2[[#This Row],[Sharpe Ratio]]-AVERAGE(Table2[Sharpe Ratio]))/_xlfn.STDEV.P(Table2[Sharpe Ratio])</f>
        <v>-0.91171224889094149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491</v>
      </c>
      <c r="AT447">
        <f>_xlfn.RANK.AVG(Table2[[#This Row],[6M Return vs Nifty Z-Score]],Table2[6M Return vs Nifty Z-Score])</f>
        <v>190</v>
      </c>
      <c r="AU447">
        <f>_xlfn.RANK.AVG(Table2[[#This Row],[Sharpe Ratio Z-Score]],Table2[Sharpe Ratio Z-Score])</f>
        <v>595</v>
      </c>
      <c r="AV447">
        <f>(Table2[[#This Row],[Rank 1Y]]+Table2[[#This Row],[Rank 6M]]+Table2[[#This Row],[Rank Sharpe]])/3</f>
        <v>425.33333333333331</v>
      </c>
    </row>
    <row r="448" spans="1:48" x14ac:dyDescent="0.3">
      <c r="A448" t="s">
        <v>557</v>
      </c>
      <c r="B448" t="s">
        <v>558</v>
      </c>
      <c r="C448" t="s">
        <v>3147</v>
      </c>
      <c r="D448" t="s">
        <v>265</v>
      </c>
      <c r="E448">
        <v>35646.097987499998</v>
      </c>
      <c r="F448">
        <v>3819.75</v>
      </c>
      <c r="G448">
        <v>-18.2120964319476</v>
      </c>
      <c r="H448">
        <f>(Table2[[#This Row],[1Y Return vs Nifty]]-AVERAGE(Table2[1Y Return vs Nifty]))/_xlfn.STDEV.P(Table2[1Y Return vs Nifty])</f>
        <v>-0.72045800703135987</v>
      </c>
      <c r="I448">
        <v>-4.3229066512470498</v>
      </c>
      <c r="J448">
        <f>(Table2[[#This Row],[1M Return vs Nifty]]-AVERAGE(Table2[1M Return vs Nifty]))/_xlfn.STDEV.P(Table2[1M Return vs Nifty])</f>
        <v>-0.45373447102071374</v>
      </c>
      <c r="K448">
        <v>-6.0340980141757496</v>
      </c>
      <c r="L448">
        <f>(Table2[[#This Row],[6M Return vs Nifty]]-AVERAGE(Table2[6M Return vs Nifty]))/_xlfn.STDEV.P(Table2[6M Return vs Nifty])</f>
        <v>-0.39328320587056903</v>
      </c>
      <c r="M448">
        <v>-0.68321024343369097</v>
      </c>
      <c r="N448">
        <f>(Table2[[#This Row],[1W Return vs Nifty]]-AVERAGE(Table2[1W Return vs Nifty]))/_xlfn.STDEV.P(Table2[1W Return vs Nifty])</f>
        <v>-0.29136437039653673</v>
      </c>
      <c r="O448">
        <v>4035.59</v>
      </c>
      <c r="P448">
        <v>4162.9463366422697</v>
      </c>
      <c r="Q448">
        <v>4029.0493028488199</v>
      </c>
      <c r="R448">
        <v>26.2596175883745</v>
      </c>
      <c r="S448" s="1">
        <f>(Table2[[#This Row],[Close Price]]-Table2[[#This Row],[20D EMA]])/Table2[[#This Row],[20D EMA]]</f>
        <v>-5.3484124997831825E-2</v>
      </c>
      <c r="T448" s="1">
        <f>(Table2[[#This Row],[Close Price]]-Table2[[#This Row],[50D EMA]])/Table2[[#This Row],[50D EMA]]</f>
        <v>-8.2440730408041576E-2</v>
      </c>
      <c r="U448" s="1">
        <f>(Table2[[#This Row],[Close Price]]-Table2[[#This Row],[200D EMA]])/Table2[[#This Row],[200D EMA]]</f>
        <v>-5.1947565571071733E-2</v>
      </c>
      <c r="V448">
        <v>0.77609542104826301</v>
      </c>
      <c r="W448">
        <v>3783</v>
      </c>
      <c r="X448">
        <v>3932.25</v>
      </c>
      <c r="Y448">
        <v>3700</v>
      </c>
      <c r="Z448">
        <v>3949</v>
      </c>
      <c r="AA448">
        <v>3700</v>
      </c>
      <c r="AB448">
        <v>4397.95</v>
      </c>
      <c r="AC448" s="1">
        <f>(Table2[[#This Row],[Close Price]]/Table2[[#This Row],[Day Low]])-1</f>
        <v>9.7145122918318449E-3</v>
      </c>
      <c r="AD448" s="1">
        <f>(Table2[[#This Row],[Day High]]/Table2[[#This Row],[Close Price]])-1</f>
        <v>2.9452189279403074E-2</v>
      </c>
      <c r="AE448" s="1">
        <f>(Table2[[#This Row],[Close Price]]/Table2[[#This Row],[Current Week Low]])-1</f>
        <v>3.2364864864864895E-2</v>
      </c>
      <c r="AF448" s="1">
        <f>(Table2[[#This Row],[Current Week High]]/Table2[[#This Row],[Close Price]])-1</f>
        <v>3.3837293016558689E-2</v>
      </c>
      <c r="AG448" s="1">
        <f>(Table2[[#This Row],[Close Price]]/Table2[[#This Row],[Current Month Low]])-1</f>
        <v>3.2364864864864895E-2</v>
      </c>
      <c r="AH448" s="1">
        <f>(Table2[[#This Row],[Current Month High]]/Table2[[#This Row],[Close Price]])-1</f>
        <v>0.15137116303423004</v>
      </c>
      <c r="AI448">
        <v>29.588323843183399</v>
      </c>
      <c r="AJ448">
        <v>12.1937966280914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</v>
      </c>
      <c r="AM448" t="s">
        <v>3181</v>
      </c>
      <c r="AN448">
        <v>-7.96</v>
      </c>
      <c r="AO448" t="s">
        <v>3181</v>
      </c>
      <c r="AP448">
        <v>8.5822789108536995E-2</v>
      </c>
      <c r="AQ448">
        <f>(Table2[[#This Row],[Sharpe Ratio]]-AVERAGE(Table2[Sharpe Ratio]))/_xlfn.STDEV.P(Table2[Sharpe Ratio])</f>
        <v>0.33250287966469544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565</v>
      </c>
      <c r="AT448">
        <f>_xlfn.RANK.AVG(Table2[[#This Row],[6M Return vs Nifty Z-Score]],Table2[6M Return vs Nifty Z-Score])</f>
        <v>454</v>
      </c>
      <c r="AU448">
        <f>_xlfn.RANK.AVG(Table2[[#This Row],[Sharpe Ratio Z-Score]],Table2[Sharpe Ratio Z-Score])</f>
        <v>258</v>
      </c>
      <c r="AV448">
        <f>(Table2[[#This Row],[Rank 1Y]]+Table2[[#This Row],[Rank 6M]]+Table2[[#This Row],[Rank Sharpe]])/3</f>
        <v>425.66666666666669</v>
      </c>
    </row>
    <row r="449" spans="1:48" x14ac:dyDescent="0.3">
      <c r="A449" t="s">
        <v>140</v>
      </c>
      <c r="B449" t="s">
        <v>141</v>
      </c>
      <c r="C449" t="s">
        <v>3134</v>
      </c>
      <c r="D449" t="s">
        <v>18</v>
      </c>
      <c r="E449">
        <v>201397.10181834499</v>
      </c>
      <c r="F449">
        <v>142.62</v>
      </c>
      <c r="G449">
        <v>32.131574489442201</v>
      </c>
      <c r="H449">
        <f>(Table2[[#This Row],[1Y Return vs Nifty]]-AVERAGE(Table2[1Y Return vs Nifty]))/_xlfn.STDEV.P(Table2[1Y Return vs Nifty])</f>
        <v>0.14343617488372026</v>
      </c>
      <c r="I449">
        <v>-14.665173730384801</v>
      </c>
      <c r="J449">
        <f>(Table2[[#This Row],[1M Return vs Nifty]]-AVERAGE(Table2[1M Return vs Nifty]))/_xlfn.STDEV.P(Table2[1M Return vs Nifty])</f>
        <v>-1.6464231979894333</v>
      </c>
      <c r="K449">
        <v>-24.831204005711601</v>
      </c>
      <c r="L449">
        <f>(Table2[[#This Row],[6M Return vs Nifty]]-AVERAGE(Table2[6M Return vs Nifty]))/_xlfn.STDEV.P(Table2[6M Return vs Nifty])</f>
        <v>-1.0588067248859496</v>
      </c>
      <c r="M449">
        <v>-6.13615773249313</v>
      </c>
      <c r="N449">
        <f>(Table2[[#This Row],[1W Return vs Nifty]]-AVERAGE(Table2[1W Return vs Nifty]))/_xlfn.STDEV.P(Table2[1W Return vs Nifty])</f>
        <v>-1.4194067741617848</v>
      </c>
      <c r="O449">
        <v>156.19999999999999</v>
      </c>
      <c r="P449">
        <v>163.57117972037099</v>
      </c>
      <c r="Q449">
        <v>158.24397063532899</v>
      </c>
      <c r="R449">
        <v>15.674076769748099</v>
      </c>
      <c r="S449" s="1">
        <f>(Table2[[#This Row],[Close Price]]-Table2[[#This Row],[20D EMA]])/Table2[[#This Row],[20D EMA]]</f>
        <v>-8.693982074263755E-2</v>
      </c>
      <c r="T449" s="1">
        <f>(Table2[[#This Row],[Close Price]]-Table2[[#This Row],[50D EMA]])/Table2[[#This Row],[50D EMA]]</f>
        <v>-0.12808600974931864</v>
      </c>
      <c r="U449" s="1">
        <f>(Table2[[#This Row],[Close Price]]-Table2[[#This Row],[200D EMA]])/Table2[[#This Row],[200D EMA]]</f>
        <v>-9.8733434029750225E-2</v>
      </c>
      <c r="V449">
        <v>0.97237918843388005</v>
      </c>
      <c r="W449">
        <v>141.6</v>
      </c>
      <c r="X449">
        <v>144.4</v>
      </c>
      <c r="Y449">
        <v>140.56</v>
      </c>
      <c r="Z449">
        <v>149.72999999999999</v>
      </c>
      <c r="AA449">
        <v>140.56</v>
      </c>
      <c r="AB449">
        <v>181.34</v>
      </c>
      <c r="AC449" s="1">
        <f>(Table2[[#This Row],[Close Price]]/Table2[[#This Row],[Day Low]])-1</f>
        <v>7.2033898305086108E-3</v>
      </c>
      <c r="AD449" s="1">
        <f>(Table2[[#This Row],[Day High]]/Table2[[#This Row],[Close Price]])-1</f>
        <v>1.2480717991866452E-2</v>
      </c>
      <c r="AE449" s="1">
        <f>(Table2[[#This Row],[Close Price]]/Table2[[#This Row],[Current Week Low]])-1</f>
        <v>1.4655663062037583E-2</v>
      </c>
      <c r="AF449" s="1">
        <f>(Table2[[#This Row],[Current Week High]]/Table2[[#This Row],[Close Price]])-1</f>
        <v>4.9852755574253171E-2</v>
      </c>
      <c r="AG449" s="1">
        <f>(Table2[[#This Row],[Close Price]]/Table2[[#This Row],[Current Month Low]])-1</f>
        <v>1.4655663062037583E-2</v>
      </c>
      <c r="AH449" s="1">
        <f>(Table2[[#This Row],[Current Month High]]/Table2[[#This Row],[Close Price]])-1</f>
        <v>0.27149067451970277</v>
      </c>
      <c r="AI449">
        <v>37.989061842658799</v>
      </c>
      <c r="AJ449">
        <v>62.715345122646802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-0.06</v>
      </c>
      <c r="AM449" t="s">
        <v>3181</v>
      </c>
      <c r="AN449">
        <v>-15.07</v>
      </c>
      <c r="AO449" t="s">
        <v>3181</v>
      </c>
      <c r="AP449">
        <v>4.9665365766429E-2</v>
      </c>
      <c r="AQ449">
        <f>(Table2[[#This Row],[Sharpe Ratio]]-AVERAGE(Table2[Sharpe Ratio]))/_xlfn.STDEV.P(Table2[Sharpe Ratio])</f>
        <v>-9.7026912329642792E-2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252</v>
      </c>
      <c r="AT449">
        <f>_xlfn.RANK.AVG(Table2[[#This Row],[6M Return vs Nifty Z-Score]],Table2[6M Return vs Nifty Z-Score])</f>
        <v>662</v>
      </c>
      <c r="AU449">
        <f>_xlfn.RANK.AVG(Table2[[#This Row],[Sharpe Ratio Z-Score]],Table2[Sharpe Ratio Z-Score])</f>
        <v>366</v>
      </c>
      <c r="AV449">
        <f>(Table2[[#This Row],[Rank 1Y]]+Table2[[#This Row],[Rank 6M]]+Table2[[#This Row],[Rank Sharpe]])/3</f>
        <v>426.66666666666669</v>
      </c>
    </row>
    <row r="450" spans="1:48" x14ac:dyDescent="0.3">
      <c r="A450" t="s">
        <v>229</v>
      </c>
      <c r="B450" t="s">
        <v>230</v>
      </c>
      <c r="C450" t="s">
        <v>3136</v>
      </c>
      <c r="D450" t="s">
        <v>54</v>
      </c>
      <c r="E450">
        <v>106967.29436887499</v>
      </c>
      <c r="F450">
        <v>1272.75</v>
      </c>
      <c r="G450">
        <v>-14.9552946928933</v>
      </c>
      <c r="H450">
        <f>(Table2[[#This Row],[1Y Return vs Nifty]]-AVERAGE(Table2[1Y Return vs Nifty]))/_xlfn.STDEV.P(Table2[1Y Return vs Nifty])</f>
        <v>-0.66457149691942985</v>
      </c>
      <c r="I450">
        <v>-14.703372647435801</v>
      </c>
      <c r="J450">
        <f>(Table2[[#This Row],[1M Return vs Nifty]]-AVERAGE(Table2[1M Return vs Nifty]))/_xlfn.STDEV.P(Table2[1M Return vs Nifty])</f>
        <v>-1.6508283653865354</v>
      </c>
      <c r="K450">
        <v>-9.2968417196352497</v>
      </c>
      <c r="L450">
        <f>(Table2[[#This Row],[6M Return vs Nifty]]-AVERAGE(Table2[6M Return vs Nifty]))/_xlfn.STDEV.P(Table2[6M Return vs Nifty])</f>
        <v>-0.50880272645424096</v>
      </c>
      <c r="M450">
        <v>-8.2177222926447602</v>
      </c>
      <c r="N450">
        <f>(Table2[[#This Row],[1W Return vs Nifty]]-AVERAGE(Table2[1W Return vs Nifty]))/_xlfn.STDEV.P(Table2[1W Return vs Nifty])</f>
        <v>-1.8500166589510865</v>
      </c>
      <c r="O450">
        <v>1408.05</v>
      </c>
      <c r="P450">
        <v>1450.0349073116599</v>
      </c>
      <c r="Q450">
        <v>1342.38569338615</v>
      </c>
      <c r="R450">
        <v>13.882621670647101</v>
      </c>
      <c r="S450" s="1">
        <f>(Table2[[#This Row],[Close Price]]-Table2[[#This Row],[20D EMA]])/Table2[[#This Row],[20D EMA]]</f>
        <v>-9.6090337701075931E-2</v>
      </c>
      <c r="T450" s="1">
        <f>(Table2[[#This Row],[Close Price]]-Table2[[#This Row],[50D EMA]])/Table2[[#This Row],[50D EMA]]</f>
        <v>-0.122262509969738</v>
      </c>
      <c r="U450" s="1">
        <f>(Table2[[#This Row],[Close Price]]-Table2[[#This Row],[200D EMA]])/Table2[[#This Row],[200D EMA]]</f>
        <v>-5.1874579511120171E-2</v>
      </c>
      <c r="V450">
        <v>1.35763496366894</v>
      </c>
      <c r="W450">
        <v>1251.5</v>
      </c>
      <c r="X450">
        <v>1290</v>
      </c>
      <c r="Y450">
        <v>1251.5</v>
      </c>
      <c r="Z450">
        <v>1383.95</v>
      </c>
      <c r="AA450">
        <v>1251.5</v>
      </c>
      <c r="AB450">
        <v>1623</v>
      </c>
      <c r="AC450" s="1">
        <f>(Table2[[#This Row],[Close Price]]/Table2[[#This Row],[Day Low]])-1</f>
        <v>1.6979624450659259E-2</v>
      </c>
      <c r="AD450" s="1">
        <f>(Table2[[#This Row],[Day High]]/Table2[[#This Row],[Close Price]])-1</f>
        <v>1.3553329404832004E-2</v>
      </c>
      <c r="AE450" s="1">
        <f>(Table2[[#This Row],[Close Price]]/Table2[[#This Row],[Current Week Low]])-1</f>
        <v>1.6979624450659259E-2</v>
      </c>
      <c r="AF450" s="1">
        <f>(Table2[[#This Row],[Current Week High]]/Table2[[#This Row],[Close Price]])-1</f>
        <v>8.7369868395207329E-2</v>
      </c>
      <c r="AG450" s="1">
        <f>(Table2[[#This Row],[Close Price]]/Table2[[#This Row],[Current Month Low]])-1</f>
        <v>1.6979624450659259E-2</v>
      </c>
      <c r="AH450" s="1">
        <f>(Table2[[#This Row],[Current Month High]]/Table2[[#This Row],[Close Price]])-1</f>
        <v>0.2751915144372421</v>
      </c>
      <c r="AI450">
        <v>29.7976821842467</v>
      </c>
      <c r="AJ450">
        <v>25.865308544303801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-0.08</v>
      </c>
      <c r="AM450" t="s">
        <v>3181</v>
      </c>
      <c r="AN450">
        <v>-15.32</v>
      </c>
      <c r="AO450" t="s">
        <v>3181</v>
      </c>
      <c r="AP450">
        <v>9.2458682435804004E-2</v>
      </c>
      <c r="AQ450">
        <f>(Table2[[#This Row],[Sharpe Ratio]]-AVERAGE(Table2[Sharpe Ratio]))/_xlfn.STDEV.P(Table2[Sharpe Ratio])</f>
        <v>0.41133354891866886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548</v>
      </c>
      <c r="AT450">
        <f>_xlfn.RANK.AVG(Table2[[#This Row],[6M Return vs Nifty Z-Score]],Table2[6M Return vs Nifty Z-Score])</f>
        <v>498</v>
      </c>
      <c r="AU450">
        <f>_xlfn.RANK.AVG(Table2[[#This Row],[Sharpe Ratio Z-Score]],Table2[Sharpe Ratio Z-Score])</f>
        <v>237</v>
      </c>
      <c r="AV450">
        <f>(Table2[[#This Row],[Rank 1Y]]+Table2[[#This Row],[Rank 6M]]+Table2[[#This Row],[Rank Sharpe]])/3</f>
        <v>427.66666666666669</v>
      </c>
    </row>
    <row r="451" spans="1:48" x14ac:dyDescent="0.3">
      <c r="A451" t="s">
        <v>699</v>
      </c>
      <c r="B451" t="s">
        <v>700</v>
      </c>
      <c r="C451" t="s">
        <v>3147</v>
      </c>
      <c r="D451" t="s">
        <v>265</v>
      </c>
      <c r="E451">
        <v>25489.748484250002</v>
      </c>
      <c r="F451">
        <v>3388.75</v>
      </c>
      <c r="G451">
        <v>-10.043859297016301</v>
      </c>
      <c r="H451">
        <f>(Table2[[#This Row],[1Y Return vs Nifty]]-AVERAGE(Table2[1Y Return vs Nifty]))/_xlfn.STDEV.P(Table2[1Y Return vs Nifty])</f>
        <v>-0.58029157879476256</v>
      </c>
      <c r="I451">
        <v>-3.2801589601416201</v>
      </c>
      <c r="J451">
        <f>(Table2[[#This Row],[1M Return vs Nifty]]-AVERAGE(Table2[1M Return vs Nifty]))/_xlfn.STDEV.P(Table2[1M Return vs Nifty])</f>
        <v>-0.33348294331042827</v>
      </c>
      <c r="K451">
        <v>-6.1420710261892504</v>
      </c>
      <c r="L451">
        <f>(Table2[[#This Row],[6M Return vs Nifty]]-AVERAGE(Table2[6M Return vs Nifty]))/_xlfn.STDEV.P(Table2[6M Return vs Nifty])</f>
        <v>-0.39710605918353492</v>
      </c>
      <c r="M451">
        <v>-1.3410094912748201</v>
      </c>
      <c r="N451">
        <f>(Table2[[#This Row],[1W Return vs Nifty]]-AVERAGE(Table2[1W Return vs Nifty]))/_xlfn.STDEV.P(Table2[1W Return vs Nifty])</f>
        <v>-0.42744223401404779</v>
      </c>
      <c r="O451">
        <v>3543.77</v>
      </c>
      <c r="P451">
        <v>3682.99313434026</v>
      </c>
      <c r="Q451">
        <v>3620.3946537318502</v>
      </c>
      <c r="R451">
        <v>36.565032053989199</v>
      </c>
      <c r="S451" s="1">
        <f>(Table2[[#This Row],[Close Price]]-Table2[[#This Row],[20D EMA]])/Table2[[#This Row],[20D EMA]]</f>
        <v>-4.3744373929459297E-2</v>
      </c>
      <c r="T451" s="1">
        <f>(Table2[[#This Row],[Close Price]]-Table2[[#This Row],[50D EMA]])/Table2[[#This Row],[50D EMA]]</f>
        <v>-7.9892392846658999E-2</v>
      </c>
      <c r="U451" s="1">
        <f>(Table2[[#This Row],[Close Price]]-Table2[[#This Row],[200D EMA]])/Table2[[#This Row],[200D EMA]]</f>
        <v>-6.3983260358942987E-2</v>
      </c>
      <c r="V451">
        <v>0.59903731366715296</v>
      </c>
      <c r="W451">
        <v>3360.9</v>
      </c>
      <c r="X451">
        <v>3415</v>
      </c>
      <c r="Y451">
        <v>3258.5</v>
      </c>
      <c r="Z451">
        <v>3420.9</v>
      </c>
      <c r="AA451">
        <v>3258.5</v>
      </c>
      <c r="AB451">
        <v>3873.4</v>
      </c>
      <c r="AC451" s="1">
        <f>(Table2[[#This Row],[Close Price]]/Table2[[#This Row],[Day Low]])-1</f>
        <v>8.2864708857746106E-3</v>
      </c>
      <c r="AD451" s="1">
        <f>(Table2[[#This Row],[Day High]]/Table2[[#This Row],[Close Price]])-1</f>
        <v>7.746219107340524E-3</v>
      </c>
      <c r="AE451" s="1">
        <f>(Table2[[#This Row],[Close Price]]/Table2[[#This Row],[Current Week Low]])-1</f>
        <v>3.997237992941538E-2</v>
      </c>
      <c r="AF451" s="1">
        <f>(Table2[[#This Row],[Current Week High]]/Table2[[#This Row],[Close Price]])-1</f>
        <v>9.4872740686093859E-3</v>
      </c>
      <c r="AG451" s="1">
        <f>(Table2[[#This Row],[Close Price]]/Table2[[#This Row],[Current Month Low]])-1</f>
        <v>3.997237992941538E-2</v>
      </c>
      <c r="AH451" s="1">
        <f>(Table2[[#This Row],[Current Month High]]/Table2[[#This Row],[Close Price]])-1</f>
        <v>0.1430173367760974</v>
      </c>
      <c r="AI451">
        <v>42.173367760973797</v>
      </c>
      <c r="AJ451">
        <v>34.234501881560597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-0.05</v>
      </c>
      <c r="AM451" t="s">
        <v>3181</v>
      </c>
      <c r="AN451">
        <v>-11.46</v>
      </c>
      <c r="AO451" t="s">
        <v>3181</v>
      </c>
      <c r="AP451">
        <v>6.7517482934238995E-2</v>
      </c>
      <c r="AQ451">
        <f>(Table2[[#This Row],[Sharpe Ratio]]-AVERAGE(Table2[Sharpe Ratio]))/_xlfn.STDEV.P(Table2[Sharpe Ratio])</f>
        <v>0.1150461687966334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514</v>
      </c>
      <c r="AT451">
        <f>_xlfn.RANK.AVG(Table2[[#This Row],[6M Return vs Nifty Z-Score]],Table2[6M Return vs Nifty Z-Score])</f>
        <v>458</v>
      </c>
      <c r="AU451">
        <f>_xlfn.RANK.AVG(Table2[[#This Row],[Sharpe Ratio Z-Score]],Table2[Sharpe Ratio Z-Score])</f>
        <v>311</v>
      </c>
      <c r="AV451">
        <f>(Table2[[#This Row],[Rank 1Y]]+Table2[[#This Row],[Rank 6M]]+Table2[[#This Row],[Rank Sharpe]])/3</f>
        <v>427.66666666666669</v>
      </c>
    </row>
    <row r="452" spans="1:48" x14ac:dyDescent="0.3">
      <c r="A452" t="s">
        <v>1302</v>
      </c>
      <c r="B452" t="s">
        <v>1303</v>
      </c>
      <c r="C452" t="s">
        <v>3140</v>
      </c>
      <c r="D452" t="s">
        <v>247</v>
      </c>
      <c r="E452">
        <v>8816.6629783399894</v>
      </c>
      <c r="F452">
        <v>1344.7</v>
      </c>
      <c r="G452">
        <v>3.2902691138148601</v>
      </c>
      <c r="H452">
        <f>(Table2[[#This Row],[1Y Return vs Nifty]]-AVERAGE(Table2[1Y Return vs Nifty]))/_xlfn.STDEV.P(Table2[1Y Return vs Nifty])</f>
        <v>-0.35147878576239444</v>
      </c>
      <c r="I452">
        <v>2.0407759119608899</v>
      </c>
      <c r="J452">
        <f>(Table2[[#This Row],[1M Return vs Nifty]]-AVERAGE(Table2[1M Return vs Nifty]))/_xlfn.STDEV.P(Table2[1M Return vs Nifty])</f>
        <v>0.28013677762028499</v>
      </c>
      <c r="K452">
        <v>4.4343602210473296</v>
      </c>
      <c r="L452">
        <f>(Table2[[#This Row],[6M Return vs Nifty]]-AVERAGE(Table2[6M Return vs Nifty]))/_xlfn.STDEV.P(Table2[6M Return vs Nifty])</f>
        <v>-2.2640769396125665E-2</v>
      </c>
      <c r="M452">
        <v>3.5773892240444698</v>
      </c>
      <c r="N452">
        <f>(Table2[[#This Row],[1W Return vs Nifty]]-AVERAGE(Table2[1W Return vs Nifty]))/_xlfn.STDEV.P(Table2[1W Return vs Nifty])</f>
        <v>0.59001893182997989</v>
      </c>
      <c r="O452">
        <v>1358.57</v>
      </c>
      <c r="P452">
        <v>1353.9815864126799</v>
      </c>
      <c r="Q452">
        <v>1265.8349892773799</v>
      </c>
      <c r="R452">
        <v>51.424626996646097</v>
      </c>
      <c r="S452" s="1">
        <f>(Table2[[#This Row],[Close Price]]-Table2[[#This Row],[20D EMA]])/Table2[[#This Row],[20D EMA]]</f>
        <v>-1.0209264152748766E-2</v>
      </c>
      <c r="T452" s="1">
        <f>(Table2[[#This Row],[Close Price]]-Table2[[#This Row],[50D EMA]])/Table2[[#This Row],[50D EMA]]</f>
        <v>-6.8550314906948356E-3</v>
      </c>
      <c r="U452" s="1">
        <f>(Table2[[#This Row],[Close Price]]-Table2[[#This Row],[200D EMA]])/Table2[[#This Row],[200D EMA]]</f>
        <v>6.2302757777015903E-2</v>
      </c>
      <c r="V452">
        <v>0.636935346504934</v>
      </c>
      <c r="W452">
        <v>1336.65</v>
      </c>
      <c r="X452">
        <v>1372</v>
      </c>
      <c r="Y452">
        <v>1326.3</v>
      </c>
      <c r="Z452">
        <v>1380.55</v>
      </c>
      <c r="AA452">
        <v>1292</v>
      </c>
      <c r="AB452">
        <v>1450</v>
      </c>
      <c r="AC452" s="1">
        <f>(Table2[[#This Row],[Close Price]]/Table2[[#This Row],[Day Low]])-1</f>
        <v>6.0225189840272808E-3</v>
      </c>
      <c r="AD452" s="1">
        <f>(Table2[[#This Row],[Day High]]/Table2[[#This Row],[Close Price]])-1</f>
        <v>2.0301926080166455E-2</v>
      </c>
      <c r="AE452" s="1">
        <f>(Table2[[#This Row],[Close Price]]/Table2[[#This Row],[Current Week Low]])-1</f>
        <v>1.3873181029933068E-2</v>
      </c>
      <c r="AF452" s="1">
        <f>(Table2[[#This Row],[Current Week High]]/Table2[[#This Row],[Close Price]])-1</f>
        <v>2.6660221610768087E-2</v>
      </c>
      <c r="AG452" s="1">
        <f>(Table2[[#This Row],[Close Price]]/Table2[[#This Row],[Current Month Low]])-1</f>
        <v>4.0789473684210487E-2</v>
      </c>
      <c r="AH452" s="1">
        <f>(Table2[[#This Row],[Current Month High]]/Table2[[#This Row],[Close Price]])-1</f>
        <v>7.8307429166356801E-2</v>
      </c>
      <c r="AI452">
        <v>22.997694653082402</v>
      </c>
      <c r="AJ452">
        <v>37.649708260825001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0.03</v>
      </c>
      <c r="AM452" t="s">
        <v>3182</v>
      </c>
      <c r="AN452">
        <v>-0.17</v>
      </c>
      <c r="AO452" t="s">
        <v>3181</v>
      </c>
      <c r="AQ452">
        <f>(Table2[[#This Row],[Sharpe Ratio]]-AVERAGE(Table2[Sharpe Ratio]))/_xlfn.STDEV.P(Table2[Sharpe Ratio])</f>
        <v>-0.68702344015560113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-0.19098728586385649</v>
      </c>
      <c r="AS452">
        <f>_xlfn.RANK.AVG(Table2[[#This Row],[1Y Return vs Nifty Z-Score]],Table2[1Y Return vs Nifty Z-Score])</f>
        <v>426</v>
      </c>
      <c r="AT452">
        <f>_xlfn.RANK.AVG(Table2[[#This Row],[6M Return vs Nifty Z-Score]],Table2[6M Return vs Nifty Z-Score])</f>
        <v>329</v>
      </c>
      <c r="AU452">
        <f>_xlfn.RANK.AVG(Table2[[#This Row],[Sharpe Ratio Z-Score]],Table2[Sharpe Ratio Z-Score])</f>
        <v>529.5</v>
      </c>
      <c r="AV452">
        <f>(Table2[[#This Row],[Rank 1Y]]+Table2[[#This Row],[Rank 6M]]+Table2[[#This Row],[Rank Sharpe]])/3</f>
        <v>428.16666666666669</v>
      </c>
    </row>
    <row r="453" spans="1:48" x14ac:dyDescent="0.3">
      <c r="A453" t="s">
        <v>419</v>
      </c>
      <c r="B453" t="s">
        <v>420</v>
      </c>
      <c r="C453" t="s">
        <v>3142</v>
      </c>
      <c r="D453" t="s">
        <v>202</v>
      </c>
      <c r="E453">
        <v>53704.377975299998</v>
      </c>
      <c r="F453">
        <v>3435.9</v>
      </c>
      <c r="G453">
        <v>-4.9122166859411003</v>
      </c>
      <c r="H453">
        <f>(Table2[[#This Row],[1Y Return vs Nifty]]-AVERAGE(Table2[1Y Return vs Nifty]))/_xlfn.STDEV.P(Table2[1Y Return vs Nifty])</f>
        <v>-0.4922329189028829</v>
      </c>
      <c r="I453">
        <v>-4.8700705554706598</v>
      </c>
      <c r="J453">
        <f>(Table2[[#This Row],[1M Return vs Nifty]]-AVERAGE(Table2[1M Return vs Nifty]))/_xlfn.STDEV.P(Table2[1M Return vs Nifty])</f>
        <v>-0.5168343905430105</v>
      </c>
      <c r="K453">
        <v>-15.4343439149992</v>
      </c>
      <c r="L453">
        <f>(Table2[[#This Row],[6M Return vs Nifty]]-AVERAGE(Table2[6M Return vs Nifty]))/_xlfn.STDEV.P(Table2[6M Return vs Nifty])</f>
        <v>-0.72610490376081782</v>
      </c>
      <c r="M453">
        <v>-8.0115266723615495</v>
      </c>
      <c r="N453">
        <f>(Table2[[#This Row],[1W Return vs Nifty]]-AVERAGE(Table2[1W Return vs Nifty]))/_xlfn.STDEV.P(Table2[1W Return vs Nifty])</f>
        <v>-1.8073613053800477</v>
      </c>
      <c r="O453">
        <v>3734.26</v>
      </c>
      <c r="P453">
        <v>3850.96413651381</v>
      </c>
      <c r="Q453">
        <v>3742.4324217815101</v>
      </c>
      <c r="R453">
        <v>18.4726693673597</v>
      </c>
      <c r="S453" s="1">
        <f>(Table2[[#This Row],[Close Price]]-Table2[[#This Row],[20D EMA]])/Table2[[#This Row],[20D EMA]]</f>
        <v>-7.9898025311574472E-2</v>
      </c>
      <c r="T453" s="1">
        <f>(Table2[[#This Row],[Close Price]]-Table2[[#This Row],[50D EMA]])/Table2[[#This Row],[50D EMA]]</f>
        <v>-0.10778187534344529</v>
      </c>
      <c r="U453" s="1">
        <f>(Table2[[#This Row],[Close Price]]-Table2[[#This Row],[200D EMA]])/Table2[[#This Row],[200D EMA]]</f>
        <v>-8.1907269720475379E-2</v>
      </c>
      <c r="V453">
        <v>1.04699508742252</v>
      </c>
      <c r="W453">
        <v>3405.9</v>
      </c>
      <c r="X453">
        <v>3476.7</v>
      </c>
      <c r="Y453">
        <v>3405.9</v>
      </c>
      <c r="Z453">
        <v>3625</v>
      </c>
      <c r="AA453">
        <v>3405.9</v>
      </c>
      <c r="AB453">
        <v>4083.05</v>
      </c>
      <c r="AC453" s="1">
        <f>(Table2[[#This Row],[Close Price]]/Table2[[#This Row],[Day Low]])-1</f>
        <v>8.8082445168677914E-3</v>
      </c>
      <c r="AD453" s="1">
        <f>(Table2[[#This Row],[Day High]]/Table2[[#This Row],[Close Price]])-1</f>
        <v>1.1874618004016346E-2</v>
      </c>
      <c r="AE453" s="1">
        <f>(Table2[[#This Row],[Close Price]]/Table2[[#This Row],[Current Week Low]])-1</f>
        <v>8.8082445168677914E-3</v>
      </c>
      <c r="AF453" s="1">
        <f>(Table2[[#This Row],[Current Week High]]/Table2[[#This Row],[Close Price]])-1</f>
        <v>5.50365260921446E-2</v>
      </c>
      <c r="AG453" s="1">
        <f>(Table2[[#This Row],[Close Price]]/Table2[[#This Row],[Current Month Low]])-1</f>
        <v>8.8082445168677914E-3</v>
      </c>
      <c r="AH453" s="1">
        <f>(Table2[[#This Row],[Current Month High]]/Table2[[#This Row],[Close Price]])-1</f>
        <v>0.18834948630635351</v>
      </c>
      <c r="AI453">
        <v>44.096161122267802</v>
      </c>
      <c r="AJ453">
        <v>31.5328075951305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3181</v>
      </c>
      <c r="AN453">
        <v>-14.22</v>
      </c>
      <c r="AO453" t="s">
        <v>3181</v>
      </c>
      <c r="AP453">
        <v>8.8829569300614003E-2</v>
      </c>
      <c r="AQ453">
        <f>(Table2[[#This Row],[Sharpe Ratio]]-AVERAGE(Table2[Sharpe Ratio]))/_xlfn.STDEV.P(Table2[Sharpe Ratio])</f>
        <v>0.36822173214640652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477</v>
      </c>
      <c r="AT453">
        <f>_xlfn.RANK.AVG(Table2[[#This Row],[6M Return vs Nifty Z-Score]],Table2[6M Return vs Nifty Z-Score])</f>
        <v>561</v>
      </c>
      <c r="AU453">
        <f>_xlfn.RANK.AVG(Table2[[#This Row],[Sharpe Ratio Z-Score]],Table2[Sharpe Ratio Z-Score])</f>
        <v>247</v>
      </c>
      <c r="AV453">
        <f>(Table2[[#This Row],[Rank 1Y]]+Table2[[#This Row],[Rank 6M]]+Table2[[#This Row],[Rank Sharpe]])/3</f>
        <v>428.33333333333331</v>
      </c>
    </row>
    <row r="454" spans="1:48" x14ac:dyDescent="0.3">
      <c r="A454" t="s">
        <v>736</v>
      </c>
      <c r="B454" t="s">
        <v>737</v>
      </c>
      <c r="C454" t="s">
        <v>3150</v>
      </c>
      <c r="D454" t="s">
        <v>158</v>
      </c>
      <c r="E454">
        <v>23087.929853450001</v>
      </c>
      <c r="F454">
        <v>7841.9</v>
      </c>
      <c r="G454">
        <v>-1.2278347659150799</v>
      </c>
      <c r="H454">
        <f>(Table2[[#This Row],[1Y Return vs Nifty]]-AVERAGE(Table2[1Y Return vs Nifty]))/_xlfn.STDEV.P(Table2[1Y Return vs Nifty])</f>
        <v>-0.42900916015804241</v>
      </c>
      <c r="I454">
        <v>6.0497210980505702</v>
      </c>
      <c r="J454">
        <f>(Table2[[#This Row],[1M Return vs Nifty]]-AVERAGE(Table2[1M Return vs Nifty]))/_xlfn.STDEV.P(Table2[1M Return vs Nifty])</f>
        <v>0.74245550270230165</v>
      </c>
      <c r="K454">
        <v>23.639781066194701</v>
      </c>
      <c r="L454">
        <f>(Table2[[#This Row],[6M Return vs Nifty]]-AVERAGE(Table2[6M Return vs Nifty]))/_xlfn.STDEV.P(Table2[6M Return vs Nifty])</f>
        <v>0.65733939727364132</v>
      </c>
      <c r="M454">
        <v>2.1825060737949702</v>
      </c>
      <c r="N454">
        <f>(Table2[[#This Row],[1W Return vs Nifty]]-AVERAGE(Table2[1W Return vs Nifty]))/_xlfn.STDEV.P(Table2[1W Return vs Nifty])</f>
        <v>0.30146171668421423</v>
      </c>
      <c r="O454">
        <v>7697.8</v>
      </c>
      <c r="P454">
        <v>7669.37734932905</v>
      </c>
      <c r="Q454">
        <v>7121.9456990414501</v>
      </c>
      <c r="R454">
        <v>52.969958345830797</v>
      </c>
      <c r="S454" s="1">
        <f>(Table2[[#This Row],[Close Price]]-Table2[[#This Row],[20D EMA]])/Table2[[#This Row],[20D EMA]]</f>
        <v>1.8719634181194555E-2</v>
      </c>
      <c r="T454" s="1">
        <f>(Table2[[#This Row],[Close Price]]-Table2[[#This Row],[50D EMA]])/Table2[[#This Row],[50D EMA]]</f>
        <v>2.2495000938510687E-2</v>
      </c>
      <c r="U454" s="1">
        <f>(Table2[[#This Row],[Close Price]]-Table2[[#This Row],[200D EMA]])/Table2[[#This Row],[200D EMA]]</f>
        <v>0.10108955212273647</v>
      </c>
      <c r="V454">
        <v>1.29038131870379</v>
      </c>
      <c r="W454">
        <v>7646.95</v>
      </c>
      <c r="X454">
        <v>7877.95</v>
      </c>
      <c r="Y454">
        <v>7422.55</v>
      </c>
      <c r="Z454">
        <v>7877.95</v>
      </c>
      <c r="AA454">
        <v>7166.35</v>
      </c>
      <c r="AB454">
        <v>8180</v>
      </c>
      <c r="AC454" s="1">
        <f>(Table2[[#This Row],[Close Price]]/Table2[[#This Row],[Day Low]])-1</f>
        <v>2.5493824335192539E-2</v>
      </c>
      <c r="AD454" s="1">
        <f>(Table2[[#This Row],[Day High]]/Table2[[#This Row],[Close Price]])-1</f>
        <v>4.5971001925553256E-3</v>
      </c>
      <c r="AE454" s="1">
        <f>(Table2[[#This Row],[Close Price]]/Table2[[#This Row],[Current Week Low]])-1</f>
        <v>5.6496756505513446E-2</v>
      </c>
      <c r="AF454" s="1">
        <f>(Table2[[#This Row],[Current Week High]]/Table2[[#This Row],[Close Price]])-1</f>
        <v>4.5971001925553256E-3</v>
      </c>
      <c r="AG454" s="1">
        <f>(Table2[[#This Row],[Close Price]]/Table2[[#This Row],[Current Month Low]])-1</f>
        <v>9.4266955981775924E-2</v>
      </c>
      <c r="AH454" s="1">
        <f>(Table2[[#This Row],[Current Month High]]/Table2[[#This Row],[Close Price]])-1</f>
        <v>4.3114551320470929E-2</v>
      </c>
      <c r="AI454">
        <v>4.3114551320470902</v>
      </c>
      <c r="AJ454">
        <v>51.538691942761602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0.06</v>
      </c>
      <c r="AM454" t="s">
        <v>3182</v>
      </c>
      <c r="AN454">
        <v>7.0000000000000007E-2</v>
      </c>
      <c r="AO454" t="s">
        <v>3182</v>
      </c>
      <c r="AP454">
        <v>-7.3799781445680002E-2</v>
      </c>
      <c r="AQ454">
        <f>(Table2[[#This Row],[Sharpe Ratio]]-AVERAGE(Table2[Sharpe Ratio]))/_xlfn.STDEV.P(Table2[Sharpe Ratio])</f>
        <v>-1.5637232114215056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-0.29147575491939076</v>
      </c>
      <c r="AS454">
        <f>_xlfn.RANK.AVG(Table2[[#This Row],[1Y Return vs Nifty Z-Score]],Table2[1Y Return vs Nifty Z-Score])</f>
        <v>461</v>
      </c>
      <c r="AT454">
        <f>_xlfn.RANK.AVG(Table2[[#This Row],[6M Return vs Nifty Z-Score]],Table2[6M Return vs Nifty Z-Score])</f>
        <v>134</v>
      </c>
      <c r="AU454">
        <f>_xlfn.RANK.AVG(Table2[[#This Row],[Sharpe Ratio Z-Score]],Table2[Sharpe Ratio Z-Score])</f>
        <v>690</v>
      </c>
      <c r="AV454">
        <f>(Table2[[#This Row],[Rank 1Y]]+Table2[[#This Row],[Rank 6M]]+Table2[[#This Row],[Rank Sharpe]])/3</f>
        <v>428.33333333333331</v>
      </c>
    </row>
    <row r="455" spans="1:48" x14ac:dyDescent="0.3">
      <c r="A455" t="s">
        <v>1438</v>
      </c>
      <c r="B455" t="s">
        <v>1439</v>
      </c>
      <c r="C455" t="s">
        <v>3147</v>
      </c>
      <c r="D455" t="s">
        <v>117</v>
      </c>
      <c r="E455">
        <v>7354.3050430200001</v>
      </c>
      <c r="F455">
        <v>676.65</v>
      </c>
      <c r="G455">
        <v>-9.4828275811251892</v>
      </c>
      <c r="H455">
        <f>(Table2[[#This Row],[1Y Return vs Nifty]]-AVERAGE(Table2[1Y Return vs Nifty]))/_xlfn.STDEV.P(Table2[1Y Return vs Nifty])</f>
        <v>-0.57066431033464238</v>
      </c>
      <c r="I455">
        <v>-2.2223117404436299</v>
      </c>
      <c r="J455">
        <f>(Table2[[#This Row],[1M Return vs Nifty]]-AVERAGE(Table2[1M Return vs Nifty]))/_xlfn.STDEV.P(Table2[1M Return vs Nifty])</f>
        <v>-0.21149011097156512</v>
      </c>
      <c r="K455">
        <v>-7.8575220317468597</v>
      </c>
      <c r="L455">
        <f>(Table2[[#This Row],[6M Return vs Nifty]]-AVERAGE(Table2[6M Return vs Nifty]))/_xlfn.STDEV.P(Table2[6M Return vs Nifty])</f>
        <v>-0.45784269547378403</v>
      </c>
      <c r="M455">
        <v>5.1431325289182102</v>
      </c>
      <c r="N455">
        <f>(Table2[[#This Row],[1W Return vs Nifty]]-AVERAGE(Table2[1W Return vs Nifty]))/_xlfn.STDEV.P(Table2[1W Return vs Nifty])</f>
        <v>0.91392171007106804</v>
      </c>
      <c r="O455">
        <v>661.48</v>
      </c>
      <c r="P455">
        <v>664.53949219311801</v>
      </c>
      <c r="Q455">
        <v>619.54721053825199</v>
      </c>
      <c r="R455">
        <v>53.255868216313097</v>
      </c>
      <c r="S455" s="1">
        <f>(Table2[[#This Row],[Close Price]]-Table2[[#This Row],[20D EMA]])/Table2[[#This Row],[20D EMA]]</f>
        <v>2.2933422023341535E-2</v>
      </c>
      <c r="T455" s="1">
        <f>(Table2[[#This Row],[Close Price]]-Table2[[#This Row],[50D EMA]])/Table2[[#This Row],[50D EMA]]</f>
        <v>1.8223909864129795E-2</v>
      </c>
      <c r="U455" s="1">
        <f>(Table2[[#This Row],[Close Price]]-Table2[[#This Row],[200D EMA]])/Table2[[#This Row],[200D EMA]]</f>
        <v>9.2168584557322214E-2</v>
      </c>
      <c r="V455">
        <v>0.55607944062496695</v>
      </c>
      <c r="W455">
        <v>653.29999999999995</v>
      </c>
      <c r="X455">
        <v>680</v>
      </c>
      <c r="Y455">
        <v>600.04999999999995</v>
      </c>
      <c r="Z455">
        <v>680</v>
      </c>
      <c r="AA455">
        <v>597</v>
      </c>
      <c r="AB455">
        <v>743.95</v>
      </c>
      <c r="AC455" s="1">
        <f>(Table2[[#This Row],[Close Price]]/Table2[[#This Row],[Day Low]])-1</f>
        <v>3.5741619470381236E-2</v>
      </c>
      <c r="AD455" s="1">
        <f>(Table2[[#This Row],[Day High]]/Table2[[#This Row],[Close Price]])-1</f>
        <v>4.9508608586419367E-3</v>
      </c>
      <c r="AE455" s="1">
        <f>(Table2[[#This Row],[Close Price]]/Table2[[#This Row],[Current Week Low]])-1</f>
        <v>0.12765602866427805</v>
      </c>
      <c r="AF455" s="1">
        <f>(Table2[[#This Row],[Current Week High]]/Table2[[#This Row],[Close Price]])-1</f>
        <v>4.9508608586419367E-3</v>
      </c>
      <c r="AG455" s="1">
        <f>(Table2[[#This Row],[Close Price]]/Table2[[#This Row],[Current Month Low]])-1</f>
        <v>0.13341708542713571</v>
      </c>
      <c r="AH455" s="1">
        <f>(Table2[[#This Row],[Current Month High]]/Table2[[#This Row],[Close Price]])-1</f>
        <v>9.9460577846745002E-2</v>
      </c>
      <c r="AI455">
        <v>24.384837064952301</v>
      </c>
      <c r="AJ455">
        <v>44.722489573307598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</v>
      </c>
      <c r="AM455">
        <v>0</v>
      </c>
      <c r="AN455">
        <v>-3.35</v>
      </c>
      <c r="AO455" t="s">
        <v>3181</v>
      </c>
      <c r="AP455">
        <v>7.1229731362248999E-2</v>
      </c>
      <c r="AQ455">
        <f>(Table2[[#This Row],[Sharpe Ratio]]-AVERAGE(Table2[Sharpe Ratio]))/_xlfn.STDEV.P(Table2[Sharpe Ratio])</f>
        <v>0.15914558594889236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510</v>
      </c>
      <c r="AT455">
        <f>_xlfn.RANK.AVG(Table2[[#This Row],[6M Return vs Nifty Z-Score]],Table2[6M Return vs Nifty Z-Score])</f>
        <v>475</v>
      </c>
      <c r="AU455">
        <f>_xlfn.RANK.AVG(Table2[[#This Row],[Sharpe Ratio Z-Score]],Table2[Sharpe Ratio Z-Score])</f>
        <v>300</v>
      </c>
      <c r="AV455">
        <f>(Table2[[#This Row],[Rank 1Y]]+Table2[[#This Row],[Rank 6M]]+Table2[[#This Row],[Rank Sharpe]])/3</f>
        <v>428.33333333333331</v>
      </c>
    </row>
    <row r="456" spans="1:48" x14ac:dyDescent="0.3">
      <c r="A456" t="s">
        <v>632</v>
      </c>
      <c r="B456" t="s">
        <v>633</v>
      </c>
      <c r="C456" t="s">
        <v>3153</v>
      </c>
      <c r="D456" t="s">
        <v>634</v>
      </c>
      <c r="E456">
        <v>29643.045116400001</v>
      </c>
      <c r="F456">
        <v>752.2</v>
      </c>
      <c r="G456">
        <v>-8.2121904224376792</v>
      </c>
      <c r="H456">
        <f>(Table2[[#This Row],[1Y Return vs Nifty]]-AVERAGE(Table2[1Y Return vs Nifty]))/_xlfn.STDEV.P(Table2[1Y Return vs Nifty])</f>
        <v>-0.54886025773726088</v>
      </c>
      <c r="I456">
        <v>-4.4394269237580399</v>
      </c>
      <c r="J456">
        <f>(Table2[[#This Row],[1M Return vs Nifty]]-AVERAGE(Table2[1M Return vs Nifty]))/_xlfn.STDEV.P(Table2[1M Return vs Nifty])</f>
        <v>-0.46717179713342977</v>
      </c>
      <c r="K456">
        <v>7.27052757097099</v>
      </c>
      <c r="L456">
        <f>(Table2[[#This Row],[6M Return vs Nifty]]-AVERAGE(Table2[6M Return vs Nifty]))/_xlfn.STDEV.P(Table2[6M Return vs Nifty])</f>
        <v>7.7775543417541476E-2</v>
      </c>
      <c r="M456">
        <v>1.30750485145085</v>
      </c>
      <c r="N456">
        <f>(Table2[[#This Row],[1W Return vs Nifty]]-AVERAGE(Table2[1W Return vs Nifty]))/_xlfn.STDEV.P(Table2[1W Return vs Nifty])</f>
        <v>0.12045163284773062</v>
      </c>
      <c r="O456">
        <v>764.09</v>
      </c>
      <c r="P456">
        <v>784.85803498149698</v>
      </c>
      <c r="Q456">
        <v>734.57036188799702</v>
      </c>
      <c r="R456">
        <v>40.039077499003902</v>
      </c>
      <c r="S456" s="1">
        <f>(Table2[[#This Row],[Close Price]]-Table2[[#This Row],[20D EMA]])/Table2[[#This Row],[20D EMA]]</f>
        <v>-1.5560994123728862E-2</v>
      </c>
      <c r="T456" s="1">
        <f>(Table2[[#This Row],[Close Price]]-Table2[[#This Row],[50D EMA]])/Table2[[#This Row],[50D EMA]]</f>
        <v>-4.1610117404565848E-2</v>
      </c>
      <c r="U456" s="1">
        <f>(Table2[[#This Row],[Close Price]]-Table2[[#This Row],[200D EMA]])/Table2[[#This Row],[200D EMA]]</f>
        <v>2.3999931152532787E-2</v>
      </c>
      <c r="V456">
        <v>0.52629803625965499</v>
      </c>
      <c r="W456">
        <v>734.2</v>
      </c>
      <c r="X456">
        <v>765</v>
      </c>
      <c r="Y456">
        <v>718.25</v>
      </c>
      <c r="Z456">
        <v>765</v>
      </c>
      <c r="AA456">
        <v>718.25</v>
      </c>
      <c r="AB456">
        <v>853</v>
      </c>
      <c r="AC456" s="1">
        <f>(Table2[[#This Row],[Close Price]]/Table2[[#This Row],[Day Low]])-1</f>
        <v>2.4516480523018247E-2</v>
      </c>
      <c r="AD456" s="1">
        <f>(Table2[[#This Row],[Day High]]/Table2[[#This Row],[Close Price]])-1</f>
        <v>1.7016750864131902E-2</v>
      </c>
      <c r="AE456" s="1">
        <f>(Table2[[#This Row],[Close Price]]/Table2[[#This Row],[Current Week Low]])-1</f>
        <v>4.7267664462234737E-2</v>
      </c>
      <c r="AF456" s="1">
        <f>(Table2[[#This Row],[Current Week High]]/Table2[[#This Row],[Close Price]])-1</f>
        <v>1.7016750864131902E-2</v>
      </c>
      <c r="AG456" s="1">
        <f>(Table2[[#This Row],[Close Price]]/Table2[[#This Row],[Current Month Low]])-1</f>
        <v>4.7267664462234737E-2</v>
      </c>
      <c r="AH456" s="1">
        <f>(Table2[[#This Row],[Current Month High]]/Table2[[#This Row],[Close Price]])-1</f>
        <v>0.13400691305503853</v>
      </c>
      <c r="AI456">
        <v>22.4408402020739</v>
      </c>
      <c r="AJ456">
        <v>32.522903453136003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-7.0000000000000007E-2</v>
      </c>
      <c r="AM456" t="s">
        <v>3181</v>
      </c>
      <c r="AN456">
        <v>-3.43</v>
      </c>
      <c r="AO456" t="s">
        <v>3181</v>
      </c>
      <c r="AP456">
        <v>1.205363075455E-3</v>
      </c>
      <c r="AQ456">
        <f>(Table2[[#This Row],[Sharpe Ratio]]-AVERAGE(Table2[Sharpe Ratio]))/_xlfn.STDEV.P(Table2[Sharpe Ratio])</f>
        <v>-0.67270440679475607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497</v>
      </c>
      <c r="AT456">
        <f>_xlfn.RANK.AVG(Table2[[#This Row],[6M Return vs Nifty Z-Score]],Table2[6M Return vs Nifty Z-Score])</f>
        <v>293</v>
      </c>
      <c r="AU456">
        <f>_xlfn.RANK.AVG(Table2[[#This Row],[Sharpe Ratio Z-Score]],Table2[Sharpe Ratio Z-Score])</f>
        <v>499</v>
      </c>
      <c r="AV456">
        <f>(Table2[[#This Row],[Rank 1Y]]+Table2[[#This Row],[Rank 6M]]+Table2[[#This Row],[Rank Sharpe]])/3</f>
        <v>429.66666666666669</v>
      </c>
    </row>
    <row r="457" spans="1:48" x14ac:dyDescent="0.3">
      <c r="A457" t="s">
        <v>942</v>
      </c>
      <c r="B457" t="s">
        <v>943</v>
      </c>
      <c r="C457" t="s">
        <v>3139</v>
      </c>
      <c r="D457" t="s">
        <v>46</v>
      </c>
      <c r="E457">
        <v>15662.103264989901</v>
      </c>
      <c r="F457">
        <v>1619.3</v>
      </c>
      <c r="G457">
        <v>17.695915266186599</v>
      </c>
      <c r="H457">
        <f>(Table2[[#This Row],[1Y Return vs Nifty]]-AVERAGE(Table2[1Y Return vs Nifty]))/_xlfn.STDEV.P(Table2[1Y Return vs Nifty])</f>
        <v>-0.10427881663035116</v>
      </c>
      <c r="I457">
        <v>-2.0333203405046598</v>
      </c>
      <c r="J457">
        <f>(Table2[[#This Row],[1M Return vs Nifty]]-AVERAGE(Table2[1M Return vs Nifty]))/_xlfn.STDEV.P(Table2[1M Return vs Nifty])</f>
        <v>-0.18969528489750875</v>
      </c>
      <c r="K457">
        <v>8.0985500141123001</v>
      </c>
      <c r="L457">
        <f>(Table2[[#This Row],[6M Return vs Nifty]]-AVERAGE(Table2[6M Return vs Nifty]))/_xlfn.STDEV.P(Table2[6M Return vs Nifty])</f>
        <v>0.10709220580329694</v>
      </c>
      <c r="M457">
        <v>0.408155997218629</v>
      </c>
      <c r="N457">
        <f>(Table2[[#This Row],[1W Return vs Nifty]]-AVERAGE(Table2[1W Return vs Nifty]))/_xlfn.STDEV.P(Table2[1W Return vs Nifty])</f>
        <v>-6.5595206111766641E-2</v>
      </c>
      <c r="O457">
        <v>1590.98</v>
      </c>
      <c r="P457">
        <v>1612.06768403448</v>
      </c>
      <c r="Q457">
        <v>1514.92631307486</v>
      </c>
      <c r="R457">
        <v>43.993661960290801</v>
      </c>
      <c r="S457" s="1">
        <f>(Table2[[#This Row],[Close Price]]-Table2[[#This Row],[20D EMA]])/Table2[[#This Row],[20D EMA]]</f>
        <v>1.7800349470137863E-2</v>
      </c>
      <c r="T457" s="1">
        <f>(Table2[[#This Row],[Close Price]]-Table2[[#This Row],[50D EMA]])/Table2[[#This Row],[50D EMA]]</f>
        <v>4.4863599941535161E-3</v>
      </c>
      <c r="U457" s="1">
        <f>(Table2[[#This Row],[Close Price]]-Table2[[#This Row],[200D EMA]])/Table2[[#This Row],[200D EMA]]</f>
        <v>6.8896873745160403E-2</v>
      </c>
      <c r="V457">
        <v>0.61456210994500304</v>
      </c>
      <c r="W457">
        <v>1508.1</v>
      </c>
      <c r="X457">
        <v>1651</v>
      </c>
      <c r="Y457">
        <v>1496.9</v>
      </c>
      <c r="Z457">
        <v>1651</v>
      </c>
      <c r="AA457">
        <v>1478.25</v>
      </c>
      <c r="AB457">
        <v>1749</v>
      </c>
      <c r="AC457" s="1">
        <f>(Table2[[#This Row],[Close Price]]/Table2[[#This Row],[Day Low]])-1</f>
        <v>7.3735163450699526E-2</v>
      </c>
      <c r="AD457" s="1">
        <f>(Table2[[#This Row],[Day High]]/Table2[[#This Row],[Close Price]])-1</f>
        <v>1.9576360155622918E-2</v>
      </c>
      <c r="AE457" s="1">
        <f>(Table2[[#This Row],[Close Price]]/Table2[[#This Row],[Current Week Low]])-1</f>
        <v>8.1768989244438428E-2</v>
      </c>
      <c r="AF457" s="1">
        <f>(Table2[[#This Row],[Current Week High]]/Table2[[#This Row],[Close Price]])-1</f>
        <v>1.9576360155622918E-2</v>
      </c>
      <c r="AG457" s="1">
        <f>(Table2[[#This Row],[Close Price]]/Table2[[#This Row],[Current Month Low]])-1</f>
        <v>9.5416878065279764E-2</v>
      </c>
      <c r="AH457" s="1">
        <f>(Table2[[#This Row],[Current Month High]]/Table2[[#This Row],[Close Price]])-1</f>
        <v>8.0096337923794225E-2</v>
      </c>
      <c r="AI457">
        <v>14.864447600815099</v>
      </c>
      <c r="AJ457">
        <v>57.988194546075398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0.06</v>
      </c>
      <c r="AM457" t="s">
        <v>3182</v>
      </c>
      <c r="AN457">
        <v>0.01</v>
      </c>
      <c r="AO457" t="s">
        <v>3182</v>
      </c>
      <c r="AP457">
        <v>-6.3980078275522004E-2</v>
      </c>
      <c r="AQ457">
        <f>(Table2[[#This Row],[Sharpe Ratio]]-AVERAGE(Table2[Sharpe Ratio]))/_xlfn.STDEV.P(Table2[Sharpe Ratio])</f>
        <v>-1.4470706773010193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325</v>
      </c>
      <c r="AT457">
        <f>_xlfn.RANK.AVG(Table2[[#This Row],[6M Return vs Nifty Z-Score]],Table2[6M Return vs Nifty Z-Score])</f>
        <v>286</v>
      </c>
      <c r="AU457">
        <f>_xlfn.RANK.AVG(Table2[[#This Row],[Sharpe Ratio Z-Score]],Table2[Sharpe Ratio Z-Score])</f>
        <v>682</v>
      </c>
      <c r="AV457">
        <f>(Table2[[#This Row],[Rank 1Y]]+Table2[[#This Row],[Rank 6M]]+Table2[[#This Row],[Rank Sharpe]])/3</f>
        <v>431</v>
      </c>
    </row>
    <row r="458" spans="1:48" x14ac:dyDescent="0.3">
      <c r="A458" t="s">
        <v>691</v>
      </c>
      <c r="B458" t="s">
        <v>692</v>
      </c>
      <c r="C458" t="s">
        <v>3134</v>
      </c>
      <c r="D458" t="s">
        <v>18</v>
      </c>
      <c r="E458">
        <v>25896.399528951999</v>
      </c>
      <c r="F458">
        <v>147.76</v>
      </c>
      <c r="G458">
        <v>15.622864969118901</v>
      </c>
      <c r="H458">
        <f>(Table2[[#This Row],[1Y Return vs Nifty]]-AVERAGE(Table2[1Y Return vs Nifty]))/_xlfn.STDEV.P(Table2[1Y Return vs Nifty])</f>
        <v>-0.13985222750161133</v>
      </c>
      <c r="I458">
        <v>-13.010850487699599</v>
      </c>
      <c r="J458">
        <f>(Table2[[#This Row],[1M Return vs Nifty]]-AVERAGE(Table2[1M Return vs Nifty]))/_xlfn.STDEV.P(Table2[1M Return vs Nifty])</f>
        <v>-1.4556436844441809</v>
      </c>
      <c r="K458">
        <v>-48.918559776481203</v>
      </c>
      <c r="L458">
        <f>(Table2[[#This Row],[6M Return vs Nifty]]-AVERAGE(Table2[6M Return vs Nifty]))/_xlfn.STDEV.P(Table2[6M Return vs Nifty])</f>
        <v>-1.9116349093711829</v>
      </c>
      <c r="M458">
        <v>-3.7005188631121602</v>
      </c>
      <c r="N458">
        <f>(Table2[[#This Row],[1W Return vs Nifty]]-AVERAGE(Table2[1W Return vs Nifty]))/_xlfn.STDEV.P(Table2[1W Return vs Nifty])</f>
        <v>-0.91555011124084995</v>
      </c>
      <c r="O458">
        <v>160.27000000000001</v>
      </c>
      <c r="P458">
        <v>176.58228448890301</v>
      </c>
      <c r="Q458">
        <v>185.47537186380401</v>
      </c>
      <c r="R458">
        <v>33.298003494756202</v>
      </c>
      <c r="S458" s="1">
        <f>(Table2[[#This Row],[Close Price]]-Table2[[#This Row],[20D EMA]])/Table2[[#This Row],[20D EMA]]</f>
        <v>-7.8055780869782362E-2</v>
      </c>
      <c r="T458" s="1">
        <f>(Table2[[#This Row],[Close Price]]-Table2[[#This Row],[50D EMA]])/Table2[[#This Row],[50D EMA]]</f>
        <v>-0.16322296753791463</v>
      </c>
      <c r="U458" s="1">
        <f>(Table2[[#This Row],[Close Price]]-Table2[[#This Row],[200D EMA]])/Table2[[#This Row],[200D EMA]]</f>
        <v>-0.20334436580344861</v>
      </c>
      <c r="V458">
        <v>1.2052729347408799</v>
      </c>
      <c r="W458">
        <v>146.22</v>
      </c>
      <c r="X458">
        <v>149.72999999999999</v>
      </c>
      <c r="Y458">
        <v>142.66</v>
      </c>
      <c r="Z458">
        <v>150.47999999999999</v>
      </c>
      <c r="AA458">
        <v>141.37</v>
      </c>
      <c r="AB458">
        <v>186.45</v>
      </c>
      <c r="AC458" s="1">
        <f>(Table2[[#This Row],[Close Price]]/Table2[[#This Row],[Day Low]])-1</f>
        <v>1.0532074955546422E-2</v>
      </c>
      <c r="AD458" s="1">
        <f>(Table2[[#This Row],[Day High]]/Table2[[#This Row],[Close Price]])-1</f>
        <v>1.3332430969139164E-2</v>
      </c>
      <c r="AE458" s="1">
        <f>(Table2[[#This Row],[Close Price]]/Table2[[#This Row],[Current Week Low]])-1</f>
        <v>3.5749334081031758E-2</v>
      </c>
      <c r="AF458" s="1">
        <f>(Table2[[#This Row],[Current Week High]]/Table2[[#This Row],[Close Price]])-1</f>
        <v>1.8408229561450939E-2</v>
      </c>
      <c r="AG458" s="1">
        <f>(Table2[[#This Row],[Close Price]]/Table2[[#This Row],[Current Month Low]])-1</f>
        <v>4.520053759637821E-2</v>
      </c>
      <c r="AH458" s="1">
        <f>(Table2[[#This Row],[Current Month High]]/Table2[[#This Row],[Close Price]])-1</f>
        <v>0.26184353004872762</v>
      </c>
      <c r="AI458">
        <v>95.756632376827298</v>
      </c>
      <c r="AJ458">
        <v>46.152324431256098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-0.22</v>
      </c>
      <c r="AM458" t="s">
        <v>3181</v>
      </c>
      <c r="AN458">
        <v>-13.02</v>
      </c>
      <c r="AO458" t="s">
        <v>3181</v>
      </c>
      <c r="AP458">
        <v>0.100485782095735</v>
      </c>
      <c r="AQ458">
        <f>(Table2[[#This Row],[Sharpe Ratio]]-AVERAGE(Table2[Sharpe Ratio]))/_xlfn.STDEV.P(Table2[Sharpe Ratio])</f>
        <v>0.50669096459028484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346</v>
      </c>
      <c r="AT458">
        <f>_xlfn.RANK.AVG(Table2[[#This Row],[6M Return vs Nifty Z-Score]],Table2[6M Return vs Nifty Z-Score])</f>
        <v>729</v>
      </c>
      <c r="AU458">
        <f>_xlfn.RANK.AVG(Table2[[#This Row],[Sharpe Ratio Z-Score]],Table2[Sharpe Ratio Z-Score])</f>
        <v>219</v>
      </c>
      <c r="AV458">
        <f>(Table2[[#This Row],[Rank 1Y]]+Table2[[#This Row],[Rank 6M]]+Table2[[#This Row],[Rank Sharpe]])/3</f>
        <v>431.33333333333331</v>
      </c>
    </row>
    <row r="459" spans="1:48" x14ac:dyDescent="0.3">
      <c r="A459" t="s">
        <v>154</v>
      </c>
      <c r="B459" t="s">
        <v>155</v>
      </c>
      <c r="C459" t="s">
        <v>3136</v>
      </c>
      <c r="D459" t="s">
        <v>43</v>
      </c>
      <c r="E459">
        <v>162527.09419810999</v>
      </c>
      <c r="F459">
        <v>1622.15</v>
      </c>
      <c r="G459">
        <v>-8.2738612314599607</v>
      </c>
      <c r="H459">
        <f>(Table2[[#This Row],[1Y Return vs Nifty]]-AVERAGE(Table2[1Y Return vs Nifty]))/_xlfn.STDEV.P(Table2[1Y Return vs Nifty])</f>
        <v>-0.54991852488650272</v>
      </c>
      <c r="I459">
        <v>-5.7911063896027102</v>
      </c>
      <c r="J459">
        <f>(Table2[[#This Row],[1M Return vs Nifty]]-AVERAGE(Table2[1M Return vs Nifty]))/_xlfn.STDEV.P(Table2[1M Return vs Nifty])</f>
        <v>-0.62304988934011873</v>
      </c>
      <c r="K459">
        <v>3.95737752233625</v>
      </c>
      <c r="L459">
        <f>(Table2[[#This Row],[6M Return vs Nifty]]-AVERAGE(Table2[6M Return vs Nifty]))/_xlfn.STDEV.P(Table2[6M Return vs Nifty])</f>
        <v>-3.9528645875547143E-2</v>
      </c>
      <c r="M459">
        <v>-1.84818224378683</v>
      </c>
      <c r="N459">
        <f>(Table2[[#This Row],[1W Return vs Nifty]]-AVERAGE(Table2[1W Return vs Nifty]))/_xlfn.STDEV.P(Table2[1W Return vs Nifty])</f>
        <v>-0.53236023882075956</v>
      </c>
      <c r="O459">
        <v>1697.35</v>
      </c>
      <c r="P459">
        <v>1733.53168655165</v>
      </c>
      <c r="Q459">
        <v>1603.64888094044</v>
      </c>
      <c r="R459">
        <v>33.471302507104298</v>
      </c>
      <c r="S459" s="1">
        <f>(Table2[[#This Row],[Close Price]]-Table2[[#This Row],[20D EMA]])/Table2[[#This Row],[20D EMA]]</f>
        <v>-4.4304356791468949E-2</v>
      </c>
      <c r="T459" s="1">
        <f>(Table2[[#This Row],[Close Price]]-Table2[[#This Row],[50D EMA]])/Table2[[#This Row],[50D EMA]]</f>
        <v>-6.4251312748260681E-2</v>
      </c>
      <c r="U459" s="1">
        <f>(Table2[[#This Row],[Close Price]]-Table2[[#This Row],[200D EMA]])/Table2[[#This Row],[200D EMA]]</f>
        <v>1.1536888953341424E-2</v>
      </c>
      <c r="V459">
        <v>1.3073387152809199</v>
      </c>
      <c r="W459">
        <v>1613.05</v>
      </c>
      <c r="X459">
        <v>1641.95</v>
      </c>
      <c r="Y459">
        <v>1593.6</v>
      </c>
      <c r="Z459">
        <v>1665.8</v>
      </c>
      <c r="AA459">
        <v>1593.6</v>
      </c>
      <c r="AB459">
        <v>1859.3</v>
      </c>
      <c r="AC459" s="1">
        <f>(Table2[[#This Row],[Close Price]]/Table2[[#This Row],[Day Low]])-1</f>
        <v>5.6414866247171958E-3</v>
      </c>
      <c r="AD459" s="1">
        <f>(Table2[[#This Row],[Day High]]/Table2[[#This Row],[Close Price]])-1</f>
        <v>1.2206022870881128E-2</v>
      </c>
      <c r="AE459" s="1">
        <f>(Table2[[#This Row],[Close Price]]/Table2[[#This Row],[Current Week Low]])-1</f>
        <v>1.7915411646586499E-2</v>
      </c>
      <c r="AF459" s="1">
        <f>(Table2[[#This Row],[Current Week High]]/Table2[[#This Row],[Close Price]])-1</f>
        <v>2.6908732238078992E-2</v>
      </c>
      <c r="AG459" s="1">
        <f>(Table2[[#This Row],[Close Price]]/Table2[[#This Row],[Current Month Low]])-1</f>
        <v>1.7915411646586499E-2</v>
      </c>
      <c r="AH459" s="1">
        <f>(Table2[[#This Row],[Current Month High]]/Table2[[#This Row],[Close Price]])-1</f>
        <v>0.14619486483987298</v>
      </c>
      <c r="AI459">
        <v>19.3477791819498</v>
      </c>
      <c r="AJ459">
        <v>24.046035023323299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-0.09</v>
      </c>
      <c r="AM459" t="s">
        <v>3181</v>
      </c>
      <c r="AN459">
        <v>-5.89</v>
      </c>
      <c r="AO459" t="s">
        <v>3181</v>
      </c>
      <c r="AP459">
        <v>1.7483566387122999E-2</v>
      </c>
      <c r="AQ459">
        <f>(Table2[[#This Row],[Sharpe Ratio]]-AVERAGE(Table2[Sharpe Ratio]))/_xlfn.STDEV.P(Table2[Sharpe Ratio])</f>
        <v>-0.47932853439514195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498</v>
      </c>
      <c r="AT459">
        <f>_xlfn.RANK.AVG(Table2[[#This Row],[6M Return vs Nifty Z-Score]],Table2[6M Return vs Nifty Z-Score])</f>
        <v>337</v>
      </c>
      <c r="AU459">
        <f>_xlfn.RANK.AVG(Table2[[#This Row],[Sharpe Ratio Z-Score]],Table2[Sharpe Ratio Z-Score])</f>
        <v>460</v>
      </c>
      <c r="AV459">
        <f>(Table2[[#This Row],[Rank 1Y]]+Table2[[#This Row],[Rank 6M]]+Table2[[#This Row],[Rank Sharpe]])/3</f>
        <v>431.66666666666669</v>
      </c>
    </row>
    <row r="460" spans="1:48" x14ac:dyDescent="0.3">
      <c r="A460" t="s">
        <v>1750</v>
      </c>
      <c r="B460" t="s">
        <v>1751</v>
      </c>
      <c r="C460" t="s">
        <v>3147</v>
      </c>
      <c r="D460" t="s">
        <v>265</v>
      </c>
      <c r="E460">
        <v>4604.5556103749996</v>
      </c>
      <c r="F460">
        <v>505.75</v>
      </c>
      <c r="G460">
        <v>4.2261579549770998</v>
      </c>
      <c r="H460">
        <f>(Table2[[#This Row],[1Y Return vs Nifty]]-AVERAGE(Table2[1Y Return vs Nifty]))/_xlfn.STDEV.P(Table2[1Y Return vs Nifty])</f>
        <v>-0.33541899294232436</v>
      </c>
      <c r="I460">
        <v>6.1794211738252098</v>
      </c>
      <c r="J460">
        <f>(Table2[[#This Row],[1M Return vs Nifty]]-AVERAGE(Table2[1M Return vs Nifty]))/_xlfn.STDEV.P(Table2[1M Return vs Nifty])</f>
        <v>0.75741274728704489</v>
      </c>
      <c r="K460">
        <v>11.016567059034299</v>
      </c>
      <c r="L460">
        <f>(Table2[[#This Row],[6M Return vs Nifty]]-AVERAGE(Table2[6M Return vs Nifty]))/_xlfn.STDEV.P(Table2[6M Return vs Nifty])</f>
        <v>0.21040645923985352</v>
      </c>
      <c r="M460">
        <v>6.57498871620919</v>
      </c>
      <c r="N460">
        <f>(Table2[[#This Row],[1W Return vs Nifty]]-AVERAGE(Table2[1W Return vs Nifty]))/_xlfn.STDEV.P(Table2[1W Return vs Nifty])</f>
        <v>1.2101274774287252</v>
      </c>
      <c r="O460">
        <v>495.32</v>
      </c>
      <c r="P460">
        <v>505.19027154960901</v>
      </c>
      <c r="Q460">
        <v>484.15688681852203</v>
      </c>
      <c r="R460">
        <v>61.475258104542903</v>
      </c>
      <c r="S460" s="1">
        <f>(Table2[[#This Row],[Close Price]]-Table2[[#This Row],[20D EMA]])/Table2[[#This Row],[20D EMA]]</f>
        <v>2.1057094403617877E-2</v>
      </c>
      <c r="T460" s="1">
        <f>(Table2[[#This Row],[Close Price]]-Table2[[#This Row],[50D EMA]])/Table2[[#This Row],[50D EMA]]</f>
        <v>1.1079557186920756E-3</v>
      </c>
      <c r="U460" s="1">
        <f>(Table2[[#This Row],[Close Price]]-Table2[[#This Row],[200D EMA]])/Table2[[#This Row],[200D EMA]]</f>
        <v>4.4599413473946484E-2</v>
      </c>
      <c r="V460">
        <v>0.53108403980687502</v>
      </c>
      <c r="W460">
        <v>503.25</v>
      </c>
      <c r="X460">
        <v>513.95000000000005</v>
      </c>
      <c r="Y460">
        <v>468</v>
      </c>
      <c r="Z460">
        <v>513.95000000000005</v>
      </c>
      <c r="AA460">
        <v>459.3</v>
      </c>
      <c r="AB460">
        <v>528.95000000000005</v>
      </c>
      <c r="AC460" s="1">
        <f>(Table2[[#This Row],[Close Price]]/Table2[[#This Row],[Day Low]])-1</f>
        <v>4.9677098857425772E-3</v>
      </c>
      <c r="AD460" s="1">
        <f>(Table2[[#This Row],[Day High]]/Table2[[#This Row],[Close Price]])-1</f>
        <v>1.6213544241225897E-2</v>
      </c>
      <c r="AE460" s="1">
        <f>(Table2[[#This Row],[Close Price]]/Table2[[#This Row],[Current Week Low]])-1</f>
        <v>8.0662393162393098E-2</v>
      </c>
      <c r="AF460" s="1">
        <f>(Table2[[#This Row],[Current Week High]]/Table2[[#This Row],[Close Price]])-1</f>
        <v>1.6213544241225897E-2</v>
      </c>
      <c r="AG460" s="1">
        <f>(Table2[[#This Row],[Close Price]]/Table2[[#This Row],[Current Month Low]])-1</f>
        <v>0.10113215763117789</v>
      </c>
      <c r="AH460" s="1">
        <f>(Table2[[#This Row],[Current Month High]]/Table2[[#This Row],[Close Price]])-1</f>
        <v>4.5872466633712472E-2</v>
      </c>
      <c r="AI460">
        <v>21.374196737518499</v>
      </c>
      <c r="AJ460">
        <v>40.447098028325399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-0.01</v>
      </c>
      <c r="AM460" t="s">
        <v>3181</v>
      </c>
      <c r="AN460">
        <v>-0.93</v>
      </c>
      <c r="AO460" t="s">
        <v>3181</v>
      </c>
      <c r="AP460">
        <v>-3.4912060019214E-2</v>
      </c>
      <c r="AQ460">
        <f>(Table2[[#This Row],[Sharpe Ratio]]-AVERAGE(Table2[Sharpe Ratio]))/_xlfn.STDEV.P(Table2[Sharpe Ratio])</f>
        <v>-1.1017590184146624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417</v>
      </c>
      <c r="AT460">
        <f>_xlfn.RANK.AVG(Table2[[#This Row],[6M Return vs Nifty Z-Score]],Table2[6M Return vs Nifty Z-Score])</f>
        <v>247</v>
      </c>
      <c r="AU460">
        <f>_xlfn.RANK.AVG(Table2[[#This Row],[Sharpe Ratio Z-Score]],Table2[Sharpe Ratio Z-Score])</f>
        <v>631</v>
      </c>
      <c r="AV460">
        <f>(Table2[[#This Row],[Rank 1Y]]+Table2[[#This Row],[Rank 6M]]+Table2[[#This Row],[Rank Sharpe]])/3</f>
        <v>431.66666666666669</v>
      </c>
    </row>
    <row r="461" spans="1:48" x14ac:dyDescent="0.3">
      <c r="A461" t="s">
        <v>1098</v>
      </c>
      <c r="B461" t="s">
        <v>1099</v>
      </c>
      <c r="C461" t="s">
        <v>3136</v>
      </c>
      <c r="D461" t="s">
        <v>571</v>
      </c>
      <c r="E461">
        <v>11557.112279375</v>
      </c>
      <c r="F461">
        <v>867.95</v>
      </c>
      <c r="G461">
        <v>-13.1772167287362</v>
      </c>
      <c r="H461">
        <f>(Table2[[#This Row],[1Y Return vs Nifty]]-AVERAGE(Table2[1Y Return vs Nifty]))/_xlfn.STDEV.P(Table2[1Y Return vs Nifty])</f>
        <v>-0.6340597924665452</v>
      </c>
      <c r="I461">
        <v>3.9915408564835002</v>
      </c>
      <c r="J461">
        <f>(Table2[[#This Row],[1M Return vs Nifty]]-AVERAGE(Table2[1M Return vs Nifty]))/_xlfn.STDEV.P(Table2[1M Return vs Nifty])</f>
        <v>0.50510247812817144</v>
      </c>
      <c r="K461">
        <v>4.77609509477701</v>
      </c>
      <c r="L461">
        <f>(Table2[[#This Row],[6M Return vs Nifty]]-AVERAGE(Table2[6M Return vs Nifty]))/_xlfn.STDEV.P(Table2[6M Return vs Nifty])</f>
        <v>-1.0541428367923544E-2</v>
      </c>
      <c r="M461">
        <v>2.6134882601435101</v>
      </c>
      <c r="N461">
        <f>(Table2[[#This Row],[1W Return vs Nifty]]-AVERAGE(Table2[1W Return vs Nifty]))/_xlfn.STDEV.P(Table2[1W Return vs Nifty])</f>
        <v>0.39061830263044461</v>
      </c>
      <c r="O461">
        <v>863.94</v>
      </c>
      <c r="P461">
        <v>862.23708524974802</v>
      </c>
      <c r="Q461">
        <v>820.44605879528797</v>
      </c>
      <c r="R461">
        <v>60.704457809163898</v>
      </c>
      <c r="S461" s="1">
        <f>(Table2[[#This Row],[Close Price]]-Table2[[#This Row],[20D EMA]])/Table2[[#This Row],[20D EMA]]</f>
        <v>4.641526031900353E-3</v>
      </c>
      <c r="T461" s="1">
        <f>(Table2[[#This Row],[Close Price]]-Table2[[#This Row],[50D EMA]])/Table2[[#This Row],[50D EMA]]</f>
        <v>6.6256889757847432E-3</v>
      </c>
      <c r="U461" s="1">
        <f>(Table2[[#This Row],[Close Price]]-Table2[[#This Row],[200D EMA]])/Table2[[#This Row],[200D EMA]]</f>
        <v>5.7900139436912003E-2</v>
      </c>
      <c r="V461">
        <v>1.0575815002485101</v>
      </c>
      <c r="W461">
        <v>861.7</v>
      </c>
      <c r="X461">
        <v>884.05</v>
      </c>
      <c r="Y461">
        <v>832.05</v>
      </c>
      <c r="Z461">
        <v>896.8</v>
      </c>
      <c r="AA461">
        <v>821</v>
      </c>
      <c r="AB461">
        <v>925.45</v>
      </c>
      <c r="AC461" s="1">
        <f>(Table2[[#This Row],[Close Price]]/Table2[[#This Row],[Day Low]])-1</f>
        <v>7.2531043286525598E-3</v>
      </c>
      <c r="AD461" s="1">
        <f>(Table2[[#This Row],[Day High]]/Table2[[#This Row],[Close Price]])-1</f>
        <v>1.8549455613802612E-2</v>
      </c>
      <c r="AE461" s="1">
        <f>(Table2[[#This Row],[Close Price]]/Table2[[#This Row],[Current Week Low]])-1</f>
        <v>4.3146445526110355E-2</v>
      </c>
      <c r="AF461" s="1">
        <f>(Table2[[#This Row],[Current Week High]]/Table2[[#This Row],[Close Price]])-1</f>
        <v>3.3239241891813931E-2</v>
      </c>
      <c r="AG461" s="1">
        <f>(Table2[[#This Row],[Close Price]]/Table2[[#This Row],[Current Month Low]])-1</f>
        <v>5.7186358099878154E-2</v>
      </c>
      <c r="AH461" s="1">
        <f>(Table2[[#This Row],[Current Month High]]/Table2[[#This Row],[Close Price]])-1</f>
        <v>6.6248055763580949E-2</v>
      </c>
      <c r="AI461">
        <v>9.6549340399792491</v>
      </c>
      <c r="AJ461">
        <v>27.639705882352899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0.02</v>
      </c>
      <c r="AM461" t="s">
        <v>3182</v>
      </c>
      <c r="AN461">
        <v>-2.57</v>
      </c>
      <c r="AO461" t="s">
        <v>3181</v>
      </c>
      <c r="AP461">
        <v>2.6054568410722002E-2</v>
      </c>
      <c r="AQ461">
        <f>(Table2[[#This Row],[Sharpe Ratio]]-AVERAGE(Table2[Sharpe Ratio]))/_xlfn.STDEV.P(Table2[Sharpe Ratio])</f>
        <v>-0.37750986547212295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-0.12639030554797559</v>
      </c>
      <c r="AS461">
        <f>_xlfn.RANK.AVG(Table2[[#This Row],[1Y Return vs Nifty Z-Score]],Table2[1Y Return vs Nifty Z-Score])</f>
        <v>534</v>
      </c>
      <c r="AT461">
        <f>_xlfn.RANK.AVG(Table2[[#This Row],[6M Return vs Nifty Z-Score]],Table2[6M Return vs Nifty Z-Score])</f>
        <v>328</v>
      </c>
      <c r="AU461">
        <f>_xlfn.RANK.AVG(Table2[[#This Row],[Sharpe Ratio Z-Score]],Table2[Sharpe Ratio Z-Score])</f>
        <v>435</v>
      </c>
      <c r="AV461">
        <f>(Table2[[#This Row],[Rank 1Y]]+Table2[[#This Row],[Rank 6M]]+Table2[[#This Row],[Rank Sharpe]])/3</f>
        <v>432.33333333333331</v>
      </c>
    </row>
    <row r="462" spans="1:48" x14ac:dyDescent="0.3">
      <c r="A462" t="s">
        <v>1377</v>
      </c>
      <c r="B462" t="s">
        <v>1378</v>
      </c>
      <c r="C462" t="s">
        <v>3138</v>
      </c>
      <c r="D462" t="s">
        <v>373</v>
      </c>
      <c r="E462">
        <v>8012.6055003000001</v>
      </c>
      <c r="F462">
        <v>588.1</v>
      </c>
      <c r="G462">
        <v>18.884609181704299</v>
      </c>
      <c r="H462">
        <f>(Table2[[#This Row],[1Y Return vs Nifty]]-AVERAGE(Table2[1Y Return vs Nifty]))/_xlfn.STDEV.P(Table2[1Y Return vs Nifty])</f>
        <v>-8.3880904859136046E-2</v>
      </c>
      <c r="I462">
        <v>-1.9424034891469899</v>
      </c>
      <c r="J462">
        <f>(Table2[[#This Row],[1M Return vs Nifty]]-AVERAGE(Table2[1M Return vs Nifty]))/_xlfn.STDEV.P(Table2[1M Return vs Nifty])</f>
        <v>-0.17921059107979462</v>
      </c>
      <c r="K462">
        <v>-1.72383590830518</v>
      </c>
      <c r="L462">
        <f>(Table2[[#This Row],[6M Return vs Nifty]]-AVERAGE(Table2[6M Return vs Nifty]))/_xlfn.STDEV.P(Table2[6M Return vs Nifty])</f>
        <v>-0.2406756286260017</v>
      </c>
      <c r="M462">
        <v>0.72671933633754104</v>
      </c>
      <c r="N462">
        <f>(Table2[[#This Row],[1W Return vs Nifty]]-AVERAGE(Table2[1W Return vs Nifty]))/_xlfn.STDEV.P(Table2[1W Return vs Nifty])</f>
        <v>3.0547522290087976E-4</v>
      </c>
      <c r="O462">
        <v>597.78</v>
      </c>
      <c r="P462">
        <v>622.60578504984198</v>
      </c>
      <c r="Q462">
        <v>582.00386389223502</v>
      </c>
      <c r="R462">
        <v>45.854265215762197</v>
      </c>
      <c r="S462" s="1">
        <f>(Table2[[#This Row],[Close Price]]-Table2[[#This Row],[20D EMA]])/Table2[[#This Row],[20D EMA]]</f>
        <v>-1.6193248352236525E-2</v>
      </c>
      <c r="T462" s="1">
        <f>(Table2[[#This Row],[Close Price]]-Table2[[#This Row],[50D EMA]])/Table2[[#This Row],[50D EMA]]</f>
        <v>-5.542156189101205E-2</v>
      </c>
      <c r="U462" s="1">
        <f>(Table2[[#This Row],[Close Price]]-Table2[[#This Row],[200D EMA]])/Table2[[#This Row],[200D EMA]]</f>
        <v>1.0474391126883958E-2</v>
      </c>
      <c r="V462">
        <v>0.237697463592698</v>
      </c>
      <c r="W462">
        <v>575.54999999999995</v>
      </c>
      <c r="X462">
        <v>589.95000000000005</v>
      </c>
      <c r="Y462">
        <v>541.5</v>
      </c>
      <c r="Z462">
        <v>589.95000000000005</v>
      </c>
      <c r="AA462">
        <v>541.5</v>
      </c>
      <c r="AB462">
        <v>645</v>
      </c>
      <c r="AC462" s="1">
        <f>(Table2[[#This Row],[Close Price]]/Table2[[#This Row],[Day Low]])-1</f>
        <v>2.1805229780210267E-2</v>
      </c>
      <c r="AD462" s="1">
        <f>(Table2[[#This Row],[Day High]]/Table2[[#This Row],[Close Price]])-1</f>
        <v>3.1457235164087383E-3</v>
      </c>
      <c r="AE462" s="1">
        <f>(Table2[[#This Row],[Close Price]]/Table2[[#This Row],[Current Week Low]])-1</f>
        <v>8.6057248384118212E-2</v>
      </c>
      <c r="AF462" s="1">
        <f>(Table2[[#This Row],[Current Week High]]/Table2[[#This Row],[Close Price]])-1</f>
        <v>3.1457235164087383E-3</v>
      </c>
      <c r="AG462" s="1">
        <f>(Table2[[#This Row],[Close Price]]/Table2[[#This Row],[Current Month Low]])-1</f>
        <v>8.6057248384118212E-2</v>
      </c>
      <c r="AH462" s="1">
        <f>(Table2[[#This Row],[Current Month High]]/Table2[[#This Row],[Close Price]])-1</f>
        <v>9.6752253018194123E-2</v>
      </c>
      <c r="AI462">
        <v>34.8410134330896</v>
      </c>
      <c r="AJ462">
        <v>52.140732117449197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-0.12</v>
      </c>
      <c r="AM462" t="s">
        <v>3181</v>
      </c>
      <c r="AN462">
        <v>-7.76</v>
      </c>
      <c r="AO462" t="s">
        <v>3181</v>
      </c>
      <c r="AP462">
        <v>-1.1575269065876E-2</v>
      </c>
      <c r="AQ462">
        <f>(Table2[[#This Row],[Sharpe Ratio]]-AVERAGE(Table2[Sharpe Ratio]))/_xlfn.STDEV.P(Table2[Sharpe Ratio])</f>
        <v>-0.82453110675843799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314</v>
      </c>
      <c r="AT462">
        <f>_xlfn.RANK.AVG(Table2[[#This Row],[6M Return vs Nifty Z-Score]],Table2[6M Return vs Nifty Z-Score])</f>
        <v>403</v>
      </c>
      <c r="AU462">
        <f>_xlfn.RANK.AVG(Table2[[#This Row],[Sharpe Ratio Z-Score]],Table2[Sharpe Ratio Z-Score])</f>
        <v>583</v>
      </c>
      <c r="AV462">
        <f>(Table2[[#This Row],[Rank 1Y]]+Table2[[#This Row],[Rank 6M]]+Table2[[#This Row],[Rank Sharpe]])/3</f>
        <v>433.33333333333331</v>
      </c>
    </row>
    <row r="463" spans="1:48" x14ac:dyDescent="0.3">
      <c r="A463" t="s">
        <v>219</v>
      </c>
      <c r="B463" t="s">
        <v>220</v>
      </c>
      <c r="C463" t="s">
        <v>3136</v>
      </c>
      <c r="D463" t="s">
        <v>32</v>
      </c>
      <c r="E463">
        <v>112515.91459371999</v>
      </c>
      <c r="F463">
        <v>97.9</v>
      </c>
      <c r="G463">
        <v>7.2445080121435002</v>
      </c>
      <c r="H463">
        <f>(Table2[[#This Row],[1Y Return vs Nifty]]-AVERAGE(Table2[1Y Return vs Nifty]))/_xlfn.STDEV.P(Table2[1Y Return vs Nifty])</f>
        <v>-0.28362429848230586</v>
      </c>
      <c r="I463">
        <v>1.35140987087745</v>
      </c>
      <c r="J463">
        <f>(Table2[[#This Row],[1M Return vs Nifty]]-AVERAGE(Table2[1M Return vs Nifty]))/_xlfn.STDEV.P(Table2[1M Return vs Nifty])</f>
        <v>0.20063785348074112</v>
      </c>
      <c r="K463">
        <v>-36.164004292454003</v>
      </c>
      <c r="L463">
        <f>(Table2[[#This Row],[6M Return vs Nifty]]-AVERAGE(Table2[6M Return vs Nifty]))/_xlfn.STDEV.P(Table2[6M Return vs Nifty])</f>
        <v>-1.4600517426311026</v>
      </c>
      <c r="M463">
        <v>3.6030818199314498</v>
      </c>
      <c r="N463">
        <f>(Table2[[#This Row],[1W Return vs Nifty]]-AVERAGE(Table2[1W Return vs Nifty]))/_xlfn.STDEV.P(Table2[1W Return vs Nifty])</f>
        <v>0.59533391747425157</v>
      </c>
      <c r="O463">
        <v>101.42</v>
      </c>
      <c r="P463">
        <v>106.289961008622</v>
      </c>
      <c r="Q463">
        <v>109.11356222529299</v>
      </c>
      <c r="R463">
        <v>47.431656124451699</v>
      </c>
      <c r="S463" s="1">
        <f>(Table2[[#This Row],[Close Price]]-Table2[[#This Row],[20D EMA]])/Table2[[#This Row],[20D EMA]]</f>
        <v>-3.4707158351409938E-2</v>
      </c>
      <c r="T463" s="1">
        <f>(Table2[[#This Row],[Close Price]]-Table2[[#This Row],[50D EMA]])/Table2[[#This Row],[50D EMA]]</f>
        <v>-7.893465129732638E-2</v>
      </c>
      <c r="U463" s="1">
        <f>(Table2[[#This Row],[Close Price]]-Table2[[#This Row],[200D EMA]])/Table2[[#This Row],[200D EMA]]</f>
        <v>-0.10276964656455545</v>
      </c>
      <c r="V463">
        <v>1.46423755926257</v>
      </c>
      <c r="W463">
        <v>96.6</v>
      </c>
      <c r="X463">
        <v>100.44</v>
      </c>
      <c r="Y463">
        <v>95.98</v>
      </c>
      <c r="Z463">
        <v>102.61</v>
      </c>
      <c r="AA463">
        <v>92.4</v>
      </c>
      <c r="AB463">
        <v>107.4</v>
      </c>
      <c r="AC463" s="1">
        <f>(Table2[[#This Row],[Close Price]]/Table2[[#This Row],[Day Low]])-1</f>
        <v>1.345755693581796E-2</v>
      </c>
      <c r="AD463" s="1">
        <f>(Table2[[#This Row],[Day High]]/Table2[[#This Row],[Close Price]])-1</f>
        <v>2.5944841675178631E-2</v>
      </c>
      <c r="AE463" s="1">
        <f>(Table2[[#This Row],[Close Price]]/Table2[[#This Row],[Current Week Low]])-1</f>
        <v>2.0004167534903194E-2</v>
      </c>
      <c r="AF463" s="1">
        <f>(Table2[[#This Row],[Current Week High]]/Table2[[#This Row],[Close Price]])-1</f>
        <v>4.8110316649642382E-2</v>
      </c>
      <c r="AG463" s="1">
        <f>(Table2[[#This Row],[Close Price]]/Table2[[#This Row],[Current Month Low]])-1</f>
        <v>5.9523809523809534E-2</v>
      </c>
      <c r="AH463" s="1">
        <f>(Table2[[#This Row],[Current Month High]]/Table2[[#This Row],[Close Price]])-1</f>
        <v>9.7037793667007044E-2</v>
      </c>
      <c r="AI463">
        <v>45.965270684371703</v>
      </c>
      <c r="AJ463">
        <v>34.755677907776999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-0.17</v>
      </c>
      <c r="AM463" t="s">
        <v>3181</v>
      </c>
      <c r="AN463">
        <v>-6.74</v>
      </c>
      <c r="AO463" t="s">
        <v>3181</v>
      </c>
      <c r="AP463">
        <v>0.10760746817631001</v>
      </c>
      <c r="AQ463">
        <f>(Table2[[#This Row],[Sharpe Ratio]]-AVERAGE(Table2[Sharpe Ratio]))/_xlfn.STDEV.P(Table2[Sharpe Ratio])</f>
        <v>0.59129257770567389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395</v>
      </c>
      <c r="AT463">
        <f>_xlfn.RANK.AVG(Table2[[#This Row],[6M Return vs Nifty Z-Score]],Table2[6M Return vs Nifty Z-Score])</f>
        <v>714</v>
      </c>
      <c r="AU463">
        <f>_xlfn.RANK.AVG(Table2[[#This Row],[Sharpe Ratio Z-Score]],Table2[Sharpe Ratio Z-Score])</f>
        <v>195</v>
      </c>
      <c r="AV463">
        <f>(Table2[[#This Row],[Rank 1Y]]+Table2[[#This Row],[Rank 6M]]+Table2[[#This Row],[Rank Sharpe]])/3</f>
        <v>434.66666666666669</v>
      </c>
    </row>
    <row r="464" spans="1:48" x14ac:dyDescent="0.3">
      <c r="A464" t="s">
        <v>569</v>
      </c>
      <c r="B464" t="s">
        <v>570</v>
      </c>
      <c r="C464" t="s">
        <v>3136</v>
      </c>
      <c r="D464" t="s">
        <v>571</v>
      </c>
      <c r="E464">
        <v>34711.725615000003</v>
      </c>
      <c r="F464">
        <v>631.04999999999995</v>
      </c>
      <c r="G464">
        <v>10.5586994588524</v>
      </c>
      <c r="H464">
        <f>(Table2[[#This Row],[1Y Return vs Nifty]]-AVERAGE(Table2[1Y Return vs Nifty]))/_xlfn.STDEV.P(Table2[1Y Return vs Nifty])</f>
        <v>-0.22675298464753993</v>
      </c>
      <c r="I464">
        <v>1.02231565559799</v>
      </c>
      <c r="J464">
        <f>(Table2[[#This Row],[1M Return vs Nifty]]-AVERAGE(Table2[1M Return vs Nifty]))/_xlfn.STDEV.P(Table2[1M Return vs Nifty])</f>
        <v>0.162686120299707</v>
      </c>
      <c r="K464">
        <v>-12.767082340447301</v>
      </c>
      <c r="L464">
        <f>(Table2[[#This Row],[6M Return vs Nifty]]-AVERAGE(Table2[6M Return vs Nifty]))/_xlfn.STDEV.P(Table2[6M Return vs Nifty])</f>
        <v>-0.63166880758571464</v>
      </c>
      <c r="M464">
        <v>6.1899118365670898</v>
      </c>
      <c r="N464">
        <f>(Table2[[#This Row],[1W Return vs Nifty]]-AVERAGE(Table2[1W Return vs Nifty]))/_xlfn.STDEV.P(Table2[1W Return vs Nifty])</f>
        <v>1.1304672478341025</v>
      </c>
      <c r="O464">
        <v>624.61</v>
      </c>
      <c r="P464">
        <v>647.86563275795004</v>
      </c>
      <c r="Q464">
        <v>639.78841412959105</v>
      </c>
      <c r="R464">
        <v>60.609662795260697</v>
      </c>
      <c r="S464" s="1">
        <f>(Table2[[#This Row],[Close Price]]-Table2[[#This Row],[20D EMA]])/Table2[[#This Row],[20D EMA]]</f>
        <v>1.0310433710635341E-2</v>
      </c>
      <c r="T464" s="1">
        <f>(Table2[[#This Row],[Close Price]]-Table2[[#This Row],[50D EMA]])/Table2[[#This Row],[50D EMA]]</f>
        <v>-2.5955432589264377E-2</v>
      </c>
      <c r="U464" s="1">
        <f>(Table2[[#This Row],[Close Price]]-Table2[[#This Row],[200D EMA]])/Table2[[#This Row],[200D EMA]]</f>
        <v>-1.3658287547265745E-2</v>
      </c>
      <c r="V464">
        <v>0.80348975719150095</v>
      </c>
      <c r="W464">
        <v>621.45000000000005</v>
      </c>
      <c r="X464">
        <v>636</v>
      </c>
      <c r="Y464">
        <v>592</v>
      </c>
      <c r="Z464">
        <v>657.6</v>
      </c>
      <c r="AA464">
        <v>580.15</v>
      </c>
      <c r="AB464">
        <v>668.75</v>
      </c>
      <c r="AC464" s="1">
        <f>(Table2[[#This Row],[Close Price]]/Table2[[#This Row],[Day Low]])-1</f>
        <v>1.5447743181269402E-2</v>
      </c>
      <c r="AD464" s="1">
        <f>(Table2[[#This Row],[Day High]]/Table2[[#This Row],[Close Price]])-1</f>
        <v>7.8440694081294282E-3</v>
      </c>
      <c r="AE464" s="1">
        <f>(Table2[[#This Row],[Close Price]]/Table2[[#This Row],[Current Week Low]])-1</f>
        <v>6.5962837837837851E-2</v>
      </c>
      <c r="AF464" s="1">
        <f>(Table2[[#This Row],[Current Week High]]/Table2[[#This Row],[Close Price]])-1</f>
        <v>4.2072735916329984E-2</v>
      </c>
      <c r="AG464" s="1">
        <f>(Table2[[#This Row],[Close Price]]/Table2[[#This Row],[Current Month Low]])-1</f>
        <v>8.7735930362837111E-2</v>
      </c>
      <c r="AH464" s="1">
        <f>(Table2[[#This Row],[Current Month High]]/Table2[[#This Row],[Close Price]])-1</f>
        <v>5.9741700340702142E-2</v>
      </c>
      <c r="AI464">
        <v>31.011805720624299</v>
      </c>
      <c r="AJ464">
        <v>43.095238095238003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-7.0000000000000007E-2</v>
      </c>
      <c r="AM464" t="s">
        <v>3181</v>
      </c>
      <c r="AN464">
        <v>0.81</v>
      </c>
      <c r="AO464" t="s">
        <v>3182</v>
      </c>
      <c r="AP464">
        <v>3.9548952839440002E-2</v>
      </c>
      <c r="AQ464">
        <f>(Table2[[#This Row],[Sharpe Ratio]]-AVERAGE(Table2[Sharpe Ratio]))/_xlfn.STDEV.P(Table2[Sharpe Ratio])</f>
        <v>-0.21720419097986104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373</v>
      </c>
      <c r="AT464">
        <f>_xlfn.RANK.AVG(Table2[[#This Row],[6M Return vs Nifty Z-Score]],Table2[6M Return vs Nifty Z-Score])</f>
        <v>529</v>
      </c>
      <c r="AU464">
        <f>_xlfn.RANK.AVG(Table2[[#This Row],[Sharpe Ratio Z-Score]],Table2[Sharpe Ratio Z-Score])</f>
        <v>402</v>
      </c>
      <c r="AV464">
        <f>(Table2[[#This Row],[Rank 1Y]]+Table2[[#This Row],[Rank 6M]]+Table2[[#This Row],[Rank Sharpe]])/3</f>
        <v>434.66666666666669</v>
      </c>
    </row>
    <row r="465" spans="1:48" x14ac:dyDescent="0.3">
      <c r="A465" t="s">
        <v>1710</v>
      </c>
      <c r="B465" t="s">
        <v>1711</v>
      </c>
      <c r="C465" t="s">
        <v>3148</v>
      </c>
      <c r="D465" t="s">
        <v>1456</v>
      </c>
      <c r="E465">
        <v>4926.6874851149996</v>
      </c>
      <c r="F465">
        <v>870.85</v>
      </c>
      <c r="G465">
        <v>-24.796398422295098</v>
      </c>
      <c r="H465">
        <f>(Table2[[#This Row],[1Y Return vs Nifty]]-AVERAGE(Table2[1Y Return vs Nifty]))/_xlfn.STDEV.P(Table2[1Y Return vs Nifty])</f>
        <v>-0.83344420921584006</v>
      </c>
      <c r="I465">
        <v>3.6099384144712898</v>
      </c>
      <c r="J465">
        <f>(Table2[[#This Row],[1M Return vs Nifty]]-AVERAGE(Table2[1M Return vs Nifty]))/_xlfn.STDEV.P(Table2[1M Return vs Nifty])</f>
        <v>0.4610954023788143</v>
      </c>
      <c r="K465">
        <v>-18.0409237909845</v>
      </c>
      <c r="L465">
        <f>(Table2[[#This Row],[6M Return vs Nifty]]-AVERAGE(Table2[6M Return vs Nifty]))/_xlfn.STDEV.P(Table2[6M Return vs Nifty])</f>
        <v>-0.81839252571930154</v>
      </c>
      <c r="M465">
        <v>1.0691992158544701</v>
      </c>
      <c r="N465">
        <f>(Table2[[#This Row],[1W Return vs Nifty]]-AVERAGE(Table2[1W Return vs Nifty]))/_xlfn.STDEV.P(Table2[1W Return vs Nifty])</f>
        <v>7.1153732483149379E-2</v>
      </c>
      <c r="O465">
        <v>872.36</v>
      </c>
      <c r="P465">
        <v>871.08891644125401</v>
      </c>
      <c r="Q465">
        <v>858.11323131637903</v>
      </c>
      <c r="R465">
        <v>41.735634757316397</v>
      </c>
      <c r="S465" s="1">
        <f>(Table2[[#This Row],[Close Price]]-Table2[[#This Row],[20D EMA]])/Table2[[#This Row],[20D EMA]]</f>
        <v>-1.7309367692237045E-3</v>
      </c>
      <c r="T465" s="1">
        <f>(Table2[[#This Row],[Close Price]]-Table2[[#This Row],[50D EMA]])/Table2[[#This Row],[50D EMA]]</f>
        <v>-2.7427331096125101E-4</v>
      </c>
      <c r="U465" s="1">
        <f>(Table2[[#This Row],[Close Price]]-Table2[[#This Row],[200D EMA]])/Table2[[#This Row],[200D EMA]]</f>
        <v>1.4842759928176723E-2</v>
      </c>
      <c r="V465">
        <v>0.482681491868372</v>
      </c>
      <c r="W465">
        <v>858.2</v>
      </c>
      <c r="X465">
        <v>871.5</v>
      </c>
      <c r="Y465">
        <v>849</v>
      </c>
      <c r="Z465">
        <v>891.75</v>
      </c>
      <c r="AA465">
        <v>799</v>
      </c>
      <c r="AB465">
        <v>923.35</v>
      </c>
      <c r="AC465" s="1">
        <f>(Table2[[#This Row],[Close Price]]/Table2[[#This Row],[Day Low]])-1</f>
        <v>1.4740153810300693E-2</v>
      </c>
      <c r="AD465" s="1">
        <f>(Table2[[#This Row],[Day High]]/Table2[[#This Row],[Close Price]])-1</f>
        <v>7.4639719813962557E-4</v>
      </c>
      <c r="AE465" s="1">
        <f>(Table2[[#This Row],[Close Price]]/Table2[[#This Row],[Current Week Low]])-1</f>
        <v>2.5736160188456925E-2</v>
      </c>
      <c r="AF465" s="1">
        <f>(Table2[[#This Row],[Current Week High]]/Table2[[#This Row],[Close Price]])-1</f>
        <v>2.3999540678647291E-2</v>
      </c>
      <c r="AG465" s="1">
        <f>(Table2[[#This Row],[Close Price]]/Table2[[#This Row],[Current Month Low]])-1</f>
        <v>8.9924906132665905E-2</v>
      </c>
      <c r="AH465" s="1">
        <f>(Table2[[#This Row],[Current Month High]]/Table2[[#This Row],[Close Price]])-1</f>
        <v>6.0285927542056639E-2</v>
      </c>
      <c r="AI465">
        <v>26.990870988114999</v>
      </c>
      <c r="AJ465">
        <v>13.0900590870722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7.0000000000000007E-2</v>
      </c>
      <c r="AM465" t="s">
        <v>3182</v>
      </c>
      <c r="AN465">
        <v>-3.59</v>
      </c>
      <c r="AO465" t="s">
        <v>3181</v>
      </c>
      <c r="AP465">
        <v>0.15376040701627799</v>
      </c>
      <c r="AQ465">
        <f>(Table2[[#This Row],[Sharpe Ratio]]-AVERAGE(Table2[Sharpe Ratio]))/_xlfn.STDEV.P(Table2[Sharpe Ratio])</f>
        <v>1.1395634550934515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1.9975855020273547E-2</v>
      </c>
      <c r="AS465">
        <f>_xlfn.RANK.AVG(Table2[[#This Row],[1Y Return vs Nifty Z-Score]],Table2[1Y Return vs Nifty Z-Score])</f>
        <v>610</v>
      </c>
      <c r="AT465">
        <f>_xlfn.RANK.AVG(Table2[[#This Row],[6M Return vs Nifty Z-Score]],Table2[6M Return vs Nifty Z-Score])</f>
        <v>600</v>
      </c>
      <c r="AU465">
        <f>_xlfn.RANK.AVG(Table2[[#This Row],[Sharpe Ratio Z-Score]],Table2[Sharpe Ratio Z-Score])</f>
        <v>96</v>
      </c>
      <c r="AV465">
        <f>(Table2[[#This Row],[Rank 1Y]]+Table2[[#This Row],[Rank 6M]]+Table2[[#This Row],[Rank Sharpe]])/3</f>
        <v>435.33333333333331</v>
      </c>
    </row>
    <row r="466" spans="1:48" x14ac:dyDescent="0.3">
      <c r="A466" t="s">
        <v>978</v>
      </c>
      <c r="B466" t="s">
        <v>979</v>
      </c>
      <c r="C466" t="s">
        <v>3139</v>
      </c>
      <c r="D466" t="s">
        <v>458</v>
      </c>
      <c r="E466">
        <v>14449.352465309999</v>
      </c>
      <c r="F466">
        <v>300.64999999999998</v>
      </c>
      <c r="G466">
        <v>6.2984667509169299</v>
      </c>
      <c r="H466">
        <f>(Table2[[#This Row],[1Y Return vs Nifty]]-AVERAGE(Table2[1Y Return vs Nifty]))/_xlfn.STDEV.P(Table2[1Y Return vs Nifty])</f>
        <v>-0.29985830618312287</v>
      </c>
      <c r="I466">
        <v>-8.9601432462178394</v>
      </c>
      <c r="J466">
        <f>(Table2[[#This Row],[1M Return vs Nifty]]-AVERAGE(Table2[1M Return vs Nifty]))/_xlfn.STDEV.P(Table2[1M Return vs Nifty])</f>
        <v>-0.98850888448225227</v>
      </c>
      <c r="K466">
        <v>-22.210896469687199</v>
      </c>
      <c r="L466">
        <f>(Table2[[#This Row],[6M Return vs Nifty]]-AVERAGE(Table2[6M Return vs Nifty]))/_xlfn.STDEV.P(Table2[6M Return vs Nifty])</f>
        <v>-0.96603306637369091</v>
      </c>
      <c r="M466">
        <v>0.44003660606252398</v>
      </c>
      <c r="N466">
        <f>(Table2[[#This Row],[1W Return vs Nifty]]-AVERAGE(Table2[1W Return vs Nifty]))/_xlfn.STDEV.P(Table2[1W Return vs Nifty])</f>
        <v>-5.900011626248404E-2</v>
      </c>
      <c r="O466">
        <v>303.75</v>
      </c>
      <c r="P466">
        <v>319.71535697632601</v>
      </c>
      <c r="Q466">
        <v>320.98181932832</v>
      </c>
      <c r="R466">
        <v>44.910852535841897</v>
      </c>
      <c r="S466" s="1">
        <f>(Table2[[#This Row],[Close Price]]-Table2[[#This Row],[20D EMA]])/Table2[[#This Row],[20D EMA]]</f>
        <v>-1.0205761316872503E-2</v>
      </c>
      <c r="T466" s="1">
        <f>(Table2[[#This Row],[Close Price]]-Table2[[#This Row],[50D EMA]])/Table2[[#This Row],[50D EMA]]</f>
        <v>-5.9632284031128864E-2</v>
      </c>
      <c r="U466" s="1">
        <f>(Table2[[#This Row],[Close Price]]-Table2[[#This Row],[200D EMA]])/Table2[[#This Row],[200D EMA]]</f>
        <v>-6.3342588595410088E-2</v>
      </c>
      <c r="V466">
        <v>0.60744754694472503</v>
      </c>
      <c r="W466">
        <v>292.5</v>
      </c>
      <c r="X466">
        <v>302</v>
      </c>
      <c r="Y466">
        <v>271.60000000000002</v>
      </c>
      <c r="Z466">
        <v>306.10000000000002</v>
      </c>
      <c r="AA466">
        <v>271.60000000000002</v>
      </c>
      <c r="AB466">
        <v>349.9</v>
      </c>
      <c r="AC466" s="1">
        <f>(Table2[[#This Row],[Close Price]]/Table2[[#This Row],[Day Low]])-1</f>
        <v>2.7863247863247675E-2</v>
      </c>
      <c r="AD466" s="1">
        <f>(Table2[[#This Row],[Day High]]/Table2[[#This Row],[Close Price]])-1</f>
        <v>4.4902710793282008E-3</v>
      </c>
      <c r="AE466" s="1">
        <f>(Table2[[#This Row],[Close Price]]/Table2[[#This Row],[Current Week Low]])-1</f>
        <v>0.10695876288659778</v>
      </c>
      <c r="AF466" s="1">
        <f>(Table2[[#This Row],[Current Week High]]/Table2[[#This Row],[Close Price]])-1</f>
        <v>1.8127390653584152E-2</v>
      </c>
      <c r="AG466" s="1">
        <f>(Table2[[#This Row],[Close Price]]/Table2[[#This Row],[Current Month Low]])-1</f>
        <v>0.10695876288659778</v>
      </c>
      <c r="AH466" s="1">
        <f>(Table2[[#This Row],[Current Month High]]/Table2[[#This Row],[Close Price]])-1</f>
        <v>0.16381174122734077</v>
      </c>
      <c r="AI466">
        <v>37.360718443372697</v>
      </c>
      <c r="AJ466">
        <v>38.071182548794397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-0.08</v>
      </c>
      <c r="AM466" t="s">
        <v>3181</v>
      </c>
      <c r="AN466">
        <v>-2.16</v>
      </c>
      <c r="AO466" t="s">
        <v>3181</v>
      </c>
      <c r="AP466">
        <v>8.0065406444634002E-2</v>
      </c>
      <c r="AQ466">
        <f>(Table2[[#This Row],[Sharpe Ratio]]-AVERAGE(Table2[Sharpe Ratio]))/_xlfn.STDEV.P(Table2[Sharpe Ratio])</f>
        <v>0.26410842150157438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399</v>
      </c>
      <c r="AT466">
        <f>_xlfn.RANK.AVG(Table2[[#This Row],[6M Return vs Nifty Z-Score]],Table2[6M Return vs Nifty Z-Score])</f>
        <v>638</v>
      </c>
      <c r="AU466">
        <f>_xlfn.RANK.AVG(Table2[[#This Row],[Sharpe Ratio Z-Score]],Table2[Sharpe Ratio Z-Score])</f>
        <v>271</v>
      </c>
      <c r="AV466">
        <f>(Table2[[#This Row],[Rank 1Y]]+Table2[[#This Row],[Rank 6M]]+Table2[[#This Row],[Rank Sharpe]])/3</f>
        <v>436</v>
      </c>
    </row>
    <row r="467" spans="1:48" x14ac:dyDescent="0.3">
      <c r="A467" t="s">
        <v>382</v>
      </c>
      <c r="B467" t="s">
        <v>383</v>
      </c>
      <c r="C467" t="s">
        <v>3147</v>
      </c>
      <c r="D467" t="s">
        <v>191</v>
      </c>
      <c r="E467">
        <v>61130.543031768</v>
      </c>
      <c r="F467">
        <v>208.18</v>
      </c>
      <c r="G467">
        <v>-2.0052122155952001</v>
      </c>
      <c r="H467">
        <f>(Table2[[#This Row],[1Y Return vs Nifty]]-AVERAGE(Table2[1Y Return vs Nifty]))/_xlfn.STDEV.P(Table2[1Y Return vs Nifty])</f>
        <v>-0.44234890761069201</v>
      </c>
      <c r="I467">
        <v>-5.3645343544695798</v>
      </c>
      <c r="J467">
        <f>(Table2[[#This Row],[1M Return vs Nifty]]-AVERAGE(Table2[1M Return vs Nifty]))/_xlfn.STDEV.P(Table2[1M Return vs Nifty])</f>
        <v>-0.57385683972629986</v>
      </c>
      <c r="K467">
        <v>-3.6882356511018499</v>
      </c>
      <c r="L467">
        <f>(Table2[[#This Row],[6M Return vs Nifty]]-AVERAGE(Table2[6M Return vs Nifty]))/_xlfn.STDEV.P(Table2[6M Return vs Nifty])</f>
        <v>-0.31022645363957757</v>
      </c>
      <c r="M467">
        <v>-1.42743462738222</v>
      </c>
      <c r="N467">
        <f>(Table2[[#This Row],[1W Return vs Nifty]]-AVERAGE(Table2[1W Return vs Nifty]))/_xlfn.STDEV.P(Table2[1W Return vs Nifty])</f>
        <v>-0.4453208617609557</v>
      </c>
      <c r="O467">
        <v>219.12</v>
      </c>
      <c r="P467">
        <v>228.54924580096599</v>
      </c>
      <c r="Q467">
        <v>215.70919293321899</v>
      </c>
      <c r="R467">
        <v>29.587781669919099</v>
      </c>
      <c r="S467" s="1">
        <f>(Table2[[#This Row],[Close Price]]-Table2[[#This Row],[20D EMA]])/Table2[[#This Row],[20D EMA]]</f>
        <v>-4.9926980649872207E-2</v>
      </c>
      <c r="T467" s="1">
        <f>(Table2[[#This Row],[Close Price]]-Table2[[#This Row],[50D EMA]])/Table2[[#This Row],[50D EMA]]</f>
        <v>-8.9124099839317392E-2</v>
      </c>
      <c r="U467" s="1">
        <f>(Table2[[#This Row],[Close Price]]-Table2[[#This Row],[200D EMA]])/Table2[[#This Row],[200D EMA]]</f>
        <v>-3.4904367453407185E-2</v>
      </c>
      <c r="V467">
        <v>0.87727408376315996</v>
      </c>
      <c r="W467">
        <v>206.81</v>
      </c>
      <c r="X467">
        <v>210.43</v>
      </c>
      <c r="Y467">
        <v>206.18</v>
      </c>
      <c r="Z467">
        <v>216.4</v>
      </c>
      <c r="AA467">
        <v>206.18</v>
      </c>
      <c r="AB467">
        <v>242.19</v>
      </c>
      <c r="AC467" s="1">
        <f>(Table2[[#This Row],[Close Price]]/Table2[[#This Row],[Day Low]])-1</f>
        <v>6.6244378898505651E-3</v>
      </c>
      <c r="AD467" s="1">
        <f>(Table2[[#This Row],[Day High]]/Table2[[#This Row],[Close Price]])-1</f>
        <v>1.0807954654625807E-2</v>
      </c>
      <c r="AE467" s="1">
        <f>(Table2[[#This Row],[Close Price]]/Table2[[#This Row],[Current Week Low]])-1</f>
        <v>9.7002619070714058E-3</v>
      </c>
      <c r="AF467" s="1">
        <f>(Table2[[#This Row],[Current Week High]]/Table2[[#This Row],[Close Price]])-1</f>
        <v>3.9485061004899569E-2</v>
      </c>
      <c r="AG467" s="1">
        <f>(Table2[[#This Row],[Close Price]]/Table2[[#This Row],[Current Month Low]])-1</f>
        <v>9.7002619070714058E-3</v>
      </c>
      <c r="AH467" s="1">
        <f>(Table2[[#This Row],[Current Month High]]/Table2[[#This Row],[Close Price]])-1</f>
        <v>0.1633682390239215</v>
      </c>
      <c r="AI467">
        <v>27.125564415409698</v>
      </c>
      <c r="AJ467">
        <v>32.1358298952713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-0.12</v>
      </c>
      <c r="AM467" t="s">
        <v>3181</v>
      </c>
      <c r="AN467">
        <v>-8.01</v>
      </c>
      <c r="AO467" t="s">
        <v>3181</v>
      </c>
      <c r="AP467">
        <v>3.1468202319887999E-2</v>
      </c>
      <c r="AQ467">
        <f>(Table2[[#This Row],[Sharpe Ratio]]-AVERAGE(Table2[Sharpe Ratio]))/_xlfn.STDEV.P(Table2[Sharpe Ratio])</f>
        <v>-0.31319894859797831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465</v>
      </c>
      <c r="AT467">
        <f>_xlfn.RANK.AVG(Table2[[#This Row],[6M Return vs Nifty Z-Score]],Table2[6M Return vs Nifty Z-Score])</f>
        <v>424</v>
      </c>
      <c r="AU467">
        <f>_xlfn.RANK.AVG(Table2[[#This Row],[Sharpe Ratio Z-Score]],Table2[Sharpe Ratio Z-Score])</f>
        <v>420</v>
      </c>
      <c r="AV467">
        <f>(Table2[[#This Row],[Rank 1Y]]+Table2[[#This Row],[Rank 6M]]+Table2[[#This Row],[Rank Sharpe]])/3</f>
        <v>436.33333333333331</v>
      </c>
    </row>
    <row r="468" spans="1:48" x14ac:dyDescent="0.3">
      <c r="A468" t="s">
        <v>1086</v>
      </c>
      <c r="B468" t="s">
        <v>1087</v>
      </c>
      <c r="C468" t="s">
        <v>3143</v>
      </c>
      <c r="D468" t="s">
        <v>120</v>
      </c>
      <c r="E468">
        <v>11780.31</v>
      </c>
      <c r="F468">
        <v>370.45</v>
      </c>
      <c r="G468">
        <v>-23.300641554532401</v>
      </c>
      <c r="H468">
        <f>(Table2[[#This Row],[1Y Return vs Nifty]]-AVERAGE(Table2[1Y Return vs Nifty]))/_xlfn.STDEV.P(Table2[1Y Return vs Nifty])</f>
        <v>-0.80777711676965325</v>
      </c>
      <c r="I468">
        <v>8.6660530005516296</v>
      </c>
      <c r="J468">
        <f>(Table2[[#This Row],[1M Return vs Nifty]]-AVERAGE(Table2[1M Return vs Nifty]))/_xlfn.STDEV.P(Table2[1M Return vs Nifty])</f>
        <v>1.0441755745438224</v>
      </c>
      <c r="K468">
        <v>-19.014250756970299</v>
      </c>
      <c r="L468">
        <f>(Table2[[#This Row],[6M Return vs Nifty]]-AVERAGE(Table2[6M Return vs Nifty]))/_xlfn.STDEV.P(Table2[6M Return vs Nifty])</f>
        <v>-0.85285378735431694</v>
      </c>
      <c r="M468">
        <v>5.60135321891548</v>
      </c>
      <c r="N468">
        <f>(Table2[[#This Row],[1W Return vs Nifty]]-AVERAGE(Table2[1W Return vs Nifty]))/_xlfn.STDEV.P(Table2[1W Return vs Nifty])</f>
        <v>1.0087130810931733</v>
      </c>
      <c r="O468">
        <v>354.07</v>
      </c>
      <c r="P468">
        <v>359.10046285403899</v>
      </c>
      <c r="Q468">
        <v>367.527685166808</v>
      </c>
      <c r="R468">
        <v>61.807756402412501</v>
      </c>
      <c r="S468" s="1">
        <f>(Table2[[#This Row],[Close Price]]-Table2[[#This Row],[20D EMA]])/Table2[[#This Row],[20D EMA]]</f>
        <v>4.6262038579941808E-2</v>
      </c>
      <c r="T468" s="1">
        <f>(Table2[[#This Row],[Close Price]]-Table2[[#This Row],[50D EMA]])/Table2[[#This Row],[50D EMA]]</f>
        <v>3.1605465099537225E-2</v>
      </c>
      <c r="U468" s="1">
        <f>(Table2[[#This Row],[Close Price]]-Table2[[#This Row],[200D EMA]])/Table2[[#This Row],[200D EMA]]</f>
        <v>7.9512780972286565E-3</v>
      </c>
      <c r="V468">
        <v>2.3404176074267999</v>
      </c>
      <c r="W468">
        <v>363.25</v>
      </c>
      <c r="X468">
        <v>374.1</v>
      </c>
      <c r="Y468">
        <v>338.85</v>
      </c>
      <c r="Z468">
        <v>374.3</v>
      </c>
      <c r="AA468">
        <v>308.8</v>
      </c>
      <c r="AB468">
        <v>374.3</v>
      </c>
      <c r="AC468" s="1">
        <f>(Table2[[#This Row],[Close Price]]/Table2[[#This Row],[Day Low]])-1</f>
        <v>1.9821059876118374E-2</v>
      </c>
      <c r="AD468" s="1">
        <f>(Table2[[#This Row],[Day High]]/Table2[[#This Row],[Close Price]])-1</f>
        <v>9.8528816304495059E-3</v>
      </c>
      <c r="AE468" s="1">
        <f>(Table2[[#This Row],[Close Price]]/Table2[[#This Row],[Current Week Low]])-1</f>
        <v>9.3256603216762546E-2</v>
      </c>
      <c r="AF468" s="1">
        <f>(Table2[[#This Row],[Current Week High]]/Table2[[#This Row],[Close Price]])-1</f>
        <v>1.0392765555405692E-2</v>
      </c>
      <c r="AG468" s="1">
        <f>(Table2[[#This Row],[Close Price]]/Table2[[#This Row],[Current Month Low]])-1</f>
        <v>0.19964378238341962</v>
      </c>
      <c r="AH468" s="1">
        <f>(Table2[[#This Row],[Current Month High]]/Table2[[#This Row],[Close Price]])-1</f>
        <v>1.0392765555405692E-2</v>
      </c>
      <c r="AI468">
        <v>36.590633013902</v>
      </c>
      <c r="AJ468">
        <v>20.6284597850862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-0.02</v>
      </c>
      <c r="AM468" t="s">
        <v>3181</v>
      </c>
      <c r="AN468">
        <v>8.26</v>
      </c>
      <c r="AO468" t="s">
        <v>3182</v>
      </c>
      <c r="AP468">
        <v>0.14885107812983001</v>
      </c>
      <c r="AQ468">
        <f>(Table2[[#This Row],[Sharpe Ratio]]-AVERAGE(Table2[Sharpe Ratio]))/_xlfn.STDEV.P(Table2[Sharpe Ratio])</f>
        <v>1.0812433973980775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601</v>
      </c>
      <c r="AT468">
        <f>_xlfn.RANK.AVG(Table2[[#This Row],[6M Return vs Nifty Z-Score]],Table2[6M Return vs Nifty Z-Score])</f>
        <v>609</v>
      </c>
      <c r="AU468">
        <f>_xlfn.RANK.AVG(Table2[[#This Row],[Sharpe Ratio Z-Score]],Table2[Sharpe Ratio Z-Score])</f>
        <v>103</v>
      </c>
      <c r="AV468">
        <f>(Table2[[#This Row],[Rank 1Y]]+Table2[[#This Row],[Rank 6M]]+Table2[[#This Row],[Rank Sharpe]])/3</f>
        <v>437.66666666666669</v>
      </c>
    </row>
    <row r="469" spans="1:48" x14ac:dyDescent="0.3">
      <c r="A469" t="s">
        <v>170</v>
      </c>
      <c r="B469" t="s">
        <v>171</v>
      </c>
      <c r="C469" t="s">
        <v>3136</v>
      </c>
      <c r="D469" t="s">
        <v>43</v>
      </c>
      <c r="E469">
        <v>154953.334076595</v>
      </c>
      <c r="F469">
        <v>720.15</v>
      </c>
      <c r="G469">
        <v>-10.401912920276001</v>
      </c>
      <c r="H469">
        <f>(Table2[[#This Row],[1Y Return vs Nifty]]-AVERAGE(Table2[1Y Return vs Nifty]))/_xlfn.STDEV.P(Table2[1Y Return vs Nifty])</f>
        <v>-0.58643575613198262</v>
      </c>
      <c r="I469">
        <v>7.4793704483154801</v>
      </c>
      <c r="J469">
        <f>(Table2[[#This Row],[1M Return vs Nifty]]-AVERAGE(Table2[1M Return vs Nifty]))/_xlfn.STDEV.P(Table2[1M Return vs Nifty])</f>
        <v>0.90732522135602556</v>
      </c>
      <c r="K469">
        <v>17.869778162526899</v>
      </c>
      <c r="L469">
        <f>(Table2[[#This Row],[6M Return vs Nifty]]-AVERAGE(Table2[6M Return vs Nifty]))/_xlfn.STDEV.P(Table2[6M Return vs Nifty])</f>
        <v>0.45304876663575988</v>
      </c>
      <c r="M469">
        <v>0.98823691808654901</v>
      </c>
      <c r="N469">
        <f>(Table2[[#This Row],[1W Return vs Nifty]]-AVERAGE(Table2[1W Return vs Nifty]))/_xlfn.STDEV.P(Table2[1W Return vs Nifty])</f>
        <v>5.4405193244192483E-2</v>
      </c>
      <c r="O469">
        <v>723.65</v>
      </c>
      <c r="P469">
        <v>713.90486009344897</v>
      </c>
      <c r="Q469">
        <v>660.95096024733095</v>
      </c>
      <c r="R469">
        <v>51.265349340789797</v>
      </c>
      <c r="S469" s="1">
        <f>(Table2[[#This Row],[Close Price]]-Table2[[#This Row],[20D EMA]])/Table2[[#This Row],[20D EMA]]</f>
        <v>-4.8365922752711945E-3</v>
      </c>
      <c r="T469" s="1">
        <f>(Table2[[#This Row],[Close Price]]-Table2[[#This Row],[50D EMA]])/Table2[[#This Row],[50D EMA]]</f>
        <v>8.7478601920899166E-3</v>
      </c>
      <c r="U469" s="1">
        <f>(Table2[[#This Row],[Close Price]]-Table2[[#This Row],[200D EMA]])/Table2[[#This Row],[200D EMA]]</f>
        <v>8.956646304064142E-2</v>
      </c>
      <c r="V469">
        <v>0.77389303982482605</v>
      </c>
      <c r="W469">
        <v>713.15</v>
      </c>
      <c r="X469">
        <v>726.75</v>
      </c>
      <c r="Y469">
        <v>705.7</v>
      </c>
      <c r="Z469">
        <v>745.1</v>
      </c>
      <c r="AA469">
        <v>696.5</v>
      </c>
      <c r="AB469">
        <v>755.45</v>
      </c>
      <c r="AC469" s="1">
        <f>(Table2[[#This Row],[Close Price]]/Table2[[#This Row],[Day Low]])-1</f>
        <v>9.8156068148356201E-3</v>
      </c>
      <c r="AD469" s="1">
        <f>(Table2[[#This Row],[Day High]]/Table2[[#This Row],[Close Price]])-1</f>
        <v>9.164757342220442E-3</v>
      </c>
      <c r="AE469" s="1">
        <f>(Table2[[#This Row],[Close Price]]/Table2[[#This Row],[Current Week Low]])-1</f>
        <v>2.0476122998441149E-2</v>
      </c>
      <c r="AF469" s="1">
        <f>(Table2[[#This Row],[Current Week High]]/Table2[[#This Row],[Close Price]])-1</f>
        <v>3.464555995278773E-2</v>
      </c>
      <c r="AG469" s="1">
        <f>(Table2[[#This Row],[Close Price]]/Table2[[#This Row],[Current Month Low]])-1</f>
        <v>3.3955491744436461E-2</v>
      </c>
      <c r="AH469" s="1">
        <f>(Table2[[#This Row],[Current Month High]]/Table2[[#This Row],[Close Price]])-1</f>
        <v>4.9017565784906125E-2</v>
      </c>
      <c r="AI469">
        <v>5.7002013469416202</v>
      </c>
      <c r="AJ469">
        <v>40.819319515056698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-0.01</v>
      </c>
      <c r="AM469" t="s">
        <v>3181</v>
      </c>
      <c r="AN469">
        <v>0.83</v>
      </c>
      <c r="AO469" t="s">
        <v>3182</v>
      </c>
      <c r="AP469">
        <v>-3.4868885749202001E-2</v>
      </c>
      <c r="AQ469">
        <f>(Table2[[#This Row],[Sharpe Ratio]]-AVERAGE(Table2[Sharpe Ratio]))/_xlfn.STDEV.P(Table2[Sharpe Ratio])</f>
        <v>-1.101246132442609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-0.27290270733861377</v>
      </c>
      <c r="AS469">
        <f>_xlfn.RANK.AVG(Table2[[#This Row],[1Y Return vs Nifty Z-Score]],Table2[1Y Return vs Nifty Z-Score])</f>
        <v>515</v>
      </c>
      <c r="AT469">
        <f>_xlfn.RANK.AVG(Table2[[#This Row],[6M Return vs Nifty Z-Score]],Table2[6M Return vs Nifty Z-Score])</f>
        <v>170</v>
      </c>
      <c r="AU469">
        <f>_xlfn.RANK.AVG(Table2[[#This Row],[Sharpe Ratio Z-Score]],Table2[Sharpe Ratio Z-Score])</f>
        <v>630</v>
      </c>
      <c r="AV469">
        <f>(Table2[[#This Row],[Rank 1Y]]+Table2[[#This Row],[Rank 6M]]+Table2[[#This Row],[Rank Sharpe]])/3</f>
        <v>438.33333333333331</v>
      </c>
    </row>
    <row r="470" spans="1:48" x14ac:dyDescent="0.3">
      <c r="A470" t="s">
        <v>195</v>
      </c>
      <c r="B470" t="s">
        <v>196</v>
      </c>
      <c r="C470" t="s">
        <v>3138</v>
      </c>
      <c r="D470" t="s">
        <v>197</v>
      </c>
      <c r="E470">
        <v>131267.251887805</v>
      </c>
      <c r="F470">
        <v>1283.1500000000001</v>
      </c>
      <c r="G470">
        <v>2.50427925738123</v>
      </c>
      <c r="H470">
        <f>(Table2[[#This Row],[1Y Return vs Nifty]]-AVERAGE(Table2[1Y Return vs Nifty]))/_xlfn.STDEV.P(Table2[1Y Return vs Nifty])</f>
        <v>-0.36496632156560471</v>
      </c>
      <c r="I470">
        <v>-3.5142619865532597E-2</v>
      </c>
      <c r="J470">
        <f>(Table2[[#This Row],[1M Return vs Nifty]]-AVERAGE(Table2[1M Return vs Nifty]))/_xlfn.STDEV.P(Table2[1M Return vs Nifty])</f>
        <v>4.073814170522308E-2</v>
      </c>
      <c r="K470">
        <v>-3.0383378186427499</v>
      </c>
      <c r="L470">
        <f>(Table2[[#This Row],[6M Return vs Nifty]]-AVERAGE(Table2[6M Return vs Nifty]))/_xlfn.STDEV.P(Table2[6M Return vs Nifty])</f>
        <v>-0.2872164066326921</v>
      </c>
      <c r="M470">
        <v>2.3537784363371399</v>
      </c>
      <c r="N470">
        <f>(Table2[[#This Row],[1W Return vs Nifty]]-AVERAGE(Table2[1W Return vs Nifty]))/_xlfn.STDEV.P(Table2[1W Return vs Nifty])</f>
        <v>0.33689255256302203</v>
      </c>
      <c r="O470">
        <v>1319.93</v>
      </c>
      <c r="P470">
        <v>1364.46286002849</v>
      </c>
      <c r="Q470">
        <v>1313.2873056017399</v>
      </c>
      <c r="R470">
        <v>46.034818061679701</v>
      </c>
      <c r="S470" s="1">
        <f>(Table2[[#This Row],[Close Price]]-Table2[[#This Row],[20D EMA]])/Table2[[#This Row],[20D EMA]]</f>
        <v>-2.786511405907887E-2</v>
      </c>
      <c r="T470" s="1">
        <f>(Table2[[#This Row],[Close Price]]-Table2[[#This Row],[50D EMA]])/Table2[[#This Row],[50D EMA]]</f>
        <v>-5.9593311339227004E-2</v>
      </c>
      <c r="U470" s="1">
        <f>(Table2[[#This Row],[Close Price]]-Table2[[#This Row],[200D EMA]])/Table2[[#This Row],[200D EMA]]</f>
        <v>-2.2947991253087708E-2</v>
      </c>
      <c r="V470">
        <v>0.86154909451655404</v>
      </c>
      <c r="W470">
        <v>1277.2</v>
      </c>
      <c r="X470">
        <v>1319.75</v>
      </c>
      <c r="Y470">
        <v>1267.3</v>
      </c>
      <c r="Z470">
        <v>1319.75</v>
      </c>
      <c r="AA470">
        <v>1238.7</v>
      </c>
      <c r="AB470">
        <v>1415.5</v>
      </c>
      <c r="AC470" s="1">
        <f>(Table2[[#This Row],[Close Price]]/Table2[[#This Row],[Day Low]])-1</f>
        <v>4.6586282492953046E-3</v>
      </c>
      <c r="AD470" s="1">
        <f>(Table2[[#This Row],[Day High]]/Table2[[#This Row],[Close Price]])-1</f>
        <v>2.8523555313096693E-2</v>
      </c>
      <c r="AE470" s="1">
        <f>(Table2[[#This Row],[Close Price]]/Table2[[#This Row],[Current Week Low]])-1</f>
        <v>1.2506904442515676E-2</v>
      </c>
      <c r="AF470" s="1">
        <f>(Table2[[#This Row],[Current Week High]]/Table2[[#This Row],[Close Price]])-1</f>
        <v>2.8523555313096693E-2</v>
      </c>
      <c r="AG470" s="1">
        <f>(Table2[[#This Row],[Close Price]]/Table2[[#This Row],[Current Month Low]])-1</f>
        <v>3.5884394930168817E-2</v>
      </c>
      <c r="AH470" s="1">
        <f>(Table2[[#This Row],[Current Month High]]/Table2[[#This Row],[Close Price]])-1</f>
        <v>0.10314460507345191</v>
      </c>
      <c r="AI470">
        <v>20.161321747262502</v>
      </c>
      <c r="AJ470">
        <v>31.862090227109199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-0.04</v>
      </c>
      <c r="AM470" t="s">
        <v>3181</v>
      </c>
      <c r="AN470">
        <v>-4.42</v>
      </c>
      <c r="AO470" t="s">
        <v>3181</v>
      </c>
      <c r="AP470">
        <v>1.3725295228383E-2</v>
      </c>
      <c r="AQ470">
        <f>(Table2[[#This Row],[Sharpe Ratio]]-AVERAGE(Table2[Sharpe Ratio]))/_xlfn.STDEV.P(Table2[Sharpe Ratio])</f>
        <v>-0.52397467562589595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433</v>
      </c>
      <c r="AT470">
        <f>_xlfn.RANK.AVG(Table2[[#This Row],[6M Return vs Nifty Z-Score]],Table2[6M Return vs Nifty Z-Score])</f>
        <v>417</v>
      </c>
      <c r="AU470">
        <f>_xlfn.RANK.AVG(Table2[[#This Row],[Sharpe Ratio Z-Score]],Table2[Sharpe Ratio Z-Score])</f>
        <v>466</v>
      </c>
      <c r="AV470">
        <f>(Table2[[#This Row],[Rank 1Y]]+Table2[[#This Row],[Rank 6M]]+Table2[[#This Row],[Rank Sharpe]])/3</f>
        <v>438.66666666666669</v>
      </c>
    </row>
    <row r="471" spans="1:48" x14ac:dyDescent="0.3">
      <c r="A471" t="s">
        <v>405</v>
      </c>
      <c r="B471" t="s">
        <v>406</v>
      </c>
      <c r="C471" t="s">
        <v>3136</v>
      </c>
      <c r="D471" t="s">
        <v>32</v>
      </c>
      <c r="E471">
        <v>55128.923149536</v>
      </c>
      <c r="F471">
        <v>46.11</v>
      </c>
      <c r="G471">
        <v>-2.57936674323811</v>
      </c>
      <c r="H471">
        <f>(Table2[[#This Row],[1Y Return vs Nifty]]-AVERAGE(Table2[1Y Return vs Nifty]))/_xlfn.STDEV.P(Table2[1Y Return vs Nifty])</f>
        <v>-0.45220136268345407</v>
      </c>
      <c r="I471">
        <v>1.0540281997451999</v>
      </c>
      <c r="J471">
        <f>(Table2[[#This Row],[1M Return vs Nifty]]-AVERAGE(Table2[1M Return vs Nifty]))/_xlfn.STDEV.P(Table2[1M Return vs Nifty])</f>
        <v>0.16634326757877618</v>
      </c>
      <c r="K471">
        <v>-25.107005620475199</v>
      </c>
      <c r="L471">
        <f>(Table2[[#This Row],[6M Return vs Nifty]]-AVERAGE(Table2[6M Return vs Nifty]))/_xlfn.STDEV.P(Table2[6M Return vs Nifty])</f>
        <v>-1.0685716568542136</v>
      </c>
      <c r="M471">
        <v>6.0825575291670102</v>
      </c>
      <c r="N471">
        <f>(Table2[[#This Row],[1W Return vs Nifty]]-AVERAGE(Table2[1W Return vs Nifty]))/_xlfn.STDEV.P(Table2[1W Return vs Nifty])</f>
        <v>1.1082590363636804</v>
      </c>
      <c r="O471">
        <v>45.55</v>
      </c>
      <c r="P471">
        <v>47.553367133230097</v>
      </c>
      <c r="Q471">
        <v>48.825770038367402</v>
      </c>
      <c r="R471">
        <v>57.465261885330698</v>
      </c>
      <c r="S471" s="1">
        <f>(Table2[[#This Row],[Close Price]]-Table2[[#This Row],[20D EMA]])/Table2[[#This Row],[20D EMA]]</f>
        <v>1.229418221734363E-2</v>
      </c>
      <c r="T471" s="1">
        <f>(Table2[[#This Row],[Close Price]]-Table2[[#This Row],[50D EMA]])/Table2[[#This Row],[50D EMA]]</f>
        <v>-3.0352574806873738E-2</v>
      </c>
      <c r="U471" s="1">
        <f>(Table2[[#This Row],[Close Price]]-Table2[[#This Row],[200D EMA]])/Table2[[#This Row],[200D EMA]]</f>
        <v>-5.5621652996631576E-2</v>
      </c>
      <c r="V471">
        <v>1.44927268704815</v>
      </c>
      <c r="W471">
        <v>45.58</v>
      </c>
      <c r="X471">
        <v>46.74</v>
      </c>
      <c r="Y471">
        <v>42.52</v>
      </c>
      <c r="Z471">
        <v>46.74</v>
      </c>
      <c r="AA471">
        <v>41.83</v>
      </c>
      <c r="AB471">
        <v>48.54</v>
      </c>
      <c r="AC471" s="1">
        <f>(Table2[[#This Row],[Close Price]]/Table2[[#This Row],[Day Low]])-1</f>
        <v>1.1627906976744207E-2</v>
      </c>
      <c r="AD471" s="1">
        <f>(Table2[[#This Row],[Day High]]/Table2[[#This Row],[Close Price]])-1</f>
        <v>1.3662979830839417E-2</v>
      </c>
      <c r="AE471" s="1">
        <f>(Table2[[#This Row],[Close Price]]/Table2[[#This Row],[Current Week Low]])-1</f>
        <v>8.4430856067732707E-2</v>
      </c>
      <c r="AF471" s="1">
        <f>(Table2[[#This Row],[Current Week High]]/Table2[[#This Row],[Close Price]])-1</f>
        <v>1.3662979830839417E-2</v>
      </c>
      <c r="AG471" s="1">
        <f>(Table2[[#This Row],[Close Price]]/Table2[[#This Row],[Current Month Low]])-1</f>
        <v>0.10231890987329662</v>
      </c>
      <c r="AH471" s="1">
        <f>(Table2[[#This Row],[Current Month High]]/Table2[[#This Row],[Close Price]])-1</f>
        <v>5.2700065061808798E-2</v>
      </c>
      <c r="AI471">
        <v>53.220559531554997</v>
      </c>
      <c r="AJ471">
        <v>25.6403269754768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-0.11</v>
      </c>
      <c r="AM471" t="s">
        <v>3181</v>
      </c>
      <c r="AN471">
        <v>2.06</v>
      </c>
      <c r="AO471" t="s">
        <v>3182</v>
      </c>
      <c r="AP471">
        <v>0.109777573050162</v>
      </c>
      <c r="AQ471">
        <f>(Table2[[#This Row],[Sharpe Ratio]]-AVERAGE(Table2[Sharpe Ratio]))/_xlfn.STDEV.P(Table2[Sharpe Ratio])</f>
        <v>0.61707219939641589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467</v>
      </c>
      <c r="AT471">
        <f>_xlfn.RANK.AVG(Table2[[#This Row],[6M Return vs Nifty Z-Score]],Table2[6M Return vs Nifty Z-Score])</f>
        <v>664</v>
      </c>
      <c r="AU471">
        <f>_xlfn.RANK.AVG(Table2[[#This Row],[Sharpe Ratio Z-Score]],Table2[Sharpe Ratio Z-Score])</f>
        <v>187</v>
      </c>
      <c r="AV471">
        <f>(Table2[[#This Row],[Rank 1Y]]+Table2[[#This Row],[Rank 6M]]+Table2[[#This Row],[Rank Sharpe]])/3</f>
        <v>439.33333333333331</v>
      </c>
    </row>
    <row r="472" spans="1:48" x14ac:dyDescent="0.3">
      <c r="A472" t="s">
        <v>789</v>
      </c>
      <c r="B472" t="s">
        <v>790</v>
      </c>
      <c r="C472" t="s">
        <v>3135</v>
      </c>
      <c r="D472" t="s">
        <v>277</v>
      </c>
      <c r="E472">
        <v>20203.200499300001</v>
      </c>
      <c r="F472">
        <v>1835.75</v>
      </c>
      <c r="G472">
        <v>-11.2964449371648</v>
      </c>
      <c r="H472">
        <f>(Table2[[#This Row],[1Y Return vs Nifty]]-AVERAGE(Table2[1Y Return vs Nifty]))/_xlfn.STDEV.P(Table2[1Y Return vs Nifty])</f>
        <v>-0.60178586848540372</v>
      </c>
      <c r="I472">
        <v>2.5832529532806299</v>
      </c>
      <c r="J472">
        <f>(Table2[[#This Row],[1M Return vs Nifty]]-AVERAGE(Table2[1M Return vs Nifty]))/_xlfn.STDEV.P(Table2[1M Return vs Nifty])</f>
        <v>0.34269619973446808</v>
      </c>
      <c r="K472">
        <v>-4.9978165715586798</v>
      </c>
      <c r="L472">
        <f>(Table2[[#This Row],[6M Return vs Nifty]]-AVERAGE(Table2[6M Return vs Nifty]))/_xlfn.STDEV.P(Table2[6M Return vs Nifty])</f>
        <v>-0.35659300086287266</v>
      </c>
      <c r="M472">
        <v>5.2066098723417999</v>
      </c>
      <c r="N472">
        <f>(Table2[[#This Row],[1W Return vs Nifty]]-AVERAGE(Table2[1W Return vs Nifty]))/_xlfn.STDEV.P(Table2[1W Return vs Nifty])</f>
        <v>0.92705316516097014</v>
      </c>
      <c r="O472">
        <v>1830.59</v>
      </c>
      <c r="P472">
        <v>1872.70590964749</v>
      </c>
      <c r="Q472">
        <v>1861.05950728221</v>
      </c>
      <c r="R472">
        <v>54.739997289138003</v>
      </c>
      <c r="S472" s="1">
        <f>(Table2[[#This Row],[Close Price]]-Table2[[#This Row],[20D EMA]])/Table2[[#This Row],[20D EMA]]</f>
        <v>2.8187633495212376E-3</v>
      </c>
      <c r="T472" s="1">
        <f>(Table2[[#This Row],[Close Price]]-Table2[[#This Row],[50D EMA]])/Table2[[#This Row],[50D EMA]]</f>
        <v>-1.9733963275870906E-2</v>
      </c>
      <c r="U472" s="1">
        <f>(Table2[[#This Row],[Close Price]]-Table2[[#This Row],[200D EMA]])/Table2[[#This Row],[200D EMA]]</f>
        <v>-1.3599515320802736E-2</v>
      </c>
      <c r="V472">
        <v>1.0043272116997299</v>
      </c>
      <c r="W472">
        <v>1814.25</v>
      </c>
      <c r="X472">
        <v>1859.95</v>
      </c>
      <c r="Y472">
        <v>1752.8</v>
      </c>
      <c r="Z472">
        <v>1859.95</v>
      </c>
      <c r="AA472">
        <v>1695.1</v>
      </c>
      <c r="AB472">
        <v>1936</v>
      </c>
      <c r="AC472" s="1">
        <f>(Table2[[#This Row],[Close Price]]/Table2[[#This Row],[Day Low]])-1</f>
        <v>1.1850626980846046E-2</v>
      </c>
      <c r="AD472" s="1">
        <f>(Table2[[#This Row],[Day High]]/Table2[[#This Row],[Close Price]])-1</f>
        <v>1.3182622906169117E-2</v>
      </c>
      <c r="AE472" s="1">
        <f>(Table2[[#This Row],[Close Price]]/Table2[[#This Row],[Current Week Low]])-1</f>
        <v>4.7324281150159742E-2</v>
      </c>
      <c r="AF472" s="1">
        <f>(Table2[[#This Row],[Current Week High]]/Table2[[#This Row],[Close Price]])-1</f>
        <v>1.3182622906169117E-2</v>
      </c>
      <c r="AG472" s="1">
        <f>(Table2[[#This Row],[Close Price]]/Table2[[#This Row],[Current Month Low]])-1</f>
        <v>8.2974455784319501E-2</v>
      </c>
      <c r="AH472" s="1">
        <f>(Table2[[#This Row],[Current Month High]]/Table2[[#This Row],[Close Price]])-1</f>
        <v>5.4609832493531352E-2</v>
      </c>
      <c r="AI472">
        <v>33.947977665804103</v>
      </c>
      <c r="AJ472">
        <v>16.755708198181001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0.06</v>
      </c>
      <c r="AM472" t="s">
        <v>3182</v>
      </c>
      <c r="AN472">
        <v>-2.41</v>
      </c>
      <c r="AO472" t="s">
        <v>3181</v>
      </c>
      <c r="AP472">
        <v>5.0587608260350997E-2</v>
      </c>
      <c r="AQ472">
        <f>(Table2[[#This Row],[Sharpe Ratio]]-AVERAGE(Table2[Sharpe Ratio]))/_xlfn.STDEV.P(Table2[Sharpe Ratio])</f>
        <v>-8.6071191761984647E-2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521</v>
      </c>
      <c r="AT472">
        <f>_xlfn.RANK.AVG(Table2[[#This Row],[6M Return vs Nifty Z-Score]],Table2[6M Return vs Nifty Z-Score])</f>
        <v>442</v>
      </c>
      <c r="AU472">
        <f>_xlfn.RANK.AVG(Table2[[#This Row],[Sharpe Ratio Z-Score]],Table2[Sharpe Ratio Z-Score])</f>
        <v>362</v>
      </c>
      <c r="AV472">
        <f>(Table2[[#This Row],[Rank 1Y]]+Table2[[#This Row],[Rank 6M]]+Table2[[#This Row],[Rank Sharpe]])/3</f>
        <v>441.66666666666669</v>
      </c>
    </row>
    <row r="473" spans="1:48" x14ac:dyDescent="0.3">
      <c r="A473" t="s">
        <v>734</v>
      </c>
      <c r="B473" t="s">
        <v>735</v>
      </c>
      <c r="C473" t="s">
        <v>3140</v>
      </c>
      <c r="D473" t="s">
        <v>51</v>
      </c>
      <c r="E473">
        <v>23321.73629628</v>
      </c>
      <c r="F473">
        <v>5097.8999999999996</v>
      </c>
      <c r="G473">
        <v>2.7074077876397</v>
      </c>
      <c r="H473">
        <f>(Table2[[#This Row],[1Y Return vs Nifty]]-AVERAGE(Table2[1Y Return vs Nifty]))/_xlfn.STDEV.P(Table2[1Y Return vs Nifty])</f>
        <v>-0.36148064894261978</v>
      </c>
      <c r="I473">
        <v>-4.9455430738599198</v>
      </c>
      <c r="J473">
        <f>(Table2[[#This Row],[1M Return vs Nifty]]-AVERAGE(Table2[1M Return vs Nifty]))/_xlfn.STDEV.P(Table2[1M Return vs Nifty])</f>
        <v>-0.52553801627516616</v>
      </c>
      <c r="K473">
        <v>12.113020877849101</v>
      </c>
      <c r="L473">
        <f>(Table2[[#This Row],[6M Return vs Nifty]]-AVERAGE(Table2[6M Return vs Nifty]))/_xlfn.STDEV.P(Table2[6M Return vs Nifty])</f>
        <v>0.24922710558105429</v>
      </c>
      <c r="M473">
        <v>-6.1293575954323902</v>
      </c>
      <c r="N473">
        <f>(Table2[[#This Row],[1W Return vs Nifty]]-AVERAGE(Table2[1W Return vs Nifty]))/_xlfn.STDEV.P(Table2[1W Return vs Nifty])</f>
        <v>-1.4180000408361257</v>
      </c>
      <c r="O473">
        <v>5461.06</v>
      </c>
      <c r="P473">
        <v>5562.9970916994498</v>
      </c>
      <c r="Q473">
        <v>5057.15168886419</v>
      </c>
      <c r="R473">
        <v>16.549978688614999</v>
      </c>
      <c r="S473" s="1">
        <f>(Table2[[#This Row],[Close Price]]-Table2[[#This Row],[20D EMA]])/Table2[[#This Row],[20D EMA]]</f>
        <v>-6.649991027382976E-2</v>
      </c>
      <c r="T473" s="1">
        <f>(Table2[[#This Row],[Close Price]]-Table2[[#This Row],[50D EMA]])/Table2[[#This Row],[50D EMA]]</f>
        <v>-8.3605488917731369E-2</v>
      </c>
      <c r="U473" s="1">
        <f>(Table2[[#This Row],[Close Price]]-Table2[[#This Row],[200D EMA]])/Table2[[#This Row],[200D EMA]]</f>
        <v>8.0575615767146443E-3</v>
      </c>
      <c r="V473">
        <v>0.476264082119083</v>
      </c>
      <c r="W473">
        <v>5052.7</v>
      </c>
      <c r="X473">
        <v>5153.6499999999996</v>
      </c>
      <c r="Y473">
        <v>5052.7</v>
      </c>
      <c r="Z473">
        <v>5343</v>
      </c>
      <c r="AA473">
        <v>5052.7</v>
      </c>
      <c r="AB473">
        <v>6020</v>
      </c>
      <c r="AC473" s="1">
        <f>(Table2[[#This Row],[Close Price]]/Table2[[#This Row],[Day Low]])-1</f>
        <v>8.945712193480615E-3</v>
      </c>
      <c r="AD473" s="1">
        <f>(Table2[[#This Row],[Day High]]/Table2[[#This Row],[Close Price]])-1</f>
        <v>1.0935875556601804E-2</v>
      </c>
      <c r="AE473" s="1">
        <f>(Table2[[#This Row],[Close Price]]/Table2[[#This Row],[Current Week Low]])-1</f>
        <v>8.945712193480615E-3</v>
      </c>
      <c r="AF473" s="1">
        <f>(Table2[[#This Row],[Current Week High]]/Table2[[#This Row],[Close Price]])-1</f>
        <v>4.8078620608486E-2</v>
      </c>
      <c r="AG473" s="1">
        <f>(Table2[[#This Row],[Close Price]]/Table2[[#This Row],[Current Month Low]])-1</f>
        <v>8.945712193480615E-3</v>
      </c>
      <c r="AH473" s="1">
        <f>(Table2[[#This Row],[Current Month High]]/Table2[[#This Row],[Close Price]])-1</f>
        <v>0.1808784009101787</v>
      </c>
      <c r="AI473">
        <v>26.545244120127901</v>
      </c>
      <c r="AJ473">
        <v>32.412987012987003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-0.14000000000000001</v>
      </c>
      <c r="AM473" t="s">
        <v>3181</v>
      </c>
      <c r="AN473">
        <v>-11.56</v>
      </c>
      <c r="AO473" t="s">
        <v>3181</v>
      </c>
      <c r="AP473">
        <v>-5.0215321344894003E-2</v>
      </c>
      <c r="AQ473">
        <f>(Table2[[#This Row],[Sharpe Ratio]]-AVERAGE(Table2[Sharpe Ratio]))/_xlfn.STDEV.P(Table2[Sharpe Ratio])</f>
        <v>-1.2835531300099803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430</v>
      </c>
      <c r="AT473">
        <f>_xlfn.RANK.AVG(Table2[[#This Row],[6M Return vs Nifty Z-Score]],Table2[6M Return vs Nifty Z-Score])</f>
        <v>237</v>
      </c>
      <c r="AU473">
        <f>_xlfn.RANK.AVG(Table2[[#This Row],[Sharpe Ratio Z-Score]],Table2[Sharpe Ratio Z-Score])</f>
        <v>661</v>
      </c>
      <c r="AV473">
        <f>(Table2[[#This Row],[Rank 1Y]]+Table2[[#This Row],[Rank 6M]]+Table2[[#This Row],[Rank Sharpe]])/3</f>
        <v>442.66666666666669</v>
      </c>
    </row>
    <row r="474" spans="1:48" x14ac:dyDescent="0.3">
      <c r="A474" t="s">
        <v>974</v>
      </c>
      <c r="B474" t="s">
        <v>975</v>
      </c>
      <c r="C474" t="s">
        <v>3150</v>
      </c>
      <c r="D474" t="s">
        <v>473</v>
      </c>
      <c r="E474">
        <v>14914.085425560001</v>
      </c>
      <c r="F474">
        <v>4864.3500000000004</v>
      </c>
      <c r="G474">
        <v>-16.804443429115199</v>
      </c>
      <c r="H474">
        <f>(Table2[[#This Row],[1Y Return vs Nifty]]-AVERAGE(Table2[1Y Return vs Nifty]))/_xlfn.STDEV.P(Table2[1Y Return vs Nifty])</f>
        <v>-0.69630277128780327</v>
      </c>
      <c r="I474">
        <v>-2.92102272586571</v>
      </c>
      <c r="J474">
        <f>(Table2[[#This Row],[1M Return vs Nifty]]-AVERAGE(Table2[1M Return vs Nifty]))/_xlfn.STDEV.P(Table2[1M Return vs Nifty])</f>
        <v>-0.29206671079687124</v>
      </c>
      <c r="K474">
        <v>4.3569706152734398</v>
      </c>
      <c r="L474">
        <f>(Table2[[#This Row],[6M Return vs Nifty]]-AVERAGE(Table2[6M Return vs Nifty]))/_xlfn.STDEV.P(Table2[6M Return vs Nifty])</f>
        <v>-2.5380797717136579E-2</v>
      </c>
      <c r="M474">
        <v>-0.91847283810673896</v>
      </c>
      <c r="N474">
        <f>(Table2[[#This Row],[1W Return vs Nifty]]-AVERAGE(Table2[1W Return vs Nifty]))/_xlfn.STDEV.P(Table2[1W Return vs Nifty])</f>
        <v>-0.34003276182034819</v>
      </c>
      <c r="O474">
        <v>4935.07</v>
      </c>
      <c r="P474">
        <v>5080.5364480313501</v>
      </c>
      <c r="Q474">
        <v>4917.95973998923</v>
      </c>
      <c r="R474">
        <v>40.090505780717102</v>
      </c>
      <c r="S474" s="1">
        <f>(Table2[[#This Row],[Close Price]]-Table2[[#This Row],[20D EMA]])/Table2[[#This Row],[20D EMA]]</f>
        <v>-1.4330090555959562E-2</v>
      </c>
      <c r="T474" s="1">
        <f>(Table2[[#This Row],[Close Price]]-Table2[[#This Row],[50D EMA]])/Table2[[#This Row],[50D EMA]]</f>
        <v>-4.2551893927484673E-2</v>
      </c>
      <c r="U474" s="1">
        <f>(Table2[[#This Row],[Close Price]]-Table2[[#This Row],[200D EMA]])/Table2[[#This Row],[200D EMA]]</f>
        <v>-1.0900809039430453E-2</v>
      </c>
      <c r="V474">
        <v>0.64357717419508598</v>
      </c>
      <c r="W474">
        <v>4720.25</v>
      </c>
      <c r="X474">
        <v>4888</v>
      </c>
      <c r="Y474">
        <v>4567.25</v>
      </c>
      <c r="Z474">
        <v>4888</v>
      </c>
      <c r="AA474">
        <v>4562.1499999999996</v>
      </c>
      <c r="AB474">
        <v>5359</v>
      </c>
      <c r="AC474" s="1">
        <f>(Table2[[#This Row],[Close Price]]/Table2[[#This Row],[Day Low]])-1</f>
        <v>3.0528044065462723E-2</v>
      </c>
      <c r="AD474" s="1">
        <f>(Table2[[#This Row],[Day High]]/Table2[[#This Row],[Close Price]])-1</f>
        <v>4.8619034403363237E-3</v>
      </c>
      <c r="AE474" s="1">
        <f>(Table2[[#This Row],[Close Price]]/Table2[[#This Row],[Current Week Low]])-1</f>
        <v>6.5050084843176981E-2</v>
      </c>
      <c r="AF474" s="1">
        <f>(Table2[[#This Row],[Current Week High]]/Table2[[#This Row],[Close Price]])-1</f>
        <v>4.8619034403363237E-3</v>
      </c>
      <c r="AG474" s="1">
        <f>(Table2[[#This Row],[Close Price]]/Table2[[#This Row],[Current Month Low]])-1</f>
        <v>6.6240697916552627E-2</v>
      </c>
      <c r="AH474" s="1">
        <f>(Table2[[#This Row],[Current Month High]]/Table2[[#This Row],[Close Price]])-1</f>
        <v>0.10168881762208715</v>
      </c>
      <c r="AI474">
        <v>22.500436851789001</v>
      </c>
      <c r="AJ474">
        <v>20.973638398408301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-0.05</v>
      </c>
      <c r="AM474" t="s">
        <v>3181</v>
      </c>
      <c r="AN474">
        <v>-8.65</v>
      </c>
      <c r="AO474" t="s">
        <v>3181</v>
      </c>
      <c r="AP474">
        <v>2.1641588375894E-2</v>
      </c>
      <c r="AQ474">
        <f>(Table2[[#This Row],[Sharpe Ratio]]-AVERAGE(Table2[Sharpe Ratio]))/_xlfn.STDEV.P(Table2[Sharpe Ratio])</f>
        <v>-0.42993357881309502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556</v>
      </c>
      <c r="AT474">
        <f>_xlfn.RANK.AVG(Table2[[#This Row],[6M Return vs Nifty Z-Score]],Table2[6M Return vs Nifty Z-Score])</f>
        <v>330</v>
      </c>
      <c r="AU474">
        <f>_xlfn.RANK.AVG(Table2[[#This Row],[Sharpe Ratio Z-Score]],Table2[Sharpe Ratio Z-Score])</f>
        <v>445</v>
      </c>
      <c r="AV474">
        <f>(Table2[[#This Row],[Rank 1Y]]+Table2[[#This Row],[Rank 6M]]+Table2[[#This Row],[Rank Sharpe]])/3</f>
        <v>443.66666666666669</v>
      </c>
    </row>
    <row r="475" spans="1:48" x14ac:dyDescent="0.3">
      <c r="A475" t="s">
        <v>933</v>
      </c>
      <c r="B475" t="s">
        <v>934</v>
      </c>
      <c r="C475" t="s">
        <v>3136</v>
      </c>
      <c r="D475" t="s">
        <v>935</v>
      </c>
      <c r="E475">
        <v>15807.1200188</v>
      </c>
      <c r="F475">
        <v>177.76</v>
      </c>
      <c r="G475">
        <v>14.3824358562283</v>
      </c>
      <c r="H475">
        <f>(Table2[[#This Row],[1Y Return vs Nifty]]-AVERAGE(Table2[1Y Return vs Nifty]))/_xlfn.STDEV.P(Table2[1Y Return vs Nifty])</f>
        <v>-0.16113791195989302</v>
      </c>
      <c r="I475">
        <v>-7.9072783422952302</v>
      </c>
      <c r="J475">
        <f>(Table2[[#This Row],[1M Return vs Nifty]]-AVERAGE(Table2[1M Return vs Nifty]))/_xlfn.STDEV.P(Table2[1M Return vs Nifty])</f>
        <v>-0.86709062170478468</v>
      </c>
      <c r="K475">
        <v>6.7224779475998604</v>
      </c>
      <c r="L475">
        <f>(Table2[[#This Row],[6M Return vs Nifty]]-AVERAGE(Table2[6M Return vs Nifty]))/_xlfn.STDEV.P(Table2[6M Return vs Nifty])</f>
        <v>5.8371497172058431E-2</v>
      </c>
      <c r="M475">
        <v>-2.9241757798963999</v>
      </c>
      <c r="N475">
        <f>(Table2[[#This Row],[1W Return vs Nifty]]-AVERAGE(Table2[1W Return vs Nifty]))/_xlfn.STDEV.P(Table2[1W Return vs Nifty])</f>
        <v>-0.75494927664739508</v>
      </c>
      <c r="O475">
        <v>189.27</v>
      </c>
      <c r="P475">
        <v>195.021156871475</v>
      </c>
      <c r="Q475">
        <v>176.91706284170701</v>
      </c>
      <c r="R475">
        <v>26.157360023788002</v>
      </c>
      <c r="S475" s="1">
        <f>(Table2[[#This Row],[Close Price]]-Table2[[#This Row],[20D EMA]])/Table2[[#This Row],[20D EMA]]</f>
        <v>-6.081259576266719E-2</v>
      </c>
      <c r="T475" s="1">
        <f>(Table2[[#This Row],[Close Price]]-Table2[[#This Row],[50D EMA]])/Table2[[#This Row],[50D EMA]]</f>
        <v>-8.8509150229534567E-2</v>
      </c>
      <c r="U475" s="1">
        <f>(Table2[[#This Row],[Close Price]]-Table2[[#This Row],[200D EMA]])/Table2[[#This Row],[200D EMA]]</f>
        <v>4.7645893773806559E-3</v>
      </c>
      <c r="V475">
        <v>0.43216229823846097</v>
      </c>
      <c r="W475">
        <v>174.82</v>
      </c>
      <c r="X475">
        <v>179.5</v>
      </c>
      <c r="Y475">
        <v>174.82</v>
      </c>
      <c r="Z475">
        <v>183.9</v>
      </c>
      <c r="AA475">
        <v>174.82</v>
      </c>
      <c r="AB475">
        <v>212.39</v>
      </c>
      <c r="AC475" s="1">
        <f>(Table2[[#This Row],[Close Price]]/Table2[[#This Row],[Day Low]])-1</f>
        <v>1.6817297792014685E-2</v>
      </c>
      <c r="AD475" s="1">
        <f>(Table2[[#This Row],[Day High]]/Table2[[#This Row],[Close Price]])-1</f>
        <v>9.7884788478848073E-3</v>
      </c>
      <c r="AE475" s="1">
        <f>(Table2[[#This Row],[Close Price]]/Table2[[#This Row],[Current Week Low]])-1</f>
        <v>1.6817297792014685E-2</v>
      </c>
      <c r="AF475" s="1">
        <f>(Table2[[#This Row],[Current Week High]]/Table2[[#This Row],[Close Price]])-1</f>
        <v>3.4540954095409582E-2</v>
      </c>
      <c r="AG475" s="1">
        <f>(Table2[[#This Row],[Close Price]]/Table2[[#This Row],[Current Month Low]])-1</f>
        <v>1.6817297792014685E-2</v>
      </c>
      <c r="AH475" s="1">
        <f>(Table2[[#This Row],[Current Month High]]/Table2[[#This Row],[Close Price]])-1</f>
        <v>0.19481323132313233</v>
      </c>
      <c r="AI475">
        <v>37.488748874887399</v>
      </c>
      <c r="AJ475">
        <v>42.6645264847512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0.02</v>
      </c>
      <c r="AM475" t="s">
        <v>3182</v>
      </c>
      <c r="AN475">
        <v>-7.22</v>
      </c>
      <c r="AO475" t="s">
        <v>3181</v>
      </c>
      <c r="AP475">
        <v>-6.0435391460095002E-2</v>
      </c>
      <c r="AQ475">
        <f>(Table2[[#This Row],[Sharpe Ratio]]-AVERAGE(Table2[Sharpe Ratio]))/_xlfn.STDEV.P(Table2[Sharpe Ratio])</f>
        <v>-1.404961797580536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352</v>
      </c>
      <c r="AT475">
        <f>_xlfn.RANK.AVG(Table2[[#This Row],[6M Return vs Nifty Z-Score]],Table2[6M Return vs Nifty Z-Score])</f>
        <v>302</v>
      </c>
      <c r="AU475">
        <f>_xlfn.RANK.AVG(Table2[[#This Row],[Sharpe Ratio Z-Score]],Table2[Sharpe Ratio Z-Score])</f>
        <v>678</v>
      </c>
      <c r="AV475">
        <f>(Table2[[#This Row],[Rank 1Y]]+Table2[[#This Row],[Rank 6M]]+Table2[[#This Row],[Rank Sharpe]])/3</f>
        <v>444</v>
      </c>
    </row>
    <row r="476" spans="1:48" x14ac:dyDescent="0.3">
      <c r="A476" t="s">
        <v>156</v>
      </c>
      <c r="B476" t="s">
        <v>157</v>
      </c>
      <c r="C476" t="s">
        <v>3150</v>
      </c>
      <c r="D476" t="s">
        <v>158</v>
      </c>
      <c r="E476">
        <v>160002.17947042501</v>
      </c>
      <c r="F476">
        <v>3145.85</v>
      </c>
      <c r="G476">
        <v>1.1190524128702199</v>
      </c>
      <c r="H476">
        <f>(Table2[[#This Row],[1Y Return vs Nifty]]-AVERAGE(Table2[1Y Return vs Nifty]))/_xlfn.STDEV.P(Table2[1Y Return vs Nifty])</f>
        <v>-0.38873672586278524</v>
      </c>
      <c r="I476">
        <v>-0.72563761059829701</v>
      </c>
      <c r="J476">
        <f>(Table2[[#This Row],[1M Return vs Nifty]]-AVERAGE(Table2[1M Return vs Nifty]))/_xlfn.STDEV.P(Table2[1M Return vs Nifty])</f>
        <v>-3.88909749259439E-2</v>
      </c>
      <c r="K476">
        <v>-1.7993028265684201</v>
      </c>
      <c r="L476">
        <f>(Table2[[#This Row],[6M Return vs Nifty]]-AVERAGE(Table2[6M Return vs Nifty]))/_xlfn.STDEV.P(Table2[6M Return vs Nifty])</f>
        <v>-0.24334758297016582</v>
      </c>
      <c r="M476">
        <v>0.979562112588795</v>
      </c>
      <c r="N476">
        <f>(Table2[[#This Row],[1W Return vs Nifty]]-AVERAGE(Table2[1W Return vs Nifty]))/_xlfn.STDEV.P(Table2[1W Return vs Nifty])</f>
        <v>5.2610650299204344E-2</v>
      </c>
      <c r="O476">
        <v>3163.07</v>
      </c>
      <c r="P476">
        <v>3173.3350698981099</v>
      </c>
      <c r="Q476">
        <v>3016.8326734544798</v>
      </c>
      <c r="R476">
        <v>49.812681998050202</v>
      </c>
      <c r="S476" s="1">
        <f>(Table2[[#This Row],[Close Price]]-Table2[[#This Row],[20D EMA]])/Table2[[#This Row],[20D EMA]]</f>
        <v>-5.4440780634005112E-3</v>
      </c>
      <c r="T476" s="1">
        <f>(Table2[[#This Row],[Close Price]]-Table2[[#This Row],[50D EMA]])/Table2[[#This Row],[50D EMA]]</f>
        <v>-8.6612567827551966E-3</v>
      </c>
      <c r="U476" s="1">
        <f>(Table2[[#This Row],[Close Price]]-Table2[[#This Row],[200D EMA]])/Table2[[#This Row],[200D EMA]]</f>
        <v>4.2765821147709326E-2</v>
      </c>
      <c r="V476">
        <v>1.1390686911107799</v>
      </c>
      <c r="W476">
        <v>3119.6</v>
      </c>
      <c r="X476">
        <v>3188.55</v>
      </c>
      <c r="Y476">
        <v>3079.05</v>
      </c>
      <c r="Z476">
        <v>3208</v>
      </c>
      <c r="AA476">
        <v>3079.05</v>
      </c>
      <c r="AB476">
        <v>3396.4</v>
      </c>
      <c r="AC476" s="1">
        <f>(Table2[[#This Row],[Close Price]]/Table2[[#This Row],[Day Low]])-1</f>
        <v>8.4145403256827844E-3</v>
      </c>
      <c r="AD476" s="1">
        <f>(Table2[[#This Row],[Day High]]/Table2[[#This Row],[Close Price]])-1</f>
        <v>1.3573438021520445E-2</v>
      </c>
      <c r="AE476" s="1">
        <f>(Table2[[#This Row],[Close Price]]/Table2[[#This Row],[Current Week Low]])-1</f>
        <v>2.1695003328948692E-2</v>
      </c>
      <c r="AF476" s="1">
        <f>(Table2[[#This Row],[Current Week High]]/Table2[[#This Row],[Close Price]])-1</f>
        <v>1.9756186722189595E-2</v>
      </c>
      <c r="AG476" s="1">
        <f>(Table2[[#This Row],[Close Price]]/Table2[[#This Row],[Current Month Low]])-1</f>
        <v>2.1695003328948692E-2</v>
      </c>
      <c r="AH476" s="1">
        <f>(Table2[[#This Row],[Current Month High]]/Table2[[#This Row],[Close Price]])-1</f>
        <v>7.9644611154378042E-2</v>
      </c>
      <c r="AI476">
        <v>8.5557162611058892</v>
      </c>
      <c r="AJ476">
        <v>33.8460229327546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0.06</v>
      </c>
      <c r="AM476" t="s">
        <v>3182</v>
      </c>
      <c r="AN476">
        <v>-0.56999999999999995</v>
      </c>
      <c r="AO476" t="s">
        <v>3181</v>
      </c>
      <c r="AP476">
        <v>6.2551307457150004E-3</v>
      </c>
      <c r="AQ476">
        <f>(Table2[[#This Row],[Sharpe Ratio]]-AVERAGE(Table2[Sharpe Ratio]))/_xlfn.STDEV.P(Table2[Sharpe Ratio])</f>
        <v>-0.61271601557273769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443</v>
      </c>
      <c r="AT476">
        <f>_xlfn.RANK.AVG(Table2[[#This Row],[6M Return vs Nifty Z-Score]],Table2[6M Return vs Nifty Z-Score])</f>
        <v>405</v>
      </c>
      <c r="AU476">
        <f>_xlfn.RANK.AVG(Table2[[#This Row],[Sharpe Ratio Z-Score]],Table2[Sharpe Ratio Z-Score])</f>
        <v>486</v>
      </c>
      <c r="AV476">
        <f>(Table2[[#This Row],[Rank 1Y]]+Table2[[#This Row],[Rank 6M]]+Table2[[#This Row],[Rank Sharpe]])/3</f>
        <v>444.66666666666669</v>
      </c>
    </row>
    <row r="477" spans="1:48" x14ac:dyDescent="0.3">
      <c r="A477" t="s">
        <v>58</v>
      </c>
      <c r="B477" t="s">
        <v>59</v>
      </c>
      <c r="C477" t="s">
        <v>3136</v>
      </c>
      <c r="D477" t="s">
        <v>24</v>
      </c>
      <c r="E477">
        <v>358748.07201617898</v>
      </c>
      <c r="F477">
        <v>1159.55</v>
      </c>
      <c r="G477">
        <v>-8.7665934799377805</v>
      </c>
      <c r="H477">
        <f>(Table2[[#This Row],[1Y Return vs Nifty]]-AVERAGE(Table2[1Y Return vs Nifty]))/_xlfn.STDEV.P(Table2[1Y Return vs Nifty])</f>
        <v>-0.55837377884219042</v>
      </c>
      <c r="I477">
        <v>0.709119718590142</v>
      </c>
      <c r="J477">
        <f>(Table2[[#This Row],[1M Return vs Nifty]]-AVERAGE(Table2[1M Return vs Nifty]))/_xlfn.STDEV.P(Table2[1M Return vs Nifty])</f>
        <v>0.12656780498805018</v>
      </c>
      <c r="K477">
        <v>-6.2367506596832598</v>
      </c>
      <c r="L477">
        <f>(Table2[[#This Row],[6M Return vs Nifty]]-AVERAGE(Table2[6M Return vs Nifty]))/_xlfn.STDEV.P(Table2[6M Return vs Nifty])</f>
        <v>-0.40045825195674128</v>
      </c>
      <c r="M477">
        <v>1.4489012132035399</v>
      </c>
      <c r="N477">
        <f>(Table2[[#This Row],[1W Return vs Nifty]]-AVERAGE(Table2[1W Return vs Nifty]))/_xlfn.STDEV.P(Table2[1W Return vs Nifty])</f>
        <v>0.14970206889450735</v>
      </c>
      <c r="O477">
        <v>1177.74</v>
      </c>
      <c r="P477">
        <v>1186.9933967800901</v>
      </c>
      <c r="Q477">
        <v>1149.5095737776301</v>
      </c>
      <c r="R477">
        <v>47.119589018163502</v>
      </c>
      <c r="S477" s="1">
        <f>(Table2[[#This Row],[Close Price]]-Table2[[#This Row],[20D EMA]])/Table2[[#This Row],[20D EMA]]</f>
        <v>-1.5444835023010218E-2</v>
      </c>
      <c r="T477" s="1">
        <f>(Table2[[#This Row],[Close Price]]-Table2[[#This Row],[50D EMA]])/Table2[[#This Row],[50D EMA]]</f>
        <v>-2.3120092204838471E-2</v>
      </c>
      <c r="U477" s="1">
        <f>(Table2[[#This Row],[Close Price]]-Table2[[#This Row],[200D EMA]])/Table2[[#This Row],[200D EMA]]</f>
        <v>8.7345303174588308E-3</v>
      </c>
      <c r="V477">
        <v>1.0813146592207099</v>
      </c>
      <c r="W477">
        <v>1153.8499999999999</v>
      </c>
      <c r="X477">
        <v>1178</v>
      </c>
      <c r="Y477">
        <v>1153.8499999999999</v>
      </c>
      <c r="Z477">
        <v>1194</v>
      </c>
      <c r="AA477">
        <v>1124</v>
      </c>
      <c r="AB477">
        <v>1242.95</v>
      </c>
      <c r="AC477" s="1">
        <f>(Table2[[#This Row],[Close Price]]/Table2[[#This Row],[Day Low]])-1</f>
        <v>4.9399835333883146E-3</v>
      </c>
      <c r="AD477" s="1">
        <f>(Table2[[#This Row],[Day High]]/Table2[[#This Row],[Close Price]])-1</f>
        <v>1.5911344918287273E-2</v>
      </c>
      <c r="AE477" s="1">
        <f>(Table2[[#This Row],[Close Price]]/Table2[[#This Row],[Current Week Low]])-1</f>
        <v>4.9399835333883146E-3</v>
      </c>
      <c r="AF477" s="1">
        <f>(Table2[[#This Row],[Current Week High]]/Table2[[#This Row],[Close Price]])-1</f>
        <v>2.9709801215989096E-2</v>
      </c>
      <c r="AG477" s="1">
        <f>(Table2[[#This Row],[Close Price]]/Table2[[#This Row],[Current Month Low]])-1</f>
        <v>3.162811387900355E-2</v>
      </c>
      <c r="AH477" s="1">
        <f>(Table2[[#This Row],[Current Month High]]/Table2[[#This Row],[Close Price]])-1</f>
        <v>7.1924453451770232E-2</v>
      </c>
      <c r="AI477">
        <v>15.531887370100399</v>
      </c>
      <c r="AJ477">
        <v>19.788223140495798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-0.03</v>
      </c>
      <c r="AM477" t="s">
        <v>3181</v>
      </c>
      <c r="AN477">
        <v>0.49</v>
      </c>
      <c r="AO477" t="s">
        <v>3182</v>
      </c>
      <c r="AP477">
        <v>4.7876341450269998E-2</v>
      </c>
      <c r="AQ477">
        <f>(Table2[[#This Row],[Sharpe Ratio]]-AVERAGE(Table2[Sharpe Ratio]))/_xlfn.STDEV.P(Table2[Sharpe Ratio])</f>
        <v>-0.1182795119720981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504</v>
      </c>
      <c r="AT477">
        <f>_xlfn.RANK.AVG(Table2[[#This Row],[6M Return vs Nifty Z-Score]],Table2[6M Return vs Nifty Z-Score])</f>
        <v>461</v>
      </c>
      <c r="AU477">
        <f>_xlfn.RANK.AVG(Table2[[#This Row],[Sharpe Ratio Z-Score]],Table2[Sharpe Ratio Z-Score])</f>
        <v>370</v>
      </c>
      <c r="AV477">
        <f>(Table2[[#This Row],[Rank 1Y]]+Table2[[#This Row],[Rank 6M]]+Table2[[#This Row],[Rank Sharpe]])/3</f>
        <v>445</v>
      </c>
    </row>
    <row r="478" spans="1:48" x14ac:dyDescent="0.3">
      <c r="A478" t="s">
        <v>836</v>
      </c>
      <c r="B478" t="s">
        <v>837</v>
      </c>
      <c r="C478" t="s">
        <v>3142</v>
      </c>
      <c r="D478" t="s">
        <v>202</v>
      </c>
      <c r="E478">
        <v>18846.72288936</v>
      </c>
      <c r="F478">
        <v>496.8</v>
      </c>
      <c r="G478">
        <v>-18.900286940068298</v>
      </c>
      <c r="H478">
        <f>(Table2[[#This Row],[1Y Return vs Nifty]]-AVERAGE(Table2[1Y Return vs Nifty]))/_xlfn.STDEV.P(Table2[1Y Return vs Nifty])</f>
        <v>-0.73226731225550579</v>
      </c>
      <c r="I478">
        <v>-5.3547573837444302</v>
      </c>
      <c r="J478">
        <f>(Table2[[#This Row],[1M Return vs Nifty]]-AVERAGE(Table2[1M Return vs Nifty]))/_xlfn.STDEV.P(Table2[1M Return vs Nifty])</f>
        <v>-0.57272934198537317</v>
      </c>
      <c r="K478">
        <v>-5.0575440056619501</v>
      </c>
      <c r="L478">
        <f>(Table2[[#This Row],[6M Return vs Nifty]]-AVERAGE(Table2[6M Return vs Nifty]))/_xlfn.STDEV.P(Table2[6M Return vs Nifty])</f>
        <v>-0.35870768873791398</v>
      </c>
      <c r="M478">
        <v>-3.3875729354702</v>
      </c>
      <c r="N478">
        <f>(Table2[[#This Row],[1W Return vs Nifty]]-AVERAGE(Table2[1W Return vs Nifty]))/_xlfn.STDEV.P(Table2[1W Return vs Nifty])</f>
        <v>-0.85081149470840411</v>
      </c>
      <c r="O478">
        <v>518.45000000000005</v>
      </c>
      <c r="P478">
        <v>539.51930359894402</v>
      </c>
      <c r="Q478">
        <v>527.94983176432402</v>
      </c>
      <c r="R478">
        <v>29.570872854072999</v>
      </c>
      <c r="S478" s="1">
        <f>(Table2[[#This Row],[Close Price]]-Table2[[#This Row],[20D EMA]])/Table2[[#This Row],[20D EMA]]</f>
        <v>-4.1759089593982127E-2</v>
      </c>
      <c r="T478" s="1">
        <f>(Table2[[#This Row],[Close Price]]-Table2[[#This Row],[50D EMA]])/Table2[[#This Row],[50D EMA]]</f>
        <v>-7.9180306087249366E-2</v>
      </c>
      <c r="U478" s="1">
        <f>(Table2[[#This Row],[Close Price]]-Table2[[#This Row],[200D EMA]])/Table2[[#This Row],[200D EMA]]</f>
        <v>-5.900149955579348E-2</v>
      </c>
      <c r="V478">
        <v>0.662512855780511</v>
      </c>
      <c r="W478">
        <v>492.5</v>
      </c>
      <c r="X478">
        <v>520</v>
      </c>
      <c r="Y478">
        <v>481.55</v>
      </c>
      <c r="Z478">
        <v>520</v>
      </c>
      <c r="AA478">
        <v>481.55</v>
      </c>
      <c r="AB478">
        <v>578</v>
      </c>
      <c r="AC478" s="1">
        <f>(Table2[[#This Row],[Close Price]]/Table2[[#This Row],[Day Low]])-1</f>
        <v>8.7309644670050535E-3</v>
      </c>
      <c r="AD478" s="1">
        <f>(Table2[[#This Row],[Day High]]/Table2[[#This Row],[Close Price]])-1</f>
        <v>4.6698872785829293E-2</v>
      </c>
      <c r="AE478" s="1">
        <f>(Table2[[#This Row],[Close Price]]/Table2[[#This Row],[Current Week Low]])-1</f>
        <v>3.1668570241927041E-2</v>
      </c>
      <c r="AF478" s="1">
        <f>(Table2[[#This Row],[Current Week High]]/Table2[[#This Row],[Close Price]])-1</f>
        <v>4.6698872785829293E-2</v>
      </c>
      <c r="AG478" s="1">
        <f>(Table2[[#This Row],[Close Price]]/Table2[[#This Row],[Current Month Low]])-1</f>
        <v>3.1668570241927041E-2</v>
      </c>
      <c r="AH478" s="1">
        <f>(Table2[[#This Row],[Current Month High]]/Table2[[#This Row],[Close Price]])-1</f>
        <v>0.16344605475040264</v>
      </c>
      <c r="AI478">
        <v>25.281803542673099</v>
      </c>
      <c r="AJ478">
        <v>22.123893805309699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</v>
      </c>
      <c r="AM478" t="s">
        <v>3183</v>
      </c>
      <c r="AN478">
        <v>-7.5</v>
      </c>
      <c r="AO478" t="s">
        <v>3181</v>
      </c>
      <c r="AP478">
        <v>6.0546846973525997E-2</v>
      </c>
      <c r="AQ478">
        <f>(Table2[[#This Row],[Sharpe Ratio]]-AVERAGE(Table2[Sharpe Ratio]))/_xlfn.STDEV.P(Table2[Sharpe Ratio])</f>
        <v>3.2238945894041728E-2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569</v>
      </c>
      <c r="AT478">
        <f>_xlfn.RANK.AVG(Table2[[#This Row],[6M Return vs Nifty Z-Score]],Table2[6M Return vs Nifty Z-Score])</f>
        <v>443</v>
      </c>
      <c r="AU478">
        <f>_xlfn.RANK.AVG(Table2[[#This Row],[Sharpe Ratio Z-Score]],Table2[Sharpe Ratio Z-Score])</f>
        <v>325</v>
      </c>
      <c r="AV478">
        <f>(Table2[[#This Row],[Rank 1Y]]+Table2[[#This Row],[Rank 6M]]+Table2[[#This Row],[Rank Sharpe]])/3</f>
        <v>445.66666666666669</v>
      </c>
    </row>
    <row r="479" spans="1:48" x14ac:dyDescent="0.3">
      <c r="A479" t="s">
        <v>461</v>
      </c>
      <c r="B479" t="s">
        <v>462</v>
      </c>
      <c r="C479" t="s">
        <v>580</v>
      </c>
      <c r="D479" t="s">
        <v>463</v>
      </c>
      <c r="E479">
        <v>48144.358656119999</v>
      </c>
      <c r="F479">
        <v>43163.8</v>
      </c>
      <c r="G479">
        <v>-12.7246551819653</v>
      </c>
      <c r="H479">
        <f>(Table2[[#This Row],[1Y Return vs Nifty]]-AVERAGE(Table2[1Y Return vs Nifty]))/_xlfn.STDEV.P(Table2[1Y Return vs Nifty])</f>
        <v>-0.62629386518991992</v>
      </c>
      <c r="I479">
        <v>7.7817041573734</v>
      </c>
      <c r="J479">
        <f>(Table2[[#This Row],[1M Return vs Nifty]]-AVERAGE(Table2[1M Return vs Nifty]))/_xlfn.STDEV.P(Table2[1M Return vs Nifty])</f>
        <v>0.94219088512363391</v>
      </c>
      <c r="K479">
        <v>16.452515574448199</v>
      </c>
      <c r="L479">
        <f>(Table2[[#This Row],[6M Return vs Nifty]]-AVERAGE(Table2[6M Return vs Nifty]))/_xlfn.STDEV.P(Table2[6M Return vs Nifty])</f>
        <v>0.40286968133338913</v>
      </c>
      <c r="M479">
        <v>1.2747489506725</v>
      </c>
      <c r="N479">
        <f>(Table2[[#This Row],[1W Return vs Nifty]]-AVERAGE(Table2[1W Return vs Nifty]))/_xlfn.STDEV.P(Table2[1W Return vs Nifty])</f>
        <v>0.11367547277546863</v>
      </c>
      <c r="O479">
        <v>43575.61</v>
      </c>
      <c r="P479">
        <v>42839.899748876902</v>
      </c>
      <c r="Q479">
        <v>40124.218980216203</v>
      </c>
      <c r="R479">
        <v>44.154002242717702</v>
      </c>
      <c r="S479" s="1">
        <f>(Table2[[#This Row],[Close Price]]-Table2[[#This Row],[20D EMA]])/Table2[[#This Row],[20D EMA]]</f>
        <v>-9.4504701139008183E-3</v>
      </c>
      <c r="T479" s="1">
        <f>(Table2[[#This Row],[Close Price]]-Table2[[#This Row],[50D EMA]])/Table2[[#This Row],[50D EMA]]</f>
        <v>7.5607144979743437E-3</v>
      </c>
      <c r="U479" s="1">
        <f>(Table2[[#This Row],[Close Price]]-Table2[[#This Row],[200D EMA]])/Table2[[#This Row],[200D EMA]]</f>
        <v>7.5754272532569597E-2</v>
      </c>
      <c r="V479">
        <v>0.67127295485181104</v>
      </c>
      <c r="W479">
        <v>42718.1</v>
      </c>
      <c r="X479">
        <v>43500</v>
      </c>
      <c r="Y479">
        <v>42300</v>
      </c>
      <c r="Z479">
        <v>43841.85</v>
      </c>
      <c r="AA479">
        <v>40805</v>
      </c>
      <c r="AB479">
        <v>46810.400000000001</v>
      </c>
      <c r="AC479" s="1">
        <f>(Table2[[#This Row],[Close Price]]/Table2[[#This Row],[Day Low]])-1</f>
        <v>1.0433516471940463E-2</v>
      </c>
      <c r="AD479" s="1">
        <f>(Table2[[#This Row],[Day High]]/Table2[[#This Row],[Close Price]])-1</f>
        <v>7.7889342458263844E-3</v>
      </c>
      <c r="AE479" s="1">
        <f>(Table2[[#This Row],[Close Price]]/Table2[[#This Row],[Current Week Low]])-1</f>
        <v>2.0420803782505992E-2</v>
      </c>
      <c r="AF479" s="1">
        <f>(Table2[[#This Row],[Current Week High]]/Table2[[#This Row],[Close Price]])-1</f>
        <v>1.5708765215296072E-2</v>
      </c>
      <c r="AG479" s="1">
        <f>(Table2[[#This Row],[Close Price]]/Table2[[#This Row],[Current Month Low]])-1</f>
        <v>5.7806641342972753E-2</v>
      </c>
      <c r="AH479" s="1">
        <f>(Table2[[#This Row],[Current Month High]]/Table2[[#This Row],[Close Price]])-1</f>
        <v>8.4482830520019148E-2</v>
      </c>
      <c r="AI479">
        <v>8.4482830520019103</v>
      </c>
      <c r="AJ479">
        <v>30.5223306284689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0.06</v>
      </c>
      <c r="AM479" t="s">
        <v>3182</v>
      </c>
      <c r="AN479">
        <v>-6.69</v>
      </c>
      <c r="AO479" t="s">
        <v>3181</v>
      </c>
      <c r="AP479">
        <v>-2.8087370372142002E-2</v>
      </c>
      <c r="AQ479">
        <f>(Table2[[#This Row],[Sharpe Ratio]]-AVERAGE(Table2[Sharpe Ratio]))/_xlfn.STDEV.P(Table2[Sharpe Ratio])</f>
        <v>-1.0206855553861476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-0.18824338134357582</v>
      </c>
      <c r="AS479">
        <f>_xlfn.RANK.AVG(Table2[[#This Row],[1Y Return vs Nifty Z-Score]],Table2[1Y Return vs Nifty Z-Score])</f>
        <v>529</v>
      </c>
      <c r="AT479">
        <f>_xlfn.RANK.AVG(Table2[[#This Row],[6M Return vs Nifty Z-Score]],Table2[6M Return vs Nifty Z-Score])</f>
        <v>192</v>
      </c>
      <c r="AU479">
        <f>_xlfn.RANK.AVG(Table2[[#This Row],[Sharpe Ratio Z-Score]],Table2[Sharpe Ratio Z-Score])</f>
        <v>618</v>
      </c>
      <c r="AV479">
        <f>(Table2[[#This Row],[Rank 1Y]]+Table2[[#This Row],[Rank 6M]]+Table2[[#This Row],[Rank Sharpe]])/3</f>
        <v>446.33333333333331</v>
      </c>
    </row>
    <row r="480" spans="1:48" x14ac:dyDescent="0.3">
      <c r="A480" t="s">
        <v>1726</v>
      </c>
      <c r="B480" t="s">
        <v>1727</v>
      </c>
      <c r="C480" t="s">
        <v>3146</v>
      </c>
      <c r="D480" t="s">
        <v>835</v>
      </c>
      <c r="E480">
        <v>4773.8844873500002</v>
      </c>
      <c r="F480">
        <v>389.3</v>
      </c>
      <c r="G480">
        <v>-16.908860156194301</v>
      </c>
      <c r="H480">
        <f>(Table2[[#This Row],[1Y Return vs Nifty]]-AVERAGE(Table2[1Y Return vs Nifty]))/_xlfn.STDEV.P(Table2[1Y Return vs Nifty])</f>
        <v>-0.69809455566441536</v>
      </c>
      <c r="I480">
        <v>2.9230364787329801</v>
      </c>
      <c r="J480">
        <f>(Table2[[#This Row],[1M Return vs Nifty]]-AVERAGE(Table2[1M Return vs Nifty]))/_xlfn.STDEV.P(Table2[1M Return vs Nifty])</f>
        <v>0.38188064327240212</v>
      </c>
      <c r="K480">
        <v>18.237542906806201</v>
      </c>
      <c r="L480">
        <f>(Table2[[#This Row],[6M Return vs Nifty]]-AVERAGE(Table2[6M Return vs Nifty]))/_xlfn.STDEV.P(Table2[6M Return vs Nifty])</f>
        <v>0.46606971182236273</v>
      </c>
      <c r="M480">
        <v>-0.48775195028757401</v>
      </c>
      <c r="N480">
        <f>(Table2[[#This Row],[1W Return vs Nifty]]-AVERAGE(Table2[1W Return vs Nifty]))/_xlfn.STDEV.P(Table2[1W Return vs Nifty])</f>
        <v>-0.25093023027712968</v>
      </c>
      <c r="O480">
        <v>386.98</v>
      </c>
      <c r="P480">
        <v>383.032070007605</v>
      </c>
      <c r="Q480">
        <v>358.89997399650599</v>
      </c>
      <c r="R480">
        <v>38.901595793814401</v>
      </c>
      <c r="S480" s="1">
        <f>(Table2[[#This Row],[Close Price]]-Table2[[#This Row],[20D EMA]])/Table2[[#This Row],[20D EMA]]</f>
        <v>5.9951418677967674E-3</v>
      </c>
      <c r="T480" s="1">
        <f>(Table2[[#This Row],[Close Price]]-Table2[[#This Row],[50D EMA]])/Table2[[#This Row],[50D EMA]]</f>
        <v>1.6363982243759807E-2</v>
      </c>
      <c r="U480" s="1">
        <f>(Table2[[#This Row],[Close Price]]-Table2[[#This Row],[200D EMA]])/Table2[[#This Row],[200D EMA]]</f>
        <v>8.4703338551342364E-2</v>
      </c>
      <c r="V480">
        <v>0.664978323064504</v>
      </c>
      <c r="W480">
        <v>375</v>
      </c>
      <c r="X480">
        <v>391.5</v>
      </c>
      <c r="Y480">
        <v>357.05</v>
      </c>
      <c r="Z480">
        <v>391.5</v>
      </c>
      <c r="AA480">
        <v>357.05</v>
      </c>
      <c r="AB480">
        <v>427</v>
      </c>
      <c r="AC480" s="1">
        <f>(Table2[[#This Row],[Close Price]]/Table2[[#This Row],[Day Low]])-1</f>
        <v>3.8133333333333352E-2</v>
      </c>
      <c r="AD480" s="1">
        <f>(Table2[[#This Row],[Day High]]/Table2[[#This Row],[Close Price]])-1</f>
        <v>5.6511687644489328E-3</v>
      </c>
      <c r="AE480" s="1">
        <f>(Table2[[#This Row],[Close Price]]/Table2[[#This Row],[Current Week Low]])-1</f>
        <v>9.0323484105867546E-2</v>
      </c>
      <c r="AF480" s="1">
        <f>(Table2[[#This Row],[Current Week High]]/Table2[[#This Row],[Close Price]])-1</f>
        <v>5.6511687644489328E-3</v>
      </c>
      <c r="AG480" s="1">
        <f>(Table2[[#This Row],[Close Price]]/Table2[[#This Row],[Current Month Low]])-1</f>
        <v>9.0323484105867546E-2</v>
      </c>
      <c r="AH480" s="1">
        <f>(Table2[[#This Row],[Current Month High]]/Table2[[#This Row],[Close Price]])-1</f>
        <v>9.6840482918058024E-2</v>
      </c>
      <c r="AI480">
        <v>15.5664012329822</v>
      </c>
      <c r="AJ480">
        <v>45.288300055980599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0.15</v>
      </c>
      <c r="AM480" t="s">
        <v>3182</v>
      </c>
      <c r="AN480">
        <v>-5.36</v>
      </c>
      <c r="AO480" t="s">
        <v>3181</v>
      </c>
      <c r="AP480">
        <v>-2.7349897276426002E-2</v>
      </c>
      <c r="AQ480">
        <f>(Table2[[#This Row],[Sharpe Ratio]]-AVERAGE(Table2[Sharpe Ratio]))/_xlfn.STDEV.P(Table2[Sharpe Ratio])</f>
        <v>-1.0119247910361222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-1.1129992218829023</v>
      </c>
      <c r="AS480">
        <f>_xlfn.RANK.AVG(Table2[[#This Row],[1Y Return vs Nifty Z-Score]],Table2[1Y Return vs Nifty Z-Score])</f>
        <v>558</v>
      </c>
      <c r="AT480">
        <f>_xlfn.RANK.AVG(Table2[[#This Row],[6M Return vs Nifty Z-Score]],Table2[6M Return vs Nifty Z-Score])</f>
        <v>165</v>
      </c>
      <c r="AU480">
        <f>_xlfn.RANK.AVG(Table2[[#This Row],[Sharpe Ratio Z-Score]],Table2[Sharpe Ratio Z-Score])</f>
        <v>617</v>
      </c>
      <c r="AV480">
        <f>(Table2[[#This Row],[Rank 1Y]]+Table2[[#This Row],[Rank 6M]]+Table2[[#This Row],[Rank Sharpe]])/3</f>
        <v>446.66666666666669</v>
      </c>
    </row>
    <row r="481" spans="1:48" x14ac:dyDescent="0.3">
      <c r="A481" t="s">
        <v>292</v>
      </c>
      <c r="B481" t="s">
        <v>293</v>
      </c>
      <c r="C481" t="s">
        <v>3136</v>
      </c>
      <c r="D481" t="s">
        <v>294</v>
      </c>
      <c r="E481">
        <v>89836.320172124993</v>
      </c>
      <c r="F481">
        <v>83.55</v>
      </c>
      <c r="G481">
        <v>8.2198017519691806</v>
      </c>
      <c r="H481">
        <f>(Table2[[#This Row],[1Y Return vs Nifty]]-AVERAGE(Table2[1Y Return vs Nifty]))/_xlfn.STDEV.P(Table2[1Y Return vs Nifty])</f>
        <v>-0.26688832011455388</v>
      </c>
      <c r="I481">
        <v>1.3713589663636401</v>
      </c>
      <c r="J481">
        <f>(Table2[[#This Row],[1M Return vs Nifty]]-AVERAGE(Table2[1M Return vs Nifty]))/_xlfn.STDEV.P(Table2[1M Return vs Nifty])</f>
        <v>0.20293841883237435</v>
      </c>
      <c r="K481">
        <v>-15.3679350021071</v>
      </c>
      <c r="L481">
        <f>(Table2[[#This Row],[6M Return vs Nifty]]-AVERAGE(Table2[6M Return vs Nifty]))/_xlfn.STDEV.P(Table2[6M Return vs Nifty])</f>
        <v>-0.72375365387044432</v>
      </c>
      <c r="M481">
        <v>6.4349733609624504</v>
      </c>
      <c r="N481">
        <f>(Table2[[#This Row],[1W Return vs Nifty]]-AVERAGE(Table2[1W Return vs Nifty]))/_xlfn.STDEV.P(Table2[1W Return vs Nifty])</f>
        <v>1.1811627279581924</v>
      </c>
      <c r="O481">
        <v>83.03</v>
      </c>
      <c r="P481">
        <v>86.045322932310597</v>
      </c>
      <c r="Q481">
        <v>84.175980679056195</v>
      </c>
      <c r="R481">
        <v>56.879061555028798</v>
      </c>
      <c r="S481" s="1">
        <f>(Table2[[#This Row],[Close Price]]-Table2[[#This Row],[20D EMA]])/Table2[[#This Row],[20D EMA]]</f>
        <v>6.2627965795495127E-3</v>
      </c>
      <c r="T481" s="1">
        <f>(Table2[[#This Row],[Close Price]]-Table2[[#This Row],[50D EMA]])/Table2[[#This Row],[50D EMA]]</f>
        <v>-2.90000995669875E-2</v>
      </c>
      <c r="U481" s="1">
        <f>(Table2[[#This Row],[Close Price]]-Table2[[#This Row],[200D EMA]])/Table2[[#This Row],[200D EMA]]</f>
        <v>-7.4365712642293956E-3</v>
      </c>
      <c r="V481">
        <v>0.89032608406029101</v>
      </c>
      <c r="W481">
        <v>83.05</v>
      </c>
      <c r="X481">
        <v>84.62</v>
      </c>
      <c r="Y481">
        <v>80.930000000000007</v>
      </c>
      <c r="Z481">
        <v>84.82</v>
      </c>
      <c r="AA481">
        <v>75.3</v>
      </c>
      <c r="AB481">
        <v>88.21</v>
      </c>
      <c r="AC481" s="1">
        <f>(Table2[[#This Row],[Close Price]]/Table2[[#This Row],[Day Low]])-1</f>
        <v>6.0204695966286081E-3</v>
      </c>
      <c r="AD481" s="1">
        <f>(Table2[[#This Row],[Day High]]/Table2[[#This Row],[Close Price]])-1</f>
        <v>1.2806702573309403E-2</v>
      </c>
      <c r="AE481" s="1">
        <f>(Table2[[#This Row],[Close Price]]/Table2[[#This Row],[Current Week Low]])-1</f>
        <v>3.2373656246138527E-2</v>
      </c>
      <c r="AF481" s="1">
        <f>(Table2[[#This Row],[Current Week High]]/Table2[[#This Row],[Close Price]])-1</f>
        <v>1.5200478755236446E-2</v>
      </c>
      <c r="AG481" s="1">
        <f>(Table2[[#This Row],[Close Price]]/Table2[[#This Row],[Current Month Low]])-1</f>
        <v>0.10956175298804771</v>
      </c>
      <c r="AH481" s="1">
        <f>(Table2[[#This Row],[Current Month High]]/Table2[[#This Row],[Close Price]])-1</f>
        <v>5.5774985038898883E-2</v>
      </c>
      <c r="AI481">
        <v>29.144225014961101</v>
      </c>
      <c r="AJ481">
        <v>40.420168067226797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-0.14000000000000001</v>
      </c>
      <c r="AM481" t="s">
        <v>3181</v>
      </c>
      <c r="AN481">
        <v>1.61</v>
      </c>
      <c r="AO481" t="s">
        <v>3182</v>
      </c>
      <c r="AP481">
        <v>4.1667120318258997E-2</v>
      </c>
      <c r="AQ481">
        <f>(Table2[[#This Row],[Sharpe Ratio]]-AVERAGE(Table2[Sharpe Ratio]))/_xlfn.STDEV.P(Table2[Sharpe Ratio])</f>
        <v>-0.19204155624292318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390</v>
      </c>
      <c r="AT481">
        <f>_xlfn.RANK.AVG(Table2[[#This Row],[6M Return vs Nifty Z-Score]],Table2[6M Return vs Nifty Z-Score])</f>
        <v>560</v>
      </c>
      <c r="AU481">
        <f>_xlfn.RANK.AVG(Table2[[#This Row],[Sharpe Ratio Z-Score]],Table2[Sharpe Ratio Z-Score])</f>
        <v>396</v>
      </c>
      <c r="AV481">
        <f>(Table2[[#This Row],[Rank 1Y]]+Table2[[#This Row],[Rank 6M]]+Table2[[#This Row],[Rank Sharpe]])/3</f>
        <v>448.66666666666669</v>
      </c>
    </row>
    <row r="482" spans="1:48" x14ac:dyDescent="0.3">
      <c r="A482" t="s">
        <v>1507</v>
      </c>
      <c r="B482" t="s">
        <v>1508</v>
      </c>
      <c r="C482" t="s">
        <v>3134</v>
      </c>
      <c r="D482" t="s">
        <v>120</v>
      </c>
      <c r="E482">
        <v>6747.1348183199998</v>
      </c>
      <c r="F482">
        <v>452.3</v>
      </c>
      <c r="G482">
        <v>50.212338957344897</v>
      </c>
      <c r="H482">
        <f>(Table2[[#This Row],[1Y Return vs Nifty]]-AVERAGE(Table2[1Y Return vs Nifty]))/_xlfn.STDEV.P(Table2[1Y Return vs Nifty])</f>
        <v>0.45370093989833399</v>
      </c>
      <c r="I482">
        <v>-7.60971102744658</v>
      </c>
      <c r="J482">
        <f>(Table2[[#This Row],[1M Return vs Nifty]]-AVERAGE(Table2[1M Return vs Nifty]))/_xlfn.STDEV.P(Table2[1M Return vs Nifty])</f>
        <v>-0.83277462703759564</v>
      </c>
      <c r="K482">
        <v>-22.506666552911</v>
      </c>
      <c r="L482">
        <f>(Table2[[#This Row],[6M Return vs Nifty]]-AVERAGE(Table2[6M Return vs Nifty]))/_xlfn.STDEV.P(Table2[6M Return vs Nifty])</f>
        <v>-0.97650499469580665</v>
      </c>
      <c r="M482">
        <v>1.5818760592427501</v>
      </c>
      <c r="N482">
        <f>(Table2[[#This Row],[1W Return vs Nifty]]-AVERAGE(Table2[1W Return vs Nifty]))/_xlfn.STDEV.P(Table2[1W Return vs Nifty])</f>
        <v>0.17721035964319706</v>
      </c>
      <c r="O482">
        <v>447.96</v>
      </c>
      <c r="P482">
        <v>473.20362177622798</v>
      </c>
      <c r="Q482">
        <v>463.69153558960301</v>
      </c>
      <c r="R482">
        <v>27.620482864665998</v>
      </c>
      <c r="S482" s="1">
        <f>(Table2[[#This Row],[Close Price]]-Table2[[#This Row],[20D EMA]])/Table2[[#This Row],[20D EMA]]</f>
        <v>9.6883650325922666E-3</v>
      </c>
      <c r="T482" s="1">
        <f>(Table2[[#This Row],[Close Price]]-Table2[[#This Row],[50D EMA]])/Table2[[#This Row],[50D EMA]]</f>
        <v>-4.4174686782327763E-2</v>
      </c>
      <c r="U482" s="1">
        <f>(Table2[[#This Row],[Close Price]]-Table2[[#This Row],[200D EMA]])/Table2[[#This Row],[200D EMA]]</f>
        <v>-2.4567055284108616E-2</v>
      </c>
      <c r="V482">
        <v>0.67886659392812199</v>
      </c>
      <c r="W482">
        <v>424.15</v>
      </c>
      <c r="X482">
        <v>464.2</v>
      </c>
      <c r="Y482">
        <v>392.75</v>
      </c>
      <c r="Z482">
        <v>464.2</v>
      </c>
      <c r="AA482">
        <v>392.75</v>
      </c>
      <c r="AB482">
        <v>504.65</v>
      </c>
      <c r="AC482" s="1">
        <f>(Table2[[#This Row],[Close Price]]/Table2[[#This Row],[Day Low]])-1</f>
        <v>6.636803017800319E-2</v>
      </c>
      <c r="AD482" s="1">
        <f>(Table2[[#This Row],[Day High]]/Table2[[#This Row],[Close Price]])-1</f>
        <v>2.6309971258014597E-2</v>
      </c>
      <c r="AE482" s="1">
        <f>(Table2[[#This Row],[Close Price]]/Table2[[#This Row],[Current Week Low]])-1</f>
        <v>0.15162316995544245</v>
      </c>
      <c r="AF482" s="1">
        <f>(Table2[[#This Row],[Current Week High]]/Table2[[#This Row],[Close Price]])-1</f>
        <v>2.6309971258014597E-2</v>
      </c>
      <c r="AG482" s="1">
        <f>(Table2[[#This Row],[Close Price]]/Table2[[#This Row],[Current Month Low]])-1</f>
        <v>0.15162316995544245</v>
      </c>
      <c r="AH482" s="1">
        <f>(Table2[[#This Row],[Current Month High]]/Table2[[#This Row],[Close Price]])-1</f>
        <v>0.11574176431571948</v>
      </c>
      <c r="AI482">
        <v>40.3493256688038</v>
      </c>
      <c r="AJ482">
        <v>89.299665178571402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-0.17</v>
      </c>
      <c r="AM482" t="s">
        <v>3181</v>
      </c>
      <c r="AN482">
        <v>-6.06</v>
      </c>
      <c r="AO482" t="s">
        <v>3181</v>
      </c>
      <c r="AQ482">
        <f>(Table2[[#This Row],[Sharpe Ratio]]-AVERAGE(Table2[Sharpe Ratio]))/_xlfn.STDEV.P(Table2[Sharpe Ratio])</f>
        <v>-0.68702344015560113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174</v>
      </c>
      <c r="AT482">
        <f>_xlfn.RANK.AVG(Table2[[#This Row],[6M Return vs Nifty Z-Score]],Table2[6M Return vs Nifty Z-Score])</f>
        <v>643</v>
      </c>
      <c r="AU482">
        <f>_xlfn.RANK.AVG(Table2[[#This Row],[Sharpe Ratio Z-Score]],Table2[Sharpe Ratio Z-Score])</f>
        <v>529.5</v>
      </c>
      <c r="AV482">
        <f>(Table2[[#This Row],[Rank 1Y]]+Table2[[#This Row],[Rank 6M]]+Table2[[#This Row],[Rank Sharpe]])/3</f>
        <v>448.83333333333331</v>
      </c>
    </row>
    <row r="483" spans="1:48" x14ac:dyDescent="0.3">
      <c r="A483" t="s">
        <v>1357</v>
      </c>
      <c r="B483" t="s">
        <v>1358</v>
      </c>
      <c r="C483" t="s">
        <v>3136</v>
      </c>
      <c r="D483" t="s">
        <v>24</v>
      </c>
      <c r="E483">
        <v>8196.6783329970003</v>
      </c>
      <c r="F483">
        <v>217.03</v>
      </c>
      <c r="G483">
        <v>-32.339819704910497</v>
      </c>
      <c r="H483">
        <f>(Table2[[#This Row],[1Y Return vs Nifty]]-AVERAGE(Table2[1Y Return vs Nifty]))/_xlfn.STDEV.P(Table2[1Y Return vs Nifty])</f>
        <v>-0.96288883727964381</v>
      </c>
      <c r="I483">
        <v>-4.1205532978134203</v>
      </c>
      <c r="J483">
        <f>(Table2[[#This Row],[1M Return vs Nifty]]-AVERAGE(Table2[1M Return vs Nifty]))/_xlfn.STDEV.P(Table2[1M Return vs Nifty])</f>
        <v>-0.430398720584386</v>
      </c>
      <c r="K483">
        <v>-13.974375847845399</v>
      </c>
      <c r="L483">
        <f>(Table2[[#This Row],[6M Return vs Nifty]]-AVERAGE(Table2[6M Return vs Nifty]))/_xlfn.STDEV.P(Table2[6M Return vs Nifty])</f>
        <v>-0.67441380375107141</v>
      </c>
      <c r="M483">
        <v>2.5430739793285801</v>
      </c>
      <c r="N483">
        <f>(Table2[[#This Row],[1W Return vs Nifty]]-AVERAGE(Table2[1W Return vs Nifty]))/_xlfn.STDEV.P(Table2[1W Return vs Nifty])</f>
        <v>0.37605181455234732</v>
      </c>
      <c r="O483">
        <v>217.68</v>
      </c>
      <c r="P483">
        <v>222.50094740197599</v>
      </c>
      <c r="Q483">
        <v>222.959453323102</v>
      </c>
      <c r="R483">
        <v>46.381429904492599</v>
      </c>
      <c r="S483" s="1">
        <f>(Table2[[#This Row],[Close Price]]-Table2[[#This Row],[20D EMA]])/Table2[[#This Row],[20D EMA]]</f>
        <v>-2.9860345461227749E-3</v>
      </c>
      <c r="T483" s="1">
        <f>(Table2[[#This Row],[Close Price]]-Table2[[#This Row],[50D EMA]])/Table2[[#This Row],[50D EMA]]</f>
        <v>-2.4588422952159548E-2</v>
      </c>
      <c r="U483" s="1">
        <f>(Table2[[#This Row],[Close Price]]-Table2[[#This Row],[200D EMA]])/Table2[[#This Row],[200D EMA]]</f>
        <v>-2.6594312260486752E-2</v>
      </c>
      <c r="V483">
        <v>0.69902639882067796</v>
      </c>
      <c r="W483">
        <v>212.22</v>
      </c>
      <c r="X483">
        <v>217.9</v>
      </c>
      <c r="Y483">
        <v>200.15</v>
      </c>
      <c r="Z483">
        <v>217.9</v>
      </c>
      <c r="AA483">
        <v>200.15</v>
      </c>
      <c r="AB483">
        <v>240.55</v>
      </c>
      <c r="AC483" s="1">
        <f>(Table2[[#This Row],[Close Price]]/Table2[[#This Row],[Day Low]])-1</f>
        <v>2.2665158797474438E-2</v>
      </c>
      <c r="AD483" s="1">
        <f>(Table2[[#This Row],[Day High]]/Table2[[#This Row],[Close Price]])-1</f>
        <v>4.0086623969037838E-3</v>
      </c>
      <c r="AE483" s="1">
        <f>(Table2[[#This Row],[Close Price]]/Table2[[#This Row],[Current Week Low]])-1</f>
        <v>8.4336747439420323E-2</v>
      </c>
      <c r="AF483" s="1">
        <f>(Table2[[#This Row],[Current Week High]]/Table2[[#This Row],[Close Price]])-1</f>
        <v>4.0086623969037838E-3</v>
      </c>
      <c r="AG483" s="1">
        <f>(Table2[[#This Row],[Close Price]]/Table2[[#This Row],[Current Month Low]])-1</f>
        <v>8.4336747439420323E-2</v>
      </c>
      <c r="AH483" s="1">
        <f>(Table2[[#This Row],[Current Month High]]/Table2[[#This Row],[Close Price]])-1</f>
        <v>0.1083721144542229</v>
      </c>
      <c r="AI483">
        <v>32.032437911809403</v>
      </c>
      <c r="AJ483">
        <v>13.0364583333333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-0.03</v>
      </c>
      <c r="AM483" t="s">
        <v>3181</v>
      </c>
      <c r="AN483">
        <v>-4.3600000000000003</v>
      </c>
      <c r="AO483" t="s">
        <v>3181</v>
      </c>
      <c r="AP483">
        <v>0.11853453633541</v>
      </c>
      <c r="AQ483">
        <f>(Table2[[#This Row],[Sharpe Ratio]]-AVERAGE(Table2[Sharpe Ratio]))/_xlfn.STDEV.P(Table2[Sharpe Ratio])</f>
        <v>0.72109998320241031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646</v>
      </c>
      <c r="AT483">
        <f>_xlfn.RANK.AVG(Table2[[#This Row],[6M Return vs Nifty Z-Score]],Table2[6M Return vs Nifty Z-Score])</f>
        <v>541</v>
      </c>
      <c r="AU483">
        <f>_xlfn.RANK.AVG(Table2[[#This Row],[Sharpe Ratio Z-Score]],Table2[Sharpe Ratio Z-Score])</f>
        <v>160</v>
      </c>
      <c r="AV483">
        <f>(Table2[[#This Row],[Rank 1Y]]+Table2[[#This Row],[Rank 6M]]+Table2[[#This Row],[Rank Sharpe]])/3</f>
        <v>449</v>
      </c>
    </row>
    <row r="484" spans="1:48" x14ac:dyDescent="0.3">
      <c r="A484" t="s">
        <v>1739</v>
      </c>
      <c r="B484" t="s">
        <v>1740</v>
      </c>
      <c r="C484" t="s">
        <v>3145</v>
      </c>
      <c r="D484" t="s">
        <v>67</v>
      </c>
      <c r="E484">
        <v>4679.1360000000004</v>
      </c>
      <c r="F484">
        <v>664.65</v>
      </c>
      <c r="G484">
        <v>23.457207787060199</v>
      </c>
      <c r="H484">
        <f>(Table2[[#This Row],[1Y Return vs Nifty]]-AVERAGE(Table2[1Y Return vs Nifty]))/_xlfn.STDEV.P(Table2[1Y Return vs Nifty])</f>
        <v>-5.4154044476114362E-3</v>
      </c>
      <c r="I484">
        <v>3.6210591802784098</v>
      </c>
      <c r="J484">
        <f>(Table2[[#This Row],[1M Return vs Nifty]]-AVERAGE(Table2[1M Return vs Nifty]))/_xlfn.STDEV.P(Table2[1M Return vs Nifty])</f>
        <v>0.46237786897070554</v>
      </c>
      <c r="K484">
        <v>-32.530397840017997</v>
      </c>
      <c r="L484">
        <f>(Table2[[#This Row],[6M Return vs Nifty]]-AVERAGE(Table2[6M Return vs Nifty]))/_xlfn.STDEV.P(Table2[6M Return vs Nifty])</f>
        <v>-1.331401590100648</v>
      </c>
      <c r="M484">
        <v>-2.2358927300034002</v>
      </c>
      <c r="N484">
        <f>(Table2[[#This Row],[1W Return vs Nifty]]-AVERAGE(Table2[1W Return vs Nifty]))/_xlfn.STDEV.P(Table2[1W Return vs Nifty])</f>
        <v>-0.61256527833640151</v>
      </c>
      <c r="O484">
        <v>677.15</v>
      </c>
      <c r="P484">
        <v>717.88470864917599</v>
      </c>
      <c r="Q484">
        <v>756.47511876432998</v>
      </c>
      <c r="R484">
        <v>41.948552991073399</v>
      </c>
      <c r="S484" s="1">
        <f>(Table2[[#This Row],[Close Price]]-Table2[[#This Row],[20D EMA]])/Table2[[#This Row],[20D EMA]]</f>
        <v>-1.8459720889020158E-2</v>
      </c>
      <c r="T484" s="1">
        <f>(Table2[[#This Row],[Close Price]]-Table2[[#This Row],[50D EMA]])/Table2[[#This Row],[50D EMA]]</f>
        <v>-7.4154955535055633E-2</v>
      </c>
      <c r="U484" s="1">
        <f>(Table2[[#This Row],[Close Price]]-Table2[[#This Row],[200D EMA]])/Table2[[#This Row],[200D EMA]]</f>
        <v>-0.12138551088675915</v>
      </c>
      <c r="V484">
        <v>0.69702243179968804</v>
      </c>
      <c r="W484">
        <v>650</v>
      </c>
      <c r="X484">
        <v>673</v>
      </c>
      <c r="Y484">
        <v>619.9</v>
      </c>
      <c r="Z484">
        <v>673</v>
      </c>
      <c r="AA484">
        <v>600.1</v>
      </c>
      <c r="AB484">
        <v>738.5</v>
      </c>
      <c r="AC484" s="1">
        <f>(Table2[[#This Row],[Close Price]]/Table2[[#This Row],[Day Low]])-1</f>
        <v>2.2538461538461396E-2</v>
      </c>
      <c r="AD484" s="1">
        <f>(Table2[[#This Row],[Day High]]/Table2[[#This Row],[Close Price]])-1</f>
        <v>1.2563003084330226E-2</v>
      </c>
      <c r="AE484" s="1">
        <f>(Table2[[#This Row],[Close Price]]/Table2[[#This Row],[Current Week Low]])-1</f>
        <v>7.2189062752056721E-2</v>
      </c>
      <c r="AF484" s="1">
        <f>(Table2[[#This Row],[Current Week High]]/Table2[[#This Row],[Close Price]])-1</f>
        <v>1.2563003084330226E-2</v>
      </c>
      <c r="AG484" s="1">
        <f>(Table2[[#This Row],[Close Price]]/Table2[[#This Row],[Current Month Low]])-1</f>
        <v>0.10756540576570561</v>
      </c>
      <c r="AH484" s="1">
        <f>(Table2[[#This Row],[Current Month High]]/Table2[[#This Row],[Close Price]])-1</f>
        <v>0.11111111111111116</v>
      </c>
      <c r="AI484">
        <v>75.280222673587602</v>
      </c>
      <c r="AJ484">
        <v>59.273903666427003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-0.24</v>
      </c>
      <c r="AM484" t="s">
        <v>3181</v>
      </c>
      <c r="AN484">
        <v>-5.91</v>
      </c>
      <c r="AO484" t="s">
        <v>3181</v>
      </c>
      <c r="AP484">
        <v>5.4562330701721E-2</v>
      </c>
      <c r="AQ484">
        <f>(Table2[[#This Row],[Sharpe Ratio]]-AVERAGE(Table2[Sharpe Ratio]))/_xlfn.STDEV.P(Table2[Sharpe Ratio])</f>
        <v>-3.8853731399186818E-2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299</v>
      </c>
      <c r="AT484">
        <f>_xlfn.RANK.AVG(Table2[[#This Row],[6M Return vs Nifty Z-Score]],Table2[6M Return vs Nifty Z-Score])</f>
        <v>700</v>
      </c>
      <c r="AU484">
        <f>_xlfn.RANK.AVG(Table2[[#This Row],[Sharpe Ratio Z-Score]],Table2[Sharpe Ratio Z-Score])</f>
        <v>348</v>
      </c>
      <c r="AV484">
        <f>(Table2[[#This Row],[Rank 1Y]]+Table2[[#This Row],[Rank 6M]]+Table2[[#This Row],[Rank Sharpe]])/3</f>
        <v>449</v>
      </c>
    </row>
    <row r="485" spans="1:48" x14ac:dyDescent="0.3">
      <c r="A485" t="s">
        <v>179</v>
      </c>
      <c r="B485" t="s">
        <v>180</v>
      </c>
      <c r="C485" t="s">
        <v>3144</v>
      </c>
      <c r="D485" t="s">
        <v>75</v>
      </c>
      <c r="E485">
        <v>142996.633515289</v>
      </c>
      <c r="F485">
        <v>580.54999999999995</v>
      </c>
      <c r="G485">
        <v>9.9119245076243399</v>
      </c>
      <c r="H485">
        <f>(Table2[[#This Row],[1Y Return vs Nifty]]-AVERAGE(Table2[1Y Return vs Nifty]))/_xlfn.STDEV.P(Table2[1Y Return vs Nifty])</f>
        <v>-0.23785160155703777</v>
      </c>
      <c r="I485">
        <v>-1.8510869845221301</v>
      </c>
      <c r="J485">
        <f>(Table2[[#This Row],[1M Return vs Nifty]]-AVERAGE(Table2[1M Return vs Nifty]))/_xlfn.STDEV.P(Table2[1M Return vs Nifty])</f>
        <v>-0.16867980853290479</v>
      </c>
      <c r="K485">
        <v>-14.2962571254563</v>
      </c>
      <c r="L485">
        <f>(Table2[[#This Row],[6M Return vs Nifty]]-AVERAGE(Table2[6M Return vs Nifty]))/_xlfn.STDEV.P(Table2[6M Return vs Nifty])</f>
        <v>-0.68581021555389021</v>
      </c>
      <c r="M485">
        <v>4.7493995110910898</v>
      </c>
      <c r="N485">
        <f>(Table2[[#This Row],[1W Return vs Nifty]]-AVERAGE(Table2[1W Return vs Nifty]))/_xlfn.STDEV.P(Table2[1W Return vs Nifty])</f>
        <v>0.83247079920816891</v>
      </c>
      <c r="O485">
        <v>581.49</v>
      </c>
      <c r="P485">
        <v>601.91904714381997</v>
      </c>
      <c r="Q485">
        <v>596.75775190330205</v>
      </c>
      <c r="R485">
        <v>54.320136419513403</v>
      </c>
      <c r="S485" s="1">
        <f>(Table2[[#This Row],[Close Price]]-Table2[[#This Row],[20D EMA]])/Table2[[#This Row],[20D EMA]]</f>
        <v>-1.6165368278045272E-3</v>
      </c>
      <c r="T485" s="1">
        <f>(Table2[[#This Row],[Close Price]]-Table2[[#This Row],[50D EMA]])/Table2[[#This Row],[50D EMA]]</f>
        <v>-3.550153005660607E-2</v>
      </c>
      <c r="U485" s="1">
        <f>(Table2[[#This Row],[Close Price]]-Table2[[#This Row],[200D EMA]])/Table2[[#This Row],[200D EMA]]</f>
        <v>-2.7159683894526738E-2</v>
      </c>
      <c r="V485">
        <v>1.12707338390088</v>
      </c>
      <c r="W485">
        <v>574.35</v>
      </c>
      <c r="X485">
        <v>586.79999999999995</v>
      </c>
      <c r="Y485">
        <v>547.04999999999995</v>
      </c>
      <c r="Z485">
        <v>586.79999999999995</v>
      </c>
      <c r="AA485">
        <v>545.20000000000005</v>
      </c>
      <c r="AB485">
        <v>634.75</v>
      </c>
      <c r="AC485" s="1">
        <f>(Table2[[#This Row],[Close Price]]/Table2[[#This Row],[Day Low]])-1</f>
        <v>1.0794811526072756E-2</v>
      </c>
      <c r="AD485" s="1">
        <f>(Table2[[#This Row],[Day High]]/Table2[[#This Row],[Close Price]])-1</f>
        <v>1.0765653259839914E-2</v>
      </c>
      <c r="AE485" s="1">
        <f>(Table2[[#This Row],[Close Price]]/Table2[[#This Row],[Current Week Low]])-1</f>
        <v>6.1237546842153323E-2</v>
      </c>
      <c r="AF485" s="1">
        <f>(Table2[[#This Row],[Current Week High]]/Table2[[#This Row],[Close Price]])-1</f>
        <v>1.0765653259839914E-2</v>
      </c>
      <c r="AG485" s="1">
        <f>(Table2[[#This Row],[Close Price]]/Table2[[#This Row],[Current Month Low]])-1</f>
        <v>6.4838591342626373E-2</v>
      </c>
      <c r="AH485" s="1">
        <f>(Table2[[#This Row],[Current Month High]]/Table2[[#This Row],[Close Price]])-1</f>
        <v>9.3359745069330868E-2</v>
      </c>
      <c r="AI485">
        <v>21.772457152699999</v>
      </c>
      <c r="AJ485">
        <v>43.682712535577203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-0.05</v>
      </c>
      <c r="AM485" t="s">
        <v>3181</v>
      </c>
      <c r="AN485">
        <v>-1.66</v>
      </c>
      <c r="AO485" t="s">
        <v>3181</v>
      </c>
      <c r="AP485">
        <v>2.9984207342113E-2</v>
      </c>
      <c r="AQ485">
        <f>(Table2[[#This Row],[Sharpe Ratio]]-AVERAGE(Table2[Sharpe Ratio]))/_xlfn.STDEV.P(Table2[Sharpe Ratio])</f>
        <v>-0.3308279717751364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378</v>
      </c>
      <c r="AT485">
        <f>_xlfn.RANK.AVG(Table2[[#This Row],[6M Return vs Nifty Z-Score]],Table2[6M Return vs Nifty Z-Score])</f>
        <v>545</v>
      </c>
      <c r="AU485">
        <f>_xlfn.RANK.AVG(Table2[[#This Row],[Sharpe Ratio Z-Score]],Table2[Sharpe Ratio Z-Score])</f>
        <v>425</v>
      </c>
      <c r="AV485">
        <f>(Table2[[#This Row],[Rank 1Y]]+Table2[[#This Row],[Rank 6M]]+Table2[[#This Row],[Rank Sharpe]])/3</f>
        <v>449.33333333333331</v>
      </c>
    </row>
    <row r="486" spans="1:48" x14ac:dyDescent="0.3">
      <c r="A486" t="s">
        <v>1363</v>
      </c>
      <c r="B486" t="s">
        <v>1364</v>
      </c>
      <c r="C486" t="s">
        <v>3144</v>
      </c>
      <c r="D486" t="s">
        <v>75</v>
      </c>
      <c r="E486">
        <v>8145.4479438009903</v>
      </c>
      <c r="F486">
        <v>201.53</v>
      </c>
      <c r="G486">
        <v>1.5797883145785101</v>
      </c>
      <c r="H486">
        <f>(Table2[[#This Row],[1Y Return vs Nifty]]-AVERAGE(Table2[1Y Return vs Nifty]))/_xlfn.STDEV.P(Table2[1Y Return vs Nifty])</f>
        <v>-0.38083052717682336</v>
      </c>
      <c r="I486">
        <v>5.8764157445410099</v>
      </c>
      <c r="J486">
        <f>(Table2[[#This Row],[1M Return vs Nifty]]-AVERAGE(Table2[1M Return vs Nifty]))/_xlfn.STDEV.P(Table2[1M Return vs Nifty])</f>
        <v>0.72246961954220301</v>
      </c>
      <c r="K486">
        <v>-22.758163221591001</v>
      </c>
      <c r="L486">
        <f>(Table2[[#This Row],[6M Return vs Nifty]]-AVERAGE(Table2[6M Return vs Nifty]))/_xlfn.STDEV.P(Table2[6M Return vs Nifty])</f>
        <v>-0.9854093945558664</v>
      </c>
      <c r="M486">
        <v>1.64455267311747</v>
      </c>
      <c r="N486">
        <f>(Table2[[#This Row],[1W Return vs Nifty]]-AVERAGE(Table2[1W Return vs Nifty]))/_xlfn.STDEV.P(Table2[1W Return vs Nifty])</f>
        <v>0.19017616910990448</v>
      </c>
      <c r="O486">
        <v>204.48</v>
      </c>
      <c r="P486">
        <v>208.28415293234701</v>
      </c>
      <c r="Q486">
        <v>203.56313040445701</v>
      </c>
      <c r="R486">
        <v>43.761070213554603</v>
      </c>
      <c r="S486" s="1">
        <f>(Table2[[#This Row],[Close Price]]-Table2[[#This Row],[20D EMA]])/Table2[[#This Row],[20D EMA]]</f>
        <v>-1.4426838810641572E-2</v>
      </c>
      <c r="T486" s="1">
        <f>(Table2[[#This Row],[Close Price]]-Table2[[#This Row],[50D EMA]])/Table2[[#This Row],[50D EMA]]</f>
        <v>-3.2427589124079136E-2</v>
      </c>
      <c r="U486" s="1">
        <f>(Table2[[#This Row],[Close Price]]-Table2[[#This Row],[200D EMA]])/Table2[[#This Row],[200D EMA]]</f>
        <v>-9.9877143784211347E-3</v>
      </c>
      <c r="V486">
        <v>0.57538599452003802</v>
      </c>
      <c r="W486">
        <v>198.8</v>
      </c>
      <c r="X486">
        <v>202.4</v>
      </c>
      <c r="Y486">
        <v>191.25</v>
      </c>
      <c r="Z486">
        <v>206.22</v>
      </c>
      <c r="AA486">
        <v>190.5</v>
      </c>
      <c r="AB486">
        <v>217.24</v>
      </c>
      <c r="AC486" s="1">
        <f>(Table2[[#This Row],[Close Price]]/Table2[[#This Row],[Day Low]])-1</f>
        <v>1.3732394366197109E-2</v>
      </c>
      <c r="AD486" s="1">
        <f>(Table2[[#This Row],[Day High]]/Table2[[#This Row],[Close Price]])-1</f>
        <v>4.3169751401777035E-3</v>
      </c>
      <c r="AE486" s="1">
        <f>(Table2[[#This Row],[Close Price]]/Table2[[#This Row],[Current Week Low]])-1</f>
        <v>5.3751633986928171E-2</v>
      </c>
      <c r="AF486" s="1">
        <f>(Table2[[#This Row],[Current Week High]]/Table2[[#This Row],[Close Price]])-1</f>
        <v>2.3271969433831252E-2</v>
      </c>
      <c r="AG486" s="1">
        <f>(Table2[[#This Row],[Close Price]]/Table2[[#This Row],[Current Month Low]])-1</f>
        <v>5.7900262467191599E-2</v>
      </c>
      <c r="AH486" s="1">
        <f>(Table2[[#This Row],[Current Month High]]/Table2[[#This Row],[Close Price]])-1</f>
        <v>7.7953654542747941E-2</v>
      </c>
      <c r="AI486">
        <v>27.0282340098248</v>
      </c>
      <c r="AJ486">
        <v>31.9345335515548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-0.01</v>
      </c>
      <c r="AM486" t="s">
        <v>3181</v>
      </c>
      <c r="AN486">
        <v>-4.32</v>
      </c>
      <c r="AO486" t="s">
        <v>3181</v>
      </c>
      <c r="AP486">
        <v>8.2054828567589E-2</v>
      </c>
      <c r="AQ486">
        <f>(Table2[[#This Row],[Sharpe Ratio]]-AVERAGE(Table2[Sharpe Ratio]))/_xlfn.STDEV.P(Table2[Sharpe Ratio])</f>
        <v>0.28774163403933417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440</v>
      </c>
      <c r="AT486">
        <f>_xlfn.RANK.AVG(Table2[[#This Row],[6M Return vs Nifty Z-Score]],Table2[6M Return vs Nifty Z-Score])</f>
        <v>645</v>
      </c>
      <c r="AU486">
        <f>_xlfn.RANK.AVG(Table2[[#This Row],[Sharpe Ratio Z-Score]],Table2[Sharpe Ratio Z-Score])</f>
        <v>265</v>
      </c>
      <c r="AV486">
        <f>(Table2[[#This Row],[Rank 1Y]]+Table2[[#This Row],[Rank 6M]]+Table2[[#This Row],[Rank Sharpe]])/3</f>
        <v>450</v>
      </c>
    </row>
    <row r="487" spans="1:48" x14ac:dyDescent="0.3">
      <c r="A487" t="s">
        <v>421</v>
      </c>
      <c r="B487" t="s">
        <v>422</v>
      </c>
      <c r="C487" t="s">
        <v>3136</v>
      </c>
      <c r="D487" t="s">
        <v>397</v>
      </c>
      <c r="E487">
        <v>52947.783354310901</v>
      </c>
      <c r="F487">
        <v>203.23</v>
      </c>
      <c r="G487">
        <v>-9.0164292458268491</v>
      </c>
      <c r="H487">
        <f>(Table2[[#This Row],[1Y Return vs Nifty]]-AVERAGE(Table2[1Y Return vs Nifty]))/_xlfn.STDEV.P(Table2[1Y Return vs Nifty])</f>
        <v>-0.56266094464944505</v>
      </c>
      <c r="I487">
        <v>-3.5285734566468498</v>
      </c>
      <c r="J487">
        <f>(Table2[[#This Row],[1M Return vs Nifty]]-AVERAGE(Table2[1M Return vs Nifty]))/_xlfn.STDEV.P(Table2[1M Return vs Nifty])</f>
        <v>-0.36213054710273906</v>
      </c>
      <c r="K487">
        <v>-19.631974065684599</v>
      </c>
      <c r="L487">
        <f>(Table2[[#This Row],[6M Return vs Nifty]]-AVERAGE(Table2[6M Return vs Nifty]))/_xlfn.STDEV.P(Table2[6M Return vs Nifty])</f>
        <v>-0.87472467483978855</v>
      </c>
      <c r="M487">
        <v>2.4952639430241699</v>
      </c>
      <c r="N487">
        <f>(Table2[[#This Row],[1W Return vs Nifty]]-AVERAGE(Table2[1W Return vs Nifty]))/_xlfn.STDEV.P(Table2[1W Return vs Nifty])</f>
        <v>0.36616142987779526</v>
      </c>
      <c r="O487">
        <v>215.17</v>
      </c>
      <c r="P487">
        <v>219.83191431862801</v>
      </c>
      <c r="Q487">
        <v>210.70708465980999</v>
      </c>
      <c r="R487">
        <v>52.295684408006899</v>
      </c>
      <c r="S487" s="1">
        <f>(Table2[[#This Row],[Close Price]]-Table2[[#This Row],[20D EMA]])/Table2[[#This Row],[20D EMA]]</f>
        <v>-5.549100711065668E-2</v>
      </c>
      <c r="T487" s="1">
        <f>(Table2[[#This Row],[Close Price]]-Table2[[#This Row],[50D EMA]])/Table2[[#This Row],[50D EMA]]</f>
        <v>-7.5520946856537541E-2</v>
      </c>
      <c r="U487" s="1">
        <f>(Table2[[#This Row],[Close Price]]-Table2[[#This Row],[200D EMA]])/Table2[[#This Row],[200D EMA]]</f>
        <v>-3.5485682277280224E-2</v>
      </c>
      <c r="V487">
        <v>1.3773879708757799</v>
      </c>
      <c r="W487">
        <v>201</v>
      </c>
      <c r="X487">
        <v>217.5</v>
      </c>
      <c r="Y487">
        <v>199.44</v>
      </c>
      <c r="Z487">
        <v>218.81</v>
      </c>
      <c r="AA487">
        <v>199.44</v>
      </c>
      <c r="AB487">
        <v>244</v>
      </c>
      <c r="AC487" s="1">
        <f>(Table2[[#This Row],[Close Price]]/Table2[[#This Row],[Day Low]])-1</f>
        <v>1.1094527363183948E-2</v>
      </c>
      <c r="AD487" s="1">
        <f>(Table2[[#This Row],[Day High]]/Table2[[#This Row],[Close Price]])-1</f>
        <v>7.0216011415637603E-2</v>
      </c>
      <c r="AE487" s="1">
        <f>(Table2[[#This Row],[Close Price]]/Table2[[#This Row],[Current Week Low]])-1</f>
        <v>1.9003208985158393E-2</v>
      </c>
      <c r="AF487" s="1">
        <f>(Table2[[#This Row],[Current Week High]]/Table2[[#This Row],[Close Price]])-1</f>
        <v>7.6661910151060386E-2</v>
      </c>
      <c r="AG487" s="1">
        <f>(Table2[[#This Row],[Close Price]]/Table2[[#This Row],[Current Month Low]])-1</f>
        <v>1.9003208985158393E-2</v>
      </c>
      <c r="AH487" s="1">
        <f>(Table2[[#This Row],[Current Month High]]/Table2[[#This Row],[Close Price]])-1</f>
        <v>0.20061014613984152</v>
      </c>
      <c r="AI487">
        <v>21.487969295871601</v>
      </c>
      <c r="AJ487">
        <v>31.116129032258002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-7.0000000000000007E-2</v>
      </c>
      <c r="AM487" t="s">
        <v>3181</v>
      </c>
      <c r="AN487">
        <v>-10.02</v>
      </c>
      <c r="AO487" t="s">
        <v>3181</v>
      </c>
      <c r="AP487">
        <v>9.3706886949183998E-2</v>
      </c>
      <c r="AQ487">
        <f>(Table2[[#This Row],[Sharpe Ratio]]-AVERAGE(Table2[Sharpe Ratio]))/_xlfn.STDEV.P(Table2[Sharpe Ratio])</f>
        <v>0.42616151439413258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506</v>
      </c>
      <c r="AT487">
        <f>_xlfn.RANK.AVG(Table2[[#This Row],[6M Return vs Nifty Z-Score]],Table2[6M Return vs Nifty Z-Score])</f>
        <v>614</v>
      </c>
      <c r="AU487">
        <f>_xlfn.RANK.AVG(Table2[[#This Row],[Sharpe Ratio Z-Score]],Table2[Sharpe Ratio Z-Score])</f>
        <v>232</v>
      </c>
      <c r="AV487">
        <f>(Table2[[#This Row],[Rank 1Y]]+Table2[[#This Row],[Rank 6M]]+Table2[[#This Row],[Rank Sharpe]])/3</f>
        <v>450.66666666666669</v>
      </c>
    </row>
    <row r="488" spans="1:48" x14ac:dyDescent="0.3">
      <c r="A488" t="s">
        <v>1557</v>
      </c>
      <c r="B488" t="s">
        <v>1558</v>
      </c>
      <c r="C488" t="s">
        <v>3150</v>
      </c>
      <c r="D488" t="s">
        <v>284</v>
      </c>
      <c r="E488">
        <v>6289.1385139199901</v>
      </c>
      <c r="F488">
        <v>856.4</v>
      </c>
      <c r="G488">
        <v>-7.6723183288827999</v>
      </c>
      <c r="H488">
        <f>(Table2[[#This Row],[1Y Return vs Nifty]]-AVERAGE(Table2[1Y Return vs Nifty]))/_xlfn.STDEV.P(Table2[1Y Return vs Nifty])</f>
        <v>-0.53959608704679551</v>
      </c>
      <c r="I488">
        <v>8.5636024753436892</v>
      </c>
      <c r="J488">
        <f>(Table2[[#This Row],[1M Return vs Nifty]]-AVERAGE(Table2[1M Return vs Nifty]))/_xlfn.STDEV.P(Table2[1M Return vs Nifty])</f>
        <v>1.0323607968405839</v>
      </c>
      <c r="K488">
        <v>1.4277383347565</v>
      </c>
      <c r="L488">
        <f>(Table2[[#This Row],[6M Return vs Nifty]]-AVERAGE(Table2[6M Return vs Nifty]))/_xlfn.STDEV.P(Table2[6M Return vs Nifty])</f>
        <v>-0.12909213371858866</v>
      </c>
      <c r="M488">
        <v>5.10601920337868</v>
      </c>
      <c r="N488">
        <f>(Table2[[#This Row],[1W Return vs Nifty]]-AVERAGE(Table2[1W Return vs Nifty]))/_xlfn.STDEV.P(Table2[1W Return vs Nifty])</f>
        <v>0.90624413660509739</v>
      </c>
      <c r="O488">
        <v>833.97</v>
      </c>
      <c r="P488">
        <v>818.58960070309195</v>
      </c>
      <c r="Q488">
        <v>783.90873429000703</v>
      </c>
      <c r="R488">
        <v>63.307946928421899</v>
      </c>
      <c r="S488" s="1">
        <f>(Table2[[#This Row],[Close Price]]-Table2[[#This Row],[20D EMA]])/Table2[[#This Row],[20D EMA]]</f>
        <v>2.6895451874767617E-2</v>
      </c>
      <c r="T488" s="1">
        <f>(Table2[[#This Row],[Close Price]]-Table2[[#This Row],[50D EMA]])/Table2[[#This Row],[50D EMA]]</f>
        <v>4.6189689270951441E-2</v>
      </c>
      <c r="U488" s="1">
        <f>(Table2[[#This Row],[Close Price]]-Table2[[#This Row],[200D EMA]])/Table2[[#This Row],[200D EMA]]</f>
        <v>9.2474114063353194E-2</v>
      </c>
      <c r="V488">
        <v>0.78010087010976903</v>
      </c>
      <c r="W488">
        <v>851.55</v>
      </c>
      <c r="X488">
        <v>871.9</v>
      </c>
      <c r="Y488">
        <v>812.15</v>
      </c>
      <c r="Z488">
        <v>871.9</v>
      </c>
      <c r="AA488">
        <v>775</v>
      </c>
      <c r="AB488">
        <v>900</v>
      </c>
      <c r="AC488" s="1">
        <f>(Table2[[#This Row],[Close Price]]/Table2[[#This Row],[Day Low]])-1</f>
        <v>5.6954964476543246E-3</v>
      </c>
      <c r="AD488" s="1">
        <f>(Table2[[#This Row],[Day High]]/Table2[[#This Row],[Close Price]])-1</f>
        <v>1.8099019149929951E-2</v>
      </c>
      <c r="AE488" s="1">
        <f>(Table2[[#This Row],[Close Price]]/Table2[[#This Row],[Current Week Low]])-1</f>
        <v>5.4485008926922429E-2</v>
      </c>
      <c r="AF488" s="1">
        <f>(Table2[[#This Row],[Current Week High]]/Table2[[#This Row],[Close Price]])-1</f>
        <v>1.8099019149929951E-2</v>
      </c>
      <c r="AG488" s="1">
        <f>(Table2[[#This Row],[Close Price]]/Table2[[#This Row],[Current Month Low]])-1</f>
        <v>0.10503225806451599</v>
      </c>
      <c r="AH488" s="1">
        <f>(Table2[[#This Row],[Current Month High]]/Table2[[#This Row],[Close Price]])-1</f>
        <v>5.0910789350770758E-2</v>
      </c>
      <c r="AI488">
        <v>5.0910789350770704</v>
      </c>
      <c r="AJ488">
        <v>32.7751937984496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0.21</v>
      </c>
      <c r="AM488" t="s">
        <v>3182</v>
      </c>
      <c r="AN488">
        <v>-0.63</v>
      </c>
      <c r="AO488" t="s">
        <v>3181</v>
      </c>
      <c r="AP488">
        <v>2.126510104358E-3</v>
      </c>
      <c r="AQ488">
        <f>(Table2[[#This Row],[Sharpe Ratio]]-AVERAGE(Table2[Sharpe Ratio]))/_xlfn.STDEV.P(Table2[Sharpe Ratio])</f>
        <v>-0.66176169973354426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0.60815501294675289</v>
      </c>
      <c r="AS488">
        <f>_xlfn.RANK.AVG(Table2[[#This Row],[1Y Return vs Nifty Z-Score]],Table2[1Y Return vs Nifty Z-Score])</f>
        <v>492</v>
      </c>
      <c r="AT488">
        <f>_xlfn.RANK.AVG(Table2[[#This Row],[6M Return vs Nifty Z-Score]],Table2[6M Return vs Nifty Z-Score])</f>
        <v>367</v>
      </c>
      <c r="AU488">
        <f>_xlfn.RANK.AVG(Table2[[#This Row],[Sharpe Ratio Z-Score]],Table2[Sharpe Ratio Z-Score])</f>
        <v>494</v>
      </c>
      <c r="AV488">
        <f>(Table2[[#This Row],[Rank 1Y]]+Table2[[#This Row],[Rank 6M]]+Table2[[#This Row],[Rank Sharpe]])/3</f>
        <v>451</v>
      </c>
    </row>
    <row r="489" spans="1:48" x14ac:dyDescent="0.3">
      <c r="A489" t="s">
        <v>456</v>
      </c>
      <c r="B489" t="s">
        <v>457</v>
      </c>
      <c r="C489" t="s">
        <v>3136</v>
      </c>
      <c r="D489" t="s">
        <v>458</v>
      </c>
      <c r="E489">
        <v>48321.63997371</v>
      </c>
      <c r="F489">
        <v>758.9</v>
      </c>
      <c r="G489">
        <v>-44.443142391971598</v>
      </c>
      <c r="H489">
        <f>(Table2[[#This Row],[1Y Return vs Nifty]]-AVERAGE(Table2[1Y Return vs Nifty]))/_xlfn.STDEV.P(Table2[1Y Return vs Nifty])</f>
        <v>-1.1705810825972252</v>
      </c>
      <c r="I489">
        <v>15.4387537564211</v>
      </c>
      <c r="J489">
        <f>(Table2[[#This Row],[1M Return vs Nifty]]-AVERAGE(Table2[1M Return vs Nifty]))/_xlfn.STDEV.P(Table2[1M Return vs Nifty])</f>
        <v>1.8252155323063031</v>
      </c>
      <c r="K489">
        <v>96.8154160166374</v>
      </c>
      <c r="L489">
        <f>(Table2[[#This Row],[6M Return vs Nifty]]-AVERAGE(Table2[6M Return vs Nifty]))/_xlfn.STDEV.P(Table2[6M Return vs Nifty])</f>
        <v>3.2481693952708159</v>
      </c>
      <c r="M489">
        <v>0.82190572378109605</v>
      </c>
      <c r="N489">
        <f>(Table2[[#This Row],[1W Return vs Nifty]]-AVERAGE(Table2[1W Return vs Nifty]))/_xlfn.STDEV.P(Table2[1W Return vs Nifty])</f>
        <v>1.9996528825193805E-2</v>
      </c>
      <c r="O489">
        <v>725.66</v>
      </c>
      <c r="P489">
        <v>671.77703353617198</v>
      </c>
      <c r="Q489">
        <v>581.23598937908503</v>
      </c>
      <c r="R489">
        <v>58.299330449477402</v>
      </c>
      <c r="S489" s="1">
        <f>(Table2[[#This Row],[Close Price]]-Table2[[#This Row],[20D EMA]])/Table2[[#This Row],[20D EMA]]</f>
        <v>4.5806576082462878E-2</v>
      </c>
      <c r="T489" s="1">
        <f>(Table2[[#This Row],[Close Price]]-Table2[[#This Row],[50D EMA]])/Table2[[#This Row],[50D EMA]]</f>
        <v>0.12969030216055583</v>
      </c>
      <c r="U489" s="1">
        <f>(Table2[[#This Row],[Close Price]]-Table2[[#This Row],[200D EMA]])/Table2[[#This Row],[200D EMA]]</f>
        <v>0.30566588075646772</v>
      </c>
      <c r="V489">
        <v>1.1839490593686699</v>
      </c>
      <c r="W489">
        <v>748</v>
      </c>
      <c r="X489">
        <v>778.5</v>
      </c>
      <c r="Y489">
        <v>724.65</v>
      </c>
      <c r="Z489">
        <v>778.5</v>
      </c>
      <c r="AA489">
        <v>637.1</v>
      </c>
      <c r="AB489">
        <v>790</v>
      </c>
      <c r="AC489" s="1">
        <f>(Table2[[#This Row],[Close Price]]/Table2[[#This Row],[Day Low]])-1</f>
        <v>1.4572192513369053E-2</v>
      </c>
      <c r="AD489" s="1">
        <f>(Table2[[#This Row],[Day High]]/Table2[[#This Row],[Close Price]])-1</f>
        <v>2.5826854658057785E-2</v>
      </c>
      <c r="AE489" s="1">
        <f>(Table2[[#This Row],[Close Price]]/Table2[[#This Row],[Current Week Low]])-1</f>
        <v>4.7264196508659317E-2</v>
      </c>
      <c r="AF489" s="1">
        <f>(Table2[[#This Row],[Current Week High]]/Table2[[#This Row],[Close Price]])-1</f>
        <v>2.5826854658057785E-2</v>
      </c>
      <c r="AG489" s="1">
        <f>(Table2[[#This Row],[Close Price]]/Table2[[#This Row],[Current Month Low]])-1</f>
        <v>0.19117877884162593</v>
      </c>
      <c r="AH489" s="1">
        <f>(Table2[[#This Row],[Current Month High]]/Table2[[#This Row],[Close Price]])-1</f>
        <v>4.0980366319673278E-2</v>
      </c>
      <c r="AI489">
        <v>25.530372908156501</v>
      </c>
      <c r="AJ489">
        <v>144.806451612903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0.45</v>
      </c>
      <c r="AM489" t="s">
        <v>3182</v>
      </c>
      <c r="AN489">
        <v>3.99</v>
      </c>
      <c r="AO489" t="s">
        <v>3182</v>
      </c>
      <c r="AP489">
        <v>-4.4544439434025002E-2</v>
      </c>
      <c r="AQ489">
        <f>(Table2[[#This Row],[Sharpe Ratio]]-AVERAGE(Table2[Sharpe Ratio]))/_xlfn.STDEV.P(Table2[Sharpe Ratio])</f>
        <v>-1.2161862519956574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2.7066141218094302</v>
      </c>
      <c r="AS489">
        <f>_xlfn.RANK.AVG(Table2[[#This Row],[1Y Return vs Nifty Z-Score]],Table2[1Y Return vs Nifty Z-Score])</f>
        <v>696</v>
      </c>
      <c r="AT489">
        <f>_xlfn.RANK.AVG(Table2[[#This Row],[6M Return vs Nifty Z-Score]],Table2[6M Return vs Nifty Z-Score])</f>
        <v>10</v>
      </c>
      <c r="AU489">
        <f>_xlfn.RANK.AVG(Table2[[#This Row],[Sharpe Ratio Z-Score]],Table2[Sharpe Ratio Z-Score])</f>
        <v>649</v>
      </c>
      <c r="AV489">
        <f>(Table2[[#This Row],[Rank 1Y]]+Table2[[#This Row],[Rank 6M]]+Table2[[#This Row],[Rank Sharpe]])/3</f>
        <v>451.66666666666669</v>
      </c>
    </row>
    <row r="490" spans="1:48" x14ac:dyDescent="0.3">
      <c r="A490" t="s">
        <v>683</v>
      </c>
      <c r="B490" t="s">
        <v>684</v>
      </c>
      <c r="C490" t="s">
        <v>3147</v>
      </c>
      <c r="D490" t="s">
        <v>265</v>
      </c>
      <c r="E490">
        <v>26247.784836359999</v>
      </c>
      <c r="F490">
        <v>1378.95</v>
      </c>
      <c r="G490">
        <v>1.7743144652404299</v>
      </c>
      <c r="H490">
        <f>(Table2[[#This Row],[1Y Return vs Nifty]]-AVERAGE(Table2[1Y Return vs Nifty]))/_xlfn.STDEV.P(Table2[1Y Return vs Nifty])</f>
        <v>-0.37749247083902526</v>
      </c>
      <c r="I490">
        <v>0.47247319078309602</v>
      </c>
      <c r="J490">
        <f>(Table2[[#This Row],[1M Return vs Nifty]]-AVERAGE(Table2[1M Return vs Nifty]))/_xlfn.STDEV.P(Table2[1M Return vs Nifty])</f>
        <v>9.9277304381940837E-2</v>
      </c>
      <c r="K490">
        <v>-15.553058985668301</v>
      </c>
      <c r="L490">
        <f>(Table2[[#This Row],[6M Return vs Nifty]]-AVERAGE(Table2[6M Return vs Nifty]))/_xlfn.STDEV.P(Table2[6M Return vs Nifty])</f>
        <v>-0.73030808650753609</v>
      </c>
      <c r="M490">
        <v>1.98505955925777</v>
      </c>
      <c r="N490">
        <f>(Table2[[#This Row],[1W Return vs Nifty]]-AVERAGE(Table2[1W Return vs Nifty]))/_xlfn.STDEV.P(Table2[1W Return vs Nifty])</f>
        <v>0.26061627643002411</v>
      </c>
      <c r="O490">
        <v>1432.3</v>
      </c>
      <c r="P490">
        <v>1480.83601683505</v>
      </c>
      <c r="Q490">
        <v>1440.0863245886401</v>
      </c>
      <c r="R490">
        <v>47.046451691335598</v>
      </c>
      <c r="S490" s="1">
        <f>(Table2[[#This Row],[Close Price]]-Table2[[#This Row],[20D EMA]])/Table2[[#This Row],[20D EMA]]</f>
        <v>-3.7247783285624454E-2</v>
      </c>
      <c r="T490" s="1">
        <f>(Table2[[#This Row],[Close Price]]-Table2[[#This Row],[50D EMA]])/Table2[[#This Row],[50D EMA]]</f>
        <v>-6.8803038065489625E-2</v>
      </c>
      <c r="U490" s="1">
        <f>(Table2[[#This Row],[Close Price]]-Table2[[#This Row],[200D EMA]])/Table2[[#This Row],[200D EMA]]</f>
        <v>-4.2453235993407265E-2</v>
      </c>
      <c r="V490">
        <v>0.52871663730391405</v>
      </c>
      <c r="W490">
        <v>1375</v>
      </c>
      <c r="X490">
        <v>1434.85</v>
      </c>
      <c r="Y490">
        <v>1340.5</v>
      </c>
      <c r="Z490">
        <v>1447.75</v>
      </c>
      <c r="AA490">
        <v>1340.5</v>
      </c>
      <c r="AB490">
        <v>1536.75</v>
      </c>
      <c r="AC490" s="1">
        <f>(Table2[[#This Row],[Close Price]]/Table2[[#This Row],[Day Low]])-1</f>
        <v>2.8727272727273601E-3</v>
      </c>
      <c r="AD490" s="1">
        <f>(Table2[[#This Row],[Day High]]/Table2[[#This Row],[Close Price]])-1</f>
        <v>4.0538090576162977E-2</v>
      </c>
      <c r="AE490" s="1">
        <f>(Table2[[#This Row],[Close Price]]/Table2[[#This Row],[Current Week Low]])-1</f>
        <v>2.8683327116747481E-2</v>
      </c>
      <c r="AF490" s="1">
        <f>(Table2[[#This Row],[Current Week High]]/Table2[[#This Row],[Close Price]])-1</f>
        <v>4.9893034555277493E-2</v>
      </c>
      <c r="AG490" s="1">
        <f>(Table2[[#This Row],[Close Price]]/Table2[[#This Row],[Current Month Low]])-1</f>
        <v>2.8683327116747481E-2</v>
      </c>
      <c r="AH490" s="1">
        <f>(Table2[[#This Row],[Current Month High]]/Table2[[#This Row],[Close Price]])-1</f>
        <v>0.1144348961166104</v>
      </c>
      <c r="AI490">
        <v>33.518256644548302</v>
      </c>
      <c r="AJ490">
        <v>34.453003120124798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-0.08</v>
      </c>
      <c r="AM490" t="s">
        <v>3181</v>
      </c>
      <c r="AN490">
        <v>-8.58</v>
      </c>
      <c r="AO490" t="s">
        <v>3181</v>
      </c>
      <c r="AP490">
        <v>5.2856280105263997E-2</v>
      </c>
      <c r="AQ490">
        <f>(Table2[[#This Row],[Sharpe Ratio]]-AVERAGE(Table2[Sharpe Ratio]))/_xlfn.STDEV.P(Table2[Sharpe Ratio])</f>
        <v>-5.9120650059139933E-2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439</v>
      </c>
      <c r="AT490">
        <f>_xlfn.RANK.AVG(Table2[[#This Row],[6M Return vs Nifty Z-Score]],Table2[6M Return vs Nifty Z-Score])</f>
        <v>564</v>
      </c>
      <c r="AU490">
        <f>_xlfn.RANK.AVG(Table2[[#This Row],[Sharpe Ratio Z-Score]],Table2[Sharpe Ratio Z-Score])</f>
        <v>352</v>
      </c>
      <c r="AV490">
        <f>(Table2[[#This Row],[Rank 1Y]]+Table2[[#This Row],[Rank 6M]]+Table2[[#This Row],[Rank Sharpe]])/3</f>
        <v>451.66666666666669</v>
      </c>
    </row>
    <row r="491" spans="1:48" x14ac:dyDescent="0.3">
      <c r="A491" t="s">
        <v>1946</v>
      </c>
      <c r="B491" t="s">
        <v>1947</v>
      </c>
      <c r="C491" t="s">
        <v>3147</v>
      </c>
      <c r="D491" t="s">
        <v>284</v>
      </c>
      <c r="E491">
        <v>3605.1103360799998</v>
      </c>
      <c r="F491">
        <v>1148.4000000000001</v>
      </c>
      <c r="G491">
        <v>-14.420157891774201</v>
      </c>
      <c r="H491">
        <f>(Table2[[#This Row],[1Y Return vs Nifty]]-AVERAGE(Table2[1Y Return vs Nifty]))/_xlfn.STDEV.P(Table2[1Y Return vs Nifty])</f>
        <v>-0.65538858354512886</v>
      </c>
      <c r="I491">
        <v>4.4448040948074103</v>
      </c>
      <c r="J491">
        <f>(Table2[[#This Row],[1M Return vs Nifty]]-AVERAGE(Table2[1M Return vs Nifty]))/_xlfn.STDEV.P(Table2[1M Return vs Nifty])</f>
        <v>0.55737360500602562</v>
      </c>
      <c r="K491">
        <v>20.286155805798799</v>
      </c>
      <c r="L491">
        <f>(Table2[[#This Row],[6M Return vs Nifty]]-AVERAGE(Table2[6M Return vs Nifty]))/_xlfn.STDEV.P(Table2[6M Return vs Nifty])</f>
        <v>0.53860215730901262</v>
      </c>
      <c r="M491">
        <v>-2.1117449773130201</v>
      </c>
      <c r="N491">
        <f>(Table2[[#This Row],[1W Return vs Nifty]]-AVERAGE(Table2[1W Return vs Nifty]))/_xlfn.STDEV.P(Table2[1W Return vs Nifty])</f>
        <v>-0.58688303407347986</v>
      </c>
      <c r="O491">
        <v>1141.42</v>
      </c>
      <c r="P491">
        <v>1149.0451553795001</v>
      </c>
      <c r="Q491">
        <v>1090.1581096545599</v>
      </c>
      <c r="R491">
        <v>49.917647890125998</v>
      </c>
      <c r="S491" s="1">
        <f>(Table2[[#This Row],[Close Price]]-Table2[[#This Row],[20D EMA]])/Table2[[#This Row],[20D EMA]]</f>
        <v>6.1151898512379474E-3</v>
      </c>
      <c r="T491" s="1">
        <f>(Table2[[#This Row],[Close Price]]-Table2[[#This Row],[50D EMA]])/Table2[[#This Row],[50D EMA]]</f>
        <v>-5.6147086690159945E-4</v>
      </c>
      <c r="U491" s="1">
        <f>(Table2[[#This Row],[Close Price]]-Table2[[#This Row],[200D EMA]])/Table2[[#This Row],[200D EMA]]</f>
        <v>5.3425177347802694E-2</v>
      </c>
      <c r="V491">
        <v>0.52408137542788202</v>
      </c>
      <c r="W491">
        <v>1128</v>
      </c>
      <c r="X491">
        <v>1152.0999999999999</v>
      </c>
      <c r="Y491">
        <v>1050.45</v>
      </c>
      <c r="Z491">
        <v>1152.0999999999999</v>
      </c>
      <c r="AA491">
        <v>1050.45</v>
      </c>
      <c r="AB491">
        <v>1210</v>
      </c>
      <c r="AC491" s="1">
        <f>(Table2[[#This Row],[Close Price]]/Table2[[#This Row],[Day Low]])-1</f>
        <v>1.8085106382978777E-2</v>
      </c>
      <c r="AD491" s="1">
        <f>(Table2[[#This Row],[Day High]]/Table2[[#This Row],[Close Price]])-1</f>
        <v>3.2218739115288386E-3</v>
      </c>
      <c r="AE491" s="1">
        <f>(Table2[[#This Row],[Close Price]]/Table2[[#This Row],[Current Week Low]])-1</f>
        <v>9.3245751820648426E-2</v>
      </c>
      <c r="AF491" s="1">
        <f>(Table2[[#This Row],[Current Week High]]/Table2[[#This Row],[Close Price]])-1</f>
        <v>3.2218739115288386E-3</v>
      </c>
      <c r="AG491" s="1">
        <f>(Table2[[#This Row],[Close Price]]/Table2[[#This Row],[Current Month Low]])-1</f>
        <v>9.3245751820648426E-2</v>
      </c>
      <c r="AH491" s="1">
        <f>(Table2[[#This Row],[Current Month High]]/Table2[[#This Row],[Close Price]])-1</f>
        <v>5.3639846743295028E-2</v>
      </c>
      <c r="AI491">
        <v>19.731800766283499</v>
      </c>
      <c r="AJ491">
        <v>52.783875473957302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0.02</v>
      </c>
      <c r="AM491" t="s">
        <v>3182</v>
      </c>
      <c r="AN491">
        <v>-1.32</v>
      </c>
      <c r="AO491" t="s">
        <v>3181</v>
      </c>
      <c r="AP491">
        <v>-5.0867897140668999E-2</v>
      </c>
      <c r="AQ491">
        <f>(Table2[[#This Row],[Sharpe Ratio]]-AVERAGE(Table2[Sharpe Ratio]))/_xlfn.STDEV.P(Table2[Sharpe Ratio])</f>
        <v>-1.291305362329404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545</v>
      </c>
      <c r="AT491">
        <f>_xlfn.RANK.AVG(Table2[[#This Row],[6M Return vs Nifty Z-Score]],Table2[6M Return vs Nifty Z-Score])</f>
        <v>150</v>
      </c>
      <c r="AU491">
        <f>_xlfn.RANK.AVG(Table2[[#This Row],[Sharpe Ratio Z-Score]],Table2[Sharpe Ratio Z-Score])</f>
        <v>662</v>
      </c>
      <c r="AV491">
        <f>(Table2[[#This Row],[Rank 1Y]]+Table2[[#This Row],[Rank 6M]]+Table2[[#This Row],[Rank Sharpe]])/3</f>
        <v>452.33333333333331</v>
      </c>
    </row>
    <row r="492" spans="1:48" x14ac:dyDescent="0.3">
      <c r="A492" t="s">
        <v>1515</v>
      </c>
      <c r="B492" t="s">
        <v>1516</v>
      </c>
      <c r="C492" t="s">
        <v>3143</v>
      </c>
      <c r="D492" t="s">
        <v>1517</v>
      </c>
      <c r="E492">
        <v>6705.8551285049998</v>
      </c>
      <c r="F492">
        <v>329.55</v>
      </c>
      <c r="G492">
        <v>15.243586500154899</v>
      </c>
      <c r="H492">
        <f>(Table2[[#This Row],[1Y Return vs Nifty]]-AVERAGE(Table2[1Y Return vs Nifty]))/_xlfn.STDEV.P(Table2[1Y Return vs Nifty])</f>
        <v>-0.1463606218373221</v>
      </c>
      <c r="I492">
        <v>-13.446979423140901</v>
      </c>
      <c r="J492">
        <f>(Table2[[#This Row],[1M Return vs Nifty]]-AVERAGE(Table2[1M Return vs Nifty]))/_xlfn.STDEV.P(Table2[1M Return vs Nifty])</f>
        <v>-1.5059388528850519</v>
      </c>
      <c r="K492">
        <v>-32.428623017688899</v>
      </c>
      <c r="L492">
        <f>(Table2[[#This Row],[6M Return vs Nifty]]-AVERAGE(Table2[6M Return vs Nifty]))/_xlfn.STDEV.P(Table2[6M Return vs Nifty])</f>
        <v>-1.3277981876442209</v>
      </c>
      <c r="M492">
        <v>-4.7915276853661499</v>
      </c>
      <c r="N492">
        <f>(Table2[[#This Row],[1W Return vs Nifty]]-AVERAGE(Table2[1W Return vs Nifty]))/_xlfn.STDEV.P(Table2[1W Return vs Nifty])</f>
        <v>-1.1412453369611995</v>
      </c>
      <c r="O492">
        <v>354.12</v>
      </c>
      <c r="P492">
        <v>381.699162455291</v>
      </c>
      <c r="Q492">
        <v>383.71465133963102</v>
      </c>
      <c r="R492">
        <v>19.062247241422501</v>
      </c>
      <c r="S492" s="1">
        <f>(Table2[[#This Row],[Close Price]]-Table2[[#This Row],[20D EMA]])/Table2[[#This Row],[20D EMA]]</f>
        <v>-6.9383259911894257E-2</v>
      </c>
      <c r="T492" s="1">
        <f>(Table2[[#This Row],[Close Price]]-Table2[[#This Row],[50D EMA]])/Table2[[#This Row],[50D EMA]]</f>
        <v>-0.13662372775418208</v>
      </c>
      <c r="U492" s="1">
        <f>(Table2[[#This Row],[Close Price]]-Table2[[#This Row],[200D EMA]])/Table2[[#This Row],[200D EMA]]</f>
        <v>-0.1411586739013756</v>
      </c>
      <c r="V492">
        <v>0.66324570855523401</v>
      </c>
      <c r="W492">
        <v>324.5</v>
      </c>
      <c r="X492">
        <v>335.6</v>
      </c>
      <c r="Y492">
        <v>314.2</v>
      </c>
      <c r="Z492">
        <v>335.6</v>
      </c>
      <c r="AA492">
        <v>314.2</v>
      </c>
      <c r="AB492">
        <v>409.9</v>
      </c>
      <c r="AC492" s="1">
        <f>(Table2[[#This Row],[Close Price]]/Table2[[#This Row],[Day Low]])-1</f>
        <v>1.5562403697996885E-2</v>
      </c>
      <c r="AD492" s="1">
        <f>(Table2[[#This Row],[Day High]]/Table2[[#This Row],[Close Price]])-1</f>
        <v>1.8358367470793446E-2</v>
      </c>
      <c r="AE492" s="1">
        <f>(Table2[[#This Row],[Close Price]]/Table2[[#This Row],[Current Week Low]])-1</f>
        <v>4.8854232972628919E-2</v>
      </c>
      <c r="AF492" s="1">
        <f>(Table2[[#This Row],[Current Week High]]/Table2[[#This Row],[Close Price]])-1</f>
        <v>1.8358367470793446E-2</v>
      </c>
      <c r="AG492" s="1">
        <f>(Table2[[#This Row],[Close Price]]/Table2[[#This Row],[Current Month Low]])-1</f>
        <v>4.8854232972628919E-2</v>
      </c>
      <c r="AH492" s="1">
        <f>(Table2[[#This Row],[Current Month High]]/Table2[[#This Row],[Close Price]])-1</f>
        <v>0.24381732665756317</v>
      </c>
      <c r="AI492">
        <v>78.425125170687295</v>
      </c>
      <c r="AJ492">
        <v>45.144241356529299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-0.25</v>
      </c>
      <c r="AM492" t="s">
        <v>3181</v>
      </c>
      <c r="AN492">
        <v>-12.64</v>
      </c>
      <c r="AO492" t="s">
        <v>3181</v>
      </c>
      <c r="AP492">
        <v>6.7868444085714005E-2</v>
      </c>
      <c r="AQ492">
        <f>(Table2[[#This Row],[Sharpe Ratio]]-AVERAGE(Table2[Sharpe Ratio]))/_xlfn.STDEV.P(Table2[Sharpe Ratio])</f>
        <v>0.11921538929016334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349</v>
      </c>
      <c r="AT492">
        <f>_xlfn.RANK.AVG(Table2[[#This Row],[6M Return vs Nifty Z-Score]],Table2[6M Return vs Nifty Z-Score])</f>
        <v>699</v>
      </c>
      <c r="AU492">
        <f>_xlfn.RANK.AVG(Table2[[#This Row],[Sharpe Ratio Z-Score]],Table2[Sharpe Ratio Z-Score])</f>
        <v>310</v>
      </c>
      <c r="AV492">
        <f>(Table2[[#This Row],[Rank 1Y]]+Table2[[#This Row],[Rank 6M]]+Table2[[#This Row],[Rank Sharpe]])/3</f>
        <v>452.66666666666669</v>
      </c>
    </row>
    <row r="493" spans="1:48" x14ac:dyDescent="0.3">
      <c r="A493" t="s">
        <v>551</v>
      </c>
      <c r="B493" t="s">
        <v>552</v>
      </c>
      <c r="C493" t="s">
        <v>3150</v>
      </c>
      <c r="D493" t="s">
        <v>284</v>
      </c>
      <c r="E493">
        <v>35957.29739883</v>
      </c>
      <c r="F493">
        <v>2636.3</v>
      </c>
      <c r="G493">
        <v>5.8290173729602799</v>
      </c>
      <c r="H493">
        <f>(Table2[[#This Row],[1Y Return vs Nifty]]-AVERAGE(Table2[1Y Return vs Nifty]))/_xlfn.STDEV.P(Table2[1Y Return vs Nifty])</f>
        <v>-0.30791402756573055</v>
      </c>
      <c r="I493">
        <v>-0.77812120324512402</v>
      </c>
      <c r="J493">
        <f>(Table2[[#This Row],[1M Return vs Nifty]]-AVERAGE(Table2[1M Return vs Nifty]))/_xlfn.STDEV.P(Table2[1M Return vs Nifty])</f>
        <v>-4.4943476647443407E-2</v>
      </c>
      <c r="K493">
        <v>-0.76720254892905404</v>
      </c>
      <c r="L493">
        <f>(Table2[[#This Row],[6M Return vs Nifty]]-AVERAGE(Table2[6M Return vs Nifty]))/_xlfn.STDEV.P(Table2[6M Return vs Nifty])</f>
        <v>-0.20680541477360403</v>
      </c>
      <c r="M493">
        <v>2.5146921985125099E-2</v>
      </c>
      <c r="N493">
        <f>(Table2[[#This Row],[1W Return vs Nifty]]-AVERAGE(Table2[1W Return vs Nifty]))/_xlfn.STDEV.P(Table2[1W Return vs Nifty])</f>
        <v>-0.14482767236183672</v>
      </c>
      <c r="O493">
        <v>2764.94</v>
      </c>
      <c r="P493">
        <v>2809.54579112177</v>
      </c>
      <c r="Q493">
        <v>2607.6366807660702</v>
      </c>
      <c r="R493">
        <v>41.908996608183998</v>
      </c>
      <c r="S493" s="1">
        <f>(Table2[[#This Row],[Close Price]]-Table2[[#This Row],[20D EMA]])/Table2[[#This Row],[20D EMA]]</f>
        <v>-4.6525421889805879E-2</v>
      </c>
      <c r="T493" s="1">
        <f>(Table2[[#This Row],[Close Price]]-Table2[[#This Row],[50D EMA]])/Table2[[#This Row],[50D EMA]]</f>
        <v>-6.1663273711085445E-2</v>
      </c>
      <c r="U493" s="1">
        <f>(Table2[[#This Row],[Close Price]]-Table2[[#This Row],[200D EMA]])/Table2[[#This Row],[200D EMA]]</f>
        <v>1.0992067815792997E-2</v>
      </c>
      <c r="V493">
        <v>0.69027772417174604</v>
      </c>
      <c r="W493">
        <v>2611.1</v>
      </c>
      <c r="X493">
        <v>2705.4</v>
      </c>
      <c r="Y493">
        <v>2611.1</v>
      </c>
      <c r="Z493">
        <v>2744.8</v>
      </c>
      <c r="AA493">
        <v>2611.1</v>
      </c>
      <c r="AB493">
        <v>3011.15</v>
      </c>
      <c r="AC493" s="1">
        <f>(Table2[[#This Row],[Close Price]]/Table2[[#This Row],[Day Low]])-1</f>
        <v>9.6511048983187742E-3</v>
      </c>
      <c r="AD493" s="1">
        <f>(Table2[[#This Row],[Day High]]/Table2[[#This Row],[Close Price]])-1</f>
        <v>2.6210977506353483E-2</v>
      </c>
      <c r="AE493" s="1">
        <f>(Table2[[#This Row],[Close Price]]/Table2[[#This Row],[Current Week Low]])-1</f>
        <v>9.6511048983187742E-3</v>
      </c>
      <c r="AF493" s="1">
        <f>(Table2[[#This Row],[Current Week High]]/Table2[[#This Row],[Close Price]])-1</f>
        <v>4.1156165838485803E-2</v>
      </c>
      <c r="AG493" s="1">
        <f>(Table2[[#This Row],[Close Price]]/Table2[[#This Row],[Current Month Low]])-1</f>
        <v>9.6511048983187742E-3</v>
      </c>
      <c r="AH493" s="1">
        <f>(Table2[[#This Row],[Current Month High]]/Table2[[#This Row],[Close Price]])-1</f>
        <v>0.14218791488070393</v>
      </c>
      <c r="AI493">
        <v>20.206349808443601</v>
      </c>
      <c r="AJ493">
        <v>34.845656121326797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-0.05</v>
      </c>
      <c r="AM493" t="s">
        <v>3181</v>
      </c>
      <c r="AN493">
        <v>-10.1</v>
      </c>
      <c r="AO493" t="s">
        <v>3181</v>
      </c>
      <c r="AP493">
        <v>-2.7205010821690001E-3</v>
      </c>
      <c r="AQ493">
        <f>(Table2[[#This Row],[Sharpe Ratio]]-AVERAGE(Table2[Sharpe Ratio]))/_xlfn.STDEV.P(Table2[Sharpe Ratio])</f>
        <v>-0.71934145830883534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402</v>
      </c>
      <c r="AT493">
        <f>_xlfn.RANK.AVG(Table2[[#This Row],[6M Return vs Nifty Z-Score]],Table2[6M Return vs Nifty Z-Score])</f>
        <v>397</v>
      </c>
      <c r="AU493">
        <f>_xlfn.RANK.AVG(Table2[[#This Row],[Sharpe Ratio Z-Score]],Table2[Sharpe Ratio Z-Score])</f>
        <v>560</v>
      </c>
      <c r="AV493">
        <f>(Table2[[#This Row],[Rank 1Y]]+Table2[[#This Row],[Rank 6M]]+Table2[[#This Row],[Rank Sharpe]])/3</f>
        <v>453</v>
      </c>
    </row>
    <row r="494" spans="1:48" x14ac:dyDescent="0.3">
      <c r="A494" t="s">
        <v>1286</v>
      </c>
      <c r="B494" t="s">
        <v>1287</v>
      </c>
      <c r="C494" t="s">
        <v>3135</v>
      </c>
      <c r="D494" t="s">
        <v>21</v>
      </c>
      <c r="E494">
        <v>8918.8345253000007</v>
      </c>
      <c r="F494">
        <v>2888.9</v>
      </c>
      <c r="G494">
        <v>3.9401984530606802</v>
      </c>
      <c r="H494">
        <f>(Table2[[#This Row],[1Y Return vs Nifty]]-AVERAGE(Table2[1Y Return vs Nifty]))/_xlfn.STDEV.P(Table2[1Y Return vs Nifty])</f>
        <v>-0.3403260397557098</v>
      </c>
      <c r="I494">
        <v>14.192440514258999</v>
      </c>
      <c r="J494">
        <f>(Table2[[#This Row],[1M Return vs Nifty]]-AVERAGE(Table2[1M Return vs Nifty]))/_xlfn.STDEV.P(Table2[1M Return vs Nifty])</f>
        <v>1.6814884613629271</v>
      </c>
      <c r="K494">
        <v>1.9244719130907599</v>
      </c>
      <c r="L494">
        <f>(Table2[[#This Row],[6M Return vs Nifty]]-AVERAGE(Table2[6M Return vs Nifty]))/_xlfn.STDEV.P(Table2[6M Return vs Nifty])</f>
        <v>-0.11150496475678254</v>
      </c>
      <c r="M494">
        <v>1.21220225348931</v>
      </c>
      <c r="N494">
        <f>(Table2[[#This Row],[1W Return vs Nifty]]-AVERAGE(Table2[1W Return vs Nifty]))/_xlfn.STDEV.P(Table2[1W Return vs Nifty])</f>
        <v>0.10073653896404609</v>
      </c>
      <c r="O494">
        <v>2789.33</v>
      </c>
      <c r="P494">
        <v>2770.1391830916</v>
      </c>
      <c r="Q494">
        <v>2678.2860006348601</v>
      </c>
      <c r="R494">
        <v>54.754043744044097</v>
      </c>
      <c r="S494" s="1">
        <f>(Table2[[#This Row],[Close Price]]-Table2[[#This Row],[20D EMA]])/Table2[[#This Row],[20D EMA]]</f>
        <v>3.5696744379474697E-2</v>
      </c>
      <c r="T494" s="1">
        <f>(Table2[[#This Row],[Close Price]]-Table2[[#This Row],[50D EMA]])/Table2[[#This Row],[50D EMA]]</f>
        <v>4.2871786960486831E-2</v>
      </c>
      <c r="U494" s="1">
        <f>(Table2[[#This Row],[Close Price]]-Table2[[#This Row],[200D EMA]])/Table2[[#This Row],[200D EMA]]</f>
        <v>7.8637606034313037E-2</v>
      </c>
      <c r="V494">
        <v>1.37081457999172</v>
      </c>
      <c r="W494">
        <v>2802.1</v>
      </c>
      <c r="X494">
        <v>2894.8</v>
      </c>
      <c r="Y494">
        <v>2622.65</v>
      </c>
      <c r="Z494">
        <v>2894.8</v>
      </c>
      <c r="AA494">
        <v>2583.9499999999998</v>
      </c>
      <c r="AB494">
        <v>3057.5</v>
      </c>
      <c r="AC494" s="1">
        <f>(Table2[[#This Row],[Close Price]]/Table2[[#This Row],[Day Low]])-1</f>
        <v>3.0976767424431673E-2</v>
      </c>
      <c r="AD494" s="1">
        <f>(Table2[[#This Row],[Day High]]/Table2[[#This Row],[Close Price]])-1</f>
        <v>2.0422998373084145E-3</v>
      </c>
      <c r="AE494" s="1">
        <f>(Table2[[#This Row],[Close Price]]/Table2[[#This Row],[Current Week Low]])-1</f>
        <v>0.10151945551255404</v>
      </c>
      <c r="AF494" s="1">
        <f>(Table2[[#This Row],[Current Week High]]/Table2[[#This Row],[Close Price]])-1</f>
        <v>2.0422998373084145E-3</v>
      </c>
      <c r="AG494" s="1">
        <f>(Table2[[#This Row],[Close Price]]/Table2[[#This Row],[Current Month Low]])-1</f>
        <v>0.1180169894928309</v>
      </c>
      <c r="AH494" s="1">
        <f>(Table2[[#This Row],[Current Month High]]/Table2[[#This Row],[Close Price]])-1</f>
        <v>5.8361313994946151E-2</v>
      </c>
      <c r="AI494">
        <v>8.8649659039772892</v>
      </c>
      <c r="AJ494">
        <v>35.150054969474297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0.02</v>
      </c>
      <c r="AM494" t="s">
        <v>3182</v>
      </c>
      <c r="AN494">
        <v>-0.67</v>
      </c>
      <c r="AO494" t="s">
        <v>3181</v>
      </c>
      <c r="AP494">
        <v>-1.0436720615983001E-2</v>
      </c>
      <c r="AQ494">
        <f>(Table2[[#This Row],[Sharpe Ratio]]-AVERAGE(Table2[Sharpe Ratio]))/_xlfn.STDEV.P(Table2[Sharpe Ratio])</f>
        <v>-0.81100579345746238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0.51938820235701855</v>
      </c>
      <c r="AS494">
        <f>_xlfn.RANK.AVG(Table2[[#This Row],[1Y Return vs Nifty Z-Score]],Table2[1Y Return vs Nifty Z-Score])</f>
        <v>419</v>
      </c>
      <c r="AT494">
        <f>_xlfn.RANK.AVG(Table2[[#This Row],[6M Return vs Nifty Z-Score]],Table2[6M Return vs Nifty Z-Score])</f>
        <v>361</v>
      </c>
      <c r="AU494">
        <f>_xlfn.RANK.AVG(Table2[[#This Row],[Sharpe Ratio Z-Score]],Table2[Sharpe Ratio Z-Score])</f>
        <v>581</v>
      </c>
      <c r="AV494">
        <f>(Table2[[#This Row],[Rank 1Y]]+Table2[[#This Row],[Rank 6M]]+Table2[[#This Row],[Rank Sharpe]])/3</f>
        <v>453.66666666666669</v>
      </c>
    </row>
    <row r="495" spans="1:48" x14ac:dyDescent="0.3">
      <c r="A495" t="s">
        <v>1998</v>
      </c>
      <c r="B495" t="s">
        <v>1999</v>
      </c>
      <c r="C495" t="s">
        <v>3136</v>
      </c>
      <c r="D495" t="s">
        <v>502</v>
      </c>
      <c r="E495">
        <v>3341.5036596700002</v>
      </c>
      <c r="F495">
        <v>57.37</v>
      </c>
      <c r="G495">
        <v>23.514997608006901</v>
      </c>
      <c r="H495">
        <f>(Table2[[#This Row],[1Y Return vs Nifty]]-AVERAGE(Table2[1Y Return vs Nifty]))/_xlfn.STDEV.P(Table2[1Y Return vs Nifty])</f>
        <v>-4.4237348062035687E-3</v>
      </c>
      <c r="I495">
        <v>15.408464400654101</v>
      </c>
      <c r="J495">
        <f>(Table2[[#This Row],[1M Return vs Nifty]]-AVERAGE(Table2[1M Return vs Nifty]))/_xlfn.STDEV.P(Table2[1M Return vs Nifty])</f>
        <v>1.8217225096552716</v>
      </c>
      <c r="K495">
        <v>-3.14917953351874</v>
      </c>
      <c r="L495">
        <f>(Table2[[#This Row],[6M Return vs Nifty]]-AVERAGE(Table2[6M Return vs Nifty]))/_xlfn.STDEV.P(Table2[6M Return vs Nifty])</f>
        <v>-0.29114082819903242</v>
      </c>
      <c r="M495">
        <v>-5.4445375619381897</v>
      </c>
      <c r="N495">
        <f>(Table2[[#This Row],[1W Return vs Nifty]]-AVERAGE(Table2[1W Return vs Nifty]))/_xlfn.STDEV.P(Table2[1W Return vs Nifty])</f>
        <v>-1.2763324311114184</v>
      </c>
      <c r="O495">
        <v>58.59</v>
      </c>
      <c r="P495">
        <v>56.790250038755403</v>
      </c>
      <c r="Q495">
        <v>50.701905172262499</v>
      </c>
      <c r="R495">
        <v>43.901533498448401</v>
      </c>
      <c r="S495" s="1">
        <f>(Table2[[#This Row],[Close Price]]-Table2[[#This Row],[20D EMA]])/Table2[[#This Row],[20D EMA]]</f>
        <v>-2.0822665983956407E-2</v>
      </c>
      <c r="T495" s="1">
        <f>(Table2[[#This Row],[Close Price]]-Table2[[#This Row],[50D EMA]])/Table2[[#This Row],[50D EMA]]</f>
        <v>1.0208617867485274E-2</v>
      </c>
      <c r="U495" s="1">
        <f>(Table2[[#This Row],[Close Price]]-Table2[[#This Row],[200D EMA]])/Table2[[#This Row],[200D EMA]]</f>
        <v>0.13151566603034504</v>
      </c>
      <c r="V495">
        <v>0.90121388691441795</v>
      </c>
      <c r="W495">
        <v>56.54</v>
      </c>
      <c r="X495">
        <v>58.67</v>
      </c>
      <c r="Y495">
        <v>55.69</v>
      </c>
      <c r="Z495">
        <v>59.15</v>
      </c>
      <c r="AA495">
        <v>47.05</v>
      </c>
      <c r="AB495">
        <v>69</v>
      </c>
      <c r="AC495" s="1">
        <f>(Table2[[#This Row],[Close Price]]/Table2[[#This Row],[Day Low]])-1</f>
        <v>1.467987265652626E-2</v>
      </c>
      <c r="AD495" s="1">
        <f>(Table2[[#This Row],[Day High]]/Table2[[#This Row],[Close Price]])-1</f>
        <v>2.2659926791005924E-2</v>
      </c>
      <c r="AE495" s="1">
        <f>(Table2[[#This Row],[Close Price]]/Table2[[#This Row],[Current Week Low]])-1</f>
        <v>3.0166995869994606E-2</v>
      </c>
      <c r="AF495" s="1">
        <f>(Table2[[#This Row],[Current Week High]]/Table2[[#This Row],[Close Price]])-1</f>
        <v>3.1026668990761674E-2</v>
      </c>
      <c r="AG495" s="1">
        <f>(Table2[[#This Row],[Close Price]]/Table2[[#This Row],[Current Month Low]])-1</f>
        <v>0.21934112646121151</v>
      </c>
      <c r="AH495" s="1">
        <f>(Table2[[#This Row],[Current Month High]]/Table2[[#This Row],[Close Price]])-1</f>
        <v>0.20271919121492066</v>
      </c>
      <c r="AI495">
        <v>20.271919121492001</v>
      </c>
      <c r="AJ495">
        <v>72.541353383458599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0.06</v>
      </c>
      <c r="AM495" t="s">
        <v>3182</v>
      </c>
      <c r="AN495">
        <v>-11.85</v>
      </c>
      <c r="AO495" t="s">
        <v>3181</v>
      </c>
      <c r="AP495">
        <v>-4.1306185353699003E-2</v>
      </c>
      <c r="AQ495">
        <f>(Table2[[#This Row],[Sharpe Ratio]]-AVERAGE(Table2[Sharpe Ratio]))/_xlfn.STDEV.P(Table2[Sharpe Ratio])</f>
        <v>-1.1777176203017776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-0.92789210476316031</v>
      </c>
      <c r="AS495">
        <f>_xlfn.RANK.AVG(Table2[[#This Row],[1Y Return vs Nifty Z-Score]],Table2[1Y Return vs Nifty Z-Score])</f>
        <v>298</v>
      </c>
      <c r="AT495">
        <f>_xlfn.RANK.AVG(Table2[[#This Row],[6M Return vs Nifty Z-Score]],Table2[6M Return vs Nifty Z-Score])</f>
        <v>419</v>
      </c>
      <c r="AU495">
        <f>_xlfn.RANK.AVG(Table2[[#This Row],[Sharpe Ratio Z-Score]],Table2[Sharpe Ratio Z-Score])</f>
        <v>644</v>
      </c>
      <c r="AV495">
        <f>(Table2[[#This Row],[Rank 1Y]]+Table2[[#This Row],[Rank 6M]]+Table2[[#This Row],[Rank Sharpe]])/3</f>
        <v>453.66666666666669</v>
      </c>
    </row>
    <row r="496" spans="1:48" x14ac:dyDescent="0.3">
      <c r="A496" t="s">
        <v>1868</v>
      </c>
      <c r="B496" t="s">
        <v>1869</v>
      </c>
      <c r="C496" t="s">
        <v>3147</v>
      </c>
      <c r="D496" t="s">
        <v>548</v>
      </c>
      <c r="E496">
        <v>3945.3072443400001</v>
      </c>
      <c r="F496">
        <v>354.2</v>
      </c>
      <c r="G496">
        <v>-5.6052385092673598</v>
      </c>
      <c r="H496">
        <f>(Table2[[#This Row],[1Y Return vs Nifty]]-AVERAGE(Table2[1Y Return vs Nifty]))/_xlfn.STDEV.P(Table2[1Y Return vs Nifty])</f>
        <v>-0.50412512918779806</v>
      </c>
      <c r="I496">
        <v>8.0102156712382797</v>
      </c>
      <c r="J496">
        <f>(Table2[[#This Row],[1M Return vs Nifty]]-AVERAGE(Table2[1M Return vs Nifty]))/_xlfn.STDEV.P(Table2[1M Return vs Nifty])</f>
        <v>0.96854324138012327</v>
      </c>
      <c r="K496">
        <v>2.46040636859746</v>
      </c>
      <c r="L496">
        <f>(Table2[[#This Row],[6M Return vs Nifty]]-AVERAGE(Table2[6M Return vs Nifty]))/_xlfn.STDEV.P(Table2[6M Return vs Nifty])</f>
        <v>-9.252986375181832E-2</v>
      </c>
      <c r="M496">
        <v>13.2765595664409</v>
      </c>
      <c r="N496">
        <f>(Table2[[#This Row],[1W Return vs Nifty]]-AVERAGE(Table2[1W Return vs Nifty]))/_xlfn.STDEV.P(Table2[1W Return vs Nifty])</f>
        <v>2.5964705709695792</v>
      </c>
      <c r="O496">
        <v>318.91000000000003</v>
      </c>
      <c r="P496">
        <v>328.10740688623702</v>
      </c>
      <c r="Q496">
        <v>330.069801911078</v>
      </c>
      <c r="R496">
        <v>71.459120229107398</v>
      </c>
      <c r="S496" s="1">
        <f>(Table2[[#This Row],[Close Price]]-Table2[[#This Row],[20D EMA]])/Table2[[#This Row],[20D EMA]]</f>
        <v>0.11065817942366173</v>
      </c>
      <c r="T496" s="1">
        <f>(Table2[[#This Row],[Close Price]]-Table2[[#This Row],[50D EMA]])/Table2[[#This Row],[50D EMA]]</f>
        <v>7.9524547651586314E-2</v>
      </c>
      <c r="U496" s="1">
        <f>(Table2[[#This Row],[Close Price]]-Table2[[#This Row],[200D EMA]])/Table2[[#This Row],[200D EMA]]</f>
        <v>7.3106348866845888E-2</v>
      </c>
      <c r="V496">
        <v>0.76999138595448702</v>
      </c>
      <c r="W496">
        <v>347.1</v>
      </c>
      <c r="X496">
        <v>354.35</v>
      </c>
      <c r="Y496">
        <v>288.25</v>
      </c>
      <c r="Z496">
        <v>354.35</v>
      </c>
      <c r="AA496">
        <v>282.64999999999998</v>
      </c>
      <c r="AB496">
        <v>354.35</v>
      </c>
      <c r="AC496" s="1">
        <f>(Table2[[#This Row],[Close Price]]/Table2[[#This Row],[Day Low]])-1</f>
        <v>2.0455200230480974E-2</v>
      </c>
      <c r="AD496" s="1">
        <f>(Table2[[#This Row],[Day High]]/Table2[[#This Row],[Close Price]])-1</f>
        <v>4.2348955392434995E-4</v>
      </c>
      <c r="AE496" s="1">
        <f>(Table2[[#This Row],[Close Price]]/Table2[[#This Row],[Current Week Low]])-1</f>
        <v>0.22879444926279269</v>
      </c>
      <c r="AF496" s="1">
        <f>(Table2[[#This Row],[Current Week High]]/Table2[[#This Row],[Close Price]])-1</f>
        <v>4.2348955392434995E-4</v>
      </c>
      <c r="AG496" s="1">
        <f>(Table2[[#This Row],[Close Price]]/Table2[[#This Row],[Current Month Low]])-1</f>
        <v>0.25313992570316657</v>
      </c>
      <c r="AH496" s="1">
        <f>(Table2[[#This Row],[Current Month High]]/Table2[[#This Row],[Close Price]])-1</f>
        <v>4.2348955392434995E-4</v>
      </c>
      <c r="AI496">
        <v>27.583286278938399</v>
      </c>
      <c r="AJ496">
        <v>50.531236719082003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0.03</v>
      </c>
      <c r="AM496" t="s">
        <v>3182</v>
      </c>
      <c r="AN496">
        <v>12.04</v>
      </c>
      <c r="AO496" t="s">
        <v>3182</v>
      </c>
      <c r="AQ496">
        <f>(Table2[[#This Row],[Sharpe Ratio]]-AVERAGE(Table2[Sharpe Ratio]))/_xlfn.STDEV.P(Table2[Sharpe Ratio])</f>
        <v>-0.68702344015560113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480</v>
      </c>
      <c r="AT496">
        <f>_xlfn.RANK.AVG(Table2[[#This Row],[6M Return vs Nifty Z-Score]],Table2[6M Return vs Nifty Z-Score])</f>
        <v>353</v>
      </c>
      <c r="AU496">
        <f>_xlfn.RANK.AVG(Table2[[#This Row],[Sharpe Ratio Z-Score]],Table2[Sharpe Ratio Z-Score])</f>
        <v>529.5</v>
      </c>
      <c r="AV496">
        <f>(Table2[[#This Row],[Rank 1Y]]+Table2[[#This Row],[Rank 6M]]+Table2[[#This Row],[Rank Sharpe]])/3</f>
        <v>454.16666666666669</v>
      </c>
    </row>
    <row r="497" spans="1:48" x14ac:dyDescent="0.3">
      <c r="A497" t="s">
        <v>1387</v>
      </c>
      <c r="B497" t="s">
        <v>1388</v>
      </c>
      <c r="C497" t="s">
        <v>3142</v>
      </c>
      <c r="D497" t="s">
        <v>202</v>
      </c>
      <c r="E497">
        <v>7928.8502280000002</v>
      </c>
      <c r="F497">
        <v>518.95000000000005</v>
      </c>
      <c r="G497">
        <v>-14.013064066899499</v>
      </c>
      <c r="H497">
        <f>(Table2[[#This Row],[1Y Return vs Nifty]]-AVERAGE(Table2[1Y Return vs Nifty]))/_xlfn.STDEV.P(Table2[1Y Return vs Nifty])</f>
        <v>-0.64840287947615149</v>
      </c>
      <c r="I497">
        <v>-5.1825010654262096</v>
      </c>
      <c r="J497">
        <f>(Table2[[#This Row],[1M Return vs Nifty]]-AVERAGE(Table2[1M Return vs Nifty]))/_xlfn.STDEV.P(Table2[1M Return vs Nifty])</f>
        <v>-0.55286443543875108</v>
      </c>
      <c r="K497">
        <v>-9.8076116810812994</v>
      </c>
      <c r="L497">
        <f>(Table2[[#This Row],[6M Return vs Nifty]]-AVERAGE(Table2[6M Return vs Nifty]))/_xlfn.STDEV.P(Table2[6M Return vs Nifty])</f>
        <v>-0.52688686250699246</v>
      </c>
      <c r="M497">
        <v>-0.38016042693583402</v>
      </c>
      <c r="N497">
        <f>(Table2[[#This Row],[1W Return vs Nifty]]-AVERAGE(Table2[1W Return vs Nifty]))/_xlfn.STDEV.P(Table2[1W Return vs Nifty])</f>
        <v>-0.22867294632749169</v>
      </c>
      <c r="O497">
        <v>544.79999999999995</v>
      </c>
      <c r="P497">
        <v>562.48646129560598</v>
      </c>
      <c r="Q497">
        <v>551.94718566568304</v>
      </c>
      <c r="R497">
        <v>36.825268821834598</v>
      </c>
      <c r="S497" s="1">
        <f>(Table2[[#This Row],[Close Price]]-Table2[[#This Row],[20D EMA]])/Table2[[#This Row],[20D EMA]]</f>
        <v>-4.7448604992657691E-2</v>
      </c>
      <c r="T497" s="1">
        <f>(Table2[[#This Row],[Close Price]]-Table2[[#This Row],[50D EMA]])/Table2[[#This Row],[50D EMA]]</f>
        <v>-7.7400016340528455E-2</v>
      </c>
      <c r="U497" s="1">
        <f>(Table2[[#This Row],[Close Price]]-Table2[[#This Row],[200D EMA]])/Table2[[#This Row],[200D EMA]]</f>
        <v>-5.9783230212300677E-2</v>
      </c>
      <c r="V497">
        <v>0.53169707166052804</v>
      </c>
      <c r="W497">
        <v>511</v>
      </c>
      <c r="X497">
        <v>525.25</v>
      </c>
      <c r="Y497">
        <v>503.2</v>
      </c>
      <c r="Z497">
        <v>526.54999999999995</v>
      </c>
      <c r="AA497">
        <v>502</v>
      </c>
      <c r="AB497">
        <v>601.5</v>
      </c>
      <c r="AC497" s="1">
        <f>(Table2[[#This Row],[Close Price]]/Table2[[#This Row],[Day Low]])-1</f>
        <v>1.5557729941291676E-2</v>
      </c>
      <c r="AD497" s="1">
        <f>(Table2[[#This Row],[Day High]]/Table2[[#This Row],[Close Price]])-1</f>
        <v>1.2139897870700356E-2</v>
      </c>
      <c r="AE497" s="1">
        <f>(Table2[[#This Row],[Close Price]]/Table2[[#This Row],[Current Week Low]])-1</f>
        <v>3.1299682034976239E-2</v>
      </c>
      <c r="AF497" s="1">
        <f>(Table2[[#This Row],[Current Week High]]/Table2[[#This Row],[Close Price]])-1</f>
        <v>1.464495616147965E-2</v>
      </c>
      <c r="AG497" s="1">
        <f>(Table2[[#This Row],[Close Price]]/Table2[[#This Row],[Current Month Low]])-1</f>
        <v>3.3764940239043861E-2</v>
      </c>
      <c r="AH497" s="1">
        <f>(Table2[[#This Row],[Current Month High]]/Table2[[#This Row],[Close Price]])-1</f>
        <v>0.15907120146449549</v>
      </c>
      <c r="AI497">
        <v>36.390789093361498</v>
      </c>
      <c r="AJ497">
        <v>19.8498845265588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0.04</v>
      </c>
      <c r="AM497" t="s">
        <v>3182</v>
      </c>
      <c r="AN497">
        <v>-12.83</v>
      </c>
      <c r="AO497" t="s">
        <v>3181</v>
      </c>
      <c r="AP497">
        <v>6.1686029455759003E-2</v>
      </c>
      <c r="AQ497">
        <f>(Table2[[#This Row],[Sharpe Ratio]]-AVERAGE(Table2[Sharpe Ratio]))/_xlfn.STDEV.P(Table2[Sharpe Ratio])</f>
        <v>4.5771791141542978E-2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541</v>
      </c>
      <c r="AT497">
        <f>_xlfn.RANK.AVG(Table2[[#This Row],[6M Return vs Nifty Z-Score]],Table2[6M Return vs Nifty Z-Score])</f>
        <v>502</v>
      </c>
      <c r="AU497">
        <f>_xlfn.RANK.AVG(Table2[[#This Row],[Sharpe Ratio Z-Score]],Table2[Sharpe Ratio Z-Score])</f>
        <v>322</v>
      </c>
      <c r="AV497">
        <f>(Table2[[#This Row],[Rank 1Y]]+Table2[[#This Row],[Rank 6M]]+Table2[[#This Row],[Rank Sharpe]])/3</f>
        <v>455</v>
      </c>
    </row>
    <row r="498" spans="1:48" x14ac:dyDescent="0.3">
      <c r="A498" t="s">
        <v>641</v>
      </c>
      <c r="B498" t="s">
        <v>642</v>
      </c>
      <c r="C498" t="s">
        <v>3150</v>
      </c>
      <c r="D498" t="s">
        <v>158</v>
      </c>
      <c r="E498">
        <v>29268.948779419999</v>
      </c>
      <c r="F498">
        <v>1148.9000000000001</v>
      </c>
      <c r="G498">
        <v>-7.0881836144402897</v>
      </c>
      <c r="H498">
        <f>(Table2[[#This Row],[1Y Return vs Nifty]]-AVERAGE(Table2[1Y Return vs Nifty]))/_xlfn.STDEV.P(Table2[1Y Return vs Nifty])</f>
        <v>-0.52957237260512358</v>
      </c>
      <c r="I498">
        <v>9.1495215525381592</v>
      </c>
      <c r="J498">
        <f>(Table2[[#This Row],[1M Return vs Nifty]]-AVERAGE(Table2[1M Return vs Nifty]))/_xlfn.STDEV.P(Table2[1M Return vs Nifty])</f>
        <v>1.0999300321870009</v>
      </c>
      <c r="K498">
        <v>-2.6965657288960299</v>
      </c>
      <c r="L498">
        <f>(Table2[[#This Row],[6M Return vs Nifty]]-AVERAGE(Table2[6M Return vs Nifty]))/_xlfn.STDEV.P(Table2[6M Return vs Nifty])</f>
        <v>-0.27511574794768495</v>
      </c>
      <c r="M498">
        <v>0.97677054747643299</v>
      </c>
      <c r="N498">
        <f>(Table2[[#This Row],[1W Return vs Nifty]]-AVERAGE(Table2[1W Return vs Nifty]))/_xlfn.STDEV.P(Table2[1W Return vs Nifty])</f>
        <v>5.2033163751619926E-2</v>
      </c>
      <c r="O498">
        <v>1109.3</v>
      </c>
      <c r="P498">
        <v>1093.13113799749</v>
      </c>
      <c r="Q498">
        <v>1069.9918613109701</v>
      </c>
      <c r="R498">
        <v>56.243893967736298</v>
      </c>
      <c r="S498" s="1">
        <f>(Table2[[#This Row],[Close Price]]-Table2[[#This Row],[20D EMA]])/Table2[[#This Row],[20D EMA]]</f>
        <v>3.5698188046515943E-2</v>
      </c>
      <c r="T498" s="1">
        <f>(Table2[[#This Row],[Close Price]]-Table2[[#This Row],[50D EMA]])/Table2[[#This Row],[50D EMA]]</f>
        <v>5.1017540406609621E-2</v>
      </c>
      <c r="U498" s="1">
        <f>(Table2[[#This Row],[Close Price]]-Table2[[#This Row],[200D EMA]])/Table2[[#This Row],[200D EMA]]</f>
        <v>7.3746484942745799E-2</v>
      </c>
      <c r="V498">
        <v>2.0746648345732099</v>
      </c>
      <c r="W498">
        <v>1124.6500000000001</v>
      </c>
      <c r="X498">
        <v>1158.4000000000001</v>
      </c>
      <c r="Y498">
        <v>1065</v>
      </c>
      <c r="Z498">
        <v>1158.4000000000001</v>
      </c>
      <c r="AA498">
        <v>1040</v>
      </c>
      <c r="AB498">
        <v>1247.3499999999999</v>
      </c>
      <c r="AC498" s="1">
        <f>(Table2[[#This Row],[Close Price]]/Table2[[#This Row],[Day Low]])-1</f>
        <v>2.1562263815409155E-2</v>
      </c>
      <c r="AD498" s="1">
        <f>(Table2[[#This Row],[Day High]]/Table2[[#This Row],[Close Price]])-1</f>
        <v>8.2687788319262268E-3</v>
      </c>
      <c r="AE498" s="1">
        <f>(Table2[[#This Row],[Close Price]]/Table2[[#This Row],[Current Week Low]])-1</f>
        <v>7.8779342723004797E-2</v>
      </c>
      <c r="AF498" s="1">
        <f>(Table2[[#This Row],[Current Week High]]/Table2[[#This Row],[Close Price]])-1</f>
        <v>8.2687788319262268E-3</v>
      </c>
      <c r="AG498" s="1">
        <f>(Table2[[#This Row],[Close Price]]/Table2[[#This Row],[Current Month Low]])-1</f>
        <v>0.10471153846153847</v>
      </c>
      <c r="AH498" s="1">
        <f>(Table2[[#This Row],[Current Month High]]/Table2[[#This Row],[Close Price]])-1</f>
        <v>8.5690660631908555E-2</v>
      </c>
      <c r="AI498">
        <v>17.416659413351798</v>
      </c>
      <c r="AJ498">
        <v>23.140407288317199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0.15</v>
      </c>
      <c r="AM498" t="s">
        <v>3182</v>
      </c>
      <c r="AN498">
        <v>4.54</v>
      </c>
      <c r="AO498" t="s">
        <v>3182</v>
      </c>
      <c r="AP498">
        <v>1.3472607217908E-2</v>
      </c>
      <c r="AQ498">
        <f>(Table2[[#This Row],[Sharpe Ratio]]-AVERAGE(Table2[Sharpe Ratio]))/_xlfn.STDEV.P(Table2[Sharpe Ratio])</f>
        <v>-0.52697646664269082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-0.17970139125687851</v>
      </c>
      <c r="AS498">
        <f>_xlfn.RANK.AVG(Table2[[#This Row],[1Y Return vs Nifty Z-Score]],Table2[1Y Return vs Nifty Z-Score])</f>
        <v>488</v>
      </c>
      <c r="AT498">
        <f>_xlfn.RANK.AVG(Table2[[#This Row],[6M Return vs Nifty Z-Score]],Table2[6M Return vs Nifty Z-Score])</f>
        <v>413</v>
      </c>
      <c r="AU498">
        <f>_xlfn.RANK.AVG(Table2[[#This Row],[Sharpe Ratio Z-Score]],Table2[Sharpe Ratio Z-Score])</f>
        <v>467</v>
      </c>
      <c r="AV498">
        <f>(Table2[[#This Row],[Rank 1Y]]+Table2[[#This Row],[Rank 6M]]+Table2[[#This Row],[Rank Sharpe]])/3</f>
        <v>456</v>
      </c>
    </row>
    <row r="499" spans="1:48" x14ac:dyDescent="0.3">
      <c r="A499" t="s">
        <v>679</v>
      </c>
      <c r="B499" t="s">
        <v>680</v>
      </c>
      <c r="C499" t="s">
        <v>3140</v>
      </c>
      <c r="D499" t="s">
        <v>51</v>
      </c>
      <c r="E499">
        <v>26486.201300249999</v>
      </c>
      <c r="F499">
        <v>491.25</v>
      </c>
      <c r="G499">
        <v>8.9331221500386206</v>
      </c>
      <c r="H499">
        <f>(Table2[[#This Row],[1Y Return vs Nifty]]-AVERAGE(Table2[1Y Return vs Nifty]))/_xlfn.STDEV.P(Table2[1Y Return vs Nifty])</f>
        <v>-0.2546477875817601</v>
      </c>
      <c r="I499">
        <v>11.144664129009699</v>
      </c>
      <c r="J499">
        <f>(Table2[[#This Row],[1M Return vs Nifty]]-AVERAGE(Table2[1M Return vs Nifty]))/_xlfn.STDEV.P(Table2[1M Return vs Nifty])</f>
        <v>1.3300134405388302</v>
      </c>
      <c r="K499">
        <v>2.0378307485459199</v>
      </c>
      <c r="L499">
        <f>(Table2[[#This Row],[6M Return vs Nifty]]-AVERAGE(Table2[6M Return vs Nifty]))/_xlfn.STDEV.P(Table2[6M Return vs Nifty])</f>
        <v>-0.10749142293190934</v>
      </c>
      <c r="M499">
        <v>8.3529305554368793</v>
      </c>
      <c r="N499">
        <f>(Table2[[#This Row],[1W Return vs Nifty]]-AVERAGE(Table2[1W Return vs Nifty]))/_xlfn.STDEV.P(Table2[1W Return vs Nifty])</f>
        <v>1.577927422339463</v>
      </c>
      <c r="O499">
        <v>471.88</v>
      </c>
      <c r="P499">
        <v>466.67524415512401</v>
      </c>
      <c r="Q499">
        <v>441.16062086231301</v>
      </c>
      <c r="R499">
        <v>61.625757497893403</v>
      </c>
      <c r="S499" s="1">
        <f>(Table2[[#This Row],[Close Price]]-Table2[[#This Row],[20D EMA]])/Table2[[#This Row],[20D EMA]]</f>
        <v>4.1048571670763763E-2</v>
      </c>
      <c r="T499" s="1">
        <f>(Table2[[#This Row],[Close Price]]-Table2[[#This Row],[50D EMA]])/Table2[[#This Row],[50D EMA]]</f>
        <v>5.2659223202136014E-2</v>
      </c>
      <c r="U499" s="1">
        <f>(Table2[[#This Row],[Close Price]]-Table2[[#This Row],[200D EMA]])/Table2[[#This Row],[200D EMA]]</f>
        <v>0.11354000508880409</v>
      </c>
      <c r="V499">
        <v>1.6056458334524299</v>
      </c>
      <c r="W499">
        <v>479.35</v>
      </c>
      <c r="X499">
        <v>493</v>
      </c>
      <c r="Y499">
        <v>459.55</v>
      </c>
      <c r="Z499">
        <v>495.95</v>
      </c>
      <c r="AA499">
        <v>427.05</v>
      </c>
      <c r="AB499">
        <v>495.95</v>
      </c>
      <c r="AC499" s="1">
        <f>(Table2[[#This Row],[Close Price]]/Table2[[#This Row],[Day Low]])-1</f>
        <v>2.4825284239073708E-2</v>
      </c>
      <c r="AD499" s="1">
        <f>(Table2[[#This Row],[Day High]]/Table2[[#This Row],[Close Price]])-1</f>
        <v>3.5623409669212069E-3</v>
      </c>
      <c r="AE499" s="1">
        <f>(Table2[[#This Row],[Close Price]]/Table2[[#This Row],[Current Week Low]])-1</f>
        <v>6.8980524426069056E-2</v>
      </c>
      <c r="AF499" s="1">
        <f>(Table2[[#This Row],[Current Week High]]/Table2[[#This Row],[Close Price]])-1</f>
        <v>9.5674300254453559E-3</v>
      </c>
      <c r="AG499" s="1">
        <f>(Table2[[#This Row],[Close Price]]/Table2[[#This Row],[Current Month Low]])-1</f>
        <v>0.15033368458025986</v>
      </c>
      <c r="AH499" s="1">
        <f>(Table2[[#This Row],[Current Month High]]/Table2[[#This Row],[Close Price]])-1</f>
        <v>9.5674300254453559E-3</v>
      </c>
      <c r="AI499">
        <v>5.4452926208651498</v>
      </c>
      <c r="AJ499">
        <v>37.740081312210798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0.14000000000000001</v>
      </c>
      <c r="AM499" t="s">
        <v>3182</v>
      </c>
      <c r="AN499">
        <v>1.92</v>
      </c>
      <c r="AO499" t="s">
        <v>3182</v>
      </c>
      <c r="AP499">
        <v>-3.1780495480210003E-2</v>
      </c>
      <c r="AQ499">
        <f>(Table2[[#This Row],[Sharpe Ratio]]-AVERAGE(Table2[Sharpe Ratio]))/_xlfn.STDEV.P(Table2[Sharpe Ratio])</f>
        <v>-1.0645577982854404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1.4812438540791835</v>
      </c>
      <c r="AS499">
        <f>_xlfn.RANK.AVG(Table2[[#This Row],[1Y Return vs Nifty Z-Score]],Table2[1Y Return vs Nifty Z-Score])</f>
        <v>387</v>
      </c>
      <c r="AT499">
        <f>_xlfn.RANK.AVG(Table2[[#This Row],[6M Return vs Nifty Z-Score]],Table2[6M Return vs Nifty Z-Score])</f>
        <v>360</v>
      </c>
      <c r="AU499">
        <f>_xlfn.RANK.AVG(Table2[[#This Row],[Sharpe Ratio Z-Score]],Table2[Sharpe Ratio Z-Score])</f>
        <v>625</v>
      </c>
      <c r="AV499">
        <f>(Table2[[#This Row],[Rank 1Y]]+Table2[[#This Row],[Rank 6M]]+Table2[[#This Row],[Rank Sharpe]])/3</f>
        <v>457.33333333333331</v>
      </c>
    </row>
    <row r="500" spans="1:48" x14ac:dyDescent="0.3">
      <c r="A500" t="s">
        <v>1230</v>
      </c>
      <c r="B500" t="s">
        <v>1231</v>
      </c>
      <c r="C500" t="s">
        <v>3134</v>
      </c>
      <c r="D500" t="s">
        <v>18</v>
      </c>
      <c r="E500">
        <v>9525.8622579999992</v>
      </c>
      <c r="F500">
        <v>639.70000000000005</v>
      </c>
      <c r="G500">
        <v>-15.651590069286099</v>
      </c>
      <c r="H500">
        <f>(Table2[[#This Row],[1Y Return vs Nifty]]-AVERAGE(Table2[1Y Return vs Nifty]))/_xlfn.STDEV.P(Table2[1Y Return vs Nifty])</f>
        <v>-0.67651988116616812</v>
      </c>
      <c r="I500">
        <v>-25.084448762181999</v>
      </c>
      <c r="J500">
        <f>(Table2[[#This Row],[1M Return vs Nifty]]-AVERAGE(Table2[1M Return vs Nifty]))/_xlfn.STDEV.P(Table2[1M Return vs Nifty])</f>
        <v>-2.8479926197150247</v>
      </c>
      <c r="K500">
        <v>-44.024646494469003</v>
      </c>
      <c r="L500">
        <f>(Table2[[#This Row],[6M Return vs Nifty]]-AVERAGE(Table2[6M Return vs Nifty]))/_xlfn.STDEV.P(Table2[6M Return vs Nifty])</f>
        <v>-1.7383627902126557</v>
      </c>
      <c r="M500">
        <v>-17.496836911808501</v>
      </c>
      <c r="N500">
        <f>(Table2[[#This Row],[1W Return vs Nifty]]-AVERAGE(Table2[1W Return vs Nifty]))/_xlfn.STDEV.P(Table2[1W Return vs Nifty])</f>
        <v>-3.7695720518492823</v>
      </c>
      <c r="O500">
        <v>802.71</v>
      </c>
      <c r="P500">
        <v>872.94582954294594</v>
      </c>
      <c r="Q500">
        <v>865.75667829563201</v>
      </c>
      <c r="R500">
        <v>9.1957719358533403</v>
      </c>
      <c r="S500" s="1">
        <f>(Table2[[#This Row],[Close Price]]-Table2[[#This Row],[20D EMA]])/Table2[[#This Row],[20D EMA]]</f>
        <v>-0.20307458484384147</v>
      </c>
      <c r="T500" s="1">
        <f>(Table2[[#This Row],[Close Price]]-Table2[[#This Row],[50D EMA]])/Table2[[#This Row],[50D EMA]]</f>
        <v>-0.26719393305890238</v>
      </c>
      <c r="U500" s="1">
        <f>(Table2[[#This Row],[Close Price]]-Table2[[#This Row],[200D EMA]])/Table2[[#This Row],[200D EMA]]</f>
        <v>-0.26110878952808936</v>
      </c>
      <c r="V500">
        <v>2.1403934280357602</v>
      </c>
      <c r="W500">
        <v>633.04999999999995</v>
      </c>
      <c r="X500">
        <v>655</v>
      </c>
      <c r="Y500">
        <v>633.04999999999995</v>
      </c>
      <c r="Z500">
        <v>720</v>
      </c>
      <c r="AA500">
        <v>633.04999999999995</v>
      </c>
      <c r="AB500">
        <v>999</v>
      </c>
      <c r="AC500" s="1">
        <f>(Table2[[#This Row],[Close Price]]/Table2[[#This Row],[Day Low]])-1</f>
        <v>1.0504699470816004E-2</v>
      </c>
      <c r="AD500" s="1">
        <f>(Table2[[#This Row],[Day High]]/Table2[[#This Row],[Close Price]])-1</f>
        <v>2.3917461309989063E-2</v>
      </c>
      <c r="AE500" s="1">
        <f>(Table2[[#This Row],[Close Price]]/Table2[[#This Row],[Current Week Low]])-1</f>
        <v>1.0504699470816004E-2</v>
      </c>
      <c r="AF500" s="1">
        <f>(Table2[[#This Row],[Current Week High]]/Table2[[#This Row],[Close Price]])-1</f>
        <v>0.12552759105830846</v>
      </c>
      <c r="AG500" s="1">
        <f>(Table2[[#This Row],[Close Price]]/Table2[[#This Row],[Current Month Low]])-1</f>
        <v>1.0504699470816004E-2</v>
      </c>
      <c r="AH500" s="1">
        <f>(Table2[[#This Row],[Current Month High]]/Table2[[#This Row],[Close Price]])-1</f>
        <v>0.56166953259340313</v>
      </c>
      <c r="AI500">
        <v>99.312177583242104</v>
      </c>
      <c r="AJ500">
        <v>12.405552626954799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-0.23</v>
      </c>
      <c r="AM500" t="s">
        <v>3181</v>
      </c>
      <c r="AN500">
        <v>-28.33</v>
      </c>
      <c r="AO500" t="s">
        <v>3181</v>
      </c>
      <c r="AP500">
        <v>0.15273552732272</v>
      </c>
      <c r="AQ500">
        <f>(Table2[[#This Row],[Sharpe Ratio]]-AVERAGE(Table2[Sharpe Ratio]))/_xlfn.STDEV.P(Table2[Sharpe Ratio])</f>
        <v>1.1273884624943378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550</v>
      </c>
      <c r="AT500">
        <f>_xlfn.RANK.AVG(Table2[[#This Row],[6M Return vs Nifty Z-Score]],Table2[6M Return vs Nifty Z-Score])</f>
        <v>726</v>
      </c>
      <c r="AU500">
        <f>_xlfn.RANK.AVG(Table2[[#This Row],[Sharpe Ratio Z-Score]],Table2[Sharpe Ratio Z-Score])</f>
        <v>98</v>
      </c>
      <c r="AV500">
        <f>(Table2[[#This Row],[Rank 1Y]]+Table2[[#This Row],[Rank 6M]]+Table2[[#This Row],[Rank Sharpe]])/3</f>
        <v>458</v>
      </c>
    </row>
    <row r="501" spans="1:48" x14ac:dyDescent="0.3">
      <c r="A501" t="s">
        <v>2112</v>
      </c>
      <c r="B501" t="s">
        <v>2113</v>
      </c>
      <c r="C501" t="s">
        <v>3138</v>
      </c>
      <c r="D501" t="s">
        <v>533</v>
      </c>
      <c r="E501">
        <v>2928.5697054000002</v>
      </c>
      <c r="F501">
        <v>402.9</v>
      </c>
      <c r="G501">
        <v>-13.8813457513304</v>
      </c>
      <c r="H501">
        <f>(Table2[[#This Row],[1Y Return vs Nifty]]-AVERAGE(Table2[1Y Return vs Nifty]))/_xlfn.STDEV.P(Table2[1Y Return vs Nifty])</f>
        <v>-0.64614260158244219</v>
      </c>
      <c r="I501">
        <v>-7.8332737974169602</v>
      </c>
      <c r="J501">
        <f>(Table2[[#This Row],[1M Return vs Nifty]]-AVERAGE(Table2[1M Return vs Nifty]))/_xlfn.STDEV.P(Table2[1M Return vs Nifty])</f>
        <v>-0.85855628530200423</v>
      </c>
      <c r="K501">
        <v>8.89548142615687</v>
      </c>
      <c r="L501">
        <f>(Table2[[#This Row],[6M Return vs Nifty]]-AVERAGE(Table2[6M Return vs Nifty]))/_xlfn.STDEV.P(Table2[6M Return vs Nifty])</f>
        <v>0.13530807041546766</v>
      </c>
      <c r="M501">
        <v>-1.33523542995947</v>
      </c>
      <c r="N501">
        <f>(Table2[[#This Row],[1W Return vs Nifty]]-AVERAGE(Table2[1W Return vs Nifty]))/_xlfn.STDEV.P(Table2[1W Return vs Nifty])</f>
        <v>-0.42624776331380287</v>
      </c>
      <c r="O501">
        <v>414.09</v>
      </c>
      <c r="P501">
        <v>426.31643274796198</v>
      </c>
      <c r="Q501">
        <v>394.59220279273597</v>
      </c>
      <c r="R501">
        <v>39.640504454989397</v>
      </c>
      <c r="S501" s="1">
        <f>(Table2[[#This Row],[Close Price]]-Table2[[#This Row],[20D EMA]])/Table2[[#This Row],[20D EMA]]</f>
        <v>-2.7023110917916392E-2</v>
      </c>
      <c r="T501" s="1">
        <f>(Table2[[#This Row],[Close Price]]-Table2[[#This Row],[50D EMA]])/Table2[[#This Row],[50D EMA]]</f>
        <v>-5.4927351960194756E-2</v>
      </c>
      <c r="U501" s="1">
        <f>(Table2[[#This Row],[Close Price]]-Table2[[#This Row],[200D EMA]])/Table2[[#This Row],[200D EMA]]</f>
        <v>2.1054134239007673E-2</v>
      </c>
      <c r="V501">
        <v>0.36853878941190699</v>
      </c>
      <c r="W501">
        <v>392.05</v>
      </c>
      <c r="X501">
        <v>407.35</v>
      </c>
      <c r="Y501">
        <v>373.5</v>
      </c>
      <c r="Z501">
        <v>407.35</v>
      </c>
      <c r="AA501">
        <v>373.5</v>
      </c>
      <c r="AB501">
        <v>465</v>
      </c>
      <c r="AC501" s="1">
        <f>(Table2[[#This Row],[Close Price]]/Table2[[#This Row],[Day Low]])-1</f>
        <v>2.7675041448794735E-2</v>
      </c>
      <c r="AD501" s="1">
        <f>(Table2[[#This Row],[Day High]]/Table2[[#This Row],[Close Price]])-1</f>
        <v>1.1044924298833525E-2</v>
      </c>
      <c r="AE501" s="1">
        <f>(Table2[[#This Row],[Close Price]]/Table2[[#This Row],[Current Week Low]])-1</f>
        <v>7.8714859437750917E-2</v>
      </c>
      <c r="AF501" s="1">
        <f>(Table2[[#This Row],[Current Week High]]/Table2[[#This Row],[Close Price]])-1</f>
        <v>1.1044924298833525E-2</v>
      </c>
      <c r="AG501" s="1">
        <f>(Table2[[#This Row],[Close Price]]/Table2[[#This Row],[Current Month Low]])-1</f>
        <v>7.8714859437750917E-2</v>
      </c>
      <c r="AH501" s="1">
        <f>(Table2[[#This Row],[Current Month High]]/Table2[[#This Row],[Close Price]])-1</f>
        <v>0.15413253909158597</v>
      </c>
      <c r="AI501">
        <v>25.341275750806599</v>
      </c>
      <c r="AJ501">
        <v>36.553126588713702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-7.0000000000000007E-2</v>
      </c>
      <c r="AM501" t="s">
        <v>3181</v>
      </c>
      <c r="AN501">
        <v>-5.58</v>
      </c>
      <c r="AO501" t="s">
        <v>3181</v>
      </c>
      <c r="AP501">
        <v>-6.2427750537589997E-3</v>
      </c>
      <c r="AQ501">
        <f>(Table2[[#This Row],[Sharpe Ratio]]-AVERAGE(Table2[Sharpe Ratio]))/_xlfn.STDEV.P(Table2[Sharpe Ratio])</f>
        <v>-0.761184086088183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539</v>
      </c>
      <c r="AT501">
        <f>_xlfn.RANK.AVG(Table2[[#This Row],[6M Return vs Nifty Z-Score]],Table2[6M Return vs Nifty Z-Score])</f>
        <v>271</v>
      </c>
      <c r="AU501">
        <f>_xlfn.RANK.AVG(Table2[[#This Row],[Sharpe Ratio Z-Score]],Table2[Sharpe Ratio Z-Score])</f>
        <v>567</v>
      </c>
      <c r="AV501">
        <f>(Table2[[#This Row],[Rank 1Y]]+Table2[[#This Row],[Rank 6M]]+Table2[[#This Row],[Rank Sharpe]])/3</f>
        <v>459</v>
      </c>
    </row>
    <row r="502" spans="1:48" x14ac:dyDescent="0.3">
      <c r="A502" t="s">
        <v>538</v>
      </c>
      <c r="B502" t="s">
        <v>539</v>
      </c>
      <c r="C502" t="s">
        <v>3148</v>
      </c>
      <c r="D502" t="s">
        <v>540</v>
      </c>
      <c r="E502">
        <v>37873.015257599996</v>
      </c>
      <c r="F502">
        <v>576</v>
      </c>
      <c r="G502">
        <v>-11.883545945610701</v>
      </c>
      <c r="H502">
        <f>(Table2[[#This Row],[1Y Return vs Nifty]]-AVERAGE(Table2[1Y Return vs Nifty]))/_xlfn.STDEV.P(Table2[1Y Return vs Nifty])</f>
        <v>-0.61186048434297324</v>
      </c>
      <c r="I502">
        <v>-8.5385109716004202</v>
      </c>
      <c r="J502">
        <f>(Table2[[#This Row],[1M Return vs Nifty]]-AVERAGE(Table2[1M Return vs Nifty]))/_xlfn.STDEV.P(Table2[1M Return vs Nifty])</f>
        <v>-0.9398854968812137</v>
      </c>
      <c r="K502">
        <v>18.8075421520814</v>
      </c>
      <c r="L502">
        <f>(Table2[[#This Row],[6M Return vs Nifty]]-AVERAGE(Table2[6M Return vs Nifty]))/_xlfn.STDEV.P(Table2[6M Return vs Nifty])</f>
        <v>0.48625089842217645</v>
      </c>
      <c r="M502">
        <v>-3.74302180294299</v>
      </c>
      <c r="N502">
        <f>(Table2[[#This Row],[1W Return vs Nifty]]-AVERAGE(Table2[1W Return vs Nifty]))/_xlfn.STDEV.P(Table2[1W Return vs Nifty])</f>
        <v>-0.92434262547467561</v>
      </c>
      <c r="O502">
        <v>609.86</v>
      </c>
      <c r="P502">
        <v>623.14106579631402</v>
      </c>
      <c r="Q502">
        <v>572.629602327425</v>
      </c>
      <c r="R502">
        <v>23.023369421001799</v>
      </c>
      <c r="S502" s="1">
        <f>(Table2[[#This Row],[Close Price]]-Table2[[#This Row],[20D EMA]])/Table2[[#This Row],[20D EMA]]</f>
        <v>-5.5520939231954898E-2</v>
      </c>
      <c r="T502" s="1">
        <f>(Table2[[#This Row],[Close Price]]-Table2[[#This Row],[50D EMA]])/Table2[[#This Row],[50D EMA]]</f>
        <v>-7.5650712790164609E-2</v>
      </c>
      <c r="U502" s="1">
        <f>(Table2[[#This Row],[Close Price]]-Table2[[#This Row],[200D EMA]])/Table2[[#This Row],[200D EMA]]</f>
        <v>5.8858250758888099E-3</v>
      </c>
      <c r="V502">
        <v>0.682321544785921</v>
      </c>
      <c r="W502">
        <v>570.1</v>
      </c>
      <c r="X502">
        <v>579.70000000000005</v>
      </c>
      <c r="Y502">
        <v>563.1</v>
      </c>
      <c r="Z502">
        <v>593.70000000000005</v>
      </c>
      <c r="AA502">
        <v>563.1</v>
      </c>
      <c r="AB502">
        <v>685.95</v>
      </c>
      <c r="AC502" s="1">
        <f>(Table2[[#This Row],[Close Price]]/Table2[[#This Row],[Day Low]])-1</f>
        <v>1.0349061568145856E-2</v>
      </c>
      <c r="AD502" s="1">
        <f>(Table2[[#This Row],[Day High]]/Table2[[#This Row],[Close Price]])-1</f>
        <v>6.423611111111116E-3</v>
      </c>
      <c r="AE502" s="1">
        <f>(Table2[[#This Row],[Close Price]]/Table2[[#This Row],[Current Week Low]])-1</f>
        <v>2.2908897176345144E-2</v>
      </c>
      <c r="AF502" s="1">
        <f>(Table2[[#This Row],[Current Week High]]/Table2[[#This Row],[Close Price]])-1</f>
        <v>3.0729166666666696E-2</v>
      </c>
      <c r="AG502" s="1">
        <f>(Table2[[#This Row],[Close Price]]/Table2[[#This Row],[Current Month Low]])-1</f>
        <v>2.2908897176345144E-2</v>
      </c>
      <c r="AH502" s="1">
        <f>(Table2[[#This Row],[Current Month High]]/Table2[[#This Row],[Close Price]])-1</f>
        <v>0.1908854166666667</v>
      </c>
      <c r="AI502">
        <v>24.2100694444444</v>
      </c>
      <c r="AJ502">
        <v>36.800855005343699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-7.0000000000000007E-2</v>
      </c>
      <c r="AM502" t="s">
        <v>3181</v>
      </c>
      <c r="AN502">
        <v>-8.08</v>
      </c>
      <c r="AO502" t="s">
        <v>3181</v>
      </c>
      <c r="AP502">
        <v>-8.1719548893032998E-2</v>
      </c>
      <c r="AQ502">
        <f>(Table2[[#This Row],[Sharpe Ratio]]-AVERAGE(Table2[Sharpe Ratio]))/_xlfn.STDEV.P(Table2[Sharpe Ratio])</f>
        <v>-1.6578055809564896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524</v>
      </c>
      <c r="AT502">
        <f>_xlfn.RANK.AVG(Table2[[#This Row],[6M Return vs Nifty Z-Score]],Table2[6M Return vs Nifty Z-Score])</f>
        <v>160</v>
      </c>
      <c r="AU502">
        <f>_xlfn.RANK.AVG(Table2[[#This Row],[Sharpe Ratio Z-Score]],Table2[Sharpe Ratio Z-Score])</f>
        <v>694</v>
      </c>
      <c r="AV502">
        <f>(Table2[[#This Row],[Rank 1Y]]+Table2[[#This Row],[Rank 6M]]+Table2[[#This Row],[Rank Sharpe]])/3</f>
        <v>459.33333333333331</v>
      </c>
    </row>
    <row r="503" spans="1:48" x14ac:dyDescent="0.3">
      <c r="A503" t="s">
        <v>76</v>
      </c>
      <c r="B503" t="s">
        <v>77</v>
      </c>
      <c r="C503" t="s">
        <v>3142</v>
      </c>
      <c r="D503" t="s">
        <v>62</v>
      </c>
      <c r="E503">
        <v>307013.11882706499</v>
      </c>
      <c r="F503">
        <v>834.05</v>
      </c>
      <c r="G503">
        <v>5.8081075497479899</v>
      </c>
      <c r="H503">
        <f>(Table2[[#This Row],[1Y Return vs Nifty]]-AVERAGE(Table2[1Y Return vs Nifty]))/_xlfn.STDEV.P(Table2[1Y Return vs Nifty])</f>
        <v>-0.30827283879835155</v>
      </c>
      <c r="I503">
        <v>-7.7884735619517</v>
      </c>
      <c r="J503">
        <f>(Table2[[#This Row],[1M Return vs Nifty]]-AVERAGE(Table2[1M Return vs Nifty]))/_xlfn.STDEV.P(Table2[1M Return vs Nifty])</f>
        <v>-0.8533898420651298</v>
      </c>
      <c r="K503">
        <v>-25.931282717186601</v>
      </c>
      <c r="L503">
        <f>(Table2[[#This Row],[6M Return vs Nifty]]-AVERAGE(Table2[6M Return vs Nifty]))/_xlfn.STDEV.P(Table2[6M Return vs Nifty])</f>
        <v>-1.0977557128623125</v>
      </c>
      <c r="M503">
        <v>-3.2640712343157698</v>
      </c>
      <c r="N503">
        <f>(Table2[[#This Row],[1W Return vs Nifty]]-AVERAGE(Table2[1W Return vs Nifty]))/_xlfn.STDEV.P(Table2[1W Return vs Nifty])</f>
        <v>-0.82526289807899289</v>
      </c>
      <c r="O503">
        <v>894.24</v>
      </c>
      <c r="P503">
        <v>945.96825190181096</v>
      </c>
      <c r="Q503">
        <v>931.72125863327597</v>
      </c>
      <c r="R503">
        <v>23.182614915337499</v>
      </c>
      <c r="S503" s="1">
        <f>(Table2[[#This Row],[Close Price]]-Table2[[#This Row],[20D EMA]])/Table2[[#This Row],[20D EMA]]</f>
        <v>-6.7308552513866582E-2</v>
      </c>
      <c r="T503" s="1">
        <f>(Table2[[#This Row],[Close Price]]-Table2[[#This Row],[50D EMA]])/Table2[[#This Row],[50D EMA]]</f>
        <v>-0.11831079074462197</v>
      </c>
      <c r="U503" s="1">
        <f>(Table2[[#This Row],[Close Price]]-Table2[[#This Row],[200D EMA]])/Table2[[#This Row],[200D EMA]]</f>
        <v>-0.10482883987915882</v>
      </c>
      <c r="V503">
        <v>0.91215247349742501</v>
      </c>
      <c r="W503">
        <v>831.85</v>
      </c>
      <c r="X503">
        <v>843.85</v>
      </c>
      <c r="Y503">
        <v>825.7</v>
      </c>
      <c r="Z503">
        <v>886.75</v>
      </c>
      <c r="AA503">
        <v>825.7</v>
      </c>
      <c r="AB503">
        <v>984.5</v>
      </c>
      <c r="AC503" s="1">
        <f>(Table2[[#This Row],[Close Price]]/Table2[[#This Row],[Day Low]])-1</f>
        <v>2.6447075794913122E-3</v>
      </c>
      <c r="AD503" s="1">
        <f>(Table2[[#This Row],[Day High]]/Table2[[#This Row],[Close Price]])-1</f>
        <v>1.1749895090222395E-2</v>
      </c>
      <c r="AE503" s="1">
        <f>(Table2[[#This Row],[Close Price]]/Table2[[#This Row],[Current Week Low]])-1</f>
        <v>1.0112631706430841E-2</v>
      </c>
      <c r="AF503" s="1">
        <f>(Table2[[#This Row],[Current Week High]]/Table2[[#This Row],[Close Price]])-1</f>
        <v>6.3185660332114368E-2</v>
      </c>
      <c r="AG503" s="1">
        <f>(Table2[[#This Row],[Close Price]]/Table2[[#This Row],[Current Month Low]])-1</f>
        <v>1.0112631706430841E-2</v>
      </c>
      <c r="AH503" s="1">
        <f>(Table2[[#This Row],[Current Month High]]/Table2[[#This Row],[Close Price]])-1</f>
        <v>0.18038486901264927</v>
      </c>
      <c r="AI503">
        <v>41.358431748696098</v>
      </c>
      <c r="AJ503">
        <v>33.171004311033002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-0.16</v>
      </c>
      <c r="AM503" t="s">
        <v>3181</v>
      </c>
      <c r="AN503">
        <v>-9.08</v>
      </c>
      <c r="AO503" t="s">
        <v>3181</v>
      </c>
      <c r="AP503">
        <v>6.8758111018902002E-2</v>
      </c>
      <c r="AQ503">
        <f>(Table2[[#This Row],[Sharpe Ratio]]-AVERAGE(Table2[Sharpe Ratio]))/_xlfn.STDEV.P(Table2[Sharpe Ratio])</f>
        <v>0.12978413057299287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403</v>
      </c>
      <c r="AT503">
        <f>_xlfn.RANK.AVG(Table2[[#This Row],[6M Return vs Nifty Z-Score]],Table2[6M Return vs Nifty Z-Score])</f>
        <v>670</v>
      </c>
      <c r="AU503">
        <f>_xlfn.RANK.AVG(Table2[[#This Row],[Sharpe Ratio Z-Score]],Table2[Sharpe Ratio Z-Score])</f>
        <v>306</v>
      </c>
      <c r="AV503">
        <f>(Table2[[#This Row],[Rank 1Y]]+Table2[[#This Row],[Rank 6M]]+Table2[[#This Row],[Rank Sharpe]])/3</f>
        <v>459.66666666666669</v>
      </c>
    </row>
    <row r="504" spans="1:48" x14ac:dyDescent="0.3">
      <c r="A504" t="s">
        <v>242</v>
      </c>
      <c r="B504" t="s">
        <v>243</v>
      </c>
      <c r="C504" t="s">
        <v>3146</v>
      </c>
      <c r="D504" t="s">
        <v>244</v>
      </c>
      <c r="E504">
        <v>102718.13337087999</v>
      </c>
      <c r="F504">
        <v>1638.4</v>
      </c>
      <c r="G504">
        <v>4.6118679739766204</v>
      </c>
      <c r="H504">
        <f>(Table2[[#This Row],[1Y Return vs Nifty]]-AVERAGE(Table2[1Y Return vs Nifty]))/_xlfn.STDEV.P(Table2[1Y Return vs Nifty])</f>
        <v>-0.32880023361823096</v>
      </c>
      <c r="I504">
        <v>-11.5407013024086</v>
      </c>
      <c r="J504">
        <f>(Table2[[#This Row],[1M Return vs Nifty]]-AVERAGE(Table2[1M Return vs Nifty]))/_xlfn.STDEV.P(Table2[1M Return vs Nifty])</f>
        <v>-1.286103452419443</v>
      </c>
      <c r="K504">
        <v>-8.8343041143638494</v>
      </c>
      <c r="L504">
        <f>(Table2[[#This Row],[6M Return vs Nifty]]-AVERAGE(Table2[6M Return vs Nifty]))/_xlfn.STDEV.P(Table2[6M Return vs Nifty])</f>
        <v>-0.49242628771543823</v>
      </c>
      <c r="M504">
        <v>-3.93248725431337</v>
      </c>
      <c r="N504">
        <f>(Table2[[#This Row],[1W Return vs Nifty]]-AVERAGE(Table2[1W Return vs Nifty]))/_xlfn.STDEV.P(Table2[1W Return vs Nifty])</f>
        <v>-0.96353703613480401</v>
      </c>
      <c r="O504">
        <v>1793.52</v>
      </c>
      <c r="P504">
        <v>1857.9909472747099</v>
      </c>
      <c r="Q504">
        <v>1733.7038293792</v>
      </c>
      <c r="R504">
        <v>14.94017833827</v>
      </c>
      <c r="S504" s="1">
        <f>(Table2[[#This Row],[Close Price]]-Table2[[#This Row],[20D EMA]])/Table2[[#This Row],[20D EMA]]</f>
        <v>-8.6489138677014965E-2</v>
      </c>
      <c r="T504" s="1">
        <f>(Table2[[#This Row],[Close Price]]-Table2[[#This Row],[50D EMA]])/Table2[[#This Row],[50D EMA]]</f>
        <v>-0.11818730742300146</v>
      </c>
      <c r="U504" s="1">
        <f>(Table2[[#This Row],[Close Price]]-Table2[[#This Row],[200D EMA]])/Table2[[#This Row],[200D EMA]]</f>
        <v>-5.4971228513307283E-2</v>
      </c>
      <c r="V504">
        <v>1.5431366283416199</v>
      </c>
      <c r="W504">
        <v>1632.6</v>
      </c>
      <c r="X504">
        <v>1679.1</v>
      </c>
      <c r="Y504">
        <v>1632.6</v>
      </c>
      <c r="Z504">
        <v>1709.65</v>
      </c>
      <c r="AA504">
        <v>1632.6</v>
      </c>
      <c r="AB504">
        <v>2065.4</v>
      </c>
      <c r="AC504" s="1">
        <f>(Table2[[#This Row],[Close Price]]/Table2[[#This Row],[Day Low]])-1</f>
        <v>3.5526154600025173E-3</v>
      </c>
      <c r="AD504" s="1">
        <f>(Table2[[#This Row],[Day High]]/Table2[[#This Row],[Close Price]])-1</f>
        <v>2.4841308593749778E-2</v>
      </c>
      <c r="AE504" s="1">
        <f>(Table2[[#This Row],[Close Price]]/Table2[[#This Row],[Current Week Low]])-1</f>
        <v>3.5526154600025173E-3</v>
      </c>
      <c r="AF504" s="1">
        <f>(Table2[[#This Row],[Current Week High]]/Table2[[#This Row],[Close Price]])-1</f>
        <v>4.3487548828125E-2</v>
      </c>
      <c r="AG504" s="1">
        <f>(Table2[[#This Row],[Close Price]]/Table2[[#This Row],[Current Month Low]])-1</f>
        <v>3.5526154600025173E-3</v>
      </c>
      <c r="AH504" s="1">
        <f>(Table2[[#This Row],[Current Month High]]/Table2[[#This Row],[Close Price]])-1</f>
        <v>0.2606201171875</v>
      </c>
      <c r="AI504">
        <v>28.5400390625</v>
      </c>
      <c r="AJ504">
        <v>32.895323843127699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-0.08</v>
      </c>
      <c r="AM504" t="s">
        <v>3181</v>
      </c>
      <c r="AN504">
        <v>-15.32</v>
      </c>
      <c r="AO504" t="s">
        <v>3181</v>
      </c>
      <c r="AP504">
        <v>6.2640473516920002E-3</v>
      </c>
      <c r="AQ504">
        <f>(Table2[[#This Row],[Sharpe Ratio]]-AVERAGE(Table2[Sharpe Ratio]))/_xlfn.STDEV.P(Table2[Sharpe Ratio])</f>
        <v>-0.61261009132381217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412</v>
      </c>
      <c r="AT504">
        <f>_xlfn.RANK.AVG(Table2[[#This Row],[6M Return vs Nifty Z-Score]],Table2[6M Return vs Nifty Z-Score])</f>
        <v>487</v>
      </c>
      <c r="AU504">
        <f>_xlfn.RANK.AVG(Table2[[#This Row],[Sharpe Ratio Z-Score]],Table2[Sharpe Ratio Z-Score])</f>
        <v>485</v>
      </c>
      <c r="AV504">
        <f>(Table2[[#This Row],[Rank 1Y]]+Table2[[#This Row],[Rank 6M]]+Table2[[#This Row],[Rank Sharpe]])/3</f>
        <v>461.33333333333331</v>
      </c>
    </row>
    <row r="505" spans="1:48" x14ac:dyDescent="0.3">
      <c r="A505" t="s">
        <v>1539</v>
      </c>
      <c r="B505" t="s">
        <v>1540</v>
      </c>
      <c r="C505" t="s">
        <v>3136</v>
      </c>
      <c r="D505" t="s">
        <v>24</v>
      </c>
      <c r="E505">
        <v>6409.8873107500003</v>
      </c>
      <c r="F505">
        <v>24.5</v>
      </c>
      <c r="G505">
        <v>-16.8812951521797</v>
      </c>
      <c r="H505">
        <f>(Table2[[#This Row],[1Y Return vs Nifty]]-AVERAGE(Table2[1Y Return vs Nifty]))/_xlfn.STDEV.P(Table2[1Y Return vs Nifty])</f>
        <v>-0.69762154195371751</v>
      </c>
      <c r="I505">
        <v>7.3059033872639496</v>
      </c>
      <c r="J505">
        <f>(Table2[[#This Row],[1M Return vs Nifty]]-AVERAGE(Table2[1M Return vs Nifty]))/_xlfn.STDEV.P(Table2[1M Return vs Nifty])</f>
        <v>0.88732068979312539</v>
      </c>
      <c r="K505">
        <v>-23.176229364767401</v>
      </c>
      <c r="L505">
        <f>(Table2[[#This Row],[6M Return vs Nifty]]-AVERAGE(Table2[6M Return vs Nifty]))/_xlfn.STDEV.P(Table2[6M Return vs Nifty])</f>
        <v>-1.0002112928328262</v>
      </c>
      <c r="M505">
        <v>5.4572132038264698</v>
      </c>
      <c r="N505">
        <f>(Table2[[#This Row],[1W Return vs Nifty]]-AVERAGE(Table2[1W Return vs Nifty]))/_xlfn.STDEV.P(Table2[1W Return vs Nifty])</f>
        <v>0.97889506993022124</v>
      </c>
      <c r="O505">
        <v>24.25</v>
      </c>
      <c r="P505">
        <v>24.709700295028501</v>
      </c>
      <c r="Q505">
        <v>25.547665493232898</v>
      </c>
      <c r="R505">
        <v>60.426567665944098</v>
      </c>
      <c r="S505" s="1">
        <f>(Table2[[#This Row],[Close Price]]-Table2[[#This Row],[20D EMA]])/Table2[[#This Row],[20D EMA]]</f>
        <v>1.0309278350515464E-2</v>
      </c>
      <c r="T505" s="1">
        <f>(Table2[[#This Row],[Close Price]]-Table2[[#This Row],[50D EMA]])/Table2[[#This Row],[50D EMA]]</f>
        <v>-8.4865576079322935E-3</v>
      </c>
      <c r="U505" s="1">
        <f>(Table2[[#This Row],[Close Price]]-Table2[[#This Row],[200D EMA]])/Table2[[#This Row],[200D EMA]]</f>
        <v>-4.1008267213707081E-2</v>
      </c>
      <c r="V505">
        <v>1.32425063133271</v>
      </c>
      <c r="W505">
        <v>24.43</v>
      </c>
      <c r="X505">
        <v>25.1</v>
      </c>
      <c r="Y505">
        <v>22.46</v>
      </c>
      <c r="Z505">
        <v>25.1</v>
      </c>
      <c r="AA505">
        <v>22.41</v>
      </c>
      <c r="AB505">
        <v>26.29</v>
      </c>
      <c r="AC505" s="1">
        <f>(Table2[[#This Row],[Close Price]]/Table2[[#This Row],[Day Low]])-1</f>
        <v>2.8653295128939771E-3</v>
      </c>
      <c r="AD505" s="1">
        <f>(Table2[[#This Row],[Day High]]/Table2[[#This Row],[Close Price]])-1</f>
        <v>2.4489795918367419E-2</v>
      </c>
      <c r="AE505" s="1">
        <f>(Table2[[#This Row],[Close Price]]/Table2[[#This Row],[Current Week Low]])-1</f>
        <v>9.082813891362429E-2</v>
      </c>
      <c r="AF505" s="1">
        <f>(Table2[[#This Row],[Current Week High]]/Table2[[#This Row],[Close Price]])-1</f>
        <v>2.4489795918367419E-2</v>
      </c>
      <c r="AG505" s="1">
        <f>(Table2[[#This Row],[Close Price]]/Table2[[#This Row],[Current Month Low]])-1</f>
        <v>9.3261936635430587E-2</v>
      </c>
      <c r="AH505" s="1">
        <f>(Table2[[#This Row],[Current Month High]]/Table2[[#This Row],[Close Price]])-1</f>
        <v>7.3061224489795906E-2</v>
      </c>
      <c r="AI505">
        <v>50.537653336267098</v>
      </c>
      <c r="AJ505">
        <v>15.4591691563522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-0.03</v>
      </c>
      <c r="AM505" t="s">
        <v>3181</v>
      </c>
      <c r="AN505">
        <v>2.2999999999999998</v>
      </c>
      <c r="AO505" t="s">
        <v>3182</v>
      </c>
      <c r="AP505">
        <v>0.11317022413524799</v>
      </c>
      <c r="AQ505">
        <f>(Table2[[#This Row],[Sharpe Ratio]]-AVERAGE(Table2[Sharpe Ratio]))/_xlfn.STDEV.P(Table2[Sharpe Ratio])</f>
        <v>0.65737498040761921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557</v>
      </c>
      <c r="AT505">
        <f>_xlfn.RANK.AVG(Table2[[#This Row],[6M Return vs Nifty Z-Score]],Table2[6M Return vs Nifty Z-Score])</f>
        <v>648</v>
      </c>
      <c r="AU505">
        <f>_xlfn.RANK.AVG(Table2[[#This Row],[Sharpe Ratio Z-Score]],Table2[Sharpe Ratio Z-Score])</f>
        <v>181</v>
      </c>
      <c r="AV505">
        <f>(Table2[[#This Row],[Rank 1Y]]+Table2[[#This Row],[Rank 6M]]+Table2[[#This Row],[Rank Sharpe]])/3</f>
        <v>462</v>
      </c>
    </row>
    <row r="506" spans="1:48" x14ac:dyDescent="0.3">
      <c r="A506" t="s">
        <v>498</v>
      </c>
      <c r="B506" t="s">
        <v>499</v>
      </c>
      <c r="C506" t="s">
        <v>3142</v>
      </c>
      <c r="D506" t="s">
        <v>202</v>
      </c>
      <c r="E506">
        <v>42597.404421300002</v>
      </c>
      <c r="F506">
        <v>685.7</v>
      </c>
      <c r="G506">
        <v>-0.23534880365229299</v>
      </c>
      <c r="H506">
        <f>(Table2[[#This Row],[1Y Return vs Nifty]]-AVERAGE(Table2[1Y Return vs Nifty]))/_xlfn.STDEV.P(Table2[1Y Return vs Nifty])</f>
        <v>-0.41197816434984991</v>
      </c>
      <c r="I506">
        <v>-1.2103345479440399</v>
      </c>
      <c r="J506">
        <f>(Table2[[#This Row],[1M Return vs Nifty]]-AVERAGE(Table2[1M Return vs Nifty]))/_xlfn.STDEV.P(Table2[1M Return vs Nifty])</f>
        <v>-9.4787092164556899E-2</v>
      </c>
      <c r="K506">
        <v>5.6529121764832402</v>
      </c>
      <c r="L506">
        <f>(Table2[[#This Row],[6M Return vs Nifty]]-AVERAGE(Table2[6M Return vs Nifty]))/_xlfn.STDEV.P(Table2[6M Return vs Nifty])</f>
        <v>2.0502839298210285E-2</v>
      </c>
      <c r="M506">
        <v>1.5599561000750799</v>
      </c>
      <c r="N506">
        <f>(Table2[[#This Row],[1W Return vs Nifty]]-AVERAGE(Table2[1W Return vs Nifty]))/_xlfn.STDEV.P(Table2[1W Return vs Nifty])</f>
        <v>0.17267581323879003</v>
      </c>
      <c r="O506">
        <v>681.5</v>
      </c>
      <c r="P506">
        <v>688.34193911890998</v>
      </c>
      <c r="Q506">
        <v>659.25843021830303</v>
      </c>
      <c r="R506">
        <v>53.491231569829097</v>
      </c>
      <c r="S506" s="1">
        <f>(Table2[[#This Row],[Close Price]]-Table2[[#This Row],[20D EMA]])/Table2[[#This Row],[20D EMA]]</f>
        <v>6.1628760088041756E-3</v>
      </c>
      <c r="T506" s="1">
        <f>(Table2[[#This Row],[Close Price]]-Table2[[#This Row],[50D EMA]])/Table2[[#This Row],[50D EMA]]</f>
        <v>-3.8381202259616214E-3</v>
      </c>
      <c r="U506" s="1">
        <f>(Table2[[#This Row],[Close Price]]-Table2[[#This Row],[200D EMA]])/Table2[[#This Row],[200D EMA]]</f>
        <v>4.0108049544305871E-2</v>
      </c>
      <c r="V506">
        <v>1.9964789130721401</v>
      </c>
      <c r="W506">
        <v>669.8</v>
      </c>
      <c r="X506">
        <v>691</v>
      </c>
      <c r="Y506">
        <v>669.8</v>
      </c>
      <c r="Z506">
        <v>709.8</v>
      </c>
      <c r="AA506">
        <v>626.85</v>
      </c>
      <c r="AB506">
        <v>745.7</v>
      </c>
      <c r="AC506" s="1">
        <f>(Table2[[#This Row],[Close Price]]/Table2[[#This Row],[Day Low]])-1</f>
        <v>2.3738429381905179E-2</v>
      </c>
      <c r="AD506" s="1">
        <f>(Table2[[#This Row],[Day High]]/Table2[[#This Row],[Close Price]])-1</f>
        <v>7.7293276943268818E-3</v>
      </c>
      <c r="AE506" s="1">
        <f>(Table2[[#This Row],[Close Price]]/Table2[[#This Row],[Current Week Low]])-1</f>
        <v>2.3738429381905179E-2</v>
      </c>
      <c r="AF506" s="1">
        <f>(Table2[[#This Row],[Current Week High]]/Table2[[#This Row],[Close Price]])-1</f>
        <v>3.5146565553448861E-2</v>
      </c>
      <c r="AG506" s="1">
        <f>(Table2[[#This Row],[Close Price]]/Table2[[#This Row],[Current Month Low]])-1</f>
        <v>9.3882108957485944E-2</v>
      </c>
      <c r="AH506" s="1">
        <f>(Table2[[#This Row],[Current Month High]]/Table2[[#This Row],[Close Price]])-1</f>
        <v>8.7501822954644926E-2</v>
      </c>
      <c r="AI506">
        <v>12.097127023479599</v>
      </c>
      <c r="AJ506">
        <v>28.987960872836702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0.11</v>
      </c>
      <c r="AM506" t="s">
        <v>3182</v>
      </c>
      <c r="AN506">
        <v>4.4000000000000004</v>
      </c>
      <c r="AO506" t="s">
        <v>3182</v>
      </c>
      <c r="AP506">
        <v>-2.2936426764653999E-2</v>
      </c>
      <c r="AQ506">
        <f>(Table2[[#This Row],[Sharpe Ratio]]-AVERAGE(Table2[Sharpe Ratio]))/_xlfn.STDEV.P(Table2[Sharpe Ratio])</f>
        <v>-0.95949525110574585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458</v>
      </c>
      <c r="AT506">
        <f>_xlfn.RANK.AVG(Table2[[#This Row],[6M Return vs Nifty Z-Score]],Table2[6M Return vs Nifty Z-Score])</f>
        <v>318</v>
      </c>
      <c r="AU506">
        <f>_xlfn.RANK.AVG(Table2[[#This Row],[Sharpe Ratio Z-Score]],Table2[Sharpe Ratio Z-Score])</f>
        <v>611</v>
      </c>
      <c r="AV506">
        <f>(Table2[[#This Row],[Rank 1Y]]+Table2[[#This Row],[Rank 6M]]+Table2[[#This Row],[Rank Sharpe]])/3</f>
        <v>462.33333333333331</v>
      </c>
    </row>
    <row r="507" spans="1:48" x14ac:dyDescent="0.3">
      <c r="A507" t="s">
        <v>1724</v>
      </c>
      <c r="B507" t="s">
        <v>1725</v>
      </c>
      <c r="C507" t="s">
        <v>3150</v>
      </c>
      <c r="D507" t="s">
        <v>284</v>
      </c>
      <c r="E507">
        <v>4805.1511891999999</v>
      </c>
      <c r="F507">
        <v>287.89999999999998</v>
      </c>
      <c r="G507">
        <v>3.1123456076164402</v>
      </c>
      <c r="H507">
        <f>(Table2[[#This Row],[1Y Return vs Nifty]]-AVERAGE(Table2[1Y Return vs Nifty]))/_xlfn.STDEV.P(Table2[1Y Return vs Nifty])</f>
        <v>-0.35453194178017383</v>
      </c>
      <c r="I507">
        <v>3.1543777936294601</v>
      </c>
      <c r="J507">
        <f>(Table2[[#This Row],[1M Return vs Nifty]]-AVERAGE(Table2[1M Return vs Nifty]))/_xlfn.STDEV.P(Table2[1M Return vs Nifty])</f>
        <v>0.40855933724228904</v>
      </c>
      <c r="K507">
        <v>1.3974304508636</v>
      </c>
      <c r="L507">
        <f>(Table2[[#This Row],[6M Return vs Nifty]]-AVERAGE(Table2[6M Return vs Nifty]))/_xlfn.STDEV.P(Table2[6M Return vs Nifty])</f>
        <v>-0.13016520366623885</v>
      </c>
      <c r="M507">
        <v>1.74580859404203</v>
      </c>
      <c r="N507">
        <f>(Table2[[#This Row],[1W Return vs Nifty]]-AVERAGE(Table2[1W Return vs Nifty]))/_xlfn.STDEV.P(Table2[1W Return vs Nifty])</f>
        <v>0.21112281726017049</v>
      </c>
      <c r="O507">
        <v>282.60000000000002</v>
      </c>
      <c r="P507">
        <v>284.87083417960503</v>
      </c>
      <c r="Q507">
        <v>275.05694955995398</v>
      </c>
      <c r="R507">
        <v>51.034646108991197</v>
      </c>
      <c r="S507" s="1">
        <f>(Table2[[#This Row],[Close Price]]-Table2[[#This Row],[20D EMA]])/Table2[[#This Row],[20D EMA]]</f>
        <v>1.8754423213021777E-2</v>
      </c>
      <c r="T507" s="1">
        <f>(Table2[[#This Row],[Close Price]]-Table2[[#This Row],[50D EMA]])/Table2[[#This Row],[50D EMA]]</f>
        <v>1.0633471233089191E-2</v>
      </c>
      <c r="U507" s="1">
        <f>(Table2[[#This Row],[Close Price]]-Table2[[#This Row],[200D EMA]])/Table2[[#This Row],[200D EMA]]</f>
        <v>4.6692332117377056E-2</v>
      </c>
      <c r="V507">
        <v>0.44422446889269601</v>
      </c>
      <c r="W507">
        <v>279.60000000000002</v>
      </c>
      <c r="X507">
        <v>291</v>
      </c>
      <c r="Y507">
        <v>261.10000000000002</v>
      </c>
      <c r="Z507">
        <v>291</v>
      </c>
      <c r="AA507">
        <v>261.10000000000002</v>
      </c>
      <c r="AB507">
        <v>306.55</v>
      </c>
      <c r="AC507" s="1">
        <f>(Table2[[#This Row],[Close Price]]/Table2[[#This Row],[Day Low]])-1</f>
        <v>2.9685264663805278E-2</v>
      </c>
      <c r="AD507" s="1">
        <f>(Table2[[#This Row],[Day High]]/Table2[[#This Row],[Close Price]])-1</f>
        <v>1.0767627648489153E-2</v>
      </c>
      <c r="AE507" s="1">
        <f>(Table2[[#This Row],[Close Price]]/Table2[[#This Row],[Current Week Low]])-1</f>
        <v>0.10264266564534652</v>
      </c>
      <c r="AF507" s="1">
        <f>(Table2[[#This Row],[Current Week High]]/Table2[[#This Row],[Close Price]])-1</f>
        <v>1.0767627648489153E-2</v>
      </c>
      <c r="AG507" s="1">
        <f>(Table2[[#This Row],[Close Price]]/Table2[[#This Row],[Current Month Low]])-1</f>
        <v>0.10264266564534652</v>
      </c>
      <c r="AH507" s="1">
        <f>(Table2[[#This Row],[Current Month High]]/Table2[[#This Row],[Close Price]])-1</f>
        <v>6.4779437304619769E-2</v>
      </c>
      <c r="AI507">
        <v>16.707189996526498</v>
      </c>
      <c r="AJ507">
        <v>36.380862150639402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0.03</v>
      </c>
      <c r="AM507" t="s">
        <v>3182</v>
      </c>
      <c r="AN507">
        <v>-3.26</v>
      </c>
      <c r="AO507" t="s">
        <v>3181</v>
      </c>
      <c r="AP507">
        <v>-1.8231155528435E-2</v>
      </c>
      <c r="AQ507">
        <f>(Table2[[#This Row],[Sharpe Ratio]]-AVERAGE(Table2[Sharpe Ratio]))/_xlfn.STDEV.P(Table2[Sharpe Ratio])</f>
        <v>-0.90359928318105087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427</v>
      </c>
      <c r="AT507">
        <f>_xlfn.RANK.AVG(Table2[[#This Row],[6M Return vs Nifty Z-Score]],Table2[6M Return vs Nifty Z-Score])</f>
        <v>368</v>
      </c>
      <c r="AU507">
        <f>_xlfn.RANK.AVG(Table2[[#This Row],[Sharpe Ratio Z-Score]],Table2[Sharpe Ratio Z-Score])</f>
        <v>592</v>
      </c>
      <c r="AV507">
        <f>(Table2[[#This Row],[Rank 1Y]]+Table2[[#This Row],[Rank 6M]]+Table2[[#This Row],[Rank Sharpe]])/3</f>
        <v>462.33333333333331</v>
      </c>
    </row>
    <row r="508" spans="1:48" x14ac:dyDescent="0.3">
      <c r="A508" t="s">
        <v>1072</v>
      </c>
      <c r="B508" t="s">
        <v>1073</v>
      </c>
      <c r="C508" t="s">
        <v>3138</v>
      </c>
      <c r="D508" t="s">
        <v>125</v>
      </c>
      <c r="E508">
        <v>12397.132454799999</v>
      </c>
      <c r="F508">
        <v>1948.25</v>
      </c>
      <c r="G508">
        <v>0.367572032272097</v>
      </c>
      <c r="H508">
        <f>(Table2[[#This Row],[1Y Return vs Nifty]]-AVERAGE(Table2[1Y Return vs Nifty]))/_xlfn.STDEV.P(Table2[1Y Return vs Nifty])</f>
        <v>-0.40163208126179373</v>
      </c>
      <c r="I508">
        <v>6.0463337615816501E-2</v>
      </c>
      <c r="J508">
        <f>(Table2[[#This Row],[1M Return vs Nifty]]-AVERAGE(Table2[1M Return vs Nifty]))/_xlfn.STDEV.P(Table2[1M Return vs Nifty])</f>
        <v>5.1763591623169167E-2</v>
      </c>
      <c r="K508">
        <v>9.5115222071728596</v>
      </c>
      <c r="L508">
        <f>(Table2[[#This Row],[6M Return vs Nifty]]-AVERAGE(Table2[6M Return vs Nifty]))/_xlfn.STDEV.P(Table2[6M Return vs Nifty])</f>
        <v>0.15711938693532762</v>
      </c>
      <c r="M508">
        <v>2.4296547253566101</v>
      </c>
      <c r="N508">
        <f>(Table2[[#This Row],[1W Return vs Nifty]]-AVERAGE(Table2[1W Return vs Nifty]))/_xlfn.STDEV.P(Table2[1W Return vs Nifty])</f>
        <v>0.35258895742040186</v>
      </c>
      <c r="O508">
        <v>1922.2</v>
      </c>
      <c r="P508">
        <v>2007.7080032649601</v>
      </c>
      <c r="Q508">
        <v>1907.4746131039201</v>
      </c>
      <c r="R508">
        <v>47.990246442050299</v>
      </c>
      <c r="S508" s="1">
        <f>(Table2[[#This Row],[Close Price]]-Table2[[#This Row],[20D EMA]])/Table2[[#This Row],[20D EMA]]</f>
        <v>1.3552179793986034E-2</v>
      </c>
      <c r="T508" s="1">
        <f>(Table2[[#This Row],[Close Price]]-Table2[[#This Row],[50D EMA]])/Table2[[#This Row],[50D EMA]]</f>
        <v>-2.9614865890990494E-2</v>
      </c>
      <c r="U508" s="1">
        <f>(Table2[[#This Row],[Close Price]]-Table2[[#This Row],[200D EMA]])/Table2[[#This Row],[200D EMA]]</f>
        <v>2.1376634119249716E-2</v>
      </c>
      <c r="V508">
        <v>1.3937485710250199</v>
      </c>
      <c r="W508">
        <v>1896.05</v>
      </c>
      <c r="X508">
        <v>1963</v>
      </c>
      <c r="Y508">
        <v>1799.15</v>
      </c>
      <c r="Z508">
        <v>1963</v>
      </c>
      <c r="AA508">
        <v>1775.05</v>
      </c>
      <c r="AB508">
        <v>2033.6</v>
      </c>
      <c r="AC508" s="1">
        <f>(Table2[[#This Row],[Close Price]]/Table2[[#This Row],[Day Low]])-1</f>
        <v>2.7530919543260923E-2</v>
      </c>
      <c r="AD508" s="1">
        <f>(Table2[[#This Row],[Day High]]/Table2[[#This Row],[Close Price]])-1</f>
        <v>7.5708969588090813E-3</v>
      </c>
      <c r="AE508" s="1">
        <f>(Table2[[#This Row],[Close Price]]/Table2[[#This Row],[Current Week Low]])-1</f>
        <v>8.2872467554122808E-2</v>
      </c>
      <c r="AF508" s="1">
        <f>(Table2[[#This Row],[Current Week High]]/Table2[[#This Row],[Close Price]])-1</f>
        <v>7.5708969588090813E-3</v>
      </c>
      <c r="AG508" s="1">
        <f>(Table2[[#This Row],[Close Price]]/Table2[[#This Row],[Current Month Low]])-1</f>
        <v>9.7574716205177436E-2</v>
      </c>
      <c r="AH508" s="1">
        <f>(Table2[[#This Row],[Current Month High]]/Table2[[#This Row],[Close Price]])-1</f>
        <v>4.3808546131143267E-2</v>
      </c>
      <c r="AI508">
        <v>27.4990375978442</v>
      </c>
      <c r="AJ508">
        <v>35.281047113147899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-0.11</v>
      </c>
      <c r="AM508" t="s">
        <v>3181</v>
      </c>
      <c r="AN508">
        <v>-2.84</v>
      </c>
      <c r="AO508" t="s">
        <v>3181</v>
      </c>
      <c r="AP508">
        <v>-5.7774487324331998E-2</v>
      </c>
      <c r="AQ508">
        <f>(Table2[[#This Row],[Sharpe Ratio]]-AVERAGE(Table2[Sharpe Ratio]))/_xlfn.STDEV.P(Table2[Sharpe Ratio])</f>
        <v>-1.3733517575304717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452</v>
      </c>
      <c r="AT508">
        <f>_xlfn.RANK.AVG(Table2[[#This Row],[6M Return vs Nifty Z-Score]],Table2[6M Return vs Nifty Z-Score])</f>
        <v>263</v>
      </c>
      <c r="AU508">
        <f>_xlfn.RANK.AVG(Table2[[#This Row],[Sharpe Ratio Z-Score]],Table2[Sharpe Ratio Z-Score])</f>
        <v>674</v>
      </c>
      <c r="AV508">
        <f>(Table2[[#This Row],[Rank 1Y]]+Table2[[#This Row],[Rank 6M]]+Table2[[#This Row],[Rank Sharpe]])/3</f>
        <v>463</v>
      </c>
    </row>
    <row r="509" spans="1:48" x14ac:dyDescent="0.3">
      <c r="A509" t="s">
        <v>783</v>
      </c>
      <c r="B509" t="s">
        <v>784</v>
      </c>
      <c r="C509" t="s">
        <v>3150</v>
      </c>
      <c r="D509" t="s">
        <v>473</v>
      </c>
      <c r="E509">
        <v>20458.412475199999</v>
      </c>
      <c r="F509">
        <v>1973.5</v>
      </c>
      <c r="G509">
        <v>-12.7767471175175</v>
      </c>
      <c r="H509">
        <f>(Table2[[#This Row],[1Y Return vs Nifty]]-AVERAGE(Table2[1Y Return vs Nifty]))/_xlfn.STDEV.P(Table2[1Y Return vs Nifty])</f>
        <v>-0.62718775948138916</v>
      </c>
      <c r="I509">
        <v>-1.4040827382921499</v>
      </c>
      <c r="J509">
        <f>(Table2[[#This Row],[1M Return vs Nifty]]-AVERAGE(Table2[1M Return vs Nifty]))/_xlfn.STDEV.P(Table2[1M Return vs Nifty])</f>
        <v>-0.11713047981163419</v>
      </c>
      <c r="K509">
        <v>14.179261660630701</v>
      </c>
      <c r="L509">
        <f>(Table2[[#This Row],[6M Return vs Nifty]]-AVERAGE(Table2[6M Return vs Nifty]))/_xlfn.STDEV.P(Table2[6M Return vs Nifty])</f>
        <v>0.32238367752936981</v>
      </c>
      <c r="M509">
        <v>-0.336499081658027</v>
      </c>
      <c r="N509">
        <f>(Table2[[#This Row],[1W Return vs Nifty]]-AVERAGE(Table2[1W Return vs Nifty]))/_xlfn.STDEV.P(Table2[1W Return vs Nifty])</f>
        <v>-0.21964079463748937</v>
      </c>
      <c r="O509">
        <v>1954.31</v>
      </c>
      <c r="P509">
        <v>1967.2367476284801</v>
      </c>
      <c r="Q509">
        <v>1879.99392220035</v>
      </c>
      <c r="R509">
        <v>47.546051981231798</v>
      </c>
      <c r="S509" s="1">
        <f>(Table2[[#This Row],[Close Price]]-Table2[[#This Row],[20D EMA]])/Table2[[#This Row],[20D EMA]]</f>
        <v>9.8193224207009412E-3</v>
      </c>
      <c r="T509" s="1">
        <f>(Table2[[#This Row],[Close Price]]-Table2[[#This Row],[50D EMA]])/Table2[[#This Row],[50D EMA]]</f>
        <v>3.183781707550102E-3</v>
      </c>
      <c r="U509" s="1">
        <f>(Table2[[#This Row],[Close Price]]-Table2[[#This Row],[200D EMA]])/Table2[[#This Row],[200D EMA]]</f>
        <v>4.9737436220118343E-2</v>
      </c>
      <c r="V509">
        <v>0.68766271645545696</v>
      </c>
      <c r="W509">
        <v>1901.05</v>
      </c>
      <c r="X509">
        <v>1991</v>
      </c>
      <c r="Y509">
        <v>1861.1</v>
      </c>
      <c r="Z509">
        <v>1991</v>
      </c>
      <c r="AA509">
        <v>1850</v>
      </c>
      <c r="AB509">
        <v>2134.9499999999998</v>
      </c>
      <c r="AC509" s="1">
        <f>(Table2[[#This Row],[Close Price]]/Table2[[#This Row],[Day Low]])-1</f>
        <v>3.8110517871702498E-2</v>
      </c>
      <c r="AD509" s="1">
        <f>(Table2[[#This Row],[Day High]]/Table2[[#This Row],[Close Price]])-1</f>
        <v>8.8674942994679817E-3</v>
      </c>
      <c r="AE509" s="1">
        <f>(Table2[[#This Row],[Close Price]]/Table2[[#This Row],[Current Week Low]])-1</f>
        <v>6.0394390414271193E-2</v>
      </c>
      <c r="AF509" s="1">
        <f>(Table2[[#This Row],[Current Week High]]/Table2[[#This Row],[Close Price]])-1</f>
        <v>8.8674942994679817E-3</v>
      </c>
      <c r="AG509" s="1">
        <f>(Table2[[#This Row],[Close Price]]/Table2[[#This Row],[Current Month Low]])-1</f>
        <v>6.6756756756756852E-2</v>
      </c>
      <c r="AH509" s="1">
        <f>(Table2[[#This Row],[Current Month High]]/Table2[[#This Row],[Close Price]])-1</f>
        <v>8.1808968837091323E-2</v>
      </c>
      <c r="AI509">
        <v>18.064352672916101</v>
      </c>
      <c r="AJ509">
        <v>34.967856654356403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0.02</v>
      </c>
      <c r="AM509" t="s">
        <v>3182</v>
      </c>
      <c r="AN509">
        <v>-1.24</v>
      </c>
      <c r="AO509" t="s">
        <v>3181</v>
      </c>
      <c r="AP509">
        <v>-4.4305360289907003E-2</v>
      </c>
      <c r="AQ509">
        <f>(Table2[[#This Row],[Sharpe Ratio]]-AVERAGE(Table2[Sharpe Ratio]))/_xlfn.STDEV.P(Table2[Sharpe Ratio])</f>
        <v>-1.2133461266340808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531</v>
      </c>
      <c r="AT509">
        <f>_xlfn.RANK.AVG(Table2[[#This Row],[6M Return vs Nifty Z-Score]],Table2[6M Return vs Nifty Z-Score])</f>
        <v>215</v>
      </c>
      <c r="AU509">
        <f>_xlfn.RANK.AVG(Table2[[#This Row],[Sharpe Ratio Z-Score]],Table2[Sharpe Ratio Z-Score])</f>
        <v>648</v>
      </c>
      <c r="AV509">
        <f>(Table2[[#This Row],[Rank 1Y]]+Table2[[#This Row],[Rank 6M]]+Table2[[#This Row],[Rank Sharpe]])/3</f>
        <v>464.66666666666669</v>
      </c>
    </row>
    <row r="510" spans="1:48" x14ac:dyDescent="0.3">
      <c r="A510" t="s">
        <v>407</v>
      </c>
      <c r="B510" t="s">
        <v>408</v>
      </c>
      <c r="C510" t="s">
        <v>3142</v>
      </c>
      <c r="D510" t="s">
        <v>409</v>
      </c>
      <c r="E510">
        <v>54852.786076550001</v>
      </c>
      <c r="F510">
        <v>2837.45</v>
      </c>
      <c r="G510">
        <v>-15.7581031920035</v>
      </c>
      <c r="H510">
        <f>(Table2[[#This Row],[1Y Return vs Nifty]]-AVERAGE(Table2[1Y Return vs Nifty]))/_xlfn.STDEV.P(Table2[1Y Return vs Nifty])</f>
        <v>-0.67834763955821809</v>
      </c>
      <c r="I510">
        <v>-0.85573380385905795</v>
      </c>
      <c r="J510">
        <f>(Table2[[#This Row],[1M Return vs Nifty]]-AVERAGE(Table2[1M Return vs Nifty]))/_xlfn.STDEV.P(Table2[1M Return vs Nifty])</f>
        <v>-5.3893900487269643E-2</v>
      </c>
      <c r="K510">
        <v>8.2373745655264994</v>
      </c>
      <c r="L510">
        <f>(Table2[[#This Row],[6M Return vs Nifty]]-AVERAGE(Table2[6M Return vs Nifty]))/_xlfn.STDEV.P(Table2[6M Return vs Nifty])</f>
        <v>0.11200737753369588</v>
      </c>
      <c r="M510">
        <v>-1.3649829552971899</v>
      </c>
      <c r="N510">
        <f>(Table2[[#This Row],[1W Return vs Nifty]]-AVERAGE(Table2[1W Return vs Nifty]))/_xlfn.STDEV.P(Table2[1W Return vs Nifty])</f>
        <v>-0.43240158563748304</v>
      </c>
      <c r="O510">
        <v>2947.98</v>
      </c>
      <c r="P510">
        <v>2980.1862361008798</v>
      </c>
      <c r="Q510">
        <v>2837.0690268636599</v>
      </c>
      <c r="R510">
        <v>31.876080626120199</v>
      </c>
      <c r="S510" s="1">
        <f>(Table2[[#This Row],[Close Price]]-Table2[[#This Row],[20D EMA]])/Table2[[#This Row],[20D EMA]]</f>
        <v>-3.749347010495329E-2</v>
      </c>
      <c r="T510" s="1">
        <f>(Table2[[#This Row],[Close Price]]-Table2[[#This Row],[50D EMA]])/Table2[[#This Row],[50D EMA]]</f>
        <v>-4.7895072587016786E-2</v>
      </c>
      <c r="U510" s="1">
        <f>(Table2[[#This Row],[Close Price]]-Table2[[#This Row],[200D EMA]])/Table2[[#This Row],[200D EMA]]</f>
        <v>1.3428405609187805E-4</v>
      </c>
      <c r="V510">
        <v>0.56591582391240003</v>
      </c>
      <c r="W510">
        <v>2821.65</v>
      </c>
      <c r="X510">
        <v>2883.15</v>
      </c>
      <c r="Y510">
        <v>2821.65</v>
      </c>
      <c r="Z510">
        <v>2979.95</v>
      </c>
      <c r="AA510">
        <v>2779</v>
      </c>
      <c r="AB510">
        <v>3105.45</v>
      </c>
      <c r="AC510" s="1">
        <f>(Table2[[#This Row],[Close Price]]/Table2[[#This Row],[Day Low]])-1</f>
        <v>5.5995605408181159E-3</v>
      </c>
      <c r="AD510" s="1">
        <f>(Table2[[#This Row],[Day High]]/Table2[[#This Row],[Close Price]])-1</f>
        <v>1.61060106786024E-2</v>
      </c>
      <c r="AE510" s="1">
        <f>(Table2[[#This Row],[Close Price]]/Table2[[#This Row],[Current Week Low]])-1</f>
        <v>5.5995605408181159E-3</v>
      </c>
      <c r="AF510" s="1">
        <f>(Table2[[#This Row],[Current Week High]]/Table2[[#This Row],[Close Price]])-1</f>
        <v>5.0221149271352905E-2</v>
      </c>
      <c r="AG510" s="1">
        <f>(Table2[[#This Row],[Close Price]]/Table2[[#This Row],[Current Month Low]])-1</f>
        <v>2.1032745591939461E-2</v>
      </c>
      <c r="AH510" s="1">
        <f>(Table2[[#This Row],[Current Month High]]/Table2[[#This Row],[Close Price]])-1</f>
        <v>9.4451003541912604E-2</v>
      </c>
      <c r="AI510">
        <v>18.944827221625001</v>
      </c>
      <c r="AJ510">
        <v>29.339502233567298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0.09</v>
      </c>
      <c r="AM510" t="s">
        <v>3182</v>
      </c>
      <c r="AN510">
        <v>-6.3</v>
      </c>
      <c r="AO510" t="s">
        <v>3181</v>
      </c>
      <c r="AP510">
        <v>-2.9056702843649998E-3</v>
      </c>
      <c r="AQ510">
        <f>(Table2[[#This Row],[Sharpe Ratio]]-AVERAGE(Table2[Sharpe Ratio]))/_xlfn.STDEV.P(Table2[Sharpe Ratio])</f>
        <v>-0.72154116397232992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551</v>
      </c>
      <c r="AT510">
        <f>_xlfn.RANK.AVG(Table2[[#This Row],[6M Return vs Nifty Z-Score]],Table2[6M Return vs Nifty Z-Score])</f>
        <v>283</v>
      </c>
      <c r="AU510">
        <f>_xlfn.RANK.AVG(Table2[[#This Row],[Sharpe Ratio Z-Score]],Table2[Sharpe Ratio Z-Score])</f>
        <v>561</v>
      </c>
      <c r="AV510">
        <f>(Table2[[#This Row],[Rank 1Y]]+Table2[[#This Row],[Rank 6M]]+Table2[[#This Row],[Rank Sharpe]])/3</f>
        <v>465</v>
      </c>
    </row>
    <row r="511" spans="1:48" x14ac:dyDescent="0.3">
      <c r="A511" t="s">
        <v>673</v>
      </c>
      <c r="B511" t="s">
        <v>674</v>
      </c>
      <c r="C511" t="s">
        <v>3142</v>
      </c>
      <c r="D511" t="s">
        <v>202</v>
      </c>
      <c r="E511">
        <v>27256.892397600001</v>
      </c>
      <c r="F511">
        <v>14370.25</v>
      </c>
      <c r="G511">
        <v>-35.361927504359301</v>
      </c>
      <c r="H511">
        <f>(Table2[[#This Row],[1Y Return vs Nifty]]-AVERAGE(Table2[1Y Return vs Nifty]))/_xlfn.STDEV.P(Table2[1Y Return vs Nifty])</f>
        <v>-1.0147480143575465</v>
      </c>
      <c r="I511">
        <v>-5.8109326900445604</v>
      </c>
      <c r="J511">
        <f>(Table2[[#This Row],[1M Return vs Nifty]]-AVERAGE(Table2[1M Return vs Nifty]))/_xlfn.STDEV.P(Table2[1M Return vs Nifty])</f>
        <v>-0.62533629374773547</v>
      </c>
      <c r="K511">
        <v>-2.1458762132923201</v>
      </c>
      <c r="L511">
        <f>(Table2[[#This Row],[6M Return vs Nifty]]-AVERAGE(Table2[6M Return vs Nifty]))/_xlfn.STDEV.P(Table2[6M Return vs Nifty])</f>
        <v>-0.2556182346350247</v>
      </c>
      <c r="M511">
        <v>1.3573791299789699</v>
      </c>
      <c r="N511">
        <f>(Table2[[#This Row],[1W Return vs Nifty]]-AVERAGE(Table2[1W Return vs Nifty]))/_xlfn.STDEV.P(Table2[1W Return vs Nifty])</f>
        <v>0.13076904396342467</v>
      </c>
      <c r="O511">
        <v>14580.52</v>
      </c>
      <c r="P511">
        <v>15163.675625608899</v>
      </c>
      <c r="Q511">
        <v>15153.539702367099</v>
      </c>
      <c r="R511">
        <v>33.3876745642768</v>
      </c>
      <c r="S511" s="1">
        <f>(Table2[[#This Row],[Close Price]]-Table2[[#This Row],[20D EMA]])/Table2[[#This Row],[20D EMA]]</f>
        <v>-1.4421296359800641E-2</v>
      </c>
      <c r="T511" s="1">
        <f>(Table2[[#This Row],[Close Price]]-Table2[[#This Row],[50D EMA]])/Table2[[#This Row],[50D EMA]]</f>
        <v>-5.232409642612882E-2</v>
      </c>
      <c r="U511" s="1">
        <f>(Table2[[#This Row],[Close Price]]-Table2[[#This Row],[200D EMA]])/Table2[[#This Row],[200D EMA]]</f>
        <v>-5.1690213491488293E-2</v>
      </c>
      <c r="V511">
        <v>0.84911139806358904</v>
      </c>
      <c r="W511">
        <v>13932.25</v>
      </c>
      <c r="X511">
        <v>14435.9</v>
      </c>
      <c r="Y511">
        <v>13490.85</v>
      </c>
      <c r="Z511">
        <v>14435.9</v>
      </c>
      <c r="AA511">
        <v>13486</v>
      </c>
      <c r="AB511">
        <v>16158</v>
      </c>
      <c r="AC511" s="1">
        <f>(Table2[[#This Row],[Close Price]]/Table2[[#This Row],[Day Low]])-1</f>
        <v>3.1437851029087138E-2</v>
      </c>
      <c r="AD511" s="1">
        <f>(Table2[[#This Row],[Day High]]/Table2[[#This Row],[Close Price]])-1</f>
        <v>4.5684661018423611E-3</v>
      </c>
      <c r="AE511" s="1">
        <f>(Table2[[#This Row],[Close Price]]/Table2[[#This Row],[Current Week Low]])-1</f>
        <v>6.5184921632069015E-2</v>
      </c>
      <c r="AF511" s="1">
        <f>(Table2[[#This Row],[Current Week High]]/Table2[[#This Row],[Close Price]])-1</f>
        <v>4.5684661018423611E-3</v>
      </c>
      <c r="AG511" s="1">
        <f>(Table2[[#This Row],[Close Price]]/Table2[[#This Row],[Current Month Low]])-1</f>
        <v>6.5567996440753396E-2</v>
      </c>
      <c r="AH511" s="1">
        <f>(Table2[[#This Row],[Current Month High]]/Table2[[#This Row],[Close Price]])-1</f>
        <v>0.12440632556844866</v>
      </c>
      <c r="AI511">
        <v>26.9984864563942</v>
      </c>
      <c r="AJ511">
        <v>10.7533718689788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</v>
      </c>
      <c r="AM511" t="s">
        <v>3183</v>
      </c>
      <c r="AN511">
        <v>-8.32</v>
      </c>
      <c r="AO511" t="s">
        <v>3181</v>
      </c>
      <c r="AP511">
        <v>6.1576685136408002E-2</v>
      </c>
      <c r="AQ511">
        <f>(Table2[[#This Row],[Sharpe Ratio]]-AVERAGE(Table2[Sharpe Ratio]))/_xlfn.STDEV.P(Table2[Sharpe Ratio])</f>
        <v>4.4472842311527705E-2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664</v>
      </c>
      <c r="AT511">
        <f>_xlfn.RANK.AVG(Table2[[#This Row],[6M Return vs Nifty Z-Score]],Table2[6M Return vs Nifty Z-Score])</f>
        <v>409</v>
      </c>
      <c r="AU511">
        <f>_xlfn.RANK.AVG(Table2[[#This Row],[Sharpe Ratio Z-Score]],Table2[Sharpe Ratio Z-Score])</f>
        <v>323</v>
      </c>
      <c r="AV511">
        <f>(Table2[[#This Row],[Rank 1Y]]+Table2[[#This Row],[Rank 6M]]+Table2[[#This Row],[Rank Sharpe]])/3</f>
        <v>465.33333333333331</v>
      </c>
    </row>
    <row r="512" spans="1:48" x14ac:dyDescent="0.3">
      <c r="A512" t="s">
        <v>1013</v>
      </c>
      <c r="B512" t="s">
        <v>1014</v>
      </c>
      <c r="C512" t="s">
        <v>580</v>
      </c>
      <c r="D512" t="s">
        <v>580</v>
      </c>
      <c r="E512">
        <v>13589.769726</v>
      </c>
      <c r="F512">
        <v>469.95</v>
      </c>
      <c r="G512">
        <v>0.44089215268109699</v>
      </c>
      <c r="H512">
        <f>(Table2[[#This Row],[1Y Return vs Nifty]]-AVERAGE(Table2[1Y Return vs Nifty]))/_xlfn.STDEV.P(Table2[1Y Return vs Nifty])</f>
        <v>-0.4003739126721898</v>
      </c>
      <c r="I512">
        <v>2.4494893095383898</v>
      </c>
      <c r="J512">
        <f>(Table2[[#This Row],[1M Return vs Nifty]]-AVERAGE(Table2[1M Return vs Nifty]))/_xlfn.STDEV.P(Table2[1M Return vs Nifty])</f>
        <v>0.3272703372278376</v>
      </c>
      <c r="K512">
        <v>-0.35841321292066403</v>
      </c>
      <c r="L512">
        <f>(Table2[[#This Row],[6M Return vs Nifty]]-AVERAGE(Table2[6M Return vs Nifty]))/_xlfn.STDEV.P(Table2[6M Return vs Nifty])</f>
        <v>-0.19233196776751862</v>
      </c>
      <c r="M512">
        <v>6.8860892117625303</v>
      </c>
      <c r="N512">
        <f>(Table2[[#This Row],[1W Return vs Nifty]]-AVERAGE(Table2[1W Return vs Nifty]))/_xlfn.STDEV.P(Table2[1W Return vs Nifty])</f>
        <v>1.2744843324178203</v>
      </c>
      <c r="O512">
        <v>456.06</v>
      </c>
      <c r="P512">
        <v>470.38860648187102</v>
      </c>
      <c r="Q512">
        <v>459.71376603448499</v>
      </c>
      <c r="R512">
        <v>56.161695171603803</v>
      </c>
      <c r="S512" s="1">
        <f>(Table2[[#This Row],[Close Price]]-Table2[[#This Row],[20D EMA]])/Table2[[#This Row],[20D EMA]]</f>
        <v>3.0456518879094827E-2</v>
      </c>
      <c r="T512" s="1">
        <f>(Table2[[#This Row],[Close Price]]-Table2[[#This Row],[50D EMA]])/Table2[[#This Row],[50D EMA]]</f>
        <v>-9.3243432308332897E-4</v>
      </c>
      <c r="U512" s="1">
        <f>(Table2[[#This Row],[Close Price]]-Table2[[#This Row],[200D EMA]])/Table2[[#This Row],[200D EMA]]</f>
        <v>2.2266537836822437E-2</v>
      </c>
      <c r="V512">
        <v>0.86737210202901505</v>
      </c>
      <c r="W512">
        <v>447.3</v>
      </c>
      <c r="X512">
        <v>472.45</v>
      </c>
      <c r="Y512">
        <v>421.85</v>
      </c>
      <c r="Z512">
        <v>478.4</v>
      </c>
      <c r="AA512">
        <v>420.5</v>
      </c>
      <c r="AB512">
        <v>490.5</v>
      </c>
      <c r="AC512" s="1">
        <f>(Table2[[#This Row],[Close Price]]/Table2[[#This Row],[Day Low]])-1</f>
        <v>5.0637156270959105E-2</v>
      </c>
      <c r="AD512" s="1">
        <f>(Table2[[#This Row],[Day High]]/Table2[[#This Row],[Close Price]])-1</f>
        <v>5.3197148632833091E-3</v>
      </c>
      <c r="AE512" s="1">
        <f>(Table2[[#This Row],[Close Price]]/Table2[[#This Row],[Current Week Low]])-1</f>
        <v>0.11402157164869031</v>
      </c>
      <c r="AF512" s="1">
        <f>(Table2[[#This Row],[Current Week High]]/Table2[[#This Row],[Close Price]])-1</f>
        <v>1.7980636237897585E-2</v>
      </c>
      <c r="AG512" s="1">
        <f>(Table2[[#This Row],[Close Price]]/Table2[[#This Row],[Current Month Low]])-1</f>
        <v>0.11759809750297268</v>
      </c>
      <c r="AH512" s="1">
        <f>(Table2[[#This Row],[Current Month High]]/Table2[[#This Row],[Close Price]])-1</f>
        <v>4.3728056176189023E-2</v>
      </c>
      <c r="AI512">
        <v>25.9708479625492</v>
      </c>
      <c r="AJ512">
        <v>34.965537047673699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-0.04</v>
      </c>
      <c r="AM512" t="s">
        <v>3181</v>
      </c>
      <c r="AN512">
        <v>1.73</v>
      </c>
      <c r="AO512" t="s">
        <v>3182</v>
      </c>
      <c r="AP512">
        <v>-1.064731509929E-3</v>
      </c>
      <c r="AQ512">
        <f>(Table2[[#This Row],[Sharpe Ratio]]-AVERAGE(Table2[Sharpe Ratio]))/_xlfn.STDEV.P(Table2[Sharpe Ratio])</f>
        <v>-0.69967184985179265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448</v>
      </c>
      <c r="AT512">
        <f>_xlfn.RANK.AVG(Table2[[#This Row],[6M Return vs Nifty Z-Score]],Table2[6M Return vs Nifty Z-Score])</f>
        <v>392</v>
      </c>
      <c r="AU512">
        <f>_xlfn.RANK.AVG(Table2[[#This Row],[Sharpe Ratio Z-Score]],Table2[Sharpe Ratio Z-Score])</f>
        <v>557</v>
      </c>
      <c r="AV512">
        <f>(Table2[[#This Row],[Rank 1Y]]+Table2[[#This Row],[Rank 6M]]+Table2[[#This Row],[Rank Sharpe]])/3</f>
        <v>465.66666666666669</v>
      </c>
    </row>
    <row r="513" spans="1:48" x14ac:dyDescent="0.3">
      <c r="A513" t="s">
        <v>1228</v>
      </c>
      <c r="B513" t="s">
        <v>1229</v>
      </c>
      <c r="C513" t="s">
        <v>3144</v>
      </c>
      <c r="D513" t="s">
        <v>75</v>
      </c>
      <c r="E513">
        <v>9533.6287473199991</v>
      </c>
      <c r="F513">
        <v>810.2</v>
      </c>
      <c r="G513">
        <v>-8.8547394660654692</v>
      </c>
      <c r="H513">
        <f>(Table2[[#This Row],[1Y Return vs Nifty]]-AVERAGE(Table2[1Y Return vs Nifty]))/_xlfn.STDEV.P(Table2[1Y Return vs Nifty])</f>
        <v>-0.55988635834188127</v>
      </c>
      <c r="I513">
        <v>10.1268627382911</v>
      </c>
      <c r="J513">
        <f>(Table2[[#This Row],[1M Return vs Nifty]]-AVERAGE(Table2[1M Return vs Nifty]))/_xlfn.STDEV.P(Table2[1M Return vs Nifty])</f>
        <v>1.2126387647821135</v>
      </c>
      <c r="K513">
        <v>-4.4584263508953397</v>
      </c>
      <c r="L513">
        <f>(Table2[[#This Row],[6M Return vs Nifty]]-AVERAGE(Table2[6M Return vs Nifty]))/_xlfn.STDEV.P(Table2[6M Return vs Nifty])</f>
        <v>-0.33749554628981276</v>
      </c>
      <c r="M513">
        <v>5.2049700346360703</v>
      </c>
      <c r="N513">
        <f>(Table2[[#This Row],[1W Return vs Nifty]]-AVERAGE(Table2[1W Return vs Nifty]))/_xlfn.STDEV.P(Table2[1W Return vs Nifty])</f>
        <v>0.92671393459418627</v>
      </c>
      <c r="O513">
        <v>795.86</v>
      </c>
      <c r="P513">
        <v>798.81431926186099</v>
      </c>
      <c r="Q513">
        <v>808.45499001608596</v>
      </c>
      <c r="R513">
        <v>56.812951406034202</v>
      </c>
      <c r="S513" s="1">
        <f>(Table2[[#This Row],[Close Price]]-Table2[[#This Row],[20D EMA]])/Table2[[#This Row],[20D EMA]]</f>
        <v>1.8018244414846871E-2</v>
      </c>
      <c r="T513" s="1">
        <f>(Table2[[#This Row],[Close Price]]-Table2[[#This Row],[50D EMA]])/Table2[[#This Row],[50D EMA]]</f>
        <v>1.4253225641548239E-2</v>
      </c>
      <c r="U513" s="1">
        <f>(Table2[[#This Row],[Close Price]]-Table2[[#This Row],[200D EMA]])/Table2[[#This Row],[200D EMA]]</f>
        <v>2.1584503843304461E-3</v>
      </c>
      <c r="V513">
        <v>0.68533839270216701</v>
      </c>
      <c r="W513">
        <v>803</v>
      </c>
      <c r="X513">
        <v>834.85</v>
      </c>
      <c r="Y513">
        <v>766.85</v>
      </c>
      <c r="Z513">
        <v>834.85</v>
      </c>
      <c r="AA513">
        <v>759.1</v>
      </c>
      <c r="AB513">
        <v>838</v>
      </c>
      <c r="AC513" s="1">
        <f>(Table2[[#This Row],[Close Price]]/Table2[[#This Row],[Day Low]])-1</f>
        <v>8.9663760896638856E-3</v>
      </c>
      <c r="AD513" s="1">
        <f>(Table2[[#This Row],[Day High]]/Table2[[#This Row],[Close Price]])-1</f>
        <v>3.0424586521846431E-2</v>
      </c>
      <c r="AE513" s="1">
        <f>(Table2[[#This Row],[Close Price]]/Table2[[#This Row],[Current Week Low]])-1</f>
        <v>5.6529960226902265E-2</v>
      </c>
      <c r="AF513" s="1">
        <f>(Table2[[#This Row],[Current Week High]]/Table2[[#This Row],[Close Price]])-1</f>
        <v>3.0424586521846431E-2</v>
      </c>
      <c r="AG513" s="1">
        <f>(Table2[[#This Row],[Close Price]]/Table2[[#This Row],[Current Month Low]])-1</f>
        <v>6.7316559083124838E-2</v>
      </c>
      <c r="AH513" s="1">
        <f>(Table2[[#This Row],[Current Month High]]/Table2[[#This Row],[Close Price]])-1</f>
        <v>3.4312515428289281E-2</v>
      </c>
      <c r="AI513">
        <v>23.413971858800199</v>
      </c>
      <c r="AJ513">
        <v>20.9253731343283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0.02</v>
      </c>
      <c r="AM513" t="s">
        <v>3182</v>
      </c>
      <c r="AN513">
        <v>0.04</v>
      </c>
      <c r="AO513" t="s">
        <v>3182</v>
      </c>
      <c r="AP513">
        <v>1.7825749939123E-2</v>
      </c>
      <c r="AQ513">
        <f>(Table2[[#This Row],[Sharpe Ratio]]-AVERAGE(Table2[Sharpe Ratio]))/_xlfn.STDEV.P(Table2[Sharpe Ratio])</f>
        <v>-0.47526358683171105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505</v>
      </c>
      <c r="AT513">
        <f>_xlfn.RANK.AVG(Table2[[#This Row],[6M Return vs Nifty Z-Score]],Table2[6M Return vs Nifty Z-Score])</f>
        <v>435</v>
      </c>
      <c r="AU513">
        <f>_xlfn.RANK.AVG(Table2[[#This Row],[Sharpe Ratio Z-Score]],Table2[Sharpe Ratio Z-Score])</f>
        <v>459</v>
      </c>
      <c r="AV513">
        <f>(Table2[[#This Row],[Rank 1Y]]+Table2[[#This Row],[Rank 6M]]+Table2[[#This Row],[Rank Sharpe]])/3</f>
        <v>466.33333333333331</v>
      </c>
    </row>
    <row r="514" spans="1:48" x14ac:dyDescent="0.3">
      <c r="A514" t="s">
        <v>585</v>
      </c>
      <c r="B514" t="s">
        <v>586</v>
      </c>
      <c r="C514" t="s">
        <v>3136</v>
      </c>
      <c r="D514" t="s">
        <v>54</v>
      </c>
      <c r="E514">
        <v>33408.798258000003</v>
      </c>
      <c r="F514">
        <v>270.60000000000002</v>
      </c>
      <c r="G514">
        <v>-16.5736606091439</v>
      </c>
      <c r="H514">
        <f>(Table2[[#This Row],[1Y Return vs Nifty]]-AVERAGE(Table2[1Y Return vs Nifty]))/_xlfn.STDEV.P(Table2[1Y Return vs Nifty])</f>
        <v>-0.69234255281723378</v>
      </c>
      <c r="I514">
        <v>-13.150648595185601</v>
      </c>
      <c r="J514">
        <f>(Table2[[#This Row],[1M Return vs Nifty]]-AVERAGE(Table2[1M Return vs Nifty]))/_xlfn.STDEV.P(Table2[1M Return vs Nifty])</f>
        <v>-1.4717654520966961</v>
      </c>
      <c r="K514">
        <v>-4.85140053295477</v>
      </c>
      <c r="L514">
        <f>(Table2[[#This Row],[6M Return vs Nifty]]-AVERAGE(Table2[6M Return vs Nifty]))/_xlfn.STDEV.P(Table2[6M Return vs Nifty])</f>
        <v>-0.3514090476896638</v>
      </c>
      <c r="M514">
        <v>3.49244073677345</v>
      </c>
      <c r="N514">
        <f>(Table2[[#This Row],[1W Return vs Nifty]]-AVERAGE(Table2[1W Return vs Nifty]))/_xlfn.STDEV.P(Table2[1W Return vs Nifty])</f>
        <v>0.57244577603310431</v>
      </c>
      <c r="O514">
        <v>284.87</v>
      </c>
      <c r="P514">
        <v>297.00532560216698</v>
      </c>
      <c r="Q514">
        <v>292.74272803096397</v>
      </c>
      <c r="R514">
        <v>39.088692847553403</v>
      </c>
      <c r="S514" s="1">
        <f>(Table2[[#This Row],[Close Price]]-Table2[[#This Row],[20D EMA]])/Table2[[#This Row],[20D EMA]]</f>
        <v>-5.0093024888545591E-2</v>
      </c>
      <c r="T514" s="1">
        <f>(Table2[[#This Row],[Close Price]]-Table2[[#This Row],[50D EMA]])/Table2[[#This Row],[50D EMA]]</f>
        <v>-8.8905226021220876E-2</v>
      </c>
      <c r="U514" s="1">
        <f>(Table2[[#This Row],[Close Price]]-Table2[[#This Row],[200D EMA]])/Table2[[#This Row],[200D EMA]]</f>
        <v>-7.5638866180894077E-2</v>
      </c>
      <c r="V514">
        <v>1.2272990392007901</v>
      </c>
      <c r="W514">
        <v>266.7</v>
      </c>
      <c r="X514">
        <v>275.55</v>
      </c>
      <c r="Y514">
        <v>266.7</v>
      </c>
      <c r="Z514">
        <v>279.95</v>
      </c>
      <c r="AA514">
        <v>259.2</v>
      </c>
      <c r="AB514">
        <v>339.9</v>
      </c>
      <c r="AC514" s="1">
        <f>(Table2[[#This Row],[Close Price]]/Table2[[#This Row],[Day Low]])-1</f>
        <v>1.4623172103487292E-2</v>
      </c>
      <c r="AD514" s="1">
        <f>(Table2[[#This Row],[Day High]]/Table2[[#This Row],[Close Price]])-1</f>
        <v>1.8292682926829285E-2</v>
      </c>
      <c r="AE514" s="1">
        <f>(Table2[[#This Row],[Close Price]]/Table2[[#This Row],[Current Week Low]])-1</f>
        <v>1.4623172103487292E-2</v>
      </c>
      <c r="AF514" s="1">
        <f>(Table2[[#This Row],[Current Week High]]/Table2[[#This Row],[Close Price]])-1</f>
        <v>3.4552845528455167E-2</v>
      </c>
      <c r="AG514" s="1">
        <f>(Table2[[#This Row],[Close Price]]/Table2[[#This Row],[Current Month Low]])-1</f>
        <v>4.3981481481481621E-2</v>
      </c>
      <c r="AH514" s="1">
        <f>(Table2[[#This Row],[Current Month High]]/Table2[[#This Row],[Close Price]])-1</f>
        <v>0.25609756097560954</v>
      </c>
      <c r="AI514">
        <v>26.755358462675499</v>
      </c>
      <c r="AJ514">
        <v>11.220715166461099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-0.12</v>
      </c>
      <c r="AM514" t="s">
        <v>3181</v>
      </c>
      <c r="AN514">
        <v>-5.52</v>
      </c>
      <c r="AO514" t="s">
        <v>3181</v>
      </c>
      <c r="AP514">
        <v>3.1948950206583997E-2</v>
      </c>
      <c r="AQ514">
        <f>(Table2[[#This Row],[Sharpe Ratio]]-AVERAGE(Table2[Sharpe Ratio]))/_xlfn.STDEV.P(Table2[Sharpe Ratio])</f>
        <v>-0.30748793490597748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555</v>
      </c>
      <c r="AT514">
        <f>_xlfn.RANK.AVG(Table2[[#This Row],[6M Return vs Nifty Z-Score]],Table2[6M Return vs Nifty Z-Score])</f>
        <v>441</v>
      </c>
      <c r="AU514">
        <f>_xlfn.RANK.AVG(Table2[[#This Row],[Sharpe Ratio Z-Score]],Table2[Sharpe Ratio Z-Score])</f>
        <v>418</v>
      </c>
      <c r="AV514">
        <f>(Table2[[#This Row],[Rank 1Y]]+Table2[[#This Row],[Rank 6M]]+Table2[[#This Row],[Rank Sharpe]])/3</f>
        <v>471.33333333333331</v>
      </c>
    </row>
    <row r="515" spans="1:48" x14ac:dyDescent="0.3">
      <c r="A515" t="s">
        <v>697</v>
      </c>
      <c r="B515" t="s">
        <v>698</v>
      </c>
      <c r="C515" t="s">
        <v>3147</v>
      </c>
      <c r="D515" t="s">
        <v>265</v>
      </c>
      <c r="E515">
        <v>25503.561972809999</v>
      </c>
      <c r="F515">
        <v>5158.7</v>
      </c>
      <c r="G515">
        <v>-21.809536221449999</v>
      </c>
      <c r="H515">
        <f>(Table2[[#This Row],[1Y Return vs Nifty]]-AVERAGE(Table2[1Y Return vs Nifty]))/_xlfn.STDEV.P(Table2[1Y Return vs Nifty])</f>
        <v>-0.7821898443618891</v>
      </c>
      <c r="I515">
        <v>-2.1015131402937599E-2</v>
      </c>
      <c r="J515">
        <f>(Table2[[#This Row],[1M Return vs Nifty]]-AVERAGE(Table2[1M Return vs Nifty]))/_xlfn.STDEV.P(Table2[1M Return vs Nifty])</f>
        <v>4.2367348928434967E-2</v>
      </c>
      <c r="K515">
        <v>2.3335342340976899</v>
      </c>
      <c r="L515">
        <f>(Table2[[#This Row],[6M Return vs Nifty]]-AVERAGE(Table2[6M Return vs Nifty]))/_xlfn.STDEV.P(Table2[6M Return vs Nifty])</f>
        <v>-9.7021852542821599E-2</v>
      </c>
      <c r="M515">
        <v>-0.36258014899574698</v>
      </c>
      <c r="N515">
        <f>(Table2[[#This Row],[1W Return vs Nifty]]-AVERAGE(Table2[1W Return vs Nifty]))/_xlfn.STDEV.P(Table2[1W Return vs Nifty])</f>
        <v>-0.22503614274077355</v>
      </c>
      <c r="O515">
        <v>5230.3100000000004</v>
      </c>
      <c r="P515">
        <v>5329.7254203924103</v>
      </c>
      <c r="Q515">
        <v>5274.5741404000601</v>
      </c>
      <c r="R515">
        <v>34.112665896671899</v>
      </c>
      <c r="S515" s="1">
        <f>(Table2[[#This Row],[Close Price]]-Table2[[#This Row],[20D EMA]])/Table2[[#This Row],[20D EMA]]</f>
        <v>-1.3691349078735406E-2</v>
      </c>
      <c r="T515" s="1">
        <f>(Table2[[#This Row],[Close Price]]-Table2[[#This Row],[50D EMA]])/Table2[[#This Row],[50D EMA]]</f>
        <v>-3.2088973990674827E-2</v>
      </c>
      <c r="U515" s="1">
        <f>(Table2[[#This Row],[Close Price]]-Table2[[#This Row],[200D EMA]])/Table2[[#This Row],[200D EMA]]</f>
        <v>-2.1968435235848547E-2</v>
      </c>
      <c r="V515">
        <v>0.77192674560438101</v>
      </c>
      <c r="W515">
        <v>5102.7</v>
      </c>
      <c r="X515">
        <v>5213.95</v>
      </c>
      <c r="Y515">
        <v>4992.1000000000004</v>
      </c>
      <c r="Z515">
        <v>5213.95</v>
      </c>
      <c r="AA515">
        <v>4992.1000000000004</v>
      </c>
      <c r="AB515">
        <v>5492.6</v>
      </c>
      <c r="AC515" s="1">
        <f>(Table2[[#This Row],[Close Price]]/Table2[[#This Row],[Day Low]])-1</f>
        <v>1.0974582083994822E-2</v>
      </c>
      <c r="AD515" s="1">
        <f>(Table2[[#This Row],[Day High]]/Table2[[#This Row],[Close Price]])-1</f>
        <v>1.071006261267371E-2</v>
      </c>
      <c r="AE515" s="1">
        <f>(Table2[[#This Row],[Close Price]]/Table2[[#This Row],[Current Week Low]])-1</f>
        <v>3.3372728911680305E-2</v>
      </c>
      <c r="AF515" s="1">
        <f>(Table2[[#This Row],[Current Week High]]/Table2[[#This Row],[Close Price]])-1</f>
        <v>1.071006261267371E-2</v>
      </c>
      <c r="AG515" s="1">
        <f>(Table2[[#This Row],[Close Price]]/Table2[[#This Row],[Current Month Low]])-1</f>
        <v>3.3372728911680305E-2</v>
      </c>
      <c r="AH515" s="1">
        <f>(Table2[[#This Row],[Current Month High]]/Table2[[#This Row],[Close Price]])-1</f>
        <v>6.472560916509984E-2</v>
      </c>
      <c r="AI515">
        <v>42.477756023804403</v>
      </c>
      <c r="AJ515">
        <v>28.1823829047086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0.06</v>
      </c>
      <c r="AM515" t="s">
        <v>3182</v>
      </c>
      <c r="AN515">
        <v>-4.95</v>
      </c>
      <c r="AO515" t="s">
        <v>3181</v>
      </c>
      <c r="AP515">
        <v>1.2331778667141999E-2</v>
      </c>
      <c r="AQ515">
        <f>(Table2[[#This Row],[Sharpe Ratio]]-AVERAGE(Table2[Sharpe Ratio]))/_xlfn.STDEV.P(Table2[Sharpe Ratio])</f>
        <v>-0.54052886625577545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589</v>
      </c>
      <c r="AT515">
        <f>_xlfn.RANK.AVG(Table2[[#This Row],[6M Return vs Nifty Z-Score]],Table2[6M Return vs Nifty Z-Score])</f>
        <v>355</v>
      </c>
      <c r="AU515">
        <f>_xlfn.RANK.AVG(Table2[[#This Row],[Sharpe Ratio Z-Score]],Table2[Sharpe Ratio Z-Score])</f>
        <v>470</v>
      </c>
      <c r="AV515">
        <f>(Table2[[#This Row],[Rank 1Y]]+Table2[[#This Row],[Rank 6M]]+Table2[[#This Row],[Rank Sharpe]])/3</f>
        <v>471.33333333333331</v>
      </c>
    </row>
    <row r="516" spans="1:48" x14ac:dyDescent="0.3">
      <c r="A516" t="s">
        <v>541</v>
      </c>
      <c r="B516" t="s">
        <v>542</v>
      </c>
      <c r="C516" t="s">
        <v>3140</v>
      </c>
      <c r="D516" t="s">
        <v>543</v>
      </c>
      <c r="E516">
        <v>37857.857354159998</v>
      </c>
      <c r="F516">
        <v>316.10000000000002</v>
      </c>
      <c r="G516">
        <v>17.0456861005718</v>
      </c>
      <c r="H516">
        <f>(Table2[[#This Row],[1Y Return vs Nifty]]-AVERAGE(Table2[1Y Return vs Nifty]))/_xlfn.STDEV.P(Table2[1Y Return vs Nifty])</f>
        <v>-0.11543670763840351</v>
      </c>
      <c r="I516">
        <v>-5.8589885716891796</v>
      </c>
      <c r="J516">
        <f>(Table2[[#This Row],[1M Return vs Nifty]]-AVERAGE(Table2[1M Return vs Nifty]))/_xlfn.STDEV.P(Table2[1M Return vs Nifty])</f>
        <v>-0.63087818392167005</v>
      </c>
      <c r="K516">
        <v>-5.4077754285592903</v>
      </c>
      <c r="L516">
        <f>(Table2[[#This Row],[6M Return vs Nifty]]-AVERAGE(Table2[6M Return vs Nifty]))/_xlfn.STDEV.P(Table2[6M Return vs Nifty])</f>
        <v>-0.37110785550514713</v>
      </c>
      <c r="M516">
        <v>-1.34079364958544</v>
      </c>
      <c r="N516">
        <f>(Table2[[#This Row],[1W Return vs Nifty]]-AVERAGE(Table2[1W Return vs Nifty]))/_xlfn.STDEV.P(Table2[1W Return vs Nifty])</f>
        <v>-0.42739758319380622</v>
      </c>
      <c r="O516">
        <v>334.6</v>
      </c>
      <c r="P516">
        <v>345.39110998739801</v>
      </c>
      <c r="Q516">
        <v>322.90895347018602</v>
      </c>
      <c r="R516">
        <v>35.346672393317803</v>
      </c>
      <c r="S516" s="1">
        <f>(Table2[[#This Row],[Close Price]]-Table2[[#This Row],[20D EMA]])/Table2[[#This Row],[20D EMA]]</f>
        <v>-5.5289898386132692E-2</v>
      </c>
      <c r="T516" s="1">
        <f>(Table2[[#This Row],[Close Price]]-Table2[[#This Row],[50D EMA]])/Table2[[#This Row],[50D EMA]]</f>
        <v>-8.4805627997972227E-2</v>
      </c>
      <c r="U516" s="1">
        <f>(Table2[[#This Row],[Close Price]]-Table2[[#This Row],[200D EMA]])/Table2[[#This Row],[200D EMA]]</f>
        <v>-2.1086295059373955E-2</v>
      </c>
      <c r="V516">
        <v>0.81951534825174099</v>
      </c>
      <c r="W516">
        <v>303</v>
      </c>
      <c r="X516">
        <v>323.10000000000002</v>
      </c>
      <c r="Y516">
        <v>303</v>
      </c>
      <c r="Z516">
        <v>328.5</v>
      </c>
      <c r="AA516">
        <v>303</v>
      </c>
      <c r="AB516">
        <v>371.8</v>
      </c>
      <c r="AC516" s="1">
        <f>(Table2[[#This Row],[Close Price]]/Table2[[#This Row],[Day Low]])-1</f>
        <v>4.3234323432343347E-2</v>
      </c>
      <c r="AD516" s="1">
        <f>(Table2[[#This Row],[Day High]]/Table2[[#This Row],[Close Price]])-1</f>
        <v>2.2144890857323629E-2</v>
      </c>
      <c r="AE516" s="1">
        <f>(Table2[[#This Row],[Close Price]]/Table2[[#This Row],[Current Week Low]])-1</f>
        <v>4.3234323432343347E-2</v>
      </c>
      <c r="AF516" s="1">
        <f>(Table2[[#This Row],[Current Week High]]/Table2[[#This Row],[Close Price]])-1</f>
        <v>3.9228092375830359E-2</v>
      </c>
      <c r="AG516" s="1">
        <f>(Table2[[#This Row],[Close Price]]/Table2[[#This Row],[Current Month Low]])-1</f>
        <v>4.3234323432343347E-2</v>
      </c>
      <c r="AH516" s="1">
        <f>(Table2[[#This Row],[Current Month High]]/Table2[[#This Row],[Close Price]])-1</f>
        <v>0.17621006010756091</v>
      </c>
      <c r="AI516">
        <v>25.213540018981298</v>
      </c>
      <c r="AJ516">
        <v>45.3333333333333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-0.08</v>
      </c>
      <c r="AM516" t="s">
        <v>3181</v>
      </c>
      <c r="AN516">
        <v>-10.25</v>
      </c>
      <c r="AO516" t="s">
        <v>3181</v>
      </c>
      <c r="AP516">
        <v>-3.8283689361415997E-2</v>
      </c>
      <c r="AQ516">
        <f>(Table2[[#This Row],[Sharpe Ratio]]-AVERAGE(Table2[Sharpe Ratio]))/_xlfn.STDEV.P(Table2[Sharpe Ratio])</f>
        <v>-1.1418120729792967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329</v>
      </c>
      <c r="AT516">
        <f>_xlfn.RANK.AVG(Table2[[#This Row],[6M Return vs Nifty Z-Score]],Table2[6M Return vs Nifty Z-Score])</f>
        <v>448</v>
      </c>
      <c r="AU516">
        <f>_xlfn.RANK.AVG(Table2[[#This Row],[Sharpe Ratio Z-Score]],Table2[Sharpe Ratio Z-Score])</f>
        <v>638</v>
      </c>
      <c r="AV516">
        <f>(Table2[[#This Row],[Rank 1Y]]+Table2[[#This Row],[Rank 6M]]+Table2[[#This Row],[Rank Sharpe]])/3</f>
        <v>471.66666666666669</v>
      </c>
    </row>
    <row r="517" spans="1:48" x14ac:dyDescent="0.3">
      <c r="A517" t="s">
        <v>1960</v>
      </c>
      <c r="B517" t="s">
        <v>1961</v>
      </c>
      <c r="C517" t="s">
        <v>3147</v>
      </c>
      <c r="D517" t="s">
        <v>458</v>
      </c>
      <c r="E517">
        <v>3504.1635999999999</v>
      </c>
      <c r="F517">
        <v>404.75</v>
      </c>
      <c r="G517">
        <v>-16.133940888059101</v>
      </c>
      <c r="H517">
        <f>(Table2[[#This Row],[1Y Return vs Nifty]]-AVERAGE(Table2[1Y Return vs Nifty]))/_xlfn.STDEV.P(Table2[1Y Return vs Nifty])</f>
        <v>-0.6847969904502853</v>
      </c>
      <c r="I517">
        <v>3.8044251906638098</v>
      </c>
      <c r="J517">
        <f>(Table2[[#This Row],[1M Return vs Nifty]]-AVERAGE(Table2[1M Return vs Nifty]))/_xlfn.STDEV.P(Table2[1M Return vs Nifty])</f>
        <v>0.48352396506573403</v>
      </c>
      <c r="K517">
        <v>-45.2463245169602</v>
      </c>
      <c r="L517">
        <f>(Table2[[#This Row],[6M Return vs Nifty]]-AVERAGE(Table2[6M Return vs Nifty]))/_xlfn.STDEV.P(Table2[6M Return vs Nifty])</f>
        <v>-1.7816170793036572</v>
      </c>
      <c r="M517">
        <v>-3.5955258861444399</v>
      </c>
      <c r="N517">
        <f>(Table2[[#This Row],[1W Return vs Nifty]]-AVERAGE(Table2[1W Return vs Nifty]))/_xlfn.STDEV.P(Table2[1W Return vs Nifty])</f>
        <v>-0.89383038436749163</v>
      </c>
      <c r="O517">
        <v>407.65</v>
      </c>
      <c r="P517">
        <v>422.74009716818699</v>
      </c>
      <c r="Q517">
        <v>462.55019023935</v>
      </c>
      <c r="R517">
        <v>42.607710597272799</v>
      </c>
      <c r="S517" s="1">
        <f>(Table2[[#This Row],[Close Price]]-Table2[[#This Row],[20D EMA]])/Table2[[#This Row],[20D EMA]]</f>
        <v>-7.1139457868268797E-3</v>
      </c>
      <c r="T517" s="1">
        <f>(Table2[[#This Row],[Close Price]]-Table2[[#This Row],[50D EMA]])/Table2[[#This Row],[50D EMA]]</f>
        <v>-4.2555928071875422E-2</v>
      </c>
      <c r="U517" s="1">
        <f>(Table2[[#This Row],[Close Price]]-Table2[[#This Row],[200D EMA]])/Table2[[#This Row],[200D EMA]]</f>
        <v>-0.12495982373164925</v>
      </c>
      <c r="V517">
        <v>0.58198684294994896</v>
      </c>
      <c r="W517">
        <v>392</v>
      </c>
      <c r="X517">
        <v>407.7</v>
      </c>
      <c r="Y517">
        <v>386.15</v>
      </c>
      <c r="Z517">
        <v>411.25</v>
      </c>
      <c r="AA517">
        <v>357.55</v>
      </c>
      <c r="AB517">
        <v>475.95</v>
      </c>
      <c r="AC517" s="1">
        <f>(Table2[[#This Row],[Close Price]]/Table2[[#This Row],[Day Low]])-1</f>
        <v>3.2525510204081565E-2</v>
      </c>
      <c r="AD517" s="1">
        <f>(Table2[[#This Row],[Day High]]/Table2[[#This Row],[Close Price]])-1</f>
        <v>7.2884496602840798E-3</v>
      </c>
      <c r="AE517" s="1">
        <f>(Table2[[#This Row],[Close Price]]/Table2[[#This Row],[Current Week Low]])-1</f>
        <v>4.8167810436358982E-2</v>
      </c>
      <c r="AF517" s="1">
        <f>(Table2[[#This Row],[Current Week High]]/Table2[[#This Row],[Close Price]])-1</f>
        <v>1.6059295861643008E-2</v>
      </c>
      <c r="AG517" s="1">
        <f>(Table2[[#This Row],[Close Price]]/Table2[[#This Row],[Current Month Low]])-1</f>
        <v>0.13200950915955811</v>
      </c>
      <c r="AH517" s="1">
        <f>(Table2[[#This Row],[Current Month High]]/Table2[[#This Row],[Close Price]])-1</f>
        <v>0.17591105620753544</v>
      </c>
      <c r="AI517">
        <v>84.675725756639906</v>
      </c>
      <c r="AJ517">
        <v>19.6865528202853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-0.03</v>
      </c>
      <c r="AM517" t="s">
        <v>3181</v>
      </c>
      <c r="AN517">
        <v>-9.76</v>
      </c>
      <c r="AO517" t="s">
        <v>3181</v>
      </c>
      <c r="AP517">
        <v>0.12871259337513599</v>
      </c>
      <c r="AQ517">
        <f>(Table2[[#This Row],[Sharpe Ratio]]-AVERAGE(Table2[Sharpe Ratio]))/_xlfn.STDEV.P(Table2[Sharpe Ratio])</f>
        <v>0.84200955913695297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554</v>
      </c>
      <c r="AT517">
        <f>_xlfn.RANK.AVG(Table2[[#This Row],[6M Return vs Nifty Z-Score]],Table2[6M Return vs Nifty Z-Score])</f>
        <v>727</v>
      </c>
      <c r="AU517">
        <f>_xlfn.RANK.AVG(Table2[[#This Row],[Sharpe Ratio Z-Score]],Table2[Sharpe Ratio Z-Score])</f>
        <v>139</v>
      </c>
      <c r="AV517">
        <f>(Table2[[#This Row],[Rank 1Y]]+Table2[[#This Row],[Rank 6M]]+Table2[[#This Row],[Rank Sharpe]])/3</f>
        <v>473.33333333333331</v>
      </c>
    </row>
    <row r="518" spans="1:48" x14ac:dyDescent="0.3">
      <c r="A518" t="s">
        <v>152</v>
      </c>
      <c r="B518" t="s">
        <v>153</v>
      </c>
      <c r="C518" t="s">
        <v>3135</v>
      </c>
      <c r="D518" t="s">
        <v>21</v>
      </c>
      <c r="E518">
        <v>169112.79233371999</v>
      </c>
      <c r="F518">
        <v>5710.85</v>
      </c>
      <c r="G518">
        <v>-14.0113540508478</v>
      </c>
      <c r="H518">
        <f>(Table2[[#This Row],[1Y Return vs Nifty]]-AVERAGE(Table2[1Y Return vs Nifty]))/_xlfn.STDEV.P(Table2[1Y Return vs Nifty])</f>
        <v>-0.64837353570977518</v>
      </c>
      <c r="I518">
        <v>-1.2088325800036701</v>
      </c>
      <c r="J518">
        <f>(Table2[[#This Row],[1M Return vs Nifty]]-AVERAGE(Table2[1M Return vs Nifty]))/_xlfn.STDEV.P(Table2[1M Return vs Nifty])</f>
        <v>-9.46138825368186E-2</v>
      </c>
      <c r="K518">
        <v>14.616125767993299</v>
      </c>
      <c r="L518">
        <f>(Table2[[#This Row],[6M Return vs Nifty]]-AVERAGE(Table2[6M Return vs Nifty]))/_xlfn.STDEV.P(Table2[6M Return vs Nifty])</f>
        <v>0.33785112971027409</v>
      </c>
      <c r="M518">
        <v>-1.64570935730262</v>
      </c>
      <c r="N518">
        <f>(Table2[[#This Row],[1W Return vs Nifty]]-AVERAGE(Table2[1W Return vs Nifty]))/_xlfn.STDEV.P(Table2[1W Return vs Nifty])</f>
        <v>-0.49047500115339077</v>
      </c>
      <c r="O518">
        <v>6031.4</v>
      </c>
      <c r="P518">
        <v>6029.8826435937899</v>
      </c>
      <c r="Q518">
        <v>5603.0500836695601</v>
      </c>
      <c r="R518">
        <v>24.719891482897498</v>
      </c>
      <c r="S518" s="1">
        <f>(Table2[[#This Row],[Close Price]]-Table2[[#This Row],[20D EMA]])/Table2[[#This Row],[20D EMA]]</f>
        <v>-5.3146864741187669E-2</v>
      </c>
      <c r="T518" s="1">
        <f>(Table2[[#This Row],[Close Price]]-Table2[[#This Row],[50D EMA]])/Table2[[#This Row],[50D EMA]]</f>
        <v>-5.2908599130487746E-2</v>
      </c>
      <c r="U518" s="1">
        <f>(Table2[[#This Row],[Close Price]]-Table2[[#This Row],[200D EMA]])/Table2[[#This Row],[200D EMA]]</f>
        <v>1.923950611197103E-2</v>
      </c>
      <c r="V518">
        <v>0.56949886416834095</v>
      </c>
      <c r="W518">
        <v>5621.2</v>
      </c>
      <c r="X518">
        <v>5858.95</v>
      </c>
      <c r="Y518">
        <v>5621.2</v>
      </c>
      <c r="Z518">
        <v>5962.05</v>
      </c>
      <c r="AA518">
        <v>5621.2</v>
      </c>
      <c r="AB518">
        <v>6551.7</v>
      </c>
      <c r="AC518" s="1">
        <f>(Table2[[#This Row],[Close Price]]/Table2[[#This Row],[Day Low]])-1</f>
        <v>1.5948551910624165E-2</v>
      </c>
      <c r="AD518" s="1">
        <f>(Table2[[#This Row],[Day High]]/Table2[[#This Row],[Close Price]])-1</f>
        <v>2.5933092271728242E-2</v>
      </c>
      <c r="AE518" s="1">
        <f>(Table2[[#This Row],[Close Price]]/Table2[[#This Row],[Current Week Low]])-1</f>
        <v>1.5948551910624165E-2</v>
      </c>
      <c r="AF518" s="1">
        <f>(Table2[[#This Row],[Current Week High]]/Table2[[#This Row],[Close Price]])-1</f>
        <v>4.3986446851169259E-2</v>
      </c>
      <c r="AG518" s="1">
        <f>(Table2[[#This Row],[Close Price]]/Table2[[#This Row],[Current Month Low]])-1</f>
        <v>1.5948551910624165E-2</v>
      </c>
      <c r="AH518" s="1">
        <f>(Table2[[#This Row],[Current Month High]]/Table2[[#This Row],[Close Price]])-1</f>
        <v>0.14723727641244277</v>
      </c>
      <c r="AI518">
        <v>15.130847422012399</v>
      </c>
      <c r="AJ518">
        <v>26.5267915498886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0.03</v>
      </c>
      <c r="AM518" t="s">
        <v>3182</v>
      </c>
      <c r="AN518">
        <v>-11.61</v>
      </c>
      <c r="AO518" t="s">
        <v>3181</v>
      </c>
      <c r="AP518">
        <v>-5.8796244509699003E-2</v>
      </c>
      <c r="AQ518">
        <f>(Table2[[#This Row],[Sharpe Ratio]]-AVERAGE(Table2[Sharpe Ratio]))/_xlfn.STDEV.P(Table2[Sharpe Ratio])</f>
        <v>-1.3854896564937618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-2.2811009461834719</v>
      </c>
      <c r="AS518">
        <f>_xlfn.RANK.AVG(Table2[[#This Row],[1Y Return vs Nifty Z-Score]],Table2[1Y Return vs Nifty Z-Score])</f>
        <v>540</v>
      </c>
      <c r="AT518">
        <f>_xlfn.RANK.AVG(Table2[[#This Row],[6M Return vs Nifty Z-Score]],Table2[6M Return vs Nifty Z-Score])</f>
        <v>206</v>
      </c>
      <c r="AU518">
        <f>_xlfn.RANK.AVG(Table2[[#This Row],[Sharpe Ratio Z-Score]],Table2[Sharpe Ratio Z-Score])</f>
        <v>675</v>
      </c>
      <c r="AV518">
        <f>(Table2[[#This Row],[Rank 1Y]]+Table2[[#This Row],[Rank 6M]]+Table2[[#This Row],[Rank Sharpe]])/3</f>
        <v>473.66666666666669</v>
      </c>
    </row>
    <row r="519" spans="1:48" x14ac:dyDescent="0.3">
      <c r="A519" t="s">
        <v>1669</v>
      </c>
      <c r="B519" t="s">
        <v>1670</v>
      </c>
      <c r="C519" t="s">
        <v>3144</v>
      </c>
      <c r="D519" t="s">
        <v>75</v>
      </c>
      <c r="E519">
        <v>5247.9065403280001</v>
      </c>
      <c r="F519">
        <v>231.58</v>
      </c>
      <c r="G519">
        <v>-3.15781607168742</v>
      </c>
      <c r="H519">
        <f>(Table2[[#This Row],[1Y Return vs Nifty]]-AVERAGE(Table2[1Y Return vs Nifty]))/_xlfn.STDEV.P(Table2[1Y Return vs Nifty])</f>
        <v>-0.46212751626411647</v>
      </c>
      <c r="I519">
        <v>8.8930843706738596</v>
      </c>
      <c r="J519">
        <f>(Table2[[#This Row],[1M Return vs Nifty]]-AVERAGE(Table2[1M Return vs Nifty]))/_xlfn.STDEV.P(Table2[1M Return vs Nifty])</f>
        <v>1.0703572379780666</v>
      </c>
      <c r="K519">
        <v>8.5939867205170994</v>
      </c>
      <c r="L519">
        <f>(Table2[[#This Row],[6M Return vs Nifty]]-AVERAGE(Table2[6M Return vs Nifty]))/_xlfn.STDEV.P(Table2[6M Return vs Nifty])</f>
        <v>0.12463345818780676</v>
      </c>
      <c r="M519">
        <v>3.6242743595021798</v>
      </c>
      <c r="N519">
        <f>(Table2[[#This Row],[1W Return vs Nifty]]-AVERAGE(Table2[1W Return vs Nifty]))/_xlfn.STDEV.P(Table2[1W Return vs Nifty])</f>
        <v>0.59971798376632945</v>
      </c>
      <c r="O519">
        <v>225.09</v>
      </c>
      <c r="P519">
        <v>225.37061768861801</v>
      </c>
      <c r="Q519">
        <v>216.835284560041</v>
      </c>
      <c r="R519">
        <v>59.985790670477201</v>
      </c>
      <c r="S519" s="1">
        <f>(Table2[[#This Row],[Close Price]]-Table2[[#This Row],[20D EMA]])/Table2[[#This Row],[20D EMA]]</f>
        <v>2.883291127993251E-2</v>
      </c>
      <c r="T519" s="1">
        <f>(Table2[[#This Row],[Close Price]]-Table2[[#This Row],[50D EMA]])/Table2[[#This Row],[50D EMA]]</f>
        <v>2.7551871557459001E-2</v>
      </c>
      <c r="U519" s="1">
        <f>(Table2[[#This Row],[Close Price]]-Table2[[#This Row],[200D EMA]])/Table2[[#This Row],[200D EMA]]</f>
        <v>6.7999613023664709E-2</v>
      </c>
      <c r="V519">
        <v>1.0870145158292801</v>
      </c>
      <c r="W519">
        <v>228.29</v>
      </c>
      <c r="X519">
        <v>232.25</v>
      </c>
      <c r="Y519">
        <v>207.03</v>
      </c>
      <c r="Z519">
        <v>232.25</v>
      </c>
      <c r="AA519">
        <v>207.03</v>
      </c>
      <c r="AB519">
        <v>258</v>
      </c>
      <c r="AC519" s="1">
        <f>(Table2[[#This Row],[Close Price]]/Table2[[#This Row],[Day Low]])-1</f>
        <v>1.4411494152174908E-2</v>
      </c>
      <c r="AD519" s="1">
        <f>(Table2[[#This Row],[Day High]]/Table2[[#This Row],[Close Price]])-1</f>
        <v>2.8931686674151802E-3</v>
      </c>
      <c r="AE519" s="1">
        <f>(Table2[[#This Row],[Close Price]]/Table2[[#This Row],[Current Week Low]])-1</f>
        <v>0.11858184804134675</v>
      </c>
      <c r="AF519" s="1">
        <f>(Table2[[#This Row],[Current Week High]]/Table2[[#This Row],[Close Price]])-1</f>
        <v>2.8931686674151802E-3</v>
      </c>
      <c r="AG519" s="1">
        <f>(Table2[[#This Row],[Close Price]]/Table2[[#This Row],[Current Month Low]])-1</f>
        <v>0.11858184804134675</v>
      </c>
      <c r="AH519" s="1">
        <f>(Table2[[#This Row],[Current Month High]]/Table2[[#This Row],[Close Price]])-1</f>
        <v>0.1140858450643405</v>
      </c>
      <c r="AI519">
        <v>11.408584506434</v>
      </c>
      <c r="AJ519">
        <v>25.5176151761517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0.08</v>
      </c>
      <c r="AM519" t="s">
        <v>3182</v>
      </c>
      <c r="AN519">
        <v>4.6900000000000004</v>
      </c>
      <c r="AO519" t="s">
        <v>3182</v>
      </c>
      <c r="AP519">
        <v>-5.9618883543103997E-2</v>
      </c>
      <c r="AQ519">
        <f>(Table2[[#This Row],[Sharpe Ratio]]-AVERAGE(Table2[Sharpe Ratio]))/_xlfn.STDEV.P(Table2[Sharpe Ratio])</f>
        <v>-1.3952621441392896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470</v>
      </c>
      <c r="AT519">
        <f>_xlfn.RANK.AVG(Table2[[#This Row],[6M Return vs Nifty Z-Score]],Table2[6M Return vs Nifty Z-Score])</f>
        <v>277</v>
      </c>
      <c r="AU519">
        <f>_xlfn.RANK.AVG(Table2[[#This Row],[Sharpe Ratio Z-Score]],Table2[Sharpe Ratio Z-Score])</f>
        <v>676</v>
      </c>
      <c r="AV519">
        <f>(Table2[[#This Row],[Rank 1Y]]+Table2[[#This Row],[Rank 6M]]+Table2[[#This Row],[Rank Sharpe]])/3</f>
        <v>474.33333333333331</v>
      </c>
    </row>
    <row r="520" spans="1:48" x14ac:dyDescent="0.3">
      <c r="A520" t="s">
        <v>1034</v>
      </c>
      <c r="B520" t="s">
        <v>1035</v>
      </c>
      <c r="C520" t="s">
        <v>3153</v>
      </c>
      <c r="D520" t="s">
        <v>1036</v>
      </c>
      <c r="E520">
        <v>13322.880155519901</v>
      </c>
      <c r="F520">
        <v>86.4</v>
      </c>
      <c r="G520">
        <v>-0.17886402015473701</v>
      </c>
      <c r="H520">
        <f>(Table2[[#This Row],[1Y Return vs Nifty]]-AVERAGE(Table2[1Y Return vs Nifty]))/_xlfn.STDEV.P(Table2[1Y Return vs Nifty])</f>
        <v>-0.41100888906782951</v>
      </c>
      <c r="I520">
        <v>5.5568697349708902</v>
      </c>
      <c r="J520">
        <f>(Table2[[#This Row],[1M Return vs Nifty]]-AVERAGE(Table2[1M Return vs Nifty]))/_xlfn.STDEV.P(Table2[1M Return vs Nifty])</f>
        <v>0.68561900251154184</v>
      </c>
      <c r="K520">
        <v>-7.5411684468961298</v>
      </c>
      <c r="L520">
        <f>(Table2[[#This Row],[6M Return vs Nifty]]-AVERAGE(Table2[6M Return vs Nifty]))/_xlfn.STDEV.P(Table2[6M Return vs Nifty])</f>
        <v>-0.44664199515652275</v>
      </c>
      <c r="M520">
        <v>3.4661925179110602</v>
      </c>
      <c r="N520">
        <f>(Table2[[#This Row],[1W Return vs Nifty]]-AVERAGE(Table2[1W Return vs Nifty]))/_xlfn.STDEV.P(Table2[1W Return vs Nifty])</f>
        <v>0.56701584956498907</v>
      </c>
      <c r="O520">
        <v>80.81</v>
      </c>
      <c r="P520">
        <v>83.563805657283297</v>
      </c>
      <c r="Q520">
        <v>85.890100382225597</v>
      </c>
      <c r="R520">
        <v>55.773049544817503</v>
      </c>
      <c r="S520" s="1">
        <f>(Table2[[#This Row],[Close Price]]-Table2[[#This Row],[20D EMA]])/Table2[[#This Row],[20D EMA]]</f>
        <v>6.9174607103081348E-2</v>
      </c>
      <c r="T520" s="1">
        <f>(Table2[[#This Row],[Close Price]]-Table2[[#This Row],[50D EMA]])/Table2[[#This Row],[50D EMA]]</f>
        <v>3.3940464061063387E-2</v>
      </c>
      <c r="U520" s="1">
        <f>(Table2[[#This Row],[Close Price]]-Table2[[#This Row],[200D EMA]])/Table2[[#This Row],[200D EMA]]</f>
        <v>5.9366517853078312E-3</v>
      </c>
      <c r="V520">
        <v>0.53668354564343601</v>
      </c>
      <c r="W520">
        <v>80.56</v>
      </c>
      <c r="X520">
        <v>87.45</v>
      </c>
      <c r="Y520">
        <v>76</v>
      </c>
      <c r="Z520">
        <v>87.45</v>
      </c>
      <c r="AA520">
        <v>72.510000000000005</v>
      </c>
      <c r="AB520">
        <v>88.62</v>
      </c>
      <c r="AC520" s="1">
        <f>(Table2[[#This Row],[Close Price]]/Table2[[#This Row],[Day Low]])-1</f>
        <v>7.2492552135054567E-2</v>
      </c>
      <c r="AD520" s="1">
        <f>(Table2[[#This Row],[Day High]]/Table2[[#This Row],[Close Price]])-1</f>
        <v>1.2152777777777679E-2</v>
      </c>
      <c r="AE520" s="1">
        <f>(Table2[[#This Row],[Close Price]]/Table2[[#This Row],[Current Week Low]])-1</f>
        <v>0.13684210526315788</v>
      </c>
      <c r="AF520" s="1">
        <f>(Table2[[#This Row],[Current Week High]]/Table2[[#This Row],[Close Price]])-1</f>
        <v>1.2152777777777679E-2</v>
      </c>
      <c r="AG520" s="1">
        <f>(Table2[[#This Row],[Close Price]]/Table2[[#This Row],[Current Month Low]])-1</f>
        <v>0.191559784857261</v>
      </c>
      <c r="AH520" s="1">
        <f>(Table2[[#This Row],[Current Month High]]/Table2[[#This Row],[Close Price]])-1</f>
        <v>2.5694444444444464E-2</v>
      </c>
      <c r="AI520">
        <v>57.060185185185098</v>
      </c>
      <c r="AJ520">
        <v>29.535232383808101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-7.0000000000000007E-2</v>
      </c>
      <c r="AM520" t="s">
        <v>3181</v>
      </c>
      <c r="AN520">
        <v>-0.79</v>
      </c>
      <c r="AO520" t="s">
        <v>3181</v>
      </c>
      <c r="AP520">
        <v>1.5066024396110001E-3</v>
      </c>
      <c r="AQ520">
        <f>(Table2[[#This Row],[Sharpe Ratio]]-AVERAGE(Table2[Sharpe Ratio]))/_xlfn.STDEV.P(Table2[Sharpe Ratio])</f>
        <v>-0.66912585308526784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457</v>
      </c>
      <c r="AT520">
        <f>_xlfn.RANK.AVG(Table2[[#This Row],[6M Return vs Nifty Z-Score]],Table2[6M Return vs Nifty Z-Score])</f>
        <v>471</v>
      </c>
      <c r="AU520">
        <f>_xlfn.RANK.AVG(Table2[[#This Row],[Sharpe Ratio Z-Score]],Table2[Sharpe Ratio Z-Score])</f>
        <v>496</v>
      </c>
      <c r="AV520">
        <f>(Table2[[#This Row],[Rank 1Y]]+Table2[[#This Row],[Rank 6M]]+Table2[[#This Row],[Rank Sharpe]])/3</f>
        <v>474.66666666666669</v>
      </c>
    </row>
    <row r="521" spans="1:48" x14ac:dyDescent="0.3">
      <c r="A521" t="s">
        <v>1436</v>
      </c>
      <c r="B521" t="s">
        <v>1437</v>
      </c>
      <c r="C521" t="s">
        <v>3148</v>
      </c>
      <c r="D521" t="s">
        <v>307</v>
      </c>
      <c r="E521">
        <v>7361.7828121080001</v>
      </c>
      <c r="F521">
        <v>191.34</v>
      </c>
      <c r="G521">
        <v>-26.292150674156002</v>
      </c>
      <c r="H521">
        <f>(Table2[[#This Row],[1Y Return vs Nifty]]-AVERAGE(Table2[1Y Return vs Nifty]))/_xlfn.STDEV.P(Table2[1Y Return vs Nifty])</f>
        <v>-0.8591112224534464</v>
      </c>
      <c r="I521">
        <v>-4.8612795446586503</v>
      </c>
      <c r="J521">
        <f>(Table2[[#This Row],[1M Return vs Nifty]]-AVERAGE(Table2[1M Return vs Nifty]))/_xlfn.STDEV.P(Table2[1M Return vs Nifty])</f>
        <v>-0.51582059546172765</v>
      </c>
      <c r="K521">
        <v>-17.794291356981699</v>
      </c>
      <c r="L521">
        <f>(Table2[[#This Row],[6M Return vs Nifty]]-AVERAGE(Table2[6M Return vs Nifty]))/_xlfn.STDEV.P(Table2[6M Return vs Nifty])</f>
        <v>-0.80966034718847968</v>
      </c>
      <c r="M521">
        <v>-4.2557660810209397</v>
      </c>
      <c r="N521">
        <f>(Table2[[#This Row],[1W Return vs Nifty]]-AVERAGE(Table2[1W Return vs Nifty]))/_xlfn.STDEV.P(Table2[1W Return vs Nifty])</f>
        <v>-1.0304132027396133</v>
      </c>
      <c r="O521">
        <v>199.93</v>
      </c>
      <c r="P521">
        <v>208.32542131285001</v>
      </c>
      <c r="Q521">
        <v>205.242233977571</v>
      </c>
      <c r="R521">
        <v>28.117514226548</v>
      </c>
      <c r="S521" s="1">
        <f>(Table2[[#This Row],[Close Price]]-Table2[[#This Row],[20D EMA]])/Table2[[#This Row],[20D EMA]]</f>
        <v>-4.296503776321714E-2</v>
      </c>
      <c r="T521" s="1">
        <f>(Table2[[#This Row],[Close Price]]-Table2[[#This Row],[50D EMA]])/Table2[[#This Row],[50D EMA]]</f>
        <v>-8.1533118741866695E-2</v>
      </c>
      <c r="U521" s="1">
        <f>(Table2[[#This Row],[Close Price]]-Table2[[#This Row],[200D EMA]])/Table2[[#This Row],[200D EMA]]</f>
        <v>-6.7735736978434199E-2</v>
      </c>
      <c r="V521">
        <v>0.32781804522179298</v>
      </c>
      <c r="W521">
        <v>184.51</v>
      </c>
      <c r="X521">
        <v>192.8</v>
      </c>
      <c r="Y521">
        <v>182.34</v>
      </c>
      <c r="Z521">
        <v>192.8</v>
      </c>
      <c r="AA521">
        <v>180.2</v>
      </c>
      <c r="AB521">
        <v>225.5</v>
      </c>
      <c r="AC521" s="1">
        <f>(Table2[[#This Row],[Close Price]]/Table2[[#This Row],[Day Low]])-1</f>
        <v>3.7016963850197815E-2</v>
      </c>
      <c r="AD521" s="1">
        <f>(Table2[[#This Row],[Day High]]/Table2[[#This Row],[Close Price]])-1</f>
        <v>7.6303961534440745E-3</v>
      </c>
      <c r="AE521" s="1">
        <f>(Table2[[#This Row],[Close Price]]/Table2[[#This Row],[Current Week Low]])-1</f>
        <v>4.9358341559723629E-2</v>
      </c>
      <c r="AF521" s="1">
        <f>(Table2[[#This Row],[Current Week High]]/Table2[[#This Row],[Close Price]])-1</f>
        <v>7.6303961534440745E-3</v>
      </c>
      <c r="AG521" s="1">
        <f>(Table2[[#This Row],[Close Price]]/Table2[[#This Row],[Current Month Low]])-1</f>
        <v>6.1820199778024554E-2</v>
      </c>
      <c r="AH521" s="1">
        <f>(Table2[[#This Row],[Current Month High]]/Table2[[#This Row],[Close Price]])-1</f>
        <v>0.17853036479565176</v>
      </c>
      <c r="AI521">
        <v>36.929026863175402</v>
      </c>
      <c r="AJ521">
        <v>13.8928571428571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-0.15</v>
      </c>
      <c r="AM521" t="s">
        <v>3181</v>
      </c>
      <c r="AN521">
        <v>-13.41</v>
      </c>
      <c r="AO521" t="s">
        <v>3181</v>
      </c>
      <c r="AP521">
        <v>0.10069415316960199</v>
      </c>
      <c r="AQ521">
        <f>(Table2[[#This Row],[Sharpe Ratio]]-AVERAGE(Table2[Sharpe Ratio]))/_xlfn.STDEV.P(Table2[Sharpe Ratio])</f>
        <v>0.50916629540047276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617</v>
      </c>
      <c r="AT521">
        <f>_xlfn.RANK.AVG(Table2[[#This Row],[6M Return vs Nifty Z-Score]],Table2[6M Return vs Nifty Z-Score])</f>
        <v>597</v>
      </c>
      <c r="AU521">
        <f>_xlfn.RANK.AVG(Table2[[#This Row],[Sharpe Ratio Z-Score]],Table2[Sharpe Ratio Z-Score])</f>
        <v>217</v>
      </c>
      <c r="AV521">
        <f>(Table2[[#This Row],[Rank 1Y]]+Table2[[#This Row],[Rank 6M]]+Table2[[#This Row],[Rank Sharpe]])/3</f>
        <v>477</v>
      </c>
    </row>
    <row r="522" spans="1:48" x14ac:dyDescent="0.3">
      <c r="A522" t="s">
        <v>1047</v>
      </c>
      <c r="B522" t="s">
        <v>1048</v>
      </c>
      <c r="C522" t="s">
        <v>3136</v>
      </c>
      <c r="D522" t="s">
        <v>24</v>
      </c>
      <c r="E522">
        <v>13016.568040896</v>
      </c>
      <c r="F522">
        <v>175.74</v>
      </c>
      <c r="G522">
        <v>0.39053084650018999</v>
      </c>
      <c r="H522">
        <f>(Table2[[#This Row],[1Y Return vs Nifty]]-AVERAGE(Table2[1Y Return vs Nifty]))/_xlfn.STDEV.P(Table2[1Y Return vs Nifty])</f>
        <v>-0.40123810947403338</v>
      </c>
      <c r="I522">
        <v>12.3868092674025</v>
      </c>
      <c r="J522">
        <f>(Table2[[#This Row],[1M Return vs Nifty]]-AVERAGE(Table2[1M Return vs Nifty]))/_xlfn.STDEV.P(Table2[1M Return vs Nifty])</f>
        <v>1.473259838304803</v>
      </c>
      <c r="K522">
        <v>1.30078963083526</v>
      </c>
      <c r="L522">
        <f>(Table2[[#This Row],[6M Return vs Nifty]]-AVERAGE(Table2[6M Return vs Nifty]))/_xlfn.STDEV.P(Table2[6M Return vs Nifty])</f>
        <v>-0.13358683349876488</v>
      </c>
      <c r="M522">
        <v>4.7526340538575296</v>
      </c>
      <c r="N522">
        <f>(Table2[[#This Row],[1W Return vs Nifty]]-AVERAGE(Table2[1W Return vs Nifty]))/_xlfn.STDEV.P(Table2[1W Return vs Nifty])</f>
        <v>0.83313992382465507</v>
      </c>
      <c r="O522">
        <v>165.94</v>
      </c>
      <c r="P522">
        <v>164.262873689717</v>
      </c>
      <c r="Q522">
        <v>156.772718154942</v>
      </c>
      <c r="R522">
        <v>70.591759128717896</v>
      </c>
      <c r="S522" s="1">
        <f>(Table2[[#This Row],[Close Price]]-Table2[[#This Row],[20D EMA]])/Table2[[#This Row],[20D EMA]]</f>
        <v>5.9057490659274507E-2</v>
      </c>
      <c r="T522" s="1">
        <f>(Table2[[#This Row],[Close Price]]-Table2[[#This Row],[50D EMA]])/Table2[[#This Row],[50D EMA]]</f>
        <v>6.9870482918511667E-2</v>
      </c>
      <c r="U522" s="1">
        <f>(Table2[[#This Row],[Close Price]]-Table2[[#This Row],[200D EMA]])/Table2[[#This Row],[200D EMA]]</f>
        <v>0.1209858581791777</v>
      </c>
      <c r="V522">
        <v>3.3883099439229398</v>
      </c>
      <c r="W522">
        <v>172.65</v>
      </c>
      <c r="X522">
        <v>176.28</v>
      </c>
      <c r="Y522">
        <v>170.92</v>
      </c>
      <c r="Z522">
        <v>179.28</v>
      </c>
      <c r="AA522">
        <v>150.19999999999999</v>
      </c>
      <c r="AB522">
        <v>179.28</v>
      </c>
      <c r="AC522" s="1">
        <f>(Table2[[#This Row],[Close Price]]/Table2[[#This Row],[Day Low]])-1</f>
        <v>1.7897480451781078E-2</v>
      </c>
      <c r="AD522" s="1">
        <f>(Table2[[#This Row],[Day High]]/Table2[[#This Row],[Close Price]])-1</f>
        <v>3.072721065209949E-3</v>
      </c>
      <c r="AE522" s="1">
        <f>(Table2[[#This Row],[Close Price]]/Table2[[#This Row],[Current Week Low]])-1</f>
        <v>2.8200327638661538E-2</v>
      </c>
      <c r="AF522" s="1">
        <f>(Table2[[#This Row],[Current Week High]]/Table2[[#This Row],[Close Price]])-1</f>
        <v>2.014339364970974E-2</v>
      </c>
      <c r="AG522" s="1">
        <f>(Table2[[#This Row],[Close Price]]/Table2[[#This Row],[Current Month Low]])-1</f>
        <v>0.17003994673768319</v>
      </c>
      <c r="AH522" s="1">
        <f>(Table2[[#This Row],[Current Month High]]/Table2[[#This Row],[Close Price]])-1</f>
        <v>2.014339364970974E-2</v>
      </c>
      <c r="AI522">
        <v>2.01433936497097</v>
      </c>
      <c r="AJ522">
        <v>40.143540669856399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0.05</v>
      </c>
      <c r="AM522" t="s">
        <v>3182</v>
      </c>
      <c r="AN522">
        <v>13.23</v>
      </c>
      <c r="AO522" t="s">
        <v>3182</v>
      </c>
      <c r="AP522">
        <v>-2.3507879024238999E-2</v>
      </c>
      <c r="AQ522">
        <f>(Table2[[#This Row],[Sharpe Ratio]]-AVERAGE(Table2[Sharpe Ratio]))/_xlfn.STDEV.P(Table2[Sharpe Ratio])</f>
        <v>-0.96628378157905515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0.80529103757760456</v>
      </c>
      <c r="AS522">
        <f>_xlfn.RANK.AVG(Table2[[#This Row],[1Y Return vs Nifty Z-Score]],Table2[1Y Return vs Nifty Z-Score])</f>
        <v>450</v>
      </c>
      <c r="AT522">
        <f>_xlfn.RANK.AVG(Table2[[#This Row],[6M Return vs Nifty Z-Score]],Table2[6M Return vs Nifty Z-Score])</f>
        <v>371</v>
      </c>
      <c r="AU522">
        <f>_xlfn.RANK.AVG(Table2[[#This Row],[Sharpe Ratio Z-Score]],Table2[Sharpe Ratio Z-Score])</f>
        <v>612</v>
      </c>
      <c r="AV522">
        <f>(Table2[[#This Row],[Rank 1Y]]+Table2[[#This Row],[Rank 6M]]+Table2[[#This Row],[Rank Sharpe]])/3</f>
        <v>477.66666666666669</v>
      </c>
    </row>
    <row r="523" spans="1:48" x14ac:dyDescent="0.3">
      <c r="A523" t="s">
        <v>298</v>
      </c>
      <c r="B523" t="s">
        <v>299</v>
      </c>
      <c r="C523" t="s">
        <v>3136</v>
      </c>
      <c r="D523" t="s">
        <v>32</v>
      </c>
      <c r="E523">
        <v>89442.956897218901</v>
      </c>
      <c r="F523">
        <v>117.17</v>
      </c>
      <c r="G523">
        <v>-11.540277879346</v>
      </c>
      <c r="H523">
        <f>(Table2[[#This Row],[1Y Return vs Nifty]]-AVERAGE(Table2[1Y Return vs Nifty]))/_xlfn.STDEV.P(Table2[1Y Return vs Nifty])</f>
        <v>-0.6059700262207125</v>
      </c>
      <c r="I523">
        <v>1.0467555583486801</v>
      </c>
      <c r="J523">
        <f>(Table2[[#This Row],[1M Return vs Nifty]]-AVERAGE(Table2[1M Return vs Nifty]))/_xlfn.STDEV.P(Table2[1M Return vs Nifty])</f>
        <v>0.16550457357266099</v>
      </c>
      <c r="K523">
        <v>-31.3157091445619</v>
      </c>
      <c r="L523">
        <f>(Table2[[#This Row],[6M Return vs Nifty]]-AVERAGE(Table2[6M Return vs Nifty]))/_xlfn.STDEV.P(Table2[6M Return vs Nifty])</f>
        <v>-1.2883947625883621</v>
      </c>
      <c r="M523">
        <v>7.5473649963990299</v>
      </c>
      <c r="N523">
        <f>(Table2[[#This Row],[1W Return vs Nifty]]-AVERAGE(Table2[1W Return vs Nifty]))/_xlfn.STDEV.P(Table2[1W Return vs Nifty])</f>
        <v>1.4112813815641296</v>
      </c>
      <c r="O523">
        <v>114.56</v>
      </c>
      <c r="P523">
        <v>118.922201699333</v>
      </c>
      <c r="Q523">
        <v>125.57739085644199</v>
      </c>
      <c r="R523">
        <v>65.401207217746901</v>
      </c>
      <c r="S523" s="1">
        <f>(Table2[[#This Row],[Close Price]]-Table2[[#This Row],[20D EMA]])/Table2[[#This Row],[20D EMA]]</f>
        <v>2.2782821229050274E-2</v>
      </c>
      <c r="T523" s="1">
        <f>(Table2[[#This Row],[Close Price]]-Table2[[#This Row],[50D EMA]])/Table2[[#This Row],[50D EMA]]</f>
        <v>-1.4734016645294144E-2</v>
      </c>
      <c r="U523" s="1">
        <f>(Table2[[#This Row],[Close Price]]-Table2[[#This Row],[200D EMA]])/Table2[[#This Row],[200D EMA]]</f>
        <v>-6.6949876877543849E-2</v>
      </c>
      <c r="V523">
        <v>0.96563394608179198</v>
      </c>
      <c r="W523">
        <v>115.62</v>
      </c>
      <c r="X523">
        <v>118.2</v>
      </c>
      <c r="Y523">
        <v>108.16</v>
      </c>
      <c r="Z523">
        <v>118.7</v>
      </c>
      <c r="AA523">
        <v>106.68</v>
      </c>
      <c r="AB523">
        <v>123.64</v>
      </c>
      <c r="AC523" s="1">
        <f>(Table2[[#This Row],[Close Price]]/Table2[[#This Row],[Day Low]])-1</f>
        <v>1.3405985123680964E-2</v>
      </c>
      <c r="AD523" s="1">
        <f>(Table2[[#This Row],[Day High]]/Table2[[#This Row],[Close Price]])-1</f>
        <v>8.7906460698130573E-3</v>
      </c>
      <c r="AE523" s="1">
        <f>(Table2[[#This Row],[Close Price]]/Table2[[#This Row],[Current Week Low]])-1</f>
        <v>8.3302514792899407E-2</v>
      </c>
      <c r="AF523" s="1">
        <f>(Table2[[#This Row],[Current Week High]]/Table2[[#This Row],[Close Price]])-1</f>
        <v>1.3057949987198114E-2</v>
      </c>
      <c r="AG523" s="1">
        <f>(Table2[[#This Row],[Close Price]]/Table2[[#This Row],[Current Month Low]])-1</f>
        <v>9.8331458567678887E-2</v>
      </c>
      <c r="AH523" s="1">
        <f>(Table2[[#This Row],[Current Month High]]/Table2[[#This Row],[Close Price]])-1</f>
        <v>5.5218912690961908E-2</v>
      </c>
      <c r="AI523">
        <v>47.221985149782299</v>
      </c>
      <c r="AJ523">
        <v>16.529090004972598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-0.05</v>
      </c>
      <c r="AM523" t="s">
        <v>3181</v>
      </c>
      <c r="AN523">
        <v>3.52</v>
      </c>
      <c r="AO523" t="s">
        <v>3182</v>
      </c>
      <c r="AP523">
        <v>9.9725299746359006E-2</v>
      </c>
      <c r="AQ523">
        <f>(Table2[[#This Row],[Sharpe Ratio]]-AVERAGE(Table2[Sharpe Ratio]))/_xlfn.STDEV.P(Table2[Sharpe Ratio])</f>
        <v>0.49765686328687625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522</v>
      </c>
      <c r="AT523">
        <f>_xlfn.RANK.AVG(Table2[[#This Row],[6M Return vs Nifty Z-Score]],Table2[6M Return vs Nifty Z-Score])</f>
        <v>693</v>
      </c>
      <c r="AU523">
        <f>_xlfn.RANK.AVG(Table2[[#This Row],[Sharpe Ratio Z-Score]],Table2[Sharpe Ratio Z-Score])</f>
        <v>221</v>
      </c>
      <c r="AV523">
        <f>(Table2[[#This Row],[Rank 1Y]]+Table2[[#This Row],[Rank 6M]]+Table2[[#This Row],[Rank Sharpe]])/3</f>
        <v>478.66666666666669</v>
      </c>
    </row>
    <row r="524" spans="1:48" x14ac:dyDescent="0.3">
      <c r="A524" t="s">
        <v>233</v>
      </c>
      <c r="B524" t="s">
        <v>234</v>
      </c>
      <c r="C524" t="s">
        <v>3140</v>
      </c>
      <c r="D524" t="s">
        <v>51</v>
      </c>
      <c r="E524">
        <v>106146.7417072</v>
      </c>
      <c r="F524">
        <v>1274.2</v>
      </c>
      <c r="G524">
        <v>-8.1703320280115399</v>
      </c>
      <c r="H524">
        <f>(Table2[[#This Row],[1Y Return vs Nifty]]-AVERAGE(Table2[1Y Return vs Nifty]))/_xlfn.STDEV.P(Table2[1Y Return vs Nifty])</f>
        <v>-0.54814197035878354</v>
      </c>
      <c r="I524">
        <v>-1.2434921324705599</v>
      </c>
      <c r="J524">
        <f>(Table2[[#This Row],[1M Return vs Nifty]]-AVERAGE(Table2[1M Return vs Nifty]))/_xlfn.STDEV.P(Table2[1M Return vs Nifty])</f>
        <v>-9.8610884083261616E-2</v>
      </c>
      <c r="K524">
        <v>-5.7523071446634502</v>
      </c>
      <c r="L524">
        <f>(Table2[[#This Row],[6M Return vs Nifty]]-AVERAGE(Table2[6M Return vs Nifty]))/_xlfn.STDEV.P(Table2[6M Return vs Nifty])</f>
        <v>-0.38330622052034141</v>
      </c>
      <c r="M524">
        <v>-5.1454366400903897</v>
      </c>
      <c r="N524">
        <f>(Table2[[#This Row],[1W Return vs Nifty]]-AVERAGE(Table2[1W Return vs Nifty]))/_xlfn.STDEV.P(Table2[1W Return vs Nifty])</f>
        <v>-1.2144579084745259</v>
      </c>
      <c r="O524">
        <v>1312.08</v>
      </c>
      <c r="P524">
        <v>1325.3160064876199</v>
      </c>
      <c r="Q524">
        <v>1267.0225882781399</v>
      </c>
      <c r="R524">
        <v>17.841787358358001</v>
      </c>
      <c r="S524" s="1">
        <f>(Table2[[#This Row],[Close Price]]-Table2[[#This Row],[20D EMA]])/Table2[[#This Row],[20D EMA]]</f>
        <v>-2.8870190842021741E-2</v>
      </c>
      <c r="T524" s="1">
        <f>(Table2[[#This Row],[Close Price]]-Table2[[#This Row],[50D EMA]])/Table2[[#This Row],[50D EMA]]</f>
        <v>-3.8568919591553549E-2</v>
      </c>
      <c r="U524" s="1">
        <f>(Table2[[#This Row],[Close Price]]-Table2[[#This Row],[200D EMA]])/Table2[[#This Row],[200D EMA]]</f>
        <v>5.6647859227309614E-3</v>
      </c>
      <c r="V524">
        <v>0.85811275343389803</v>
      </c>
      <c r="W524">
        <v>1248</v>
      </c>
      <c r="X524">
        <v>1283.6500000000001</v>
      </c>
      <c r="Y524">
        <v>1228.8</v>
      </c>
      <c r="Z524">
        <v>1335.4</v>
      </c>
      <c r="AA524">
        <v>1228.8</v>
      </c>
      <c r="AB524">
        <v>1359</v>
      </c>
      <c r="AC524" s="1">
        <f>(Table2[[#This Row],[Close Price]]/Table2[[#This Row],[Day Low]])-1</f>
        <v>2.099358974358978E-2</v>
      </c>
      <c r="AD524" s="1">
        <f>(Table2[[#This Row],[Day High]]/Table2[[#This Row],[Close Price]])-1</f>
        <v>7.4164181447182731E-3</v>
      </c>
      <c r="AE524" s="1">
        <f>(Table2[[#This Row],[Close Price]]/Table2[[#This Row],[Current Week Low]])-1</f>
        <v>3.6946614583333481E-2</v>
      </c>
      <c r="AF524" s="1">
        <f>(Table2[[#This Row],[Current Week High]]/Table2[[#This Row],[Close Price]])-1</f>
        <v>4.8030136556270531E-2</v>
      </c>
      <c r="AG524" s="1">
        <f>(Table2[[#This Row],[Close Price]]/Table2[[#This Row],[Current Month Low]])-1</f>
        <v>3.6946614583333481E-2</v>
      </c>
      <c r="AH524" s="1">
        <f>(Table2[[#This Row],[Current Month High]]/Table2[[#This Row],[Close Price]])-1</f>
        <v>6.655156176424426E-2</v>
      </c>
      <c r="AI524">
        <v>11.559409825773001</v>
      </c>
      <c r="AJ524">
        <v>21.419450744220601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-0.11</v>
      </c>
      <c r="AM524" t="s">
        <v>3181</v>
      </c>
      <c r="AN524">
        <v>-3.64</v>
      </c>
      <c r="AO524" t="s">
        <v>3181</v>
      </c>
      <c r="AP524">
        <v>5.0553263775720003E-3</v>
      </c>
      <c r="AQ524">
        <f>(Table2[[#This Row],[Sharpe Ratio]]-AVERAGE(Table2[Sharpe Ratio]))/_xlfn.STDEV.P(Table2[Sharpe Ratio])</f>
        <v>-0.62696901462652255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496</v>
      </c>
      <c r="AT524">
        <f>_xlfn.RANK.AVG(Table2[[#This Row],[6M Return vs Nifty Z-Score]],Table2[6M Return vs Nifty Z-Score])</f>
        <v>451</v>
      </c>
      <c r="AU524">
        <f>_xlfn.RANK.AVG(Table2[[#This Row],[Sharpe Ratio Z-Score]],Table2[Sharpe Ratio Z-Score])</f>
        <v>490</v>
      </c>
      <c r="AV524">
        <f>(Table2[[#This Row],[Rank 1Y]]+Table2[[#This Row],[Rank 6M]]+Table2[[#This Row],[Rank Sharpe]])/3</f>
        <v>479</v>
      </c>
    </row>
    <row r="525" spans="1:48" x14ac:dyDescent="0.3">
      <c r="A525" t="s">
        <v>1835</v>
      </c>
      <c r="B525" t="s">
        <v>1836</v>
      </c>
      <c r="C525" t="s">
        <v>3139</v>
      </c>
      <c r="D525" t="s">
        <v>46</v>
      </c>
      <c r="E525">
        <v>4162.3453578119997</v>
      </c>
      <c r="F525">
        <v>51.56</v>
      </c>
      <c r="G525">
        <v>-20.336155409117598</v>
      </c>
      <c r="H525">
        <f>(Table2[[#This Row],[1Y Return vs Nifty]]-AVERAGE(Table2[1Y Return vs Nifty]))/_xlfn.STDEV.P(Table2[1Y Return vs Nifty])</f>
        <v>-0.75690672359966282</v>
      </c>
      <c r="I525">
        <v>-4.9065757346639796</v>
      </c>
      <c r="J525">
        <f>(Table2[[#This Row],[1M Return vs Nifty]]-AVERAGE(Table2[1M Return vs Nifty]))/_xlfn.STDEV.P(Table2[1M Return vs Nifty])</f>
        <v>-0.5210442330627103</v>
      </c>
      <c r="K525">
        <v>-17.798953672423298</v>
      </c>
      <c r="L525">
        <f>(Table2[[#This Row],[6M Return vs Nifty]]-AVERAGE(Table2[6M Return vs Nifty]))/_xlfn.STDEV.P(Table2[6M Return vs Nifty])</f>
        <v>-0.80982541943847663</v>
      </c>
      <c r="M525">
        <v>0.28630096036420899</v>
      </c>
      <c r="N525">
        <f>(Table2[[#This Row],[1W Return vs Nifty]]-AVERAGE(Table2[1W Return vs Nifty]))/_xlfn.STDEV.P(Table2[1W Return vs Nifty])</f>
        <v>-9.0803159967906277E-2</v>
      </c>
      <c r="O525">
        <v>52.47</v>
      </c>
      <c r="P525">
        <v>54.939697041103699</v>
      </c>
      <c r="Q525">
        <v>56.733841706531599</v>
      </c>
      <c r="R525">
        <v>44.880573574571002</v>
      </c>
      <c r="S525" s="1">
        <f>(Table2[[#This Row],[Close Price]]-Table2[[#This Row],[20D EMA]])/Table2[[#This Row],[20D EMA]]</f>
        <v>-1.7343243758338033E-2</v>
      </c>
      <c r="T525" s="1">
        <f>(Table2[[#This Row],[Close Price]]-Table2[[#This Row],[50D EMA]])/Table2[[#This Row],[50D EMA]]</f>
        <v>-6.151648485748186E-2</v>
      </c>
      <c r="U525" s="1">
        <f>(Table2[[#This Row],[Close Price]]-Table2[[#This Row],[200D EMA]])/Table2[[#This Row],[200D EMA]]</f>
        <v>-9.1194982587190956E-2</v>
      </c>
      <c r="V525">
        <v>0.80283488324877395</v>
      </c>
      <c r="W525">
        <v>50.12</v>
      </c>
      <c r="X525">
        <v>51.92</v>
      </c>
      <c r="Y525">
        <v>46.25</v>
      </c>
      <c r="Z525">
        <v>51.92</v>
      </c>
      <c r="AA525">
        <v>46.25</v>
      </c>
      <c r="AB525">
        <v>58.1</v>
      </c>
      <c r="AC525" s="1">
        <f>(Table2[[#This Row],[Close Price]]/Table2[[#This Row],[Day Low]])-1</f>
        <v>2.873104549082206E-2</v>
      </c>
      <c r="AD525" s="1">
        <f>(Table2[[#This Row],[Day High]]/Table2[[#This Row],[Close Price]])-1</f>
        <v>6.9821567106282956E-3</v>
      </c>
      <c r="AE525" s="1">
        <f>(Table2[[#This Row],[Close Price]]/Table2[[#This Row],[Current Week Low]])-1</f>
        <v>0.11481081081081079</v>
      </c>
      <c r="AF525" s="1">
        <f>(Table2[[#This Row],[Current Week High]]/Table2[[#This Row],[Close Price]])-1</f>
        <v>6.9821567106282956E-3</v>
      </c>
      <c r="AG525" s="1">
        <f>(Table2[[#This Row],[Close Price]]/Table2[[#This Row],[Current Month Low]])-1</f>
        <v>0.11481081081081079</v>
      </c>
      <c r="AH525" s="1">
        <f>(Table2[[#This Row],[Current Month High]]/Table2[[#This Row],[Close Price]])-1</f>
        <v>0.12684251357641574</v>
      </c>
      <c r="AI525">
        <v>53.219550038789698</v>
      </c>
      <c r="AJ525">
        <v>11.843817787418599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</v>
      </c>
      <c r="AM525" t="s">
        <v>3183</v>
      </c>
      <c r="AN525">
        <v>-5.57</v>
      </c>
      <c r="AO525" t="s">
        <v>3181</v>
      </c>
      <c r="AP525">
        <v>8.5879444372731997E-2</v>
      </c>
      <c r="AQ525">
        <f>(Table2[[#This Row],[Sharpe Ratio]]-AVERAGE(Table2[Sharpe Ratio]))/_xlfn.STDEV.P(Table2[Sharpe Ratio])</f>
        <v>0.33317591224267568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582</v>
      </c>
      <c r="AT525">
        <f>_xlfn.RANK.AVG(Table2[[#This Row],[6M Return vs Nifty Z-Score]],Table2[6M Return vs Nifty Z-Score])</f>
        <v>598</v>
      </c>
      <c r="AU525">
        <f>_xlfn.RANK.AVG(Table2[[#This Row],[Sharpe Ratio Z-Score]],Table2[Sharpe Ratio Z-Score])</f>
        <v>257</v>
      </c>
      <c r="AV525">
        <f>(Table2[[#This Row],[Rank 1Y]]+Table2[[#This Row],[Rank 6M]]+Table2[[#This Row],[Rank Sharpe]])/3</f>
        <v>479</v>
      </c>
    </row>
    <row r="526" spans="1:48" x14ac:dyDescent="0.3">
      <c r="A526" t="s">
        <v>2167</v>
      </c>
      <c r="B526" t="s">
        <v>2168</v>
      </c>
      <c r="C526" t="s">
        <v>3134</v>
      </c>
      <c r="D526" t="s">
        <v>70</v>
      </c>
      <c r="E526">
        <v>2722.228104065</v>
      </c>
      <c r="F526">
        <v>205.85</v>
      </c>
      <c r="G526">
        <v>-1.53783597567994</v>
      </c>
      <c r="H526">
        <f>(Table2[[#This Row],[1Y Return vs Nifty]]-AVERAGE(Table2[1Y Return vs Nifty]))/_xlfn.STDEV.P(Table2[1Y Return vs Nifty])</f>
        <v>-0.43432876114464253</v>
      </c>
      <c r="I526">
        <v>-4.6996527743868404</v>
      </c>
      <c r="J526">
        <f>(Table2[[#This Row],[1M Return vs Nifty]]-AVERAGE(Table2[1M Return vs Nifty]))/_xlfn.STDEV.P(Table2[1M Return vs Nifty])</f>
        <v>-0.49718150739675165</v>
      </c>
      <c r="K526">
        <v>-9.8436833090282292</v>
      </c>
      <c r="L526">
        <f>(Table2[[#This Row],[6M Return vs Nifty]]-AVERAGE(Table2[6M Return vs Nifty]))/_xlfn.STDEV.P(Table2[6M Return vs Nifty])</f>
        <v>-0.52816400148671971</v>
      </c>
      <c r="M526">
        <v>1.2736366347432599</v>
      </c>
      <c r="N526">
        <f>(Table2[[#This Row],[1W Return vs Nifty]]-AVERAGE(Table2[1W Return vs Nifty]))/_xlfn.STDEV.P(Table2[1W Return vs Nifty])</f>
        <v>0.11344536978308079</v>
      </c>
      <c r="O526">
        <v>212.56</v>
      </c>
      <c r="P526">
        <v>225.01218846085001</v>
      </c>
      <c r="Q526">
        <v>214.28492914582</v>
      </c>
      <c r="R526">
        <v>48.631229468003603</v>
      </c>
      <c r="S526" s="1">
        <f>(Table2[[#This Row],[Close Price]]-Table2[[#This Row],[20D EMA]])/Table2[[#This Row],[20D EMA]]</f>
        <v>-3.1567557395558936E-2</v>
      </c>
      <c r="T526" s="1">
        <f>(Table2[[#This Row],[Close Price]]-Table2[[#This Row],[50D EMA]])/Table2[[#This Row],[50D EMA]]</f>
        <v>-8.5160668814987586E-2</v>
      </c>
      <c r="U526" s="1">
        <f>(Table2[[#This Row],[Close Price]]-Table2[[#This Row],[200D EMA]])/Table2[[#This Row],[200D EMA]]</f>
        <v>-3.9363146906519368E-2</v>
      </c>
      <c r="V526">
        <v>0.478611426113282</v>
      </c>
      <c r="W526">
        <v>204.91</v>
      </c>
      <c r="X526">
        <v>208.9</v>
      </c>
      <c r="Y526">
        <v>189.05</v>
      </c>
      <c r="Z526">
        <v>208.96</v>
      </c>
      <c r="AA526">
        <v>188</v>
      </c>
      <c r="AB526">
        <v>246.5</v>
      </c>
      <c r="AC526" s="1">
        <f>(Table2[[#This Row],[Close Price]]/Table2[[#This Row],[Day Low]])-1</f>
        <v>4.5873798252891174E-3</v>
      </c>
      <c r="AD526" s="1">
        <f>(Table2[[#This Row],[Day High]]/Table2[[#This Row],[Close Price]])-1</f>
        <v>1.4816614039349085E-2</v>
      </c>
      <c r="AE526" s="1">
        <f>(Table2[[#This Row],[Close Price]]/Table2[[#This Row],[Current Week Low]])-1</f>
        <v>8.8865379529224908E-2</v>
      </c>
      <c r="AF526" s="1">
        <f>(Table2[[#This Row],[Current Week High]]/Table2[[#This Row],[Close Price]])-1</f>
        <v>1.5108088413893661E-2</v>
      </c>
      <c r="AG526" s="1">
        <f>(Table2[[#This Row],[Close Price]]/Table2[[#This Row],[Current Month Low]])-1</f>
        <v>9.4946808510638192E-2</v>
      </c>
      <c r="AH526" s="1">
        <f>(Table2[[#This Row],[Current Month High]]/Table2[[#This Row],[Close Price]])-1</f>
        <v>0.19747388875394711</v>
      </c>
      <c r="AI526">
        <v>42.6038377459315</v>
      </c>
      <c r="AJ526">
        <v>31.323763955342901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-0.08</v>
      </c>
      <c r="AM526" t="s">
        <v>3181</v>
      </c>
      <c r="AN526">
        <v>-8.3000000000000007</v>
      </c>
      <c r="AO526" t="s">
        <v>3181</v>
      </c>
      <c r="AP526">
        <v>1.0948974082279E-2</v>
      </c>
      <c r="AQ526">
        <f>(Table2[[#This Row],[Sharpe Ratio]]-AVERAGE(Table2[Sharpe Ratio]))/_xlfn.STDEV.P(Table2[Sharpe Ratio])</f>
        <v>-0.55695580464917904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462</v>
      </c>
      <c r="AT526">
        <f>_xlfn.RANK.AVG(Table2[[#This Row],[6M Return vs Nifty Z-Score]],Table2[6M Return vs Nifty Z-Score])</f>
        <v>504</v>
      </c>
      <c r="AU526">
        <f>_xlfn.RANK.AVG(Table2[[#This Row],[Sharpe Ratio Z-Score]],Table2[Sharpe Ratio Z-Score])</f>
        <v>475</v>
      </c>
      <c r="AV526">
        <f>(Table2[[#This Row],[Rank 1Y]]+Table2[[#This Row],[Rank 6M]]+Table2[[#This Row],[Rank Sharpe]])/3</f>
        <v>480.33333333333331</v>
      </c>
    </row>
    <row r="527" spans="1:48" x14ac:dyDescent="0.3">
      <c r="A527" t="s">
        <v>1191</v>
      </c>
      <c r="B527" t="s">
        <v>1192</v>
      </c>
      <c r="C527" t="s">
        <v>3147</v>
      </c>
      <c r="D527" t="s">
        <v>1193</v>
      </c>
      <c r="E527">
        <v>10133.148132329999</v>
      </c>
      <c r="F527">
        <v>1075.6500000000001</v>
      </c>
      <c r="G527">
        <v>-22.5140915062515</v>
      </c>
      <c r="H527">
        <f>(Table2[[#This Row],[1Y Return vs Nifty]]-AVERAGE(Table2[1Y Return vs Nifty]))/_xlfn.STDEV.P(Table2[1Y Return vs Nifty])</f>
        <v>-0.79427996811007473</v>
      </c>
      <c r="I527">
        <v>-2.8171887091797401</v>
      </c>
      <c r="J527">
        <f>(Table2[[#This Row],[1M Return vs Nifty]]-AVERAGE(Table2[1M Return vs Nifty]))/_xlfn.STDEV.P(Table2[1M Return vs Nifty])</f>
        <v>-0.28009238638331502</v>
      </c>
      <c r="K527">
        <v>5.3295262358664104</v>
      </c>
      <c r="L527">
        <f>(Table2[[#This Row],[6M Return vs Nifty]]-AVERAGE(Table2[6M Return vs Nifty]))/_xlfn.STDEV.P(Table2[6M Return vs Nifty])</f>
        <v>9.0531539425856827E-3</v>
      </c>
      <c r="M527">
        <v>0.19253646082700199</v>
      </c>
      <c r="N527">
        <f>(Table2[[#This Row],[1W Return vs Nifty]]-AVERAGE(Table2[1W Return vs Nifty]))/_xlfn.STDEV.P(Table2[1W Return vs Nifty])</f>
        <v>-0.11020006992495421</v>
      </c>
      <c r="O527">
        <v>1112.8900000000001</v>
      </c>
      <c r="P527">
        <v>1147.94482779605</v>
      </c>
      <c r="Q527">
        <v>1075.8055817091499</v>
      </c>
      <c r="R527">
        <v>38.405061880765899</v>
      </c>
      <c r="S527" s="1">
        <f>(Table2[[#This Row],[Close Price]]-Table2[[#This Row],[20D EMA]])/Table2[[#This Row],[20D EMA]]</f>
        <v>-3.3462426654925471E-2</v>
      </c>
      <c r="T527" s="1">
        <f>(Table2[[#This Row],[Close Price]]-Table2[[#This Row],[50D EMA]])/Table2[[#This Row],[50D EMA]]</f>
        <v>-6.2977615339623483E-2</v>
      </c>
      <c r="U527" s="1">
        <f>(Table2[[#This Row],[Close Price]]-Table2[[#This Row],[200D EMA]])/Table2[[#This Row],[200D EMA]]</f>
        <v>-1.4461879710890994E-4</v>
      </c>
      <c r="V527">
        <v>0.64329703684426898</v>
      </c>
      <c r="W527">
        <v>1067</v>
      </c>
      <c r="X527">
        <v>1090</v>
      </c>
      <c r="Y527">
        <v>1058</v>
      </c>
      <c r="Z527">
        <v>1116.9000000000001</v>
      </c>
      <c r="AA527">
        <v>1035.0999999999999</v>
      </c>
      <c r="AB527">
        <v>1197.8499999999999</v>
      </c>
      <c r="AC527" s="1">
        <f>(Table2[[#This Row],[Close Price]]/Table2[[#This Row],[Day Low]])-1</f>
        <v>8.1068416119962627E-3</v>
      </c>
      <c r="AD527" s="1">
        <f>(Table2[[#This Row],[Day High]]/Table2[[#This Row],[Close Price]])-1</f>
        <v>1.3340770696787851E-2</v>
      </c>
      <c r="AE527" s="1">
        <f>(Table2[[#This Row],[Close Price]]/Table2[[#This Row],[Current Week Low]])-1</f>
        <v>1.6682419659735492E-2</v>
      </c>
      <c r="AF527" s="1">
        <f>(Table2[[#This Row],[Current Week High]]/Table2[[#This Row],[Close Price]])-1</f>
        <v>3.8348905313066561E-2</v>
      </c>
      <c r="AG527" s="1">
        <f>(Table2[[#This Row],[Close Price]]/Table2[[#This Row],[Current Month Low]])-1</f>
        <v>3.9174958941165183E-2</v>
      </c>
      <c r="AH527" s="1">
        <f>(Table2[[#This Row],[Current Month High]]/Table2[[#This Row],[Close Price]])-1</f>
        <v>0.11360572676985981</v>
      </c>
      <c r="AI527">
        <v>20.8525077859898</v>
      </c>
      <c r="AJ527">
        <v>32.273733398917798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-0.05</v>
      </c>
      <c r="AM527" t="s">
        <v>3181</v>
      </c>
      <c r="AN527">
        <v>-4.78</v>
      </c>
      <c r="AO527" t="s">
        <v>3181</v>
      </c>
      <c r="AQ527">
        <f>(Table2[[#This Row],[Sharpe Ratio]]-AVERAGE(Table2[Sharpe Ratio]))/_xlfn.STDEV.P(Table2[Sharpe Ratio])</f>
        <v>-0.68702344015560113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595</v>
      </c>
      <c r="AT527">
        <f>_xlfn.RANK.AVG(Table2[[#This Row],[6M Return vs Nifty Z-Score]],Table2[6M Return vs Nifty Z-Score])</f>
        <v>322</v>
      </c>
      <c r="AU527">
        <f>_xlfn.RANK.AVG(Table2[[#This Row],[Sharpe Ratio Z-Score]],Table2[Sharpe Ratio Z-Score])</f>
        <v>529.5</v>
      </c>
      <c r="AV527">
        <f>(Table2[[#This Row],[Rank 1Y]]+Table2[[#This Row],[Rank 6M]]+Table2[[#This Row],[Rank Sharpe]])/3</f>
        <v>482.16666666666669</v>
      </c>
    </row>
    <row r="528" spans="1:48" x14ac:dyDescent="0.3">
      <c r="A528" t="s">
        <v>1253</v>
      </c>
      <c r="B528" t="s">
        <v>1254</v>
      </c>
      <c r="C528" t="s">
        <v>3147</v>
      </c>
      <c r="D528" t="s">
        <v>131</v>
      </c>
      <c r="E528">
        <v>9197.1313449899899</v>
      </c>
      <c r="F528">
        <v>517.9</v>
      </c>
      <c r="G528">
        <v>-43.109926181374099</v>
      </c>
      <c r="H528">
        <f>(Table2[[#This Row],[1Y Return vs Nifty]]-AVERAGE(Table2[1Y Return vs Nifty]))/_xlfn.STDEV.P(Table2[1Y Return vs Nifty])</f>
        <v>-1.1477031774605797</v>
      </c>
      <c r="I528">
        <v>23.537104806662299</v>
      </c>
      <c r="J528">
        <f>(Table2[[#This Row],[1M Return vs Nifty]]-AVERAGE(Table2[1M Return vs Nifty]))/_xlfn.STDEV.P(Table2[1M Return vs Nifty])</f>
        <v>2.7591318516925587</v>
      </c>
      <c r="K528">
        <v>-2.8331569892353201</v>
      </c>
      <c r="L528">
        <f>(Table2[[#This Row],[6M Return vs Nifty]]-AVERAGE(Table2[6M Return vs Nifty]))/_xlfn.STDEV.P(Table2[6M Return vs Nifty])</f>
        <v>-0.27995184858406397</v>
      </c>
      <c r="M528">
        <v>28.9896980166349</v>
      </c>
      <c r="N528">
        <f>(Table2[[#This Row],[1W Return vs Nifty]]-AVERAGE(Table2[1W Return vs Nifty]))/_xlfn.STDEV.P(Table2[1W Return vs Nifty])</f>
        <v>5.8470220394397678</v>
      </c>
      <c r="O528">
        <v>436.11</v>
      </c>
      <c r="P528">
        <v>434.92516861803</v>
      </c>
      <c r="Q528">
        <v>463.33088778710697</v>
      </c>
      <c r="R528">
        <v>83.559595473586697</v>
      </c>
      <c r="S528" s="1">
        <f>(Table2[[#This Row],[Close Price]]-Table2[[#This Row],[20D EMA]])/Table2[[#This Row],[20D EMA]]</f>
        <v>0.18754442686478173</v>
      </c>
      <c r="T528" s="1">
        <f>(Table2[[#This Row],[Close Price]]-Table2[[#This Row],[50D EMA]])/Table2[[#This Row],[50D EMA]]</f>
        <v>0.19077955788491524</v>
      </c>
      <c r="U528" s="1">
        <f>(Table2[[#This Row],[Close Price]]-Table2[[#This Row],[200D EMA]])/Table2[[#This Row],[200D EMA]]</f>
        <v>0.11777568396857371</v>
      </c>
      <c r="V528">
        <v>3.6348140828829401</v>
      </c>
      <c r="W528">
        <v>495</v>
      </c>
      <c r="X528">
        <v>527.35</v>
      </c>
      <c r="Y528">
        <v>385.85</v>
      </c>
      <c r="Z528">
        <v>527.35</v>
      </c>
      <c r="AA528">
        <v>376.35</v>
      </c>
      <c r="AB528">
        <v>527.35</v>
      </c>
      <c r="AC528" s="1">
        <f>(Table2[[#This Row],[Close Price]]/Table2[[#This Row],[Day Low]])-1</f>
        <v>4.6262626262626227E-2</v>
      </c>
      <c r="AD528" s="1">
        <f>(Table2[[#This Row],[Day High]]/Table2[[#This Row],[Close Price]])-1</f>
        <v>1.8246765784900587E-2</v>
      </c>
      <c r="AE528" s="1">
        <f>(Table2[[#This Row],[Close Price]]/Table2[[#This Row],[Current Week Low]])-1</f>
        <v>0.34223143708695081</v>
      </c>
      <c r="AF528" s="1">
        <f>(Table2[[#This Row],[Current Week High]]/Table2[[#This Row],[Close Price]])-1</f>
        <v>1.8246765784900587E-2</v>
      </c>
      <c r="AG528" s="1">
        <f>(Table2[[#This Row],[Close Price]]/Table2[[#This Row],[Current Month Low]])-1</f>
        <v>0.37611266108675423</v>
      </c>
      <c r="AH528" s="1">
        <f>(Table2[[#This Row],[Current Month High]]/Table2[[#This Row],[Close Price]])-1</f>
        <v>1.8246765784900587E-2</v>
      </c>
      <c r="AI528">
        <v>36.1652828731415</v>
      </c>
      <c r="AJ528">
        <v>37.611266108675402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0.3</v>
      </c>
      <c r="AM528" t="s">
        <v>3182</v>
      </c>
      <c r="AN528">
        <v>25.49</v>
      </c>
      <c r="AO528" t="s">
        <v>3182</v>
      </c>
      <c r="AP528">
        <v>5.5434576309272003E-2</v>
      </c>
      <c r="AQ528">
        <f>(Table2[[#This Row],[Sharpe Ratio]]-AVERAGE(Table2[Sharpe Ratio]))/_xlfn.STDEV.P(Table2[Sharpe Ratio])</f>
        <v>-2.8491945637117773E-2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692</v>
      </c>
      <c r="AT528">
        <f>_xlfn.RANK.AVG(Table2[[#This Row],[6M Return vs Nifty Z-Score]],Table2[6M Return vs Nifty Z-Score])</f>
        <v>414</v>
      </c>
      <c r="AU528">
        <f>_xlfn.RANK.AVG(Table2[[#This Row],[Sharpe Ratio Z-Score]],Table2[Sharpe Ratio Z-Score])</f>
        <v>344</v>
      </c>
      <c r="AV528">
        <f>(Table2[[#This Row],[Rank 1Y]]+Table2[[#This Row],[Rank 6M]]+Table2[[#This Row],[Rank Sharpe]])/3</f>
        <v>483.33333333333331</v>
      </c>
    </row>
    <row r="529" spans="1:48" x14ac:dyDescent="0.3">
      <c r="A529" t="s">
        <v>1804</v>
      </c>
      <c r="B529" t="s">
        <v>1805</v>
      </c>
      <c r="C529" t="s">
        <v>3147</v>
      </c>
      <c r="D529" t="s">
        <v>1806</v>
      </c>
      <c r="E529">
        <v>4344.2482382279904</v>
      </c>
      <c r="F529">
        <v>64.349999999999994</v>
      </c>
      <c r="G529">
        <v>-11.954366743238101</v>
      </c>
      <c r="H529">
        <f>(Table2[[#This Row],[1Y Return vs Nifty]]-AVERAGE(Table2[1Y Return vs Nifty]))/_xlfn.STDEV.P(Table2[1Y Return vs Nifty])</f>
        <v>-0.61307576471306047</v>
      </c>
      <c r="I529">
        <v>0.272657997272649</v>
      </c>
      <c r="J529">
        <f>(Table2[[#This Row],[1M Return vs Nifty]]-AVERAGE(Table2[1M Return vs Nifty]))/_xlfn.STDEV.P(Table2[1M Return vs Nifty])</f>
        <v>7.6234259085062636E-2</v>
      </c>
      <c r="K529">
        <v>-10.7480036244672</v>
      </c>
      <c r="L529">
        <f>(Table2[[#This Row],[6M Return vs Nifty]]-AVERAGE(Table2[6M Return vs Nifty]))/_xlfn.STDEV.P(Table2[6M Return vs Nifty])</f>
        <v>-0.56018203867388294</v>
      </c>
      <c r="M529">
        <v>6.1530665525735202</v>
      </c>
      <c r="N529">
        <f>(Table2[[#This Row],[1W Return vs Nifty]]-AVERAGE(Table2[1W Return vs Nifty]))/_xlfn.STDEV.P(Table2[1W Return vs Nifty])</f>
        <v>1.1228451236880495</v>
      </c>
      <c r="O529">
        <v>60.58</v>
      </c>
      <c r="P529">
        <v>63.8577905409024</v>
      </c>
      <c r="Q529">
        <v>64.1653051892321</v>
      </c>
      <c r="R529">
        <v>57.4864024668722</v>
      </c>
      <c r="S529" s="1">
        <f>(Table2[[#This Row],[Close Price]]-Table2[[#This Row],[20D EMA]])/Table2[[#This Row],[20D EMA]]</f>
        <v>6.22317596566523E-2</v>
      </c>
      <c r="T529" s="1">
        <f>(Table2[[#This Row],[Close Price]]-Table2[[#This Row],[50D EMA]])/Table2[[#This Row],[50D EMA]]</f>
        <v>7.7078999277671988E-3</v>
      </c>
      <c r="U529" s="1">
        <f>(Table2[[#This Row],[Close Price]]-Table2[[#This Row],[200D EMA]])/Table2[[#This Row],[200D EMA]]</f>
        <v>2.8784217611558813E-3</v>
      </c>
      <c r="V529">
        <v>1.10776985992678</v>
      </c>
      <c r="W529">
        <v>60.47</v>
      </c>
      <c r="X529">
        <v>64.89</v>
      </c>
      <c r="Y529">
        <v>52.03</v>
      </c>
      <c r="Z529">
        <v>64.89</v>
      </c>
      <c r="AA529">
        <v>52.03</v>
      </c>
      <c r="AB529">
        <v>66.64</v>
      </c>
      <c r="AC529" s="1">
        <f>(Table2[[#This Row],[Close Price]]/Table2[[#This Row],[Day Low]])-1</f>
        <v>6.4164048288407383E-2</v>
      </c>
      <c r="AD529" s="1">
        <f>(Table2[[#This Row],[Day High]]/Table2[[#This Row],[Close Price]])-1</f>
        <v>8.3916083916084627E-3</v>
      </c>
      <c r="AE529" s="1">
        <f>(Table2[[#This Row],[Close Price]]/Table2[[#This Row],[Current Week Low]])-1</f>
        <v>0.23678646934460867</v>
      </c>
      <c r="AF529" s="1">
        <f>(Table2[[#This Row],[Current Week High]]/Table2[[#This Row],[Close Price]])-1</f>
        <v>8.3916083916084627E-3</v>
      </c>
      <c r="AG529" s="1">
        <f>(Table2[[#This Row],[Close Price]]/Table2[[#This Row],[Current Month Low]])-1</f>
        <v>0.23678646934460867</v>
      </c>
      <c r="AH529" s="1">
        <f>(Table2[[#This Row],[Current Month High]]/Table2[[#This Row],[Close Price]])-1</f>
        <v>3.5586635586635662E-2</v>
      </c>
      <c r="AI529">
        <v>30.831390831390799</v>
      </c>
      <c r="AJ529">
        <v>47.591743119265999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-0.02</v>
      </c>
      <c r="AM529" t="s">
        <v>3181</v>
      </c>
      <c r="AN529">
        <v>3.31</v>
      </c>
      <c r="AO529" t="s">
        <v>3182</v>
      </c>
      <c r="AP529">
        <v>3.5648732607916997E-2</v>
      </c>
      <c r="AQ529">
        <f>(Table2[[#This Row],[Sharpe Ratio]]-AVERAGE(Table2[Sharpe Ratio]))/_xlfn.STDEV.P(Table2[Sharpe Ratio])</f>
        <v>-0.26353660711824284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526</v>
      </c>
      <c r="AT529">
        <f>_xlfn.RANK.AVG(Table2[[#This Row],[6M Return vs Nifty Z-Score]],Table2[6M Return vs Nifty Z-Score])</f>
        <v>514</v>
      </c>
      <c r="AU529">
        <f>_xlfn.RANK.AVG(Table2[[#This Row],[Sharpe Ratio Z-Score]],Table2[Sharpe Ratio Z-Score])</f>
        <v>411</v>
      </c>
      <c r="AV529">
        <f>(Table2[[#This Row],[Rank 1Y]]+Table2[[#This Row],[Rank 6M]]+Table2[[#This Row],[Rank Sharpe]])/3</f>
        <v>483.66666666666669</v>
      </c>
    </row>
    <row r="530" spans="1:48" x14ac:dyDescent="0.3">
      <c r="A530" t="s">
        <v>1341</v>
      </c>
      <c r="B530" t="s">
        <v>1342</v>
      </c>
      <c r="C530" t="s">
        <v>3147</v>
      </c>
      <c r="D530" t="s">
        <v>244</v>
      </c>
      <c r="E530">
        <v>8342.4186219000003</v>
      </c>
      <c r="F530">
        <v>432.3</v>
      </c>
      <c r="G530">
        <v>5.5594862861034899</v>
      </c>
      <c r="H530">
        <f>(Table2[[#This Row],[1Y Return vs Nifty]]-AVERAGE(Table2[1Y Return vs Nifty]))/_xlfn.STDEV.P(Table2[1Y Return vs Nifty])</f>
        <v>-0.31253916382455466</v>
      </c>
      <c r="I530">
        <v>-76.339873585671995</v>
      </c>
      <c r="J530">
        <f>(Table2[[#This Row],[1M Return vs Nifty]]-AVERAGE(Table2[1M Return vs Nifty]))/_xlfn.STDEV.P(Table2[1M Return vs Nifty])</f>
        <v>-8.758859832406058</v>
      </c>
      <c r="K530">
        <v>-14.7834859711876</v>
      </c>
      <c r="L530">
        <f>(Table2[[#This Row],[6M Return vs Nifty]]-AVERAGE(Table2[6M Return vs Nifty]))/_xlfn.STDEV.P(Table2[6M Return vs Nifty])</f>
        <v>-0.70306086339951646</v>
      </c>
      <c r="M530">
        <v>-1.73176937031266</v>
      </c>
      <c r="N530">
        <f>(Table2[[#This Row],[1W Return vs Nifty]]-AVERAGE(Table2[1W Return vs Nifty]))/_xlfn.STDEV.P(Table2[1W Return vs Nifty])</f>
        <v>-0.50827809647728484</v>
      </c>
      <c r="O530">
        <v>451.26</v>
      </c>
      <c r="P530">
        <v>448.43262790999199</v>
      </c>
      <c r="Q530">
        <v>417.62281583974197</v>
      </c>
      <c r="R530">
        <v>39.476745310330699</v>
      </c>
      <c r="S530" s="1">
        <f>(Table2[[#This Row],[Close Price]]-Table2[[#This Row],[20D EMA]])/Table2[[#This Row],[20D EMA]]</f>
        <v>-4.2015689403004874E-2</v>
      </c>
      <c r="T530" s="1">
        <f>(Table2[[#This Row],[Close Price]]-Table2[[#This Row],[50D EMA]])/Table2[[#This Row],[50D EMA]]</f>
        <v>-3.5975588986870227E-2</v>
      </c>
      <c r="U530" s="1">
        <f>(Table2[[#This Row],[Close Price]]-Table2[[#This Row],[200D EMA]])/Table2[[#This Row],[200D EMA]]</f>
        <v>3.5144593646651338E-2</v>
      </c>
      <c r="V530">
        <v>0.43265258379018301</v>
      </c>
      <c r="W530">
        <v>426.65</v>
      </c>
      <c r="X530">
        <v>434.75</v>
      </c>
      <c r="Y530">
        <v>407.05</v>
      </c>
      <c r="Z530">
        <v>437.7</v>
      </c>
      <c r="AA530">
        <v>407.05</v>
      </c>
      <c r="AB530">
        <v>523.36</v>
      </c>
      <c r="AC530" s="1">
        <f>(Table2[[#This Row],[Close Price]]/Table2[[#This Row],[Day Low]])-1</f>
        <v>1.3242704793156035E-2</v>
      </c>
      <c r="AD530" s="1">
        <f>(Table2[[#This Row],[Day High]]/Table2[[#This Row],[Close Price]])-1</f>
        <v>5.6673606291925971E-3</v>
      </c>
      <c r="AE530" s="1">
        <f>(Table2[[#This Row],[Close Price]]/Table2[[#This Row],[Current Week Low]])-1</f>
        <v>6.2031691438398262E-2</v>
      </c>
      <c r="AF530" s="1">
        <f>(Table2[[#This Row],[Current Week High]]/Table2[[#This Row],[Close Price]])-1</f>
        <v>1.2491325468424685E-2</v>
      </c>
      <c r="AG530" s="1">
        <f>(Table2[[#This Row],[Close Price]]/Table2[[#This Row],[Current Month Low]])-1</f>
        <v>6.2031691438398262E-2</v>
      </c>
      <c r="AH530" s="1">
        <f>(Table2[[#This Row],[Current Month High]]/Table2[[#This Row],[Close Price]])-1</f>
        <v>0.21064075873236177</v>
      </c>
      <c r="AI530">
        <v>26.902613925514601</v>
      </c>
      <c r="AJ530">
        <v>39.092664092664002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0.02</v>
      </c>
      <c r="AM530" t="s">
        <v>3182</v>
      </c>
      <c r="AN530">
        <v>-13.91</v>
      </c>
      <c r="AO530" t="s">
        <v>3181</v>
      </c>
      <c r="AP530">
        <v>1.4185192589590001E-3</v>
      </c>
      <c r="AQ530">
        <f>(Table2[[#This Row],[Sharpe Ratio]]-AVERAGE(Table2[Sharpe Ratio]))/_xlfn.STDEV.P(Table2[Sharpe Ratio])</f>
        <v>-0.67017223158148098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-10.952910187688895</v>
      </c>
      <c r="AS530">
        <f>_xlfn.RANK.AVG(Table2[[#This Row],[1Y Return vs Nifty Z-Score]],Table2[1Y Return vs Nifty Z-Score])</f>
        <v>405</v>
      </c>
      <c r="AT530">
        <f>_xlfn.RANK.AVG(Table2[[#This Row],[6M Return vs Nifty Z-Score]],Table2[6M Return vs Nifty Z-Score])</f>
        <v>551</v>
      </c>
      <c r="AU530">
        <f>_xlfn.RANK.AVG(Table2[[#This Row],[Sharpe Ratio Z-Score]],Table2[Sharpe Ratio Z-Score])</f>
        <v>497</v>
      </c>
      <c r="AV530">
        <f>(Table2[[#This Row],[Rank 1Y]]+Table2[[#This Row],[Rank 6M]]+Table2[[#This Row],[Rank Sharpe]])/3</f>
        <v>484.33333333333331</v>
      </c>
    </row>
    <row r="531" spans="1:48" x14ac:dyDescent="0.3">
      <c r="A531" t="s">
        <v>1396</v>
      </c>
      <c r="B531" t="s">
        <v>1397</v>
      </c>
      <c r="C531" t="s">
        <v>3146</v>
      </c>
      <c r="D531" t="s">
        <v>94</v>
      </c>
      <c r="E531">
        <v>7837.8146897799998</v>
      </c>
      <c r="F531">
        <v>1645.4</v>
      </c>
      <c r="G531">
        <v>-9.3365096003809604</v>
      </c>
      <c r="H531">
        <f>(Table2[[#This Row],[1Y Return vs Nifty]]-AVERAGE(Table2[1Y Return vs Nifty]))/_xlfn.STDEV.P(Table2[1Y Return vs Nifty])</f>
        <v>-0.5681535031177456</v>
      </c>
      <c r="I531">
        <v>16.015014364586801</v>
      </c>
      <c r="J531">
        <f>(Table2[[#This Row],[1M Return vs Nifty]]-AVERAGE(Table2[1M Return vs Nifty]))/_xlfn.STDEV.P(Table2[1M Return vs Nifty])</f>
        <v>1.8916709357392483</v>
      </c>
      <c r="K531">
        <v>12.104044081938</v>
      </c>
      <c r="L531">
        <f>(Table2[[#This Row],[6M Return vs Nifty]]-AVERAGE(Table2[6M Return vs Nifty]))/_xlfn.STDEV.P(Table2[6M Return vs Nifty])</f>
        <v>0.24890927639995963</v>
      </c>
      <c r="M531">
        <v>-2.0259536607934598</v>
      </c>
      <c r="N531">
        <f>(Table2[[#This Row],[1W Return vs Nifty]]-AVERAGE(Table2[1W Return vs Nifty]))/_xlfn.STDEV.P(Table2[1W Return vs Nifty])</f>
        <v>-0.56913552355681385</v>
      </c>
      <c r="O531">
        <v>1585.05</v>
      </c>
      <c r="P531">
        <v>1529.2716381801899</v>
      </c>
      <c r="Q531">
        <v>1458.1885240311599</v>
      </c>
      <c r="R531">
        <v>53.741320149373202</v>
      </c>
      <c r="S531" s="1">
        <f>(Table2[[#This Row],[Close Price]]-Table2[[#This Row],[20D EMA]])/Table2[[#This Row],[20D EMA]]</f>
        <v>3.8074508690577671E-2</v>
      </c>
      <c r="T531" s="1">
        <f>(Table2[[#This Row],[Close Price]]-Table2[[#This Row],[50D EMA]])/Table2[[#This Row],[50D EMA]]</f>
        <v>7.5937040170313455E-2</v>
      </c>
      <c r="U531" s="1">
        <f>(Table2[[#This Row],[Close Price]]-Table2[[#This Row],[200D EMA]])/Table2[[#This Row],[200D EMA]]</f>
        <v>0.12838633200273333</v>
      </c>
      <c r="V531">
        <v>0.68944079817787696</v>
      </c>
      <c r="W531">
        <v>1605</v>
      </c>
      <c r="X531">
        <v>1684.25</v>
      </c>
      <c r="Y531">
        <v>1537.6</v>
      </c>
      <c r="Z531">
        <v>1720.3</v>
      </c>
      <c r="AA531">
        <v>1406.2</v>
      </c>
      <c r="AB531">
        <v>1720.3</v>
      </c>
      <c r="AC531" s="1">
        <f>(Table2[[#This Row],[Close Price]]/Table2[[#This Row],[Day Low]])-1</f>
        <v>2.5171339563863082E-2</v>
      </c>
      <c r="AD531" s="1">
        <f>(Table2[[#This Row],[Day High]]/Table2[[#This Row],[Close Price]])-1</f>
        <v>2.3611279931931461E-2</v>
      </c>
      <c r="AE531" s="1">
        <f>(Table2[[#This Row],[Close Price]]/Table2[[#This Row],[Current Week Low]])-1</f>
        <v>7.0109261186264371E-2</v>
      </c>
      <c r="AF531" s="1">
        <f>(Table2[[#This Row],[Current Week High]]/Table2[[#This Row],[Close Price]])-1</f>
        <v>4.552084599489481E-2</v>
      </c>
      <c r="AG531" s="1">
        <f>(Table2[[#This Row],[Close Price]]/Table2[[#This Row],[Current Month Low]])-1</f>
        <v>0.17010382591381035</v>
      </c>
      <c r="AH531" s="1">
        <f>(Table2[[#This Row],[Current Month High]]/Table2[[#This Row],[Close Price]])-1</f>
        <v>4.552084599489481E-2</v>
      </c>
      <c r="AI531">
        <v>4.5520845994894801</v>
      </c>
      <c r="AJ531">
        <v>31.632000000000001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0.18</v>
      </c>
      <c r="AM531" t="s">
        <v>3182</v>
      </c>
      <c r="AN531">
        <v>9.35</v>
      </c>
      <c r="AO531" t="s">
        <v>3182</v>
      </c>
      <c r="AP531">
        <v>-9.4055397394808005E-2</v>
      </c>
      <c r="AQ531">
        <f>(Table2[[#This Row],[Sharpe Ratio]]-AVERAGE(Table2[Sharpe Ratio]))/_xlfn.STDEV.P(Table2[Sharpe Ratio])</f>
        <v>-1.8043485021958596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-0.80105731673121139</v>
      </c>
      <c r="AS531">
        <f>_xlfn.RANK.AVG(Table2[[#This Row],[1Y Return vs Nifty Z-Score]],Table2[1Y Return vs Nifty Z-Score])</f>
        <v>509</v>
      </c>
      <c r="AT531">
        <f>_xlfn.RANK.AVG(Table2[[#This Row],[6M Return vs Nifty Z-Score]],Table2[6M Return vs Nifty Z-Score])</f>
        <v>238</v>
      </c>
      <c r="AU531">
        <f>_xlfn.RANK.AVG(Table2[[#This Row],[Sharpe Ratio Z-Score]],Table2[Sharpe Ratio Z-Score])</f>
        <v>709</v>
      </c>
      <c r="AV531">
        <f>(Table2[[#This Row],[Rank 1Y]]+Table2[[#This Row],[Rank 6M]]+Table2[[#This Row],[Rank Sharpe]])/3</f>
        <v>485.33333333333331</v>
      </c>
    </row>
    <row r="532" spans="1:48" x14ac:dyDescent="0.3">
      <c r="A532" t="s">
        <v>41</v>
      </c>
      <c r="B532" t="s">
        <v>42</v>
      </c>
      <c r="C532" t="s">
        <v>3136</v>
      </c>
      <c r="D532" t="s">
        <v>43</v>
      </c>
      <c r="E532">
        <v>583828.91279080498</v>
      </c>
      <c r="F532">
        <v>923.05</v>
      </c>
      <c r="G532">
        <v>26.401834703716698</v>
      </c>
      <c r="H532">
        <f>(Table2[[#This Row],[1Y Return vs Nifty]]-AVERAGE(Table2[1Y Return vs Nifty]))/_xlfn.STDEV.P(Table2[1Y Return vs Nifty])</f>
        <v>4.5114205623577729E-2</v>
      </c>
      <c r="I532">
        <v>-1.28864098749421</v>
      </c>
      <c r="J532">
        <f>(Table2[[#This Row],[1M Return vs Nifty]]-AVERAGE(Table2[1M Return vs Nifty]))/_xlfn.STDEV.P(Table2[1M Return vs Nifty])</f>
        <v>-0.10381753075078724</v>
      </c>
      <c r="K532">
        <v>-14.696812956711</v>
      </c>
      <c r="L532">
        <f>(Table2[[#This Row],[6M Return vs Nifty]]-AVERAGE(Table2[6M Return vs Nifty]))/_xlfn.STDEV.P(Table2[6M Return vs Nifty])</f>
        <v>-0.69999215007608717</v>
      </c>
      <c r="M532">
        <v>3.0259116576415499</v>
      </c>
      <c r="N532">
        <f>(Table2[[#This Row],[1W Return vs Nifty]]-AVERAGE(Table2[1W Return vs Nifty]))/_xlfn.STDEV.P(Table2[1W Return vs Nifty])</f>
        <v>0.47593566202481602</v>
      </c>
      <c r="O532">
        <v>942.11</v>
      </c>
      <c r="P532">
        <v>982.18818250748097</v>
      </c>
      <c r="Q532">
        <v>963.92472939350705</v>
      </c>
      <c r="R532">
        <v>50.919233584548998</v>
      </c>
      <c r="S532" s="1">
        <f>(Table2[[#This Row],[Close Price]]-Table2[[#This Row],[20D EMA]])/Table2[[#This Row],[20D EMA]]</f>
        <v>-2.0231183195168354E-2</v>
      </c>
      <c r="T532" s="1">
        <f>(Table2[[#This Row],[Close Price]]-Table2[[#This Row],[50D EMA]])/Table2[[#This Row],[50D EMA]]</f>
        <v>-6.0210643500621212E-2</v>
      </c>
      <c r="U532" s="1">
        <f>(Table2[[#This Row],[Close Price]]-Table2[[#This Row],[200D EMA]])/Table2[[#This Row],[200D EMA]]</f>
        <v>-4.2404482577415685E-2</v>
      </c>
      <c r="V532">
        <v>0.54594259140968504</v>
      </c>
      <c r="W532">
        <v>920</v>
      </c>
      <c r="X532">
        <v>939.5</v>
      </c>
      <c r="Y532">
        <v>896.65</v>
      </c>
      <c r="Z532">
        <v>947.45</v>
      </c>
      <c r="AA532">
        <v>888.3</v>
      </c>
      <c r="AB532">
        <v>1012.4</v>
      </c>
      <c r="AC532" s="1">
        <f>(Table2[[#This Row],[Close Price]]/Table2[[#This Row],[Day Low]])-1</f>
        <v>3.3152173913042482E-3</v>
      </c>
      <c r="AD532" s="1">
        <f>(Table2[[#This Row],[Day High]]/Table2[[#This Row],[Close Price]])-1</f>
        <v>1.7821353122799533E-2</v>
      </c>
      <c r="AE532" s="1">
        <f>(Table2[[#This Row],[Close Price]]/Table2[[#This Row],[Current Week Low]])-1</f>
        <v>2.9442926448447038E-2</v>
      </c>
      <c r="AF532" s="1">
        <f>(Table2[[#This Row],[Current Week High]]/Table2[[#This Row],[Close Price]])-1</f>
        <v>2.643410432804294E-2</v>
      </c>
      <c r="AG532" s="1">
        <f>(Table2[[#This Row],[Close Price]]/Table2[[#This Row],[Current Month Low]])-1</f>
        <v>3.911966677924128E-2</v>
      </c>
      <c r="AH532" s="1">
        <f>(Table2[[#This Row],[Current Month High]]/Table2[[#This Row],[Close Price]])-1</f>
        <v>9.6798656627484991E-2</v>
      </c>
      <c r="AI532">
        <v>32.387194626509903</v>
      </c>
      <c r="AJ532">
        <v>54.291684078562398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-0.15</v>
      </c>
      <c r="AM532" t="s">
        <v>3181</v>
      </c>
      <c r="AN532">
        <v>-2.62</v>
      </c>
      <c r="AO532" t="s">
        <v>3181</v>
      </c>
      <c r="AP532">
        <v>-3.4254459825753002E-2</v>
      </c>
      <c r="AQ532">
        <f>(Table2[[#This Row],[Sharpe Ratio]]-AVERAGE(Table2[Sharpe Ratio]))/_xlfn.STDEV.P(Table2[Sharpe Ratio])</f>
        <v>-1.0939470990851179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279</v>
      </c>
      <c r="AT532">
        <f>_xlfn.RANK.AVG(Table2[[#This Row],[6M Return vs Nifty Z-Score]],Table2[6M Return vs Nifty Z-Score])</f>
        <v>549</v>
      </c>
      <c r="AU532">
        <f>_xlfn.RANK.AVG(Table2[[#This Row],[Sharpe Ratio Z-Score]],Table2[Sharpe Ratio Z-Score])</f>
        <v>629</v>
      </c>
      <c r="AV532">
        <f>(Table2[[#This Row],[Rank 1Y]]+Table2[[#This Row],[Rank 6M]]+Table2[[#This Row],[Rank Sharpe]])/3</f>
        <v>485.66666666666669</v>
      </c>
    </row>
    <row r="533" spans="1:48" x14ac:dyDescent="0.3">
      <c r="A533" t="s">
        <v>606</v>
      </c>
      <c r="B533" t="s">
        <v>607</v>
      </c>
      <c r="C533" t="s">
        <v>3136</v>
      </c>
      <c r="D533" t="s">
        <v>43</v>
      </c>
      <c r="E533">
        <v>32290.912</v>
      </c>
      <c r="F533">
        <v>195.94</v>
      </c>
      <c r="G533">
        <v>14.2512315385665</v>
      </c>
      <c r="H533">
        <f>(Table2[[#This Row],[1Y Return vs Nifty]]-AVERAGE(Table2[1Y Return vs Nifty]))/_xlfn.STDEV.P(Table2[1Y Return vs Nifty])</f>
        <v>-0.16338936968229775</v>
      </c>
      <c r="I533">
        <v>-7.58967400831345</v>
      </c>
      <c r="J533">
        <f>(Table2[[#This Row],[1M Return vs Nifty]]-AVERAGE(Table2[1M Return vs Nifty]))/_xlfn.STDEV.P(Table2[1M Return vs Nifty])</f>
        <v>-0.83046392217382858</v>
      </c>
      <c r="K533">
        <v>-25.165623234744999</v>
      </c>
      <c r="L533">
        <f>(Table2[[#This Row],[6M Return vs Nifty]]-AVERAGE(Table2[6M Return vs Nifty]))/_xlfn.STDEV.P(Table2[6M Return vs Nifty])</f>
        <v>-1.0706470508506454</v>
      </c>
      <c r="M533">
        <v>1.94293030444905</v>
      </c>
      <c r="N533">
        <f>(Table2[[#This Row],[1W Return vs Nifty]]-AVERAGE(Table2[1W Return vs Nifty]))/_xlfn.STDEV.P(Table2[1W Return vs Nifty])</f>
        <v>0.25190106581070004</v>
      </c>
      <c r="O533">
        <v>206.51</v>
      </c>
      <c r="P533">
        <v>223.39387292449501</v>
      </c>
      <c r="Q533">
        <v>227.93510034623799</v>
      </c>
      <c r="R533">
        <v>44.1614705989412</v>
      </c>
      <c r="S533" s="1">
        <f>(Table2[[#This Row],[Close Price]]-Table2[[#This Row],[20D EMA]])/Table2[[#This Row],[20D EMA]]</f>
        <v>-5.1183962035736739E-2</v>
      </c>
      <c r="T533" s="1">
        <f>(Table2[[#This Row],[Close Price]]-Table2[[#This Row],[50D EMA]])/Table2[[#This Row],[50D EMA]]</f>
        <v>-0.12289447586494086</v>
      </c>
      <c r="U533" s="1">
        <f>(Table2[[#This Row],[Close Price]]-Table2[[#This Row],[200D EMA]])/Table2[[#This Row],[200D EMA]]</f>
        <v>-0.14036934328077066</v>
      </c>
      <c r="V533">
        <v>0.55273733476161002</v>
      </c>
      <c r="W533">
        <v>195.1</v>
      </c>
      <c r="X533">
        <v>209.08</v>
      </c>
      <c r="Y533">
        <v>188.84</v>
      </c>
      <c r="Z533">
        <v>209.08</v>
      </c>
      <c r="AA533">
        <v>187.16</v>
      </c>
      <c r="AB533">
        <v>234.2</v>
      </c>
      <c r="AC533" s="1">
        <f>(Table2[[#This Row],[Close Price]]/Table2[[#This Row],[Day Low]])-1</f>
        <v>4.3054843669914078E-3</v>
      </c>
      <c r="AD533" s="1">
        <f>(Table2[[#This Row],[Day High]]/Table2[[#This Row],[Close Price]])-1</f>
        <v>6.70613453097888E-2</v>
      </c>
      <c r="AE533" s="1">
        <f>(Table2[[#This Row],[Close Price]]/Table2[[#This Row],[Current Week Low]])-1</f>
        <v>3.7597966532514349E-2</v>
      </c>
      <c r="AF533" s="1">
        <f>(Table2[[#This Row],[Current Week High]]/Table2[[#This Row],[Close Price]])-1</f>
        <v>6.70613453097888E-2</v>
      </c>
      <c r="AG533" s="1">
        <f>(Table2[[#This Row],[Close Price]]/Table2[[#This Row],[Current Month Low]])-1</f>
        <v>4.6911733276341128E-2</v>
      </c>
      <c r="AH533" s="1">
        <f>(Table2[[#This Row],[Current Month High]]/Table2[[#This Row],[Close Price]])-1</f>
        <v>0.19526385628253551</v>
      </c>
      <c r="AI533">
        <v>65.713994079820296</v>
      </c>
      <c r="AJ533">
        <v>47.323308270676698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-0.22</v>
      </c>
      <c r="AM533" t="s">
        <v>3181</v>
      </c>
      <c r="AN533">
        <v>-8.14</v>
      </c>
      <c r="AO533" t="s">
        <v>3181</v>
      </c>
      <c r="AP533">
        <v>2.4011763419009999E-2</v>
      </c>
      <c r="AQ533">
        <f>(Table2[[#This Row],[Sharpe Ratio]]-AVERAGE(Table2[Sharpe Ratio]))/_xlfn.STDEV.P(Table2[Sharpe Ratio])</f>
        <v>-0.40177723637610008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354</v>
      </c>
      <c r="AT533">
        <f>_xlfn.RANK.AVG(Table2[[#This Row],[6M Return vs Nifty Z-Score]],Table2[6M Return vs Nifty Z-Score])</f>
        <v>665</v>
      </c>
      <c r="AU533">
        <f>_xlfn.RANK.AVG(Table2[[#This Row],[Sharpe Ratio Z-Score]],Table2[Sharpe Ratio Z-Score])</f>
        <v>438</v>
      </c>
      <c r="AV533">
        <f>(Table2[[#This Row],[Rank 1Y]]+Table2[[#This Row],[Rank 6M]]+Table2[[#This Row],[Rank Sharpe]])/3</f>
        <v>485.66666666666669</v>
      </c>
    </row>
    <row r="534" spans="1:48" x14ac:dyDescent="0.3">
      <c r="A534" t="s">
        <v>876</v>
      </c>
      <c r="B534" t="s">
        <v>877</v>
      </c>
      <c r="C534" t="s">
        <v>3136</v>
      </c>
      <c r="D534" t="s">
        <v>571</v>
      </c>
      <c r="E534">
        <v>17775.864912599998</v>
      </c>
      <c r="F534">
        <v>355.7</v>
      </c>
      <c r="G534">
        <v>-3.6789338428052099</v>
      </c>
      <c r="H534">
        <f>(Table2[[#This Row],[1Y Return vs Nifty]]-AVERAGE(Table2[1Y Return vs Nifty]))/_xlfn.STDEV.P(Table2[1Y Return vs Nifty])</f>
        <v>-0.47106986397777789</v>
      </c>
      <c r="I534">
        <v>5.81219269544005</v>
      </c>
      <c r="J534">
        <f>(Table2[[#This Row],[1M Return vs Nifty]]-AVERAGE(Table2[1M Return vs Nifty]))/_xlfn.STDEV.P(Table2[1M Return vs Nifty])</f>
        <v>0.71506330271745333</v>
      </c>
      <c r="K534">
        <v>0.69121081137849905</v>
      </c>
      <c r="L534">
        <f>(Table2[[#This Row],[6M Return vs Nifty]]-AVERAGE(Table2[6M Return vs Nifty]))/_xlfn.STDEV.P(Table2[6M Return vs Nifty])</f>
        <v>-0.15516936015072832</v>
      </c>
      <c r="M534">
        <v>-1.3523634064380601</v>
      </c>
      <c r="N534">
        <f>(Table2[[#This Row],[1W Return vs Nifty]]-AVERAGE(Table2[1W Return vs Nifty]))/_xlfn.STDEV.P(Table2[1W Return vs Nifty])</f>
        <v>-0.42979100003069931</v>
      </c>
      <c r="O534">
        <v>356.12</v>
      </c>
      <c r="P534">
        <v>348.91069213168498</v>
      </c>
      <c r="Q534">
        <v>329.90561973148601</v>
      </c>
      <c r="R534">
        <v>42.962888889372898</v>
      </c>
      <c r="S534" s="1">
        <f>(Table2[[#This Row],[Close Price]]-Table2[[#This Row],[20D EMA]])/Table2[[#This Row],[20D EMA]]</f>
        <v>-1.1793777378412218E-3</v>
      </c>
      <c r="T534" s="1">
        <f>(Table2[[#This Row],[Close Price]]-Table2[[#This Row],[50D EMA]])/Table2[[#This Row],[50D EMA]]</f>
        <v>1.9458583590074113E-2</v>
      </c>
      <c r="U534" s="1">
        <f>(Table2[[#This Row],[Close Price]]-Table2[[#This Row],[200D EMA]])/Table2[[#This Row],[200D EMA]]</f>
        <v>7.8187150281066195E-2</v>
      </c>
      <c r="V534">
        <v>0.75445896895853404</v>
      </c>
      <c r="W534">
        <v>346.7</v>
      </c>
      <c r="X534">
        <v>359</v>
      </c>
      <c r="Y534">
        <v>336.35</v>
      </c>
      <c r="Z534">
        <v>359</v>
      </c>
      <c r="AA534">
        <v>335.5</v>
      </c>
      <c r="AB534">
        <v>401.65</v>
      </c>
      <c r="AC534" s="1">
        <f>(Table2[[#This Row],[Close Price]]/Table2[[#This Row],[Day Low]])-1</f>
        <v>2.5959042399769316E-2</v>
      </c>
      <c r="AD534" s="1">
        <f>(Table2[[#This Row],[Day High]]/Table2[[#This Row],[Close Price]])-1</f>
        <v>9.2774810233342553E-3</v>
      </c>
      <c r="AE534" s="1">
        <f>(Table2[[#This Row],[Close Price]]/Table2[[#This Row],[Current Week Low]])-1</f>
        <v>5.7529359298349902E-2</v>
      </c>
      <c r="AF534" s="1">
        <f>(Table2[[#This Row],[Current Week High]]/Table2[[#This Row],[Close Price]])-1</f>
        <v>9.2774810233342553E-3</v>
      </c>
      <c r="AG534" s="1">
        <f>(Table2[[#This Row],[Close Price]]/Table2[[#This Row],[Current Month Low]])-1</f>
        <v>6.020864381520119E-2</v>
      </c>
      <c r="AH534" s="1">
        <f>(Table2[[#This Row],[Current Month High]]/Table2[[#This Row],[Close Price]])-1</f>
        <v>0.12918189485521503</v>
      </c>
      <c r="AI534">
        <v>12.9181894855215</v>
      </c>
      <c r="AJ534">
        <v>27.4225326885187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0.1</v>
      </c>
      <c r="AM534" t="s">
        <v>3182</v>
      </c>
      <c r="AN534">
        <v>-7.07</v>
      </c>
      <c r="AO534" t="s">
        <v>3181</v>
      </c>
      <c r="AP534">
        <v>-2.1421191912983001E-2</v>
      </c>
      <c r="AQ534">
        <f>(Table2[[#This Row],[Sharpe Ratio]]-AVERAGE(Table2[Sharpe Ratio]))/_xlfn.STDEV.P(Table2[Sharpe Ratio])</f>
        <v>-0.94149511584990031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-1.2824620372916526</v>
      </c>
      <c r="AS534">
        <f>_xlfn.RANK.AVG(Table2[[#This Row],[1Y Return vs Nifty Z-Score]],Table2[1Y Return vs Nifty Z-Score])</f>
        <v>473</v>
      </c>
      <c r="AT534">
        <f>_xlfn.RANK.AVG(Table2[[#This Row],[6M Return vs Nifty Z-Score]],Table2[6M Return vs Nifty Z-Score])</f>
        <v>381</v>
      </c>
      <c r="AU534">
        <f>_xlfn.RANK.AVG(Table2[[#This Row],[Sharpe Ratio Z-Score]],Table2[Sharpe Ratio Z-Score])</f>
        <v>605</v>
      </c>
      <c r="AV534">
        <f>(Table2[[#This Row],[Rank 1Y]]+Table2[[#This Row],[Rank 6M]]+Table2[[#This Row],[Rank Sharpe]])/3</f>
        <v>486.33333333333331</v>
      </c>
    </row>
    <row r="535" spans="1:48" x14ac:dyDescent="0.3">
      <c r="A535" t="s">
        <v>965</v>
      </c>
      <c r="B535" t="s">
        <v>966</v>
      </c>
      <c r="C535" t="s">
        <v>3145</v>
      </c>
      <c r="D535" t="s">
        <v>967</v>
      </c>
      <c r="E535">
        <v>15202.385585226</v>
      </c>
      <c r="F535">
        <v>194.46</v>
      </c>
      <c r="G535">
        <v>9.3113895592828904</v>
      </c>
      <c r="H535">
        <f>(Table2[[#This Row],[1Y Return vs Nifty]]-AVERAGE(Table2[1Y Return vs Nifty]))/_xlfn.STDEV.P(Table2[1Y Return vs Nifty])</f>
        <v>-0.24815674296635098</v>
      </c>
      <c r="I535">
        <v>2.9705566461918802</v>
      </c>
      <c r="J535">
        <f>(Table2[[#This Row],[1M Return vs Nifty]]-AVERAGE(Table2[1M Return vs Nifty]))/_xlfn.STDEV.P(Table2[1M Return vs Nifty])</f>
        <v>0.38736075392881936</v>
      </c>
      <c r="K535">
        <v>-18.102988233149699</v>
      </c>
      <c r="L535">
        <f>(Table2[[#This Row],[6M Return vs Nifty]]-AVERAGE(Table2[6M Return vs Nifty]))/_xlfn.STDEV.P(Table2[6M Return vs Nifty])</f>
        <v>-0.82058995685439806</v>
      </c>
      <c r="M535">
        <v>8.8728890804810003</v>
      </c>
      <c r="N535">
        <f>(Table2[[#This Row],[1W Return vs Nifty]]-AVERAGE(Table2[1W Return vs Nifty]))/_xlfn.STDEV.P(Table2[1W Return vs Nifty])</f>
        <v>1.6854903991746155</v>
      </c>
      <c r="O535">
        <v>177.86</v>
      </c>
      <c r="P535">
        <v>185.440692174475</v>
      </c>
      <c r="Q535">
        <v>193.28663100296799</v>
      </c>
      <c r="R535">
        <v>64.161121698786701</v>
      </c>
      <c r="S535" s="1">
        <f>(Table2[[#This Row],[Close Price]]-Table2[[#This Row],[20D EMA]])/Table2[[#This Row],[20D EMA]]</f>
        <v>9.3331834026762581E-2</v>
      </c>
      <c r="T535" s="1">
        <f>(Table2[[#This Row],[Close Price]]-Table2[[#This Row],[50D EMA]])/Table2[[#This Row],[50D EMA]]</f>
        <v>4.8637155738391204E-2</v>
      </c>
      <c r="U535" s="1">
        <f>(Table2[[#This Row],[Close Price]]-Table2[[#This Row],[200D EMA]])/Table2[[#This Row],[200D EMA]]</f>
        <v>6.0706164256854201E-3</v>
      </c>
      <c r="V535">
        <v>2.4317143770565202</v>
      </c>
      <c r="W535">
        <v>182.77</v>
      </c>
      <c r="X535">
        <v>196</v>
      </c>
      <c r="Y535">
        <v>160.16999999999999</v>
      </c>
      <c r="Z535">
        <v>196</v>
      </c>
      <c r="AA535">
        <v>158.61000000000001</v>
      </c>
      <c r="AB535">
        <v>196</v>
      </c>
      <c r="AC535" s="1">
        <f>(Table2[[#This Row],[Close Price]]/Table2[[#This Row],[Day Low]])-1</f>
        <v>6.3960168517809279E-2</v>
      </c>
      <c r="AD535" s="1">
        <f>(Table2[[#This Row],[Day High]]/Table2[[#This Row],[Close Price]])-1</f>
        <v>7.9193664506838068E-3</v>
      </c>
      <c r="AE535" s="1">
        <f>(Table2[[#This Row],[Close Price]]/Table2[[#This Row],[Current Week Low]])-1</f>
        <v>0.21408503465068374</v>
      </c>
      <c r="AF535" s="1">
        <f>(Table2[[#This Row],[Current Week High]]/Table2[[#This Row],[Close Price]])-1</f>
        <v>7.9193664506838068E-3</v>
      </c>
      <c r="AG535" s="1">
        <f>(Table2[[#This Row],[Close Price]]/Table2[[#This Row],[Current Month Low]])-1</f>
        <v>0.22602610175903148</v>
      </c>
      <c r="AH535" s="1">
        <f>(Table2[[#This Row],[Current Month High]]/Table2[[#This Row],[Close Price]])-1</f>
        <v>7.9193664506838068E-3</v>
      </c>
      <c r="AI535">
        <v>22.1587987246734</v>
      </c>
      <c r="AJ535">
        <v>36.7510548523206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-0.04</v>
      </c>
      <c r="AM535" t="s">
        <v>3181</v>
      </c>
      <c r="AN535">
        <v>7.52</v>
      </c>
      <c r="AO535" t="s">
        <v>3182</v>
      </c>
      <c r="AP535">
        <v>1.0328169286374001E-2</v>
      </c>
      <c r="AQ535">
        <f>(Table2[[#This Row],[Sharpe Ratio]]-AVERAGE(Table2[Sharpe Ratio]))/_xlfn.STDEV.P(Table2[Sharpe Ratio])</f>
        <v>-0.56433061541296559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384</v>
      </c>
      <c r="AT535">
        <f>_xlfn.RANK.AVG(Table2[[#This Row],[6M Return vs Nifty Z-Score]],Table2[6M Return vs Nifty Z-Score])</f>
        <v>601</v>
      </c>
      <c r="AU535">
        <f>_xlfn.RANK.AVG(Table2[[#This Row],[Sharpe Ratio Z-Score]],Table2[Sharpe Ratio Z-Score])</f>
        <v>476</v>
      </c>
      <c r="AV535">
        <f>(Table2[[#This Row],[Rank 1Y]]+Table2[[#This Row],[Rank 6M]]+Table2[[#This Row],[Rank Sharpe]])/3</f>
        <v>487</v>
      </c>
    </row>
    <row r="536" spans="1:48" x14ac:dyDescent="0.3">
      <c r="A536" t="s">
        <v>443</v>
      </c>
      <c r="B536" t="s">
        <v>444</v>
      </c>
      <c r="C536" t="s">
        <v>3137</v>
      </c>
      <c r="D536" t="s">
        <v>27</v>
      </c>
      <c r="E536">
        <v>50577.525000000001</v>
      </c>
      <c r="F536">
        <v>1774.65</v>
      </c>
      <c r="G536">
        <v>-20.167350681740601</v>
      </c>
      <c r="H536">
        <f>(Table2[[#This Row],[1Y Return vs Nifty]]-AVERAGE(Table2[1Y Return vs Nifty]))/_xlfn.STDEV.P(Table2[1Y Return vs Nifty])</f>
        <v>-0.7540100452448314</v>
      </c>
      <c r="I536">
        <v>-10.5037321922165</v>
      </c>
      <c r="J536">
        <f>(Table2[[#This Row],[1M Return vs Nifty]]-AVERAGE(Table2[1M Return vs Nifty]))/_xlfn.STDEV.P(Table2[1M Return vs Nifty])</f>
        <v>-1.1665183209896315</v>
      </c>
      <c r="K536">
        <v>-5.3053776645959898</v>
      </c>
      <c r="L536">
        <f>(Table2[[#This Row],[6M Return vs Nifty]]-AVERAGE(Table2[6M Return vs Nifty]))/_xlfn.STDEV.P(Table2[6M Return vs Nifty])</f>
        <v>-0.36748239740309424</v>
      </c>
      <c r="M536">
        <v>1.0252495170297</v>
      </c>
      <c r="N536">
        <f>(Table2[[#This Row],[1W Return vs Nifty]]-AVERAGE(Table2[1W Return vs Nifty]))/_xlfn.STDEV.P(Table2[1W Return vs Nifty])</f>
        <v>6.2061929562523099E-2</v>
      </c>
      <c r="O536">
        <v>1863.26</v>
      </c>
      <c r="P536">
        <v>1913.2040970529699</v>
      </c>
      <c r="Q536">
        <v>1856.86644511488</v>
      </c>
      <c r="R536">
        <v>28.240772780404399</v>
      </c>
      <c r="S536" s="1">
        <f>(Table2[[#This Row],[Close Price]]-Table2[[#This Row],[20D EMA]])/Table2[[#This Row],[20D EMA]]</f>
        <v>-4.7556433348002906E-2</v>
      </c>
      <c r="T536" s="1">
        <f>(Table2[[#This Row],[Close Price]]-Table2[[#This Row],[50D EMA]])/Table2[[#This Row],[50D EMA]]</f>
        <v>-7.2419924913600983E-2</v>
      </c>
      <c r="U536" s="1">
        <f>(Table2[[#This Row],[Close Price]]-Table2[[#This Row],[200D EMA]])/Table2[[#This Row],[200D EMA]]</f>
        <v>-4.4276983587687883E-2</v>
      </c>
      <c r="V536">
        <v>0.96144204888830598</v>
      </c>
      <c r="W536">
        <v>1747.15</v>
      </c>
      <c r="X536">
        <v>1792.1</v>
      </c>
      <c r="Y536">
        <v>1747.15</v>
      </c>
      <c r="Z536">
        <v>1825</v>
      </c>
      <c r="AA536">
        <v>1738.05</v>
      </c>
      <c r="AB536">
        <v>2175</v>
      </c>
      <c r="AC536" s="1">
        <f>(Table2[[#This Row],[Close Price]]/Table2[[#This Row],[Day Low]])-1</f>
        <v>1.5739919297141025E-2</v>
      </c>
      <c r="AD536" s="1">
        <f>(Table2[[#This Row],[Day High]]/Table2[[#This Row],[Close Price]])-1</f>
        <v>9.8329248020736504E-3</v>
      </c>
      <c r="AE536" s="1">
        <f>(Table2[[#This Row],[Close Price]]/Table2[[#This Row],[Current Week Low]])-1</f>
        <v>1.5739919297141025E-2</v>
      </c>
      <c r="AF536" s="1">
        <f>(Table2[[#This Row],[Current Week High]]/Table2[[#This Row],[Close Price]])-1</f>
        <v>2.8371791620882991E-2</v>
      </c>
      <c r="AG536" s="1">
        <f>(Table2[[#This Row],[Close Price]]/Table2[[#This Row],[Current Month Low]])-1</f>
        <v>2.1058082333649919E-2</v>
      </c>
      <c r="AH536" s="1">
        <f>(Table2[[#This Row],[Current Month High]]/Table2[[#This Row],[Close Price]])-1</f>
        <v>0.22559377905502487</v>
      </c>
      <c r="AI536">
        <v>22.559377905502402</v>
      </c>
      <c r="AJ536">
        <v>11.9264608495474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-7.0000000000000007E-2</v>
      </c>
      <c r="AM536" t="s">
        <v>3181</v>
      </c>
      <c r="AN536">
        <v>-8.11</v>
      </c>
      <c r="AO536" t="s">
        <v>3181</v>
      </c>
      <c r="AP536">
        <v>2.3363402230112001E-2</v>
      </c>
      <c r="AQ536">
        <f>(Table2[[#This Row],[Sharpe Ratio]]-AVERAGE(Table2[Sharpe Ratio]))/_xlfn.STDEV.P(Table2[Sharpe Ratio])</f>
        <v>-0.40947940154339058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579</v>
      </c>
      <c r="AT536">
        <f>_xlfn.RANK.AVG(Table2[[#This Row],[6M Return vs Nifty Z-Score]],Table2[6M Return vs Nifty Z-Score])</f>
        <v>447</v>
      </c>
      <c r="AU536">
        <f>_xlfn.RANK.AVG(Table2[[#This Row],[Sharpe Ratio Z-Score]],Table2[Sharpe Ratio Z-Score])</f>
        <v>441</v>
      </c>
      <c r="AV536">
        <f>(Table2[[#This Row],[Rank 1Y]]+Table2[[#This Row],[Rank 6M]]+Table2[[#This Row],[Rank Sharpe]])/3</f>
        <v>489</v>
      </c>
    </row>
    <row r="537" spans="1:48" x14ac:dyDescent="0.3">
      <c r="A537" t="s">
        <v>924</v>
      </c>
      <c r="B537" t="s">
        <v>925</v>
      </c>
      <c r="C537" t="s">
        <v>3150</v>
      </c>
      <c r="D537" t="s">
        <v>473</v>
      </c>
      <c r="E537">
        <v>16222.300862979901</v>
      </c>
      <c r="F537">
        <v>1526.6</v>
      </c>
      <c r="G537">
        <v>-9.8124817343656794</v>
      </c>
      <c r="H537">
        <f>(Table2[[#This Row],[1Y Return vs Nifty]]-AVERAGE(Table2[1Y Return vs Nifty]))/_xlfn.STDEV.P(Table2[1Y Return vs Nifty])</f>
        <v>-0.57632115457775068</v>
      </c>
      <c r="I537">
        <v>0.67454951837148103</v>
      </c>
      <c r="J537">
        <f>(Table2[[#This Row],[1M Return vs Nifty]]-AVERAGE(Table2[1M Return vs Nifty]))/_xlfn.STDEV.P(Table2[1M Return vs Nifty])</f>
        <v>0.12258110770259523</v>
      </c>
      <c r="K537">
        <v>9.3740053897721403</v>
      </c>
      <c r="L537">
        <f>(Table2[[#This Row],[6M Return vs Nifty]]-AVERAGE(Table2[6M Return vs Nifty]))/_xlfn.STDEV.P(Table2[6M Return vs Nifty])</f>
        <v>0.15225051636123324</v>
      </c>
      <c r="M537">
        <v>-0.10011731485310001</v>
      </c>
      <c r="N537">
        <f>(Table2[[#This Row],[1W Return vs Nifty]]-AVERAGE(Table2[1W Return vs Nifty]))/_xlfn.STDEV.P(Table2[1W Return vs Nifty])</f>
        <v>-0.17074088188976927</v>
      </c>
      <c r="O537">
        <v>1533.8</v>
      </c>
      <c r="P537">
        <v>1538.19896351327</v>
      </c>
      <c r="Q537">
        <v>1476.83291275336</v>
      </c>
      <c r="R537">
        <v>41.466640033695597</v>
      </c>
      <c r="S537" s="1">
        <f>(Table2[[#This Row],[Close Price]]-Table2[[#This Row],[20D EMA]])/Table2[[#This Row],[20D EMA]]</f>
        <v>-4.6942234971965348E-3</v>
      </c>
      <c r="T537" s="1">
        <f>(Table2[[#This Row],[Close Price]]-Table2[[#This Row],[50D EMA]])/Table2[[#This Row],[50D EMA]]</f>
        <v>-7.5406132681157543E-3</v>
      </c>
      <c r="U537" s="1">
        <f>(Table2[[#This Row],[Close Price]]-Table2[[#This Row],[200D EMA]])/Table2[[#This Row],[200D EMA]]</f>
        <v>3.3698522572777535E-2</v>
      </c>
      <c r="V537">
        <v>0.70681759205458405</v>
      </c>
      <c r="W537">
        <v>1491.6</v>
      </c>
      <c r="X537">
        <v>1530</v>
      </c>
      <c r="Y537">
        <v>1445</v>
      </c>
      <c r="Z537">
        <v>1530</v>
      </c>
      <c r="AA537">
        <v>1445</v>
      </c>
      <c r="AB537">
        <v>1643.95</v>
      </c>
      <c r="AC537" s="1">
        <f>(Table2[[#This Row],[Close Price]]/Table2[[#This Row],[Day Low]])-1</f>
        <v>2.3464735854116459E-2</v>
      </c>
      <c r="AD537" s="1">
        <f>(Table2[[#This Row],[Day High]]/Table2[[#This Row],[Close Price]])-1</f>
        <v>2.2271714922048602E-3</v>
      </c>
      <c r="AE537" s="1">
        <f>(Table2[[#This Row],[Close Price]]/Table2[[#This Row],[Current Week Low]])-1</f>
        <v>5.647058823529405E-2</v>
      </c>
      <c r="AF537" s="1">
        <f>(Table2[[#This Row],[Current Week High]]/Table2[[#This Row],[Close Price]])-1</f>
        <v>2.2271714922048602E-3</v>
      </c>
      <c r="AG537" s="1">
        <f>(Table2[[#This Row],[Close Price]]/Table2[[#This Row],[Current Month Low]])-1</f>
        <v>5.647058823529405E-2</v>
      </c>
      <c r="AH537" s="1">
        <f>(Table2[[#This Row],[Current Month High]]/Table2[[#This Row],[Close Price]])-1</f>
        <v>7.6870169003013356E-2</v>
      </c>
      <c r="AI537">
        <v>10.703524171361201</v>
      </c>
      <c r="AJ537">
        <v>22.8157683024939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-0.01</v>
      </c>
      <c r="AM537" t="s">
        <v>3181</v>
      </c>
      <c r="AN537">
        <v>-5.49</v>
      </c>
      <c r="AO537" t="s">
        <v>3181</v>
      </c>
      <c r="AP537">
        <v>-8.2466204150629996E-2</v>
      </c>
      <c r="AQ537">
        <f>(Table2[[#This Row],[Sharpe Ratio]]-AVERAGE(Table2[Sharpe Ratio]))/_xlfn.STDEV.P(Table2[Sharpe Ratio])</f>
        <v>-1.6666754242097732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512</v>
      </c>
      <c r="AT537">
        <f>_xlfn.RANK.AVG(Table2[[#This Row],[6M Return vs Nifty Z-Score]],Table2[6M Return vs Nifty Z-Score])</f>
        <v>264</v>
      </c>
      <c r="AU537">
        <f>_xlfn.RANK.AVG(Table2[[#This Row],[Sharpe Ratio Z-Score]],Table2[Sharpe Ratio Z-Score])</f>
        <v>697</v>
      </c>
      <c r="AV537">
        <f>(Table2[[#This Row],[Rank 1Y]]+Table2[[#This Row],[Rank 6M]]+Table2[[#This Row],[Rank Sharpe]])/3</f>
        <v>491</v>
      </c>
    </row>
    <row r="538" spans="1:48" x14ac:dyDescent="0.3">
      <c r="A538" t="s">
        <v>897</v>
      </c>
      <c r="B538" t="s">
        <v>898</v>
      </c>
      <c r="C538" t="s">
        <v>3135</v>
      </c>
      <c r="D538" t="s">
        <v>21</v>
      </c>
      <c r="E538">
        <v>16989.883531200001</v>
      </c>
      <c r="F538">
        <v>612</v>
      </c>
      <c r="G538">
        <v>-20.767044362719101</v>
      </c>
      <c r="H538">
        <f>(Table2[[#This Row],[1Y Return vs Nifty]]-AVERAGE(Table2[1Y Return vs Nifty]))/_xlfn.STDEV.P(Table2[1Y Return vs Nifty])</f>
        <v>-0.76430075055985536</v>
      </c>
      <c r="I538">
        <v>1.55633889923246</v>
      </c>
      <c r="J538">
        <f>(Table2[[#This Row],[1M Return vs Nifty]]-AVERAGE(Table2[1M Return vs Nifty]))/_xlfn.STDEV.P(Table2[1M Return vs Nifty])</f>
        <v>0.22427063535317088</v>
      </c>
      <c r="K538">
        <v>-17.383724561312601</v>
      </c>
      <c r="L538">
        <f>(Table2[[#This Row],[6M Return vs Nifty]]-AVERAGE(Table2[6M Return vs Nifty]))/_xlfn.STDEV.P(Table2[6M Return vs Nifty])</f>
        <v>-0.79512396809014374</v>
      </c>
      <c r="M538">
        <v>-0.21942350893847101</v>
      </c>
      <c r="N538">
        <f>(Table2[[#This Row],[1W Return vs Nifty]]-AVERAGE(Table2[1W Return vs Nifty]))/_xlfn.STDEV.P(Table2[1W Return vs Nifty])</f>
        <v>-0.19542156077585163</v>
      </c>
      <c r="O538">
        <v>607.64</v>
      </c>
      <c r="P538">
        <v>621.21938948236402</v>
      </c>
      <c r="Q538">
        <v>632.13942602132204</v>
      </c>
      <c r="R538">
        <v>51.0718435395735</v>
      </c>
      <c r="S538" s="1">
        <f>(Table2[[#This Row],[Close Price]]-Table2[[#This Row],[20D EMA]])/Table2[[#This Row],[20D EMA]]</f>
        <v>7.1753011651636061E-3</v>
      </c>
      <c r="T538" s="1">
        <f>(Table2[[#This Row],[Close Price]]-Table2[[#This Row],[50D EMA]])/Table2[[#This Row],[50D EMA]]</f>
        <v>-1.4840794795613434E-2</v>
      </c>
      <c r="U538" s="1">
        <f>(Table2[[#This Row],[Close Price]]-Table2[[#This Row],[200D EMA]])/Table2[[#This Row],[200D EMA]]</f>
        <v>-3.1859151940702927E-2</v>
      </c>
      <c r="V538">
        <v>0.30697798850434399</v>
      </c>
      <c r="W538">
        <v>606.20000000000005</v>
      </c>
      <c r="X538">
        <v>626.45000000000005</v>
      </c>
      <c r="Y538">
        <v>579.20000000000005</v>
      </c>
      <c r="Z538">
        <v>626.45000000000005</v>
      </c>
      <c r="AA538">
        <v>570.29999999999995</v>
      </c>
      <c r="AB538">
        <v>637.29999999999995</v>
      </c>
      <c r="AC538" s="1">
        <f>(Table2[[#This Row],[Close Price]]/Table2[[#This Row],[Day Low]])-1</f>
        <v>9.5677994061365013E-3</v>
      </c>
      <c r="AD538" s="1">
        <f>(Table2[[#This Row],[Day High]]/Table2[[#This Row],[Close Price]])-1</f>
        <v>2.3611111111111249E-2</v>
      </c>
      <c r="AE538" s="1">
        <f>(Table2[[#This Row],[Close Price]]/Table2[[#This Row],[Current Week Low]])-1</f>
        <v>5.6629834254143585E-2</v>
      </c>
      <c r="AF538" s="1">
        <f>(Table2[[#This Row],[Current Week High]]/Table2[[#This Row],[Close Price]])-1</f>
        <v>2.3611111111111249E-2</v>
      </c>
      <c r="AG538" s="1">
        <f>(Table2[[#This Row],[Close Price]]/Table2[[#This Row],[Current Month Low]])-1</f>
        <v>7.3119410836401943E-2</v>
      </c>
      <c r="AH538" s="1">
        <f>(Table2[[#This Row],[Current Month High]]/Table2[[#This Row],[Close Price]])-1</f>
        <v>4.1339869281045605E-2</v>
      </c>
      <c r="AI538">
        <v>42.156862745098003</v>
      </c>
      <c r="AJ538">
        <v>30.323679727427599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0.01</v>
      </c>
      <c r="AM538" t="s">
        <v>3182</v>
      </c>
      <c r="AN538">
        <v>-0.41</v>
      </c>
      <c r="AO538" t="s">
        <v>3181</v>
      </c>
      <c r="AP538">
        <v>7.1435602955655E-2</v>
      </c>
      <c r="AQ538">
        <f>(Table2[[#This Row],[Sharpe Ratio]]-AVERAGE(Table2[Sharpe Ratio]))/_xlfn.STDEV.P(Table2[Sharpe Ratio])</f>
        <v>0.16159122434122331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586</v>
      </c>
      <c r="AT538">
        <f>_xlfn.RANK.AVG(Table2[[#This Row],[6M Return vs Nifty Z-Score]],Table2[6M Return vs Nifty Z-Score])</f>
        <v>589</v>
      </c>
      <c r="AU538">
        <f>_xlfn.RANK.AVG(Table2[[#This Row],[Sharpe Ratio Z-Score]],Table2[Sharpe Ratio Z-Score])</f>
        <v>299</v>
      </c>
      <c r="AV538">
        <f>(Table2[[#This Row],[Rank 1Y]]+Table2[[#This Row],[Rank 6M]]+Table2[[#This Row],[Rank Sharpe]])/3</f>
        <v>491.33333333333331</v>
      </c>
    </row>
    <row r="539" spans="1:48" x14ac:dyDescent="0.3">
      <c r="A539" t="s">
        <v>132</v>
      </c>
      <c r="B539" t="s">
        <v>133</v>
      </c>
      <c r="C539" t="s">
        <v>3136</v>
      </c>
      <c r="D539" t="s">
        <v>54</v>
      </c>
      <c r="E539">
        <v>204766.34937923899</v>
      </c>
      <c r="F539">
        <v>322.3</v>
      </c>
      <c r="G539">
        <v>20.303868742737102</v>
      </c>
      <c r="H539">
        <f>(Table2[[#This Row],[1Y Return vs Nifty]]-AVERAGE(Table2[1Y Return vs Nifty]))/_xlfn.STDEV.P(Table2[1Y Return vs Nifty])</f>
        <v>-5.9526501317167621E-2</v>
      </c>
      <c r="I539">
        <v>-2.9871893802751499</v>
      </c>
      <c r="J539">
        <f>(Table2[[#This Row],[1M Return vs Nifty]]-AVERAGE(Table2[1M Return vs Nifty]))/_xlfn.STDEV.P(Table2[1M Return vs Nifty])</f>
        <v>-0.29969716766010218</v>
      </c>
      <c r="K539">
        <v>-22.186357655244102</v>
      </c>
      <c r="L539">
        <f>(Table2[[#This Row],[6M Return vs Nifty]]-AVERAGE(Table2[6M Return vs Nifty]))/_xlfn.STDEV.P(Table2[6M Return vs Nifty])</f>
        <v>-0.96516425400714945</v>
      </c>
      <c r="M539">
        <v>1.8534239403824</v>
      </c>
      <c r="N539">
        <f>(Table2[[#This Row],[1W Return vs Nifty]]-AVERAGE(Table2[1W Return vs Nifty]))/_xlfn.STDEV.P(Table2[1W Return vs Nifty])</f>
        <v>0.23338502943283154</v>
      </c>
      <c r="O539">
        <v>327.78</v>
      </c>
      <c r="P539">
        <v>334.59470885028202</v>
      </c>
      <c r="Q539">
        <v>316.32521068896102</v>
      </c>
      <c r="R539">
        <v>42.147719692890803</v>
      </c>
      <c r="S539" s="1">
        <f>(Table2[[#This Row],[Close Price]]-Table2[[#This Row],[20D EMA]])/Table2[[#This Row],[20D EMA]]</f>
        <v>-1.6718530721825497E-2</v>
      </c>
      <c r="T539" s="1">
        <f>(Table2[[#This Row],[Close Price]]-Table2[[#This Row],[50D EMA]])/Table2[[#This Row],[50D EMA]]</f>
        <v>-3.6745078523591969E-2</v>
      </c>
      <c r="U539" s="1">
        <f>(Table2[[#This Row],[Close Price]]-Table2[[#This Row],[200D EMA]])/Table2[[#This Row],[200D EMA]]</f>
        <v>1.8888122442172122E-2</v>
      </c>
      <c r="V539">
        <v>0.59454604906527198</v>
      </c>
      <c r="W539">
        <v>317.7</v>
      </c>
      <c r="X539">
        <v>323.89999999999998</v>
      </c>
      <c r="Y539">
        <v>310.64999999999998</v>
      </c>
      <c r="Z539">
        <v>326.95</v>
      </c>
      <c r="AA539">
        <v>306</v>
      </c>
      <c r="AB539">
        <v>353</v>
      </c>
      <c r="AC539" s="1">
        <f>(Table2[[#This Row],[Close Price]]/Table2[[#This Row],[Day Low]])-1</f>
        <v>1.4479068303431042E-2</v>
      </c>
      <c r="AD539" s="1">
        <f>(Table2[[#This Row],[Day High]]/Table2[[#This Row],[Close Price]])-1</f>
        <v>4.9643189574928304E-3</v>
      </c>
      <c r="AE539" s="1">
        <f>(Table2[[#This Row],[Close Price]]/Table2[[#This Row],[Current Week Low]])-1</f>
        <v>3.750201191051028E-2</v>
      </c>
      <c r="AF539" s="1">
        <f>(Table2[[#This Row],[Current Week High]]/Table2[[#This Row],[Close Price]])-1</f>
        <v>1.4427551970213948E-2</v>
      </c>
      <c r="AG539" s="1">
        <f>(Table2[[#This Row],[Close Price]]/Table2[[#This Row],[Current Month Low]])-1</f>
        <v>5.3267973856209183E-2</v>
      </c>
      <c r="AH539" s="1">
        <f>(Table2[[#This Row],[Current Month High]]/Table2[[#This Row],[Close Price]])-1</f>
        <v>9.5252869996897305E-2</v>
      </c>
      <c r="AI539">
        <v>22.463543282655799</v>
      </c>
      <c r="AJ539">
        <v>50.748362956033603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3181</v>
      </c>
      <c r="AN539">
        <v>-4.29</v>
      </c>
      <c r="AO539" t="s">
        <v>3181</v>
      </c>
      <c r="AQ539">
        <f>(Table2[[#This Row],[Sharpe Ratio]]-AVERAGE(Table2[Sharpe Ratio]))/_xlfn.STDEV.P(Table2[Sharpe Ratio])</f>
        <v>-0.68702344015560113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310</v>
      </c>
      <c r="AT539">
        <f>_xlfn.RANK.AVG(Table2[[#This Row],[6M Return vs Nifty Z-Score]],Table2[6M Return vs Nifty Z-Score])</f>
        <v>637</v>
      </c>
      <c r="AU539">
        <f>_xlfn.RANK.AVG(Table2[[#This Row],[Sharpe Ratio Z-Score]],Table2[Sharpe Ratio Z-Score])</f>
        <v>529.5</v>
      </c>
      <c r="AV539">
        <f>(Table2[[#This Row],[Rank 1Y]]+Table2[[#This Row],[Rank 6M]]+Table2[[#This Row],[Rank Sharpe]])/3</f>
        <v>492.16666666666669</v>
      </c>
    </row>
    <row r="540" spans="1:48" x14ac:dyDescent="0.3">
      <c r="A540" t="s">
        <v>505</v>
      </c>
      <c r="B540" t="s">
        <v>506</v>
      </c>
      <c r="C540" t="s">
        <v>3147</v>
      </c>
      <c r="D540" t="s">
        <v>470</v>
      </c>
      <c r="E540">
        <v>42196.222333379999</v>
      </c>
      <c r="F540">
        <v>1520.45</v>
      </c>
      <c r="G540">
        <v>-29.7303464732761</v>
      </c>
      <c r="H540">
        <f>(Table2[[#This Row],[1Y Return vs Nifty]]-AVERAGE(Table2[1Y Return vs Nifty]))/_xlfn.STDEV.P(Table2[1Y Return vs Nifty])</f>
        <v>-0.91811044306615597</v>
      </c>
      <c r="I540">
        <v>0.25249196663915802</v>
      </c>
      <c r="J540">
        <f>(Table2[[#This Row],[1M Return vs Nifty]]-AVERAGE(Table2[1M Return vs Nifty]))/_xlfn.STDEV.P(Table2[1M Return vs Nifty])</f>
        <v>7.3908676384458485E-2</v>
      </c>
      <c r="K540">
        <v>-11.466579678245701</v>
      </c>
      <c r="L540">
        <f>(Table2[[#This Row],[6M Return vs Nifty]]-AVERAGE(Table2[6M Return vs Nifty]))/_xlfn.STDEV.P(Table2[6M Return vs Nifty])</f>
        <v>-0.58562368188248082</v>
      </c>
      <c r="M540">
        <v>1.4601282562165601</v>
      </c>
      <c r="N540">
        <f>(Table2[[#This Row],[1W Return vs Nifty]]-AVERAGE(Table2[1W Return vs Nifty]))/_xlfn.STDEV.P(Table2[1W Return vs Nifty])</f>
        <v>0.15202458907519731</v>
      </c>
      <c r="O540">
        <v>1516.09</v>
      </c>
      <c r="P540">
        <v>1507.0450870173099</v>
      </c>
      <c r="Q540">
        <v>1507.6765991725599</v>
      </c>
      <c r="R540">
        <v>43.767279288216102</v>
      </c>
      <c r="S540" s="1">
        <f>(Table2[[#This Row],[Close Price]]-Table2[[#This Row],[20D EMA]])/Table2[[#This Row],[20D EMA]]</f>
        <v>2.8758187178862253E-3</v>
      </c>
      <c r="T540" s="1">
        <f>(Table2[[#This Row],[Close Price]]-Table2[[#This Row],[50D EMA]])/Table2[[#This Row],[50D EMA]]</f>
        <v>8.8948320777984466E-3</v>
      </c>
      <c r="U540" s="1">
        <f>(Table2[[#This Row],[Close Price]]-Table2[[#This Row],[200D EMA]])/Table2[[#This Row],[200D EMA]]</f>
        <v>8.4722418816146651E-3</v>
      </c>
      <c r="V540">
        <v>1.0599056804846601</v>
      </c>
      <c r="W540">
        <v>1482.15</v>
      </c>
      <c r="X540">
        <v>1554.9</v>
      </c>
      <c r="Y540">
        <v>1376.7</v>
      </c>
      <c r="Z540">
        <v>1554.9</v>
      </c>
      <c r="AA540">
        <v>1376.7</v>
      </c>
      <c r="AB540">
        <v>1652.6</v>
      </c>
      <c r="AC540" s="1">
        <f>(Table2[[#This Row],[Close Price]]/Table2[[#This Row],[Day Low]])-1</f>
        <v>2.5840839321256359E-2</v>
      </c>
      <c r="AD540" s="1">
        <f>(Table2[[#This Row],[Day High]]/Table2[[#This Row],[Close Price]])-1</f>
        <v>2.2657765793021811E-2</v>
      </c>
      <c r="AE540" s="1">
        <f>(Table2[[#This Row],[Close Price]]/Table2[[#This Row],[Current Week Low]])-1</f>
        <v>0.10441635795743442</v>
      </c>
      <c r="AF540" s="1">
        <f>(Table2[[#This Row],[Current Week High]]/Table2[[#This Row],[Close Price]])-1</f>
        <v>2.2657765793021811E-2</v>
      </c>
      <c r="AG540" s="1">
        <f>(Table2[[#This Row],[Close Price]]/Table2[[#This Row],[Current Month Low]])-1</f>
        <v>0.10441635795743442</v>
      </c>
      <c r="AH540" s="1">
        <f>(Table2[[#This Row],[Current Month High]]/Table2[[#This Row],[Close Price]])-1</f>
        <v>8.6915058042027038E-2</v>
      </c>
      <c r="AI540">
        <v>16.675984083659401</v>
      </c>
      <c r="AJ540">
        <v>16.509578544061299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0.03</v>
      </c>
      <c r="AM540" t="s">
        <v>3182</v>
      </c>
      <c r="AN540">
        <v>-2.0699999999999998</v>
      </c>
      <c r="AO540" t="s">
        <v>3181</v>
      </c>
      <c r="AP540">
        <v>5.9010872580865001E-2</v>
      </c>
      <c r="AQ540">
        <f>(Table2[[#This Row],[Sharpe Ratio]]-AVERAGE(Table2[Sharpe Ratio]))/_xlfn.STDEV.P(Table2[Sharpe Ratio])</f>
        <v>1.3992436590930414E-2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634</v>
      </c>
      <c r="AT540">
        <f>_xlfn.RANK.AVG(Table2[[#This Row],[6M Return vs Nifty Z-Score]],Table2[6M Return vs Nifty Z-Score])</f>
        <v>520</v>
      </c>
      <c r="AU540">
        <f>_xlfn.RANK.AVG(Table2[[#This Row],[Sharpe Ratio Z-Score]],Table2[Sharpe Ratio Z-Score])</f>
        <v>330</v>
      </c>
      <c r="AV540">
        <f>(Table2[[#This Row],[Rank 1Y]]+Table2[[#This Row],[Rank 6M]]+Table2[[#This Row],[Rank Sharpe]])/3</f>
        <v>494.66666666666669</v>
      </c>
    </row>
    <row r="541" spans="1:48" x14ac:dyDescent="0.3">
      <c r="A541" t="s">
        <v>1278</v>
      </c>
      <c r="B541" t="s">
        <v>1279</v>
      </c>
      <c r="C541" t="s">
        <v>3146</v>
      </c>
      <c r="D541" t="s">
        <v>463</v>
      </c>
      <c r="E541">
        <v>9009.2515905</v>
      </c>
      <c r="F541">
        <v>295</v>
      </c>
      <c r="G541">
        <v>-16.0045022991515</v>
      </c>
      <c r="H541">
        <f>(Table2[[#This Row],[1Y Return vs Nifty]]-AVERAGE(Table2[1Y Return vs Nifty]))/_xlfn.STDEV.P(Table2[1Y Return vs Nifty])</f>
        <v>-0.68257583252067822</v>
      </c>
      <c r="I541">
        <v>-9.78604178036794</v>
      </c>
      <c r="J541">
        <f>(Table2[[#This Row],[1M Return vs Nifty]]-AVERAGE(Table2[1M Return vs Nifty]))/_xlfn.STDEV.P(Table2[1M Return vs Nifty])</f>
        <v>-1.0837529797819976</v>
      </c>
      <c r="K541">
        <v>10.566719869720799</v>
      </c>
      <c r="L541">
        <f>(Table2[[#This Row],[6M Return vs Nifty]]-AVERAGE(Table2[6M Return vs Nifty]))/_xlfn.STDEV.P(Table2[6M Return vs Nifty])</f>
        <v>0.1944793327669854</v>
      </c>
      <c r="M541">
        <v>-0.27108502690653802</v>
      </c>
      <c r="N541">
        <f>(Table2[[#This Row],[1W Return vs Nifty]]-AVERAGE(Table2[1W Return vs Nifty]))/_xlfn.STDEV.P(Table2[1W Return vs Nifty])</f>
        <v>-0.20610869521603892</v>
      </c>
      <c r="O541">
        <v>299.63</v>
      </c>
      <c r="P541">
        <v>304.44612884027498</v>
      </c>
      <c r="Q541">
        <v>291.92991209707799</v>
      </c>
      <c r="R541">
        <v>32.775096626053703</v>
      </c>
      <c r="S541" s="1">
        <f>(Table2[[#This Row],[Close Price]]-Table2[[#This Row],[20D EMA]])/Table2[[#This Row],[20D EMA]]</f>
        <v>-1.5452391282581836E-2</v>
      </c>
      <c r="T541" s="1">
        <f>(Table2[[#This Row],[Close Price]]-Table2[[#This Row],[50D EMA]])/Table2[[#This Row],[50D EMA]]</f>
        <v>-3.1027258833140919E-2</v>
      </c>
      <c r="U541" s="1">
        <f>(Table2[[#This Row],[Close Price]]-Table2[[#This Row],[200D EMA]])/Table2[[#This Row],[200D EMA]]</f>
        <v>1.0516523917909066E-2</v>
      </c>
      <c r="V541">
        <v>0.40714806523184199</v>
      </c>
      <c r="W541">
        <v>284.39999999999998</v>
      </c>
      <c r="X541">
        <v>296.95</v>
      </c>
      <c r="Y541">
        <v>278.3</v>
      </c>
      <c r="Z541">
        <v>296.95</v>
      </c>
      <c r="AA541">
        <v>277</v>
      </c>
      <c r="AB541">
        <v>346.7</v>
      </c>
      <c r="AC541" s="1">
        <f>(Table2[[#This Row],[Close Price]]/Table2[[#This Row],[Day Low]])-1</f>
        <v>3.7271448663853901E-2</v>
      </c>
      <c r="AD541" s="1">
        <f>(Table2[[#This Row],[Day High]]/Table2[[#This Row],[Close Price]])-1</f>
        <v>6.6101694915254861E-3</v>
      </c>
      <c r="AE541" s="1">
        <f>(Table2[[#This Row],[Close Price]]/Table2[[#This Row],[Current Week Low]])-1</f>
        <v>6.0007186489399844E-2</v>
      </c>
      <c r="AF541" s="1">
        <f>(Table2[[#This Row],[Current Week High]]/Table2[[#This Row],[Close Price]])-1</f>
        <v>6.6101694915254861E-3</v>
      </c>
      <c r="AG541" s="1">
        <f>(Table2[[#This Row],[Close Price]]/Table2[[#This Row],[Current Month Low]])-1</f>
        <v>6.498194945848379E-2</v>
      </c>
      <c r="AH541" s="1">
        <f>(Table2[[#This Row],[Current Month High]]/Table2[[#This Row],[Close Price]])-1</f>
        <v>0.17525423728813561</v>
      </c>
      <c r="AI541">
        <v>26.067796610169399</v>
      </c>
      <c r="AJ541">
        <v>38.497652582159603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0.05</v>
      </c>
      <c r="AM541" t="s">
        <v>3182</v>
      </c>
      <c r="AN541">
        <v>-6.11</v>
      </c>
      <c r="AO541" t="s">
        <v>3181</v>
      </c>
      <c r="AP541">
        <v>-6.2711852374110005E-2</v>
      </c>
      <c r="AQ541">
        <f>(Table2[[#This Row],[Sharpe Ratio]]-AVERAGE(Table2[Sharpe Ratio]))/_xlfn.STDEV.P(Table2[Sharpe Ratio])</f>
        <v>-1.4320048690303031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553</v>
      </c>
      <c r="AT541">
        <f>_xlfn.RANK.AVG(Table2[[#This Row],[6M Return vs Nifty Z-Score]],Table2[6M Return vs Nifty Z-Score])</f>
        <v>252</v>
      </c>
      <c r="AU541">
        <f>_xlfn.RANK.AVG(Table2[[#This Row],[Sharpe Ratio Z-Score]],Table2[Sharpe Ratio Z-Score])</f>
        <v>679</v>
      </c>
      <c r="AV541">
        <f>(Table2[[#This Row],[Rank 1Y]]+Table2[[#This Row],[Rank 6M]]+Table2[[#This Row],[Rank Sharpe]])/3</f>
        <v>494.66666666666669</v>
      </c>
    </row>
    <row r="542" spans="1:48" x14ac:dyDescent="0.3">
      <c r="A542" t="s">
        <v>717</v>
      </c>
      <c r="B542" t="s">
        <v>718</v>
      </c>
      <c r="C542" t="s">
        <v>3147</v>
      </c>
      <c r="D542" t="s">
        <v>265</v>
      </c>
      <c r="E542">
        <v>24508.425599999999</v>
      </c>
      <c r="F542">
        <v>2213.5500000000002</v>
      </c>
      <c r="G542">
        <v>-23.640402797279101</v>
      </c>
      <c r="H542">
        <f>(Table2[[#This Row],[1Y Return vs Nifty]]-AVERAGE(Table2[1Y Return vs Nifty]))/_xlfn.STDEV.P(Table2[1Y Return vs Nifty])</f>
        <v>-0.81360739802402238</v>
      </c>
      <c r="I542">
        <v>-4.5926711793081196</v>
      </c>
      <c r="J542">
        <f>(Table2[[#This Row],[1M Return vs Nifty]]-AVERAGE(Table2[1M Return vs Nifty]))/_xlfn.STDEV.P(Table2[1M Return vs Nifty])</f>
        <v>-0.48484419861646433</v>
      </c>
      <c r="K542">
        <v>-2.8863122645478101</v>
      </c>
      <c r="L542">
        <f>(Table2[[#This Row],[6M Return vs Nifty]]-AVERAGE(Table2[6M Return vs Nifty]))/_xlfn.STDEV.P(Table2[6M Return vs Nifty])</f>
        <v>-0.28183384498798536</v>
      </c>
      <c r="M542">
        <v>-4.23713959167622</v>
      </c>
      <c r="N542">
        <f>(Table2[[#This Row],[1W Return vs Nifty]]-AVERAGE(Table2[1W Return vs Nifty]))/_xlfn.STDEV.P(Table2[1W Return vs Nifty])</f>
        <v>-1.026559971096308</v>
      </c>
      <c r="O542">
        <v>2292.19</v>
      </c>
      <c r="P542">
        <v>2374.60508115843</v>
      </c>
      <c r="Q542">
        <v>2361.58917681306</v>
      </c>
      <c r="R542">
        <v>31.964819183612999</v>
      </c>
      <c r="S542" s="1">
        <f>(Table2[[#This Row],[Close Price]]-Table2[[#This Row],[20D EMA]])/Table2[[#This Row],[20D EMA]]</f>
        <v>-3.4307801709282333E-2</v>
      </c>
      <c r="T542" s="1">
        <f>(Table2[[#This Row],[Close Price]]-Table2[[#This Row],[50D EMA]])/Table2[[#This Row],[50D EMA]]</f>
        <v>-6.7823943625969399E-2</v>
      </c>
      <c r="U542" s="1">
        <f>(Table2[[#This Row],[Close Price]]-Table2[[#This Row],[200D EMA]])/Table2[[#This Row],[200D EMA]]</f>
        <v>-6.2686253081849386E-2</v>
      </c>
      <c r="V542">
        <v>1.9138563756003999</v>
      </c>
      <c r="W542">
        <v>2151.65</v>
      </c>
      <c r="X542">
        <v>2339</v>
      </c>
      <c r="Y542">
        <v>2066</v>
      </c>
      <c r="Z542">
        <v>2339</v>
      </c>
      <c r="AA542">
        <v>2066</v>
      </c>
      <c r="AB542">
        <v>2632</v>
      </c>
      <c r="AC542" s="1">
        <f>(Table2[[#This Row],[Close Price]]/Table2[[#This Row],[Day Low]])-1</f>
        <v>2.876861943159903E-2</v>
      </c>
      <c r="AD542" s="1">
        <f>(Table2[[#This Row],[Day High]]/Table2[[#This Row],[Close Price]])-1</f>
        <v>5.6673668993246107E-2</v>
      </c>
      <c r="AE542" s="1">
        <f>(Table2[[#This Row],[Close Price]]/Table2[[#This Row],[Current Week Low]])-1</f>
        <v>7.1418199419167605E-2</v>
      </c>
      <c r="AF542" s="1">
        <f>(Table2[[#This Row],[Current Week High]]/Table2[[#This Row],[Close Price]])-1</f>
        <v>5.6673668993246107E-2</v>
      </c>
      <c r="AG542" s="1">
        <f>(Table2[[#This Row],[Close Price]]/Table2[[#This Row],[Current Month Low]])-1</f>
        <v>7.1418199419167605E-2</v>
      </c>
      <c r="AH542" s="1">
        <f>(Table2[[#This Row],[Current Month High]]/Table2[[#This Row],[Close Price]])-1</f>
        <v>0.18904022949560662</v>
      </c>
      <c r="AI542">
        <v>33.721849517742903</v>
      </c>
      <c r="AJ542">
        <v>18.043408703071599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-0.05</v>
      </c>
      <c r="AM542" t="s">
        <v>3181</v>
      </c>
      <c r="AN542">
        <v>-10.27</v>
      </c>
      <c r="AO542" t="s">
        <v>3181</v>
      </c>
      <c r="AP542">
        <v>1.3175050625484E-2</v>
      </c>
      <c r="AQ542">
        <f>(Table2[[#This Row],[Sharpe Ratio]]-AVERAGE(Table2[Sharpe Ratio]))/_xlfn.STDEV.P(Table2[Sharpe Ratio])</f>
        <v>-0.53051127110154672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602</v>
      </c>
      <c r="AT542">
        <f>_xlfn.RANK.AVG(Table2[[#This Row],[6M Return vs Nifty Z-Score]],Table2[6M Return vs Nifty Z-Score])</f>
        <v>415</v>
      </c>
      <c r="AU542">
        <f>_xlfn.RANK.AVG(Table2[[#This Row],[Sharpe Ratio Z-Score]],Table2[Sharpe Ratio Z-Score])</f>
        <v>468</v>
      </c>
      <c r="AV542">
        <f>(Table2[[#This Row],[Rank 1Y]]+Table2[[#This Row],[Rank 6M]]+Table2[[#This Row],[Rank Sharpe]])/3</f>
        <v>495</v>
      </c>
    </row>
    <row r="543" spans="1:48" x14ac:dyDescent="0.3">
      <c r="A543" t="s">
        <v>22</v>
      </c>
      <c r="B543" t="s">
        <v>23</v>
      </c>
      <c r="C543" t="s">
        <v>3136</v>
      </c>
      <c r="D543" t="s">
        <v>24</v>
      </c>
      <c r="E543">
        <v>1326348.24113658</v>
      </c>
      <c r="F543">
        <v>1735.7</v>
      </c>
      <c r="G543">
        <v>-9.3100522446652203</v>
      </c>
      <c r="H543">
        <f>(Table2[[#This Row],[1Y Return vs Nifty]]-AVERAGE(Table2[1Y Return vs Nifty]))/_xlfn.STDEV.P(Table2[1Y Return vs Nifty])</f>
        <v>-0.56769949658120644</v>
      </c>
      <c r="I543">
        <v>5.9825270628086997</v>
      </c>
      <c r="J543">
        <f>(Table2[[#This Row],[1M Return vs Nifty]]-AVERAGE(Table2[1M Return vs Nifty]))/_xlfn.STDEV.P(Table2[1M Return vs Nifty])</f>
        <v>0.7347065664449719</v>
      </c>
      <c r="K543">
        <v>6.1975204033459201</v>
      </c>
      <c r="L543">
        <f>(Table2[[#This Row],[6M Return vs Nifty]]-AVERAGE(Table2[6M Return vs Nifty]))/_xlfn.STDEV.P(Table2[6M Return vs Nifty])</f>
        <v>3.9785040706745455E-2</v>
      </c>
      <c r="M543">
        <v>0.53941960719558801</v>
      </c>
      <c r="N543">
        <f>(Table2[[#This Row],[1W Return vs Nifty]]-AVERAGE(Table2[1W Return vs Nifty]))/_xlfn.STDEV.P(Table2[1W Return vs Nifty])</f>
        <v>-3.8440915992084386E-2</v>
      </c>
      <c r="O543">
        <v>1714.89</v>
      </c>
      <c r="P543">
        <v>1689.3481681273399</v>
      </c>
      <c r="Q543">
        <v>1616.00994816754</v>
      </c>
      <c r="R543">
        <v>56.377786928704502</v>
      </c>
      <c r="S543" s="1">
        <f>(Table2[[#This Row],[Close Price]]-Table2[[#This Row],[20D EMA]])/Table2[[#This Row],[20D EMA]]</f>
        <v>1.2134889118252451E-2</v>
      </c>
      <c r="T543" s="1">
        <f>(Table2[[#This Row],[Close Price]]-Table2[[#This Row],[50D EMA]])/Table2[[#This Row],[50D EMA]]</f>
        <v>2.7437702154696507E-2</v>
      </c>
      <c r="U543" s="1">
        <f>(Table2[[#This Row],[Close Price]]-Table2[[#This Row],[200D EMA]])/Table2[[#This Row],[200D EMA]]</f>
        <v>7.406517018548156E-2</v>
      </c>
      <c r="V543">
        <v>0.78099254934704898</v>
      </c>
      <c r="W543">
        <v>1719.4</v>
      </c>
      <c r="X543">
        <v>1738.9</v>
      </c>
      <c r="Y543">
        <v>1719.4</v>
      </c>
      <c r="Z543">
        <v>1764</v>
      </c>
      <c r="AA543">
        <v>1613</v>
      </c>
      <c r="AB543">
        <v>1768.65</v>
      </c>
      <c r="AC543" s="1">
        <f>(Table2[[#This Row],[Close Price]]/Table2[[#This Row],[Day Low]])-1</f>
        <v>9.4800511806443222E-3</v>
      </c>
      <c r="AD543" s="1">
        <f>(Table2[[#This Row],[Day High]]/Table2[[#This Row],[Close Price]])-1</f>
        <v>1.8436365731404614E-3</v>
      </c>
      <c r="AE543" s="1">
        <f>(Table2[[#This Row],[Close Price]]/Table2[[#This Row],[Current Week Low]])-1</f>
        <v>9.4800511806443222E-3</v>
      </c>
      <c r="AF543" s="1">
        <f>(Table2[[#This Row],[Current Week High]]/Table2[[#This Row],[Close Price]])-1</f>
        <v>1.6304660943711413E-2</v>
      </c>
      <c r="AG543" s="1">
        <f>(Table2[[#This Row],[Close Price]]/Table2[[#This Row],[Current Month Low]])-1</f>
        <v>7.6069435833850063E-2</v>
      </c>
      <c r="AH543" s="1">
        <f>(Table2[[#This Row],[Current Month High]]/Table2[[#This Row],[Close Price]])-1</f>
        <v>1.8983695339056306E-2</v>
      </c>
      <c r="AI543">
        <v>3.3588753816903698</v>
      </c>
      <c r="AJ543">
        <v>27.292728539474101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3182</v>
      </c>
      <c r="AN543">
        <v>3.06</v>
      </c>
      <c r="AO543" t="s">
        <v>3182</v>
      </c>
      <c r="AP543">
        <v>-5.4260308095530001E-2</v>
      </c>
      <c r="AQ543">
        <f>(Table2[[#This Row],[Sharpe Ratio]]-AVERAGE(Table2[Sharpe Ratio]))/_xlfn.STDEV.P(Table2[Sharpe Ratio])</f>
        <v>-1.3316052907289979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-1.1632540961505715</v>
      </c>
      <c r="AS543">
        <f>_xlfn.RANK.AVG(Table2[[#This Row],[1Y Return vs Nifty Z-Score]],Table2[1Y Return vs Nifty Z-Score])</f>
        <v>508</v>
      </c>
      <c r="AT543">
        <f>_xlfn.RANK.AVG(Table2[[#This Row],[6M Return vs Nifty Z-Score]],Table2[6M Return vs Nifty Z-Score])</f>
        <v>310</v>
      </c>
      <c r="AU543">
        <f>_xlfn.RANK.AVG(Table2[[#This Row],[Sharpe Ratio Z-Score]],Table2[Sharpe Ratio Z-Score])</f>
        <v>668</v>
      </c>
      <c r="AV543">
        <f>(Table2[[#This Row],[Rank 1Y]]+Table2[[#This Row],[Rank 6M]]+Table2[[#This Row],[Rank Sharpe]])/3</f>
        <v>495.33333333333331</v>
      </c>
    </row>
    <row r="544" spans="1:48" x14ac:dyDescent="0.3">
      <c r="A544" t="s">
        <v>1688</v>
      </c>
      <c r="B544" t="s">
        <v>1689</v>
      </c>
      <c r="C544" t="s">
        <v>3145</v>
      </c>
      <c r="D544" t="s">
        <v>139</v>
      </c>
      <c r="E544">
        <v>5122.875</v>
      </c>
      <c r="F544">
        <v>179.75</v>
      </c>
      <c r="G544">
        <v>5.3526460766011201</v>
      </c>
      <c r="H544">
        <f>(Table2[[#This Row],[1Y Return vs Nifty]]-AVERAGE(Table2[1Y Return vs Nifty]))/_xlfn.STDEV.P(Table2[1Y Return vs Nifty])</f>
        <v>-0.31608852862662101</v>
      </c>
      <c r="I544">
        <v>-3.85489793300572</v>
      </c>
      <c r="J544">
        <f>(Table2[[#This Row],[1M Return vs Nifty]]-AVERAGE(Table2[1M Return vs Nifty]))/_xlfn.STDEV.P(Table2[1M Return vs Nifty])</f>
        <v>-0.39976286904038172</v>
      </c>
      <c r="K544">
        <v>-20.9931742028507</v>
      </c>
      <c r="L544">
        <f>(Table2[[#This Row],[6M Return vs Nifty]]-AVERAGE(Table2[6M Return vs Nifty]))/_xlfn.STDEV.P(Table2[6M Return vs Nifty])</f>
        <v>-0.92291883333306546</v>
      </c>
      <c r="M544">
        <v>-0.45811446663161798</v>
      </c>
      <c r="N544">
        <f>(Table2[[#This Row],[1W Return vs Nifty]]-AVERAGE(Table2[1W Return vs Nifty]))/_xlfn.STDEV.P(Table2[1W Return vs Nifty])</f>
        <v>-0.24479917209769644</v>
      </c>
      <c r="O544">
        <v>184.21</v>
      </c>
      <c r="P544">
        <v>190.341395379332</v>
      </c>
      <c r="Q544">
        <v>188.25666713772799</v>
      </c>
      <c r="R544">
        <v>44.501795447854597</v>
      </c>
      <c r="S544" s="1">
        <f>(Table2[[#This Row],[Close Price]]-Table2[[#This Row],[20D EMA]])/Table2[[#This Row],[20D EMA]]</f>
        <v>-2.4211497747136462E-2</v>
      </c>
      <c r="T544" s="1">
        <f>(Table2[[#This Row],[Close Price]]-Table2[[#This Row],[50D EMA]])/Table2[[#This Row],[50D EMA]]</f>
        <v>-5.5644203712095164E-2</v>
      </c>
      <c r="U544" s="1">
        <f>(Table2[[#This Row],[Close Price]]-Table2[[#This Row],[200D EMA]])/Table2[[#This Row],[200D EMA]]</f>
        <v>-4.5186538501207699E-2</v>
      </c>
      <c r="V544">
        <v>1.01292635671556</v>
      </c>
      <c r="W544">
        <v>176.51</v>
      </c>
      <c r="X544">
        <v>183</v>
      </c>
      <c r="Y544">
        <v>173.62</v>
      </c>
      <c r="Z544">
        <v>183.93</v>
      </c>
      <c r="AA544">
        <v>172.2</v>
      </c>
      <c r="AB544">
        <v>201.61</v>
      </c>
      <c r="AC544" s="1">
        <f>(Table2[[#This Row],[Close Price]]/Table2[[#This Row],[Day Low]])-1</f>
        <v>1.8355900515551582E-2</v>
      </c>
      <c r="AD544" s="1">
        <f>(Table2[[#This Row],[Day High]]/Table2[[#This Row],[Close Price]])-1</f>
        <v>1.8080667593880495E-2</v>
      </c>
      <c r="AE544" s="1">
        <f>(Table2[[#This Row],[Close Price]]/Table2[[#This Row],[Current Week Low]])-1</f>
        <v>3.5306992281995075E-2</v>
      </c>
      <c r="AF544" s="1">
        <f>(Table2[[#This Row],[Current Week High]]/Table2[[#This Row],[Close Price]])-1</f>
        <v>2.3254520166898551E-2</v>
      </c>
      <c r="AG544" s="1">
        <f>(Table2[[#This Row],[Close Price]]/Table2[[#This Row],[Current Month Low]])-1</f>
        <v>4.3844367015098751E-2</v>
      </c>
      <c r="AH544" s="1">
        <f>(Table2[[#This Row],[Current Month High]]/Table2[[#This Row],[Close Price]])-1</f>
        <v>0.12161335187760791</v>
      </c>
      <c r="AI544">
        <v>47.399165507649499</v>
      </c>
      <c r="AJ544">
        <v>33.049592894152397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-7.0000000000000007E-2</v>
      </c>
      <c r="AM544" t="s">
        <v>3181</v>
      </c>
      <c r="AN544">
        <v>-3.16</v>
      </c>
      <c r="AO544" t="s">
        <v>3181</v>
      </c>
      <c r="AP544">
        <v>1.7936401689980001E-2</v>
      </c>
      <c r="AQ544">
        <f>(Table2[[#This Row],[Sharpe Ratio]]-AVERAGE(Table2[Sharpe Ratio]))/_xlfn.STDEV.P(Table2[Sharpe Ratio])</f>
        <v>-0.47394910645295935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406</v>
      </c>
      <c r="AT544">
        <f>_xlfn.RANK.AVG(Table2[[#This Row],[6M Return vs Nifty Z-Score]],Table2[6M Return vs Nifty Z-Score])</f>
        <v>627</v>
      </c>
      <c r="AU544">
        <f>_xlfn.RANK.AVG(Table2[[#This Row],[Sharpe Ratio Z-Score]],Table2[Sharpe Ratio Z-Score])</f>
        <v>458</v>
      </c>
      <c r="AV544">
        <f>(Table2[[#This Row],[Rank 1Y]]+Table2[[#This Row],[Rank 6M]]+Table2[[#This Row],[Rank Sharpe]])/3</f>
        <v>497</v>
      </c>
    </row>
    <row r="545" spans="1:48" x14ac:dyDescent="0.3">
      <c r="A545" t="s">
        <v>1972</v>
      </c>
      <c r="B545" t="s">
        <v>1973</v>
      </c>
      <c r="C545" t="s">
        <v>3135</v>
      </c>
      <c r="D545" t="s">
        <v>21</v>
      </c>
      <c r="E545">
        <v>3430.5800014199999</v>
      </c>
      <c r="F545">
        <v>580.45000000000005</v>
      </c>
      <c r="G545">
        <v>-41.050474287379302</v>
      </c>
      <c r="H545">
        <f>(Table2[[#This Row],[1Y Return vs Nifty]]-AVERAGE(Table2[1Y Return vs Nifty]))/_xlfn.STDEV.P(Table2[1Y Return vs Nifty])</f>
        <v>-1.1123631143186967</v>
      </c>
      <c r="I545">
        <v>1.28669524819673</v>
      </c>
      <c r="J545">
        <f>(Table2[[#This Row],[1M Return vs Nifty]]-AVERAGE(Table2[1M Return vs Nifty]))/_xlfn.STDEV.P(Table2[1M Return vs Nifty])</f>
        <v>0.19317484751205716</v>
      </c>
      <c r="K545">
        <v>-8.9069774316098407</v>
      </c>
      <c r="L545">
        <f>(Table2[[#This Row],[6M Return vs Nifty]]-AVERAGE(Table2[6M Return vs Nifty]))/_xlfn.STDEV.P(Table2[6M Return vs Nifty])</f>
        <v>-0.49499933283492903</v>
      </c>
      <c r="M545">
        <v>2.0600251510763901</v>
      </c>
      <c r="N545">
        <f>(Table2[[#This Row],[1W Return vs Nifty]]-AVERAGE(Table2[1W Return vs Nifty]))/_xlfn.STDEV.P(Table2[1W Return vs Nifty])</f>
        <v>0.27612428683438373</v>
      </c>
      <c r="O545">
        <v>586.45000000000005</v>
      </c>
      <c r="P545">
        <v>601.47260369414801</v>
      </c>
      <c r="Q545">
        <v>601.17587941383795</v>
      </c>
      <c r="R545">
        <v>49.821370317046899</v>
      </c>
      <c r="S545" s="1">
        <f>(Table2[[#This Row],[Close Price]]-Table2[[#This Row],[20D EMA]])/Table2[[#This Row],[20D EMA]]</f>
        <v>-1.0231051240514962E-2</v>
      </c>
      <c r="T545" s="1">
        <f>(Table2[[#This Row],[Close Price]]-Table2[[#This Row],[50D EMA]])/Table2[[#This Row],[50D EMA]]</f>
        <v>-3.4951889022094292E-2</v>
      </c>
      <c r="U545" s="1">
        <f>(Table2[[#This Row],[Close Price]]-Table2[[#This Row],[200D EMA]])/Table2[[#This Row],[200D EMA]]</f>
        <v>-3.4475567173530265E-2</v>
      </c>
      <c r="V545">
        <v>0.249851305964093</v>
      </c>
      <c r="W545">
        <v>575.54999999999995</v>
      </c>
      <c r="X545">
        <v>589.70000000000005</v>
      </c>
      <c r="Y545">
        <v>546</v>
      </c>
      <c r="Z545">
        <v>590</v>
      </c>
      <c r="AA545">
        <v>542.54999999999995</v>
      </c>
      <c r="AB545">
        <v>630</v>
      </c>
      <c r="AC545" s="1">
        <f>(Table2[[#This Row],[Close Price]]/Table2[[#This Row],[Day Low]])-1</f>
        <v>8.5135956910782351E-3</v>
      </c>
      <c r="AD545" s="1">
        <f>(Table2[[#This Row],[Day High]]/Table2[[#This Row],[Close Price]])-1</f>
        <v>1.5935911792574808E-2</v>
      </c>
      <c r="AE545" s="1">
        <f>(Table2[[#This Row],[Close Price]]/Table2[[#This Row],[Current Week Low]])-1</f>
        <v>6.3095238095238093E-2</v>
      </c>
      <c r="AF545" s="1">
        <f>(Table2[[#This Row],[Current Week High]]/Table2[[#This Row],[Close Price]])-1</f>
        <v>1.6452752175036611E-2</v>
      </c>
      <c r="AG545" s="1">
        <f>(Table2[[#This Row],[Close Price]]/Table2[[#This Row],[Current Month Low]])-1</f>
        <v>6.985531287438973E-2</v>
      </c>
      <c r="AH545" s="1">
        <f>(Table2[[#This Row],[Current Month High]]/Table2[[#This Row],[Close Price]])-1</f>
        <v>8.5364803169954317E-2</v>
      </c>
      <c r="AI545">
        <v>36.359720906193402</v>
      </c>
      <c r="AJ545">
        <v>28.988888888888901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-0.02</v>
      </c>
      <c r="AM545" t="s">
        <v>3181</v>
      </c>
      <c r="AN545">
        <v>-4.3099999999999996</v>
      </c>
      <c r="AO545" t="s">
        <v>3181</v>
      </c>
      <c r="AP545">
        <v>6.2599981369648006E-2</v>
      </c>
      <c r="AQ545">
        <f>(Table2[[#This Row],[Sharpe Ratio]]-AVERAGE(Table2[Sharpe Ratio]))/_xlfn.STDEV.P(Table2[Sharpe Ratio])</f>
        <v>5.6629024295333397E-2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681</v>
      </c>
      <c r="AT545">
        <f>_xlfn.RANK.AVG(Table2[[#This Row],[6M Return vs Nifty Z-Score]],Table2[6M Return vs Nifty Z-Score])</f>
        <v>490</v>
      </c>
      <c r="AU545">
        <f>_xlfn.RANK.AVG(Table2[[#This Row],[Sharpe Ratio Z-Score]],Table2[Sharpe Ratio Z-Score])</f>
        <v>320</v>
      </c>
      <c r="AV545">
        <f>(Table2[[#This Row],[Rank 1Y]]+Table2[[#This Row],[Rank 6M]]+Table2[[#This Row],[Rank Sharpe]])/3</f>
        <v>497</v>
      </c>
    </row>
    <row r="546" spans="1:48" x14ac:dyDescent="0.3">
      <c r="A546" t="s">
        <v>431</v>
      </c>
      <c r="B546" t="s">
        <v>432</v>
      </c>
      <c r="C546" t="s">
        <v>3142</v>
      </c>
      <c r="D546" t="s">
        <v>409</v>
      </c>
      <c r="E546">
        <v>51964.371344635001</v>
      </c>
      <c r="F546">
        <v>122524.45</v>
      </c>
      <c r="G546">
        <v>-13.728479916095001</v>
      </c>
      <c r="H546">
        <f>(Table2[[#This Row],[1Y Return vs Nifty]]-AVERAGE(Table2[1Y Return vs Nifty]))/_xlfn.STDEV.P(Table2[1Y Return vs Nifty])</f>
        <v>-0.64351943360012198</v>
      </c>
      <c r="I546">
        <v>-6.06830637782131</v>
      </c>
      <c r="J546">
        <f>(Table2[[#This Row],[1M Return vs Nifty]]-AVERAGE(Table2[1M Return vs Nifty]))/_xlfn.STDEV.P(Table2[1M Return vs Nifty])</f>
        <v>-0.65501708749255227</v>
      </c>
      <c r="K546">
        <v>-15.549885378315301</v>
      </c>
      <c r="L546">
        <f>(Table2[[#This Row],[6M Return vs Nifty]]-AVERAGE(Table2[6M Return vs Nifty]))/_xlfn.STDEV.P(Table2[6M Return vs Nifty])</f>
        <v>-0.73019572291632728</v>
      </c>
      <c r="M546">
        <v>-2.0794148956179099</v>
      </c>
      <c r="N546">
        <f>(Table2[[#This Row],[1W Return vs Nifty]]-AVERAGE(Table2[1W Return vs Nifty]))/_xlfn.STDEV.P(Table2[1W Return vs Nifty])</f>
        <v>-0.58019496250439717</v>
      </c>
      <c r="O546">
        <v>127557.36</v>
      </c>
      <c r="P546">
        <v>131207.67406990399</v>
      </c>
      <c r="Q546">
        <v>129610.3745149</v>
      </c>
      <c r="R546">
        <v>11.395584102901401</v>
      </c>
      <c r="S546" s="1">
        <f>(Table2[[#This Row],[Close Price]]-Table2[[#This Row],[20D EMA]])/Table2[[#This Row],[20D EMA]]</f>
        <v>-3.9456053339454525E-2</v>
      </c>
      <c r="T546" s="1">
        <f>(Table2[[#This Row],[Close Price]]-Table2[[#This Row],[50D EMA]])/Table2[[#This Row],[50D EMA]]</f>
        <v>-6.617923937343638E-2</v>
      </c>
      <c r="U546" s="1">
        <f>(Table2[[#This Row],[Close Price]]-Table2[[#This Row],[200D EMA]])/Table2[[#This Row],[200D EMA]]</f>
        <v>-5.4670967053531722E-2</v>
      </c>
      <c r="V546">
        <v>0.78138133553993006</v>
      </c>
      <c r="W546">
        <v>121503</v>
      </c>
      <c r="X546">
        <v>122972.75</v>
      </c>
      <c r="Y546">
        <v>120750</v>
      </c>
      <c r="Z546">
        <v>124298</v>
      </c>
      <c r="AA546">
        <v>120750</v>
      </c>
      <c r="AB546">
        <v>140447.1</v>
      </c>
      <c r="AC546" s="1">
        <f>(Table2[[#This Row],[Close Price]]/Table2[[#This Row],[Day Low]])-1</f>
        <v>8.40678830975361E-3</v>
      </c>
      <c r="AD546" s="1">
        <f>(Table2[[#This Row],[Day High]]/Table2[[#This Row],[Close Price]])-1</f>
        <v>3.6588615578361239E-3</v>
      </c>
      <c r="AE546" s="1">
        <f>(Table2[[#This Row],[Close Price]]/Table2[[#This Row],[Current Week Low]])-1</f>
        <v>1.4695238095238095E-2</v>
      </c>
      <c r="AF546" s="1">
        <f>(Table2[[#This Row],[Current Week High]]/Table2[[#This Row],[Close Price]])-1</f>
        <v>1.4475070077849761E-2</v>
      </c>
      <c r="AG546" s="1">
        <f>(Table2[[#This Row],[Close Price]]/Table2[[#This Row],[Current Month Low]])-1</f>
        <v>1.4695238095238095E-2</v>
      </c>
      <c r="AH546" s="1">
        <f>(Table2[[#This Row],[Current Month High]]/Table2[[#This Row],[Close Price]])-1</f>
        <v>0.14627815101394059</v>
      </c>
      <c r="AI546">
        <v>23.603901098923501</v>
      </c>
      <c r="AJ546">
        <v>14.500217507000601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-0.05</v>
      </c>
      <c r="AM546" t="s">
        <v>3181</v>
      </c>
      <c r="AN546">
        <v>-6.49</v>
      </c>
      <c r="AO546" t="s">
        <v>3181</v>
      </c>
      <c r="AP546">
        <v>4.3790878058995002E-2</v>
      </c>
      <c r="AQ546">
        <f>(Table2[[#This Row],[Sharpe Ratio]]-AVERAGE(Table2[Sharpe Ratio]))/_xlfn.STDEV.P(Table2[Sharpe Ratio])</f>
        <v>-0.16681251234801828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537</v>
      </c>
      <c r="AT546">
        <f>_xlfn.RANK.AVG(Table2[[#This Row],[6M Return vs Nifty Z-Score]],Table2[6M Return vs Nifty Z-Score])</f>
        <v>563</v>
      </c>
      <c r="AU546">
        <f>_xlfn.RANK.AVG(Table2[[#This Row],[Sharpe Ratio Z-Score]],Table2[Sharpe Ratio Z-Score])</f>
        <v>392</v>
      </c>
      <c r="AV546">
        <f>(Table2[[#This Row],[Rank 1Y]]+Table2[[#This Row],[Rank 6M]]+Table2[[#This Row],[Rank Sharpe]])/3</f>
        <v>497.33333333333331</v>
      </c>
    </row>
    <row r="547" spans="1:48" x14ac:dyDescent="0.3">
      <c r="A547" t="s">
        <v>922</v>
      </c>
      <c r="B547" t="s">
        <v>923</v>
      </c>
      <c r="C547" t="s">
        <v>3152</v>
      </c>
      <c r="D547" t="s">
        <v>158</v>
      </c>
      <c r="E547">
        <v>16227.64319366</v>
      </c>
      <c r="F547">
        <v>1048.1500000000001</v>
      </c>
      <c r="G547">
        <v>-13.7350216657575</v>
      </c>
      <c r="H547">
        <f>(Table2[[#This Row],[1Y Return vs Nifty]]-AVERAGE(Table2[1Y Return vs Nifty]))/_xlfn.STDEV.P(Table2[1Y Return vs Nifty])</f>
        <v>-0.64363168960707473</v>
      </c>
      <c r="I547">
        <v>6.8146078681678999</v>
      </c>
      <c r="J547">
        <f>(Table2[[#This Row],[1M Return vs Nifty]]-AVERAGE(Table2[1M Return vs Nifty]))/_xlfn.STDEV.P(Table2[1M Return vs Nifty])</f>
        <v>0.83066361231171926</v>
      </c>
      <c r="K547">
        <v>1.6038169980785999</v>
      </c>
      <c r="L547">
        <f>(Table2[[#This Row],[6M Return vs Nifty]]-AVERAGE(Table2[6M Return vs Nifty]))/_xlfn.STDEV.P(Table2[6M Return vs Nifty])</f>
        <v>-0.12285795641010215</v>
      </c>
      <c r="M547">
        <v>-0.42835414577335101</v>
      </c>
      <c r="N547">
        <f>(Table2[[#This Row],[1W Return vs Nifty]]-AVERAGE(Table2[1W Return vs Nifty]))/_xlfn.STDEV.P(Table2[1W Return vs Nifty])</f>
        <v>-0.2386427027854319</v>
      </c>
      <c r="O547" t="e">
        <v>#N/A</v>
      </c>
      <c r="P547">
        <v>1058.6653195450001</v>
      </c>
      <c r="Q547">
        <v>1023.7717971967</v>
      </c>
      <c r="R547">
        <v>51.207131259383502</v>
      </c>
      <c r="S547" s="1" t="e">
        <f>(Table2[[#This Row],[Close Price]]-Table2[[#This Row],[20D EMA]])/Table2[[#This Row],[20D EMA]]</f>
        <v>#N/A</v>
      </c>
      <c r="T547" s="1">
        <f>(Table2[[#This Row],[Close Price]]-Table2[[#This Row],[50D EMA]])/Table2[[#This Row],[50D EMA]]</f>
        <v>-9.9326192620717482E-3</v>
      </c>
      <c r="U547" s="1">
        <f>(Table2[[#This Row],[Close Price]]-Table2[[#This Row],[200D EMA]])/Table2[[#This Row],[200D EMA]]</f>
        <v>2.3812145314075488E-2</v>
      </c>
      <c r="V547">
        <v>0.94478010469178897</v>
      </c>
      <c r="W547" t="e">
        <v>#N/A</v>
      </c>
      <c r="X547" t="e">
        <v>#N/A</v>
      </c>
      <c r="Y547" t="e">
        <v>#N/A</v>
      </c>
      <c r="Z547" t="e">
        <v>#N/A</v>
      </c>
      <c r="AA547" t="e">
        <v>#N/A</v>
      </c>
      <c r="AB547" t="e">
        <v>#N/A</v>
      </c>
      <c r="AC547" s="1" t="e">
        <f>(Table2[[#This Row],[Close Price]]/Table2[[#This Row],[Day Low]])-1</f>
        <v>#N/A</v>
      </c>
      <c r="AD547" s="1" t="e">
        <f>(Table2[[#This Row],[Day High]]/Table2[[#This Row],[Close Price]])-1</f>
        <v>#N/A</v>
      </c>
      <c r="AE547" s="1" t="e">
        <f>(Table2[[#This Row],[Close Price]]/Table2[[#This Row],[Current Week Low]])-1</f>
        <v>#N/A</v>
      </c>
      <c r="AF547" s="1" t="e">
        <f>(Table2[[#This Row],[Current Week High]]/Table2[[#This Row],[Close Price]])-1</f>
        <v>#N/A</v>
      </c>
      <c r="AG547" s="1" t="e">
        <f>(Table2[[#This Row],[Close Price]]/Table2[[#This Row],[Current Month Low]])-1</f>
        <v>#N/A</v>
      </c>
      <c r="AH547" s="1" t="e">
        <f>(Table2[[#This Row],[Current Month High]]/Table2[[#This Row],[Close Price]])-1</f>
        <v>#N/A</v>
      </c>
      <c r="AI547">
        <v>15.4414921528407</v>
      </c>
      <c r="AJ547">
        <v>25.9190293128303</v>
      </c>
      <c r="AK547" t="e">
        <f>IF(AND(Table2[[#This Row],[20D EMA]]&gt;Table2[[#This Row],[50D EMA]],Table2[[#This Row],[50D EMA]]&gt;Table2[[#This Row],[200D EMA]]),"Uptrend","Downtrend/NoTrend")</f>
        <v>#N/A</v>
      </c>
      <c r="AL547" t="e">
        <v>#N/A</v>
      </c>
      <c r="AM547" t="e">
        <v>#N/A</v>
      </c>
      <c r="AN547" t="e">
        <v>#N/A</v>
      </c>
      <c r="AO547" t="e">
        <v>#N/A</v>
      </c>
      <c r="AP547">
        <v>-1.7440148490439001E-2</v>
      </c>
      <c r="AQ547">
        <f>(Table2[[#This Row],[Sharpe Ratio]]-AVERAGE(Table2[Sharpe Ratio]))/_xlfn.STDEV.P(Table2[Sharpe Ratio])</f>
        <v>-0.89420256579657953</v>
      </c>
      <c r="AR547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47">
        <f>_xlfn.RANK.AVG(Table2[[#This Row],[1Y Return vs Nifty Z-Score]],Table2[1Y Return vs Nifty Z-Score])</f>
        <v>538</v>
      </c>
      <c r="AT547">
        <f>_xlfn.RANK.AVG(Table2[[#This Row],[6M Return vs Nifty Z-Score]],Table2[6M Return vs Nifty Z-Score])</f>
        <v>364</v>
      </c>
      <c r="AU547">
        <f>_xlfn.RANK.AVG(Table2[[#This Row],[Sharpe Ratio Z-Score]],Table2[Sharpe Ratio Z-Score])</f>
        <v>591</v>
      </c>
      <c r="AV547">
        <f>(Table2[[#This Row],[Rank 1Y]]+Table2[[#This Row],[Rank 6M]]+Table2[[#This Row],[Rank Sharpe]])/3</f>
        <v>497.66666666666669</v>
      </c>
    </row>
    <row r="548" spans="1:48" x14ac:dyDescent="0.3">
      <c r="A548" t="s">
        <v>1339</v>
      </c>
      <c r="B548" t="s">
        <v>1340</v>
      </c>
      <c r="C548" t="s">
        <v>3139</v>
      </c>
      <c r="D548" t="s">
        <v>46</v>
      </c>
      <c r="E548">
        <v>8352.6676200000002</v>
      </c>
      <c r="F548">
        <v>297</v>
      </c>
      <c r="G548">
        <v>-14.3437701746239</v>
      </c>
      <c r="H548">
        <f>(Table2[[#This Row],[1Y Return vs Nifty]]-AVERAGE(Table2[1Y Return vs Nifty]))/_xlfn.STDEV.P(Table2[1Y Return vs Nifty])</f>
        <v>-0.65407777519110644</v>
      </c>
      <c r="I548">
        <v>-9.7956271576628193</v>
      </c>
      <c r="J548">
        <f>(Table2[[#This Row],[1M Return vs Nifty]]-AVERAGE(Table2[1M Return vs Nifty]))/_xlfn.STDEV.P(Table2[1M Return vs Nifty])</f>
        <v>-1.0848583826260612</v>
      </c>
      <c r="K548">
        <v>4.0931590810033196</v>
      </c>
      <c r="L548">
        <f>(Table2[[#This Row],[6M Return vs Nifty]]-AVERAGE(Table2[6M Return vs Nifty]))/_xlfn.STDEV.P(Table2[6M Return vs Nifty])</f>
        <v>-3.4721213242981663E-2</v>
      </c>
      <c r="M548">
        <v>-2.13847394362086</v>
      </c>
      <c r="N548">
        <f>(Table2[[#This Row],[1W Return vs Nifty]]-AVERAGE(Table2[1W Return vs Nifty]))/_xlfn.STDEV.P(Table2[1W Return vs Nifty])</f>
        <v>-0.59241241198598504</v>
      </c>
      <c r="O548">
        <v>305.42</v>
      </c>
      <c r="P548">
        <v>321.13321059505699</v>
      </c>
      <c r="Q548">
        <v>312.326877898899</v>
      </c>
      <c r="R548">
        <v>36.134221926743102</v>
      </c>
      <c r="S548" s="1">
        <f>(Table2[[#This Row],[Close Price]]-Table2[[#This Row],[20D EMA]])/Table2[[#This Row],[20D EMA]]</f>
        <v>-2.756859406718622E-2</v>
      </c>
      <c r="T548" s="1">
        <f>(Table2[[#This Row],[Close Price]]-Table2[[#This Row],[50D EMA]])/Table2[[#This Row],[50D EMA]]</f>
        <v>-7.5150155134495022E-2</v>
      </c>
      <c r="U548" s="1">
        <f>(Table2[[#This Row],[Close Price]]-Table2[[#This Row],[200D EMA]])/Table2[[#This Row],[200D EMA]]</f>
        <v>-4.9073195371486245E-2</v>
      </c>
      <c r="V548">
        <v>0.55928584837806505</v>
      </c>
      <c r="W548">
        <v>289.2</v>
      </c>
      <c r="X548">
        <v>299.35000000000002</v>
      </c>
      <c r="Y548">
        <v>274.39999999999998</v>
      </c>
      <c r="Z548">
        <v>299.35000000000002</v>
      </c>
      <c r="AA548">
        <v>274.3</v>
      </c>
      <c r="AB548">
        <v>346</v>
      </c>
      <c r="AC548" s="1">
        <f>(Table2[[#This Row],[Close Price]]/Table2[[#This Row],[Day Low]])-1</f>
        <v>2.6970954356846599E-2</v>
      </c>
      <c r="AD548" s="1">
        <f>(Table2[[#This Row],[Day High]]/Table2[[#This Row],[Close Price]])-1</f>
        <v>7.9124579124580929E-3</v>
      </c>
      <c r="AE548" s="1">
        <f>(Table2[[#This Row],[Close Price]]/Table2[[#This Row],[Current Week Low]])-1</f>
        <v>8.2361516034985538E-2</v>
      </c>
      <c r="AF548" s="1">
        <f>(Table2[[#This Row],[Current Week High]]/Table2[[#This Row],[Close Price]])-1</f>
        <v>7.9124579124580929E-3</v>
      </c>
      <c r="AG548" s="1">
        <f>(Table2[[#This Row],[Close Price]]/Table2[[#This Row],[Current Month Low]])-1</f>
        <v>8.2756106452788858E-2</v>
      </c>
      <c r="AH548" s="1">
        <f>(Table2[[#This Row],[Current Month High]]/Table2[[#This Row],[Close Price]])-1</f>
        <v>0.16498316498316501</v>
      </c>
      <c r="AI548">
        <v>39.865319865319798</v>
      </c>
      <c r="AJ548">
        <v>25.448785638859501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-0.12</v>
      </c>
      <c r="AM548" t="s">
        <v>3181</v>
      </c>
      <c r="AN548">
        <v>-9.6999999999999993</v>
      </c>
      <c r="AO548" t="s">
        <v>3181</v>
      </c>
      <c r="AP548">
        <v>-2.5284416897353001E-2</v>
      </c>
      <c r="AQ548">
        <f>(Table2[[#This Row],[Sharpe Ratio]]-AVERAGE(Table2[Sharpe Ratio]))/_xlfn.STDEV.P(Table2[Sharpe Ratio])</f>
        <v>-0.98738804932205171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544</v>
      </c>
      <c r="AT548">
        <f>_xlfn.RANK.AVG(Table2[[#This Row],[6M Return vs Nifty Z-Score]],Table2[6M Return vs Nifty Z-Score])</f>
        <v>335</v>
      </c>
      <c r="AU548">
        <f>_xlfn.RANK.AVG(Table2[[#This Row],[Sharpe Ratio Z-Score]],Table2[Sharpe Ratio Z-Score])</f>
        <v>614</v>
      </c>
      <c r="AV548">
        <f>(Table2[[#This Row],[Rank 1Y]]+Table2[[#This Row],[Rank 6M]]+Table2[[#This Row],[Rank Sharpe]])/3</f>
        <v>497.66666666666669</v>
      </c>
    </row>
    <row r="549" spans="1:48" x14ac:dyDescent="0.3">
      <c r="A549" t="s">
        <v>376</v>
      </c>
      <c r="B549" t="s">
        <v>377</v>
      </c>
      <c r="C549" t="s">
        <v>3136</v>
      </c>
      <c r="D549" t="s">
        <v>24</v>
      </c>
      <c r="E549">
        <v>63950.735300280001</v>
      </c>
      <c r="F549">
        <v>20.399999999999999</v>
      </c>
      <c r="G549">
        <v>1.0346054914237699</v>
      </c>
      <c r="H549">
        <f>(Table2[[#This Row],[1Y Return vs Nifty]]-AVERAGE(Table2[1Y Return vs Nifty]))/_xlfn.STDEV.P(Table2[1Y Return vs Nifty])</f>
        <v>-0.39018582964848547</v>
      </c>
      <c r="I549">
        <v>-1.7824815729557599</v>
      </c>
      <c r="J549">
        <f>(Table2[[#This Row],[1M Return vs Nifty]]-AVERAGE(Table2[1M Return vs Nifty]))/_xlfn.STDEV.P(Table2[1M Return vs Nifty])</f>
        <v>-0.16076810983491671</v>
      </c>
      <c r="K549">
        <v>-26.923168030429402</v>
      </c>
      <c r="L549">
        <f>(Table2[[#This Row],[6M Return vs Nifty]]-AVERAGE(Table2[6M Return vs Nifty]))/_xlfn.STDEV.P(Table2[6M Return vs Nifty])</f>
        <v>-1.1328740446111609</v>
      </c>
      <c r="M549">
        <v>3.9311949437038498</v>
      </c>
      <c r="N549">
        <f>(Table2[[#This Row],[1W Return vs Nifty]]-AVERAGE(Table2[1W Return vs Nifty]))/_xlfn.STDEV.P(Table2[1W Return vs Nifty])</f>
        <v>0.66321014727285987</v>
      </c>
      <c r="O549">
        <v>20.94</v>
      </c>
      <c r="P549">
        <v>22.010288013919102</v>
      </c>
      <c r="Q549">
        <v>22.696071871736901</v>
      </c>
      <c r="R549">
        <v>49.813964529527802</v>
      </c>
      <c r="S549" s="1">
        <f>(Table2[[#This Row],[Close Price]]-Table2[[#This Row],[20D EMA]])/Table2[[#This Row],[20D EMA]]</f>
        <v>-2.5787965616045974E-2</v>
      </c>
      <c r="T549" s="1">
        <f>(Table2[[#This Row],[Close Price]]-Table2[[#This Row],[50D EMA]])/Table2[[#This Row],[50D EMA]]</f>
        <v>-7.3160697074966571E-2</v>
      </c>
      <c r="U549" s="1">
        <f>(Table2[[#This Row],[Close Price]]-Table2[[#This Row],[200D EMA]])/Table2[[#This Row],[200D EMA]]</f>
        <v>-0.1011660469138789</v>
      </c>
      <c r="V549">
        <v>0.78355688768553999</v>
      </c>
      <c r="W549">
        <v>20.309999999999999</v>
      </c>
      <c r="X549">
        <v>20.85</v>
      </c>
      <c r="Y549">
        <v>20.100000000000001</v>
      </c>
      <c r="Z549">
        <v>21.29</v>
      </c>
      <c r="AA549">
        <v>19.22</v>
      </c>
      <c r="AB549">
        <v>22.58</v>
      </c>
      <c r="AC549" s="1">
        <f>(Table2[[#This Row],[Close Price]]/Table2[[#This Row],[Day Low]])-1</f>
        <v>4.4313146233383449E-3</v>
      </c>
      <c r="AD549" s="1">
        <f>(Table2[[#This Row],[Day High]]/Table2[[#This Row],[Close Price]])-1</f>
        <v>2.2058823529411908E-2</v>
      </c>
      <c r="AE549" s="1">
        <f>(Table2[[#This Row],[Close Price]]/Table2[[#This Row],[Current Week Low]])-1</f>
        <v>1.4925373134328179E-2</v>
      </c>
      <c r="AF549" s="1">
        <f>(Table2[[#This Row],[Current Week High]]/Table2[[#This Row],[Close Price]])-1</f>
        <v>4.3627450980392224E-2</v>
      </c>
      <c r="AG549" s="1">
        <f>(Table2[[#This Row],[Close Price]]/Table2[[#This Row],[Current Month Low]])-1</f>
        <v>6.1394380853277752E-2</v>
      </c>
      <c r="AH549" s="1">
        <f>(Table2[[#This Row],[Current Month High]]/Table2[[#This Row],[Close Price]])-1</f>
        <v>0.10686274509803928</v>
      </c>
      <c r="AI549">
        <v>61.029411764705898</v>
      </c>
      <c r="AJ549">
        <v>28.301886792452802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-0.18</v>
      </c>
      <c r="AM549" t="s">
        <v>3181</v>
      </c>
      <c r="AN549">
        <v>-3.77</v>
      </c>
      <c r="AO549" t="s">
        <v>3181</v>
      </c>
      <c r="AP549">
        <v>4.6184974037222E-2</v>
      </c>
      <c r="AQ549">
        <f>(Table2[[#This Row],[Sharpe Ratio]]-AVERAGE(Table2[Sharpe Ratio]))/_xlfn.STDEV.P(Table2[Sharpe Ratio])</f>
        <v>-0.13837200269630448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445</v>
      </c>
      <c r="AT549">
        <f>_xlfn.RANK.AVG(Table2[[#This Row],[6M Return vs Nifty Z-Score]],Table2[6M Return vs Nifty Z-Score])</f>
        <v>676</v>
      </c>
      <c r="AU549">
        <f>_xlfn.RANK.AVG(Table2[[#This Row],[Sharpe Ratio Z-Score]],Table2[Sharpe Ratio Z-Score])</f>
        <v>377</v>
      </c>
      <c r="AV549">
        <f>(Table2[[#This Row],[Rank 1Y]]+Table2[[#This Row],[Rank 6M]]+Table2[[#This Row],[Rank Sharpe]])/3</f>
        <v>499.33333333333331</v>
      </c>
    </row>
    <row r="550" spans="1:48" x14ac:dyDescent="0.3">
      <c r="A550" t="s">
        <v>549</v>
      </c>
      <c r="B550" t="s">
        <v>550</v>
      </c>
      <c r="C550" t="s">
        <v>3136</v>
      </c>
      <c r="D550" t="s">
        <v>54</v>
      </c>
      <c r="E550">
        <v>36416.330349199998</v>
      </c>
      <c r="F550">
        <v>146</v>
      </c>
      <c r="G550">
        <v>-17.0906449387268</v>
      </c>
      <c r="H550">
        <f>(Table2[[#This Row],[1Y Return vs Nifty]]-AVERAGE(Table2[1Y Return vs Nifty]))/_xlfn.STDEV.P(Table2[1Y Return vs Nifty])</f>
        <v>-0.70121397093780191</v>
      </c>
      <c r="I550">
        <v>-15.493561853377701</v>
      </c>
      <c r="J550">
        <f>(Table2[[#This Row],[1M Return vs Nifty]]-AVERAGE(Table2[1M Return vs Nifty]))/_xlfn.STDEV.P(Table2[1M Return vs Nifty])</f>
        <v>-1.7419543971248148</v>
      </c>
      <c r="K550">
        <v>-21.071502429508101</v>
      </c>
      <c r="L550">
        <f>(Table2[[#This Row],[6M Return vs Nifty]]-AVERAGE(Table2[6M Return vs Nifty]))/_xlfn.STDEV.P(Table2[6M Return vs Nifty])</f>
        <v>-0.92569209412473952</v>
      </c>
      <c r="M550">
        <v>-1.07366461913154</v>
      </c>
      <c r="N550">
        <f>(Table2[[#This Row],[1W Return vs Nifty]]-AVERAGE(Table2[1W Return vs Nifty]))/_xlfn.STDEV.P(Table2[1W Return vs Nifty])</f>
        <v>-0.37213703387927877</v>
      </c>
      <c r="O550">
        <v>156.38</v>
      </c>
      <c r="P550">
        <v>164.96835052163101</v>
      </c>
      <c r="Q550">
        <v>163.368295439479</v>
      </c>
      <c r="R550">
        <v>34.728684225629799</v>
      </c>
      <c r="S550" s="1">
        <f>(Table2[[#This Row],[Close Price]]-Table2[[#This Row],[20D EMA]])/Table2[[#This Row],[20D EMA]]</f>
        <v>-6.6376774523596346E-2</v>
      </c>
      <c r="T550" s="1">
        <f>(Table2[[#This Row],[Close Price]]-Table2[[#This Row],[50D EMA]])/Table2[[#This Row],[50D EMA]]</f>
        <v>-0.1149817553588489</v>
      </c>
      <c r="U550" s="1">
        <f>(Table2[[#This Row],[Close Price]]-Table2[[#This Row],[200D EMA]])/Table2[[#This Row],[200D EMA]]</f>
        <v>-0.10631374583885043</v>
      </c>
      <c r="V550">
        <v>1.7512503129218999</v>
      </c>
      <c r="W550">
        <v>144.4</v>
      </c>
      <c r="X550">
        <v>148.4</v>
      </c>
      <c r="Y550">
        <v>139</v>
      </c>
      <c r="Z550">
        <v>148.4</v>
      </c>
      <c r="AA550">
        <v>137.66</v>
      </c>
      <c r="AB550">
        <v>189.45</v>
      </c>
      <c r="AC550" s="1">
        <f>(Table2[[#This Row],[Close Price]]/Table2[[#This Row],[Day Low]])-1</f>
        <v>1.1080332409972193E-2</v>
      </c>
      <c r="AD550" s="1">
        <f>(Table2[[#This Row],[Day High]]/Table2[[#This Row],[Close Price]])-1</f>
        <v>1.6438356164383494E-2</v>
      </c>
      <c r="AE550" s="1">
        <f>(Table2[[#This Row],[Close Price]]/Table2[[#This Row],[Current Week Low]])-1</f>
        <v>5.0359712230215736E-2</v>
      </c>
      <c r="AF550" s="1">
        <f>(Table2[[#This Row],[Current Week High]]/Table2[[#This Row],[Close Price]])-1</f>
        <v>1.6438356164383494E-2</v>
      </c>
      <c r="AG550" s="1">
        <f>(Table2[[#This Row],[Close Price]]/Table2[[#This Row],[Current Month Low]])-1</f>
        <v>6.058404765363945E-2</v>
      </c>
      <c r="AH550" s="1">
        <f>(Table2[[#This Row],[Current Month High]]/Table2[[#This Row],[Close Price]])-1</f>
        <v>0.29760273972602724</v>
      </c>
      <c r="AI550">
        <v>33.047945205479401</v>
      </c>
      <c r="AJ550">
        <v>11.280487804878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-0.15</v>
      </c>
      <c r="AM550" t="s">
        <v>3181</v>
      </c>
      <c r="AN550">
        <v>-13.12</v>
      </c>
      <c r="AO550" t="s">
        <v>3181</v>
      </c>
      <c r="AP550">
        <v>6.5481725470270993E-2</v>
      </c>
      <c r="AQ550">
        <f>(Table2[[#This Row],[Sharpe Ratio]]-AVERAGE(Table2[Sharpe Ratio]))/_xlfn.STDEV.P(Table2[Sharpe Ratio])</f>
        <v>9.0862518546567808E-2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561</v>
      </c>
      <c r="AT550">
        <f>_xlfn.RANK.AVG(Table2[[#This Row],[6M Return vs Nifty Z-Score]],Table2[6M Return vs Nifty Z-Score])</f>
        <v>628</v>
      </c>
      <c r="AU550">
        <f>_xlfn.RANK.AVG(Table2[[#This Row],[Sharpe Ratio Z-Score]],Table2[Sharpe Ratio Z-Score])</f>
        <v>315</v>
      </c>
      <c r="AV550">
        <f>(Table2[[#This Row],[Rank 1Y]]+Table2[[#This Row],[Rank 6M]]+Table2[[#This Row],[Rank Sharpe]])/3</f>
        <v>501.33333333333331</v>
      </c>
    </row>
    <row r="551" spans="1:48" x14ac:dyDescent="0.3">
      <c r="A551" t="s">
        <v>427</v>
      </c>
      <c r="B551" t="s">
        <v>428</v>
      </c>
      <c r="C551" t="s">
        <v>3135</v>
      </c>
      <c r="D551" t="s">
        <v>277</v>
      </c>
      <c r="E551">
        <v>52347.590086154902</v>
      </c>
      <c r="F551">
        <v>4945.8500000000004</v>
      </c>
      <c r="G551">
        <v>-8.7326617010807794</v>
      </c>
      <c r="H551">
        <f>(Table2[[#This Row],[1Y Return vs Nifty]]-AVERAGE(Table2[1Y Return vs Nifty]))/_xlfn.STDEV.P(Table2[1Y Return vs Nifty])</f>
        <v>-0.55779151168129215</v>
      </c>
      <c r="I551">
        <v>1.81510044872355</v>
      </c>
      <c r="J551">
        <f>(Table2[[#This Row],[1M Return vs Nifty]]-AVERAGE(Table2[1M Return vs Nifty]))/_xlfn.STDEV.P(Table2[1M Return vs Nifty])</f>
        <v>0.25411147979176874</v>
      </c>
      <c r="K551">
        <v>-0.111818412677645</v>
      </c>
      <c r="L551">
        <f>(Table2[[#This Row],[6M Return vs Nifty]]-AVERAGE(Table2[6M Return vs Nifty]))/_xlfn.STDEV.P(Table2[6M Return vs Nifty])</f>
        <v>-0.18360112168394982</v>
      </c>
      <c r="M551">
        <v>-1.8287434140413099</v>
      </c>
      <c r="N551">
        <f>(Table2[[#This Row],[1W Return vs Nifty]]-AVERAGE(Table2[1W Return vs Nifty]))/_xlfn.STDEV.P(Table2[1W Return vs Nifty])</f>
        <v>-0.52833895963615063</v>
      </c>
      <c r="O551">
        <v>5218.54</v>
      </c>
      <c r="P551">
        <v>5275.0131649614696</v>
      </c>
      <c r="Q551">
        <v>5091.8461295854704</v>
      </c>
      <c r="R551">
        <v>42.446968154784003</v>
      </c>
      <c r="S551" s="1">
        <f>(Table2[[#This Row],[Close Price]]-Table2[[#This Row],[20D EMA]])/Table2[[#This Row],[20D EMA]]</f>
        <v>-5.2254078727000199E-2</v>
      </c>
      <c r="T551" s="1">
        <f>(Table2[[#This Row],[Close Price]]-Table2[[#This Row],[50D EMA]])/Table2[[#This Row],[50D EMA]]</f>
        <v>-6.2400444258203763E-2</v>
      </c>
      <c r="U551" s="1">
        <f>(Table2[[#This Row],[Close Price]]-Table2[[#This Row],[200D EMA]])/Table2[[#This Row],[200D EMA]]</f>
        <v>-2.8672533668521454E-2</v>
      </c>
      <c r="V551">
        <v>1.23501027806482</v>
      </c>
      <c r="W551">
        <v>4909.3</v>
      </c>
      <c r="X551">
        <v>5156</v>
      </c>
      <c r="Y551">
        <v>4909.3</v>
      </c>
      <c r="Z551">
        <v>5303.95</v>
      </c>
      <c r="AA551">
        <v>4909.3</v>
      </c>
      <c r="AB551">
        <v>5424</v>
      </c>
      <c r="AC551" s="1">
        <f>(Table2[[#This Row],[Close Price]]/Table2[[#This Row],[Day Low]])-1</f>
        <v>7.4450532662497793E-3</v>
      </c>
      <c r="AD551" s="1">
        <f>(Table2[[#This Row],[Day High]]/Table2[[#This Row],[Close Price]])-1</f>
        <v>4.2490168525127103E-2</v>
      </c>
      <c r="AE551" s="1">
        <f>(Table2[[#This Row],[Close Price]]/Table2[[#This Row],[Current Week Low]])-1</f>
        <v>7.4450532662497793E-3</v>
      </c>
      <c r="AF551" s="1">
        <f>(Table2[[#This Row],[Current Week High]]/Table2[[#This Row],[Close Price]])-1</f>
        <v>7.2404136801560881E-2</v>
      </c>
      <c r="AG551" s="1">
        <f>(Table2[[#This Row],[Close Price]]/Table2[[#This Row],[Current Month Low]])-1</f>
        <v>7.4450532662497793E-3</v>
      </c>
      <c r="AH551" s="1">
        <f>(Table2[[#This Row],[Current Month High]]/Table2[[#This Row],[Close Price]])-1</f>
        <v>9.667701204039747E-2</v>
      </c>
      <c r="AI551">
        <v>21.313828765530602</v>
      </c>
      <c r="AJ551">
        <v>19.02939725401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-0.01</v>
      </c>
      <c r="AM551" t="s">
        <v>3181</v>
      </c>
      <c r="AN551">
        <v>-7.01</v>
      </c>
      <c r="AO551" t="s">
        <v>3181</v>
      </c>
      <c r="AP551">
        <v>-2.6942834827105001E-2</v>
      </c>
      <c r="AQ551">
        <f>(Table2[[#This Row],[Sharpe Ratio]]-AVERAGE(Table2[Sharpe Ratio]))/_xlfn.STDEV.P(Table2[Sharpe Ratio])</f>
        <v>-1.0070891187723321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503</v>
      </c>
      <c r="AT551">
        <f>_xlfn.RANK.AVG(Table2[[#This Row],[6M Return vs Nifty Z-Score]],Table2[6M Return vs Nifty Z-Score])</f>
        <v>390</v>
      </c>
      <c r="AU551">
        <f>_xlfn.RANK.AVG(Table2[[#This Row],[Sharpe Ratio Z-Score]],Table2[Sharpe Ratio Z-Score])</f>
        <v>616</v>
      </c>
      <c r="AV551">
        <f>(Table2[[#This Row],[Rank 1Y]]+Table2[[#This Row],[Rank 6M]]+Table2[[#This Row],[Rank Sharpe]])/3</f>
        <v>503</v>
      </c>
    </row>
    <row r="552" spans="1:48" x14ac:dyDescent="0.3">
      <c r="A552" t="s">
        <v>848</v>
      </c>
      <c r="B552" t="s">
        <v>849</v>
      </c>
      <c r="C552" t="s">
        <v>3136</v>
      </c>
      <c r="D552" t="s">
        <v>502</v>
      </c>
      <c r="E552">
        <v>18540.2083776</v>
      </c>
      <c r="F552">
        <v>436.8</v>
      </c>
      <c r="G552">
        <v>-54.488407930357901</v>
      </c>
      <c r="H552">
        <f>(Table2[[#This Row],[1Y Return vs Nifty]]-AVERAGE(Table2[1Y Return vs Nifty]))/_xlfn.STDEV.P(Table2[1Y Return vs Nifty])</f>
        <v>-1.3429571985136528</v>
      </c>
      <c r="I552">
        <v>-3.99561741478961</v>
      </c>
      <c r="J552">
        <f>(Table2[[#This Row],[1M Return vs Nifty]]-AVERAGE(Table2[1M Return vs Nifty]))/_xlfn.STDEV.P(Table2[1M Return vs Nifty])</f>
        <v>-0.4159908912239394</v>
      </c>
      <c r="K552">
        <v>2.7235826148188602</v>
      </c>
      <c r="L552">
        <f>(Table2[[#This Row],[6M Return vs Nifty]]-AVERAGE(Table2[6M Return vs Nifty]))/_xlfn.STDEV.P(Table2[6M Return vs Nifty])</f>
        <v>-8.3211941004274467E-2</v>
      </c>
      <c r="M552">
        <v>3.9268049129097098</v>
      </c>
      <c r="N552">
        <f>(Table2[[#This Row],[1W Return vs Nifty]]-AVERAGE(Table2[1W Return vs Nifty]))/_xlfn.STDEV.P(Table2[1W Return vs Nifty])</f>
        <v>0.66230198872199153</v>
      </c>
      <c r="O552">
        <v>439.3</v>
      </c>
      <c r="P552">
        <v>453.70059007897402</v>
      </c>
      <c r="Q552">
        <v>470.23780685661501</v>
      </c>
      <c r="R552">
        <v>42.054956744451701</v>
      </c>
      <c r="S552" s="1">
        <f>(Table2[[#This Row],[Close Price]]-Table2[[#This Row],[20D EMA]])/Table2[[#This Row],[20D EMA]]</f>
        <v>-5.6908718415661277E-3</v>
      </c>
      <c r="T552" s="1">
        <f>(Table2[[#This Row],[Close Price]]-Table2[[#This Row],[50D EMA]])/Table2[[#This Row],[50D EMA]]</f>
        <v>-3.7250535812686912E-2</v>
      </c>
      <c r="U552" s="1">
        <f>(Table2[[#This Row],[Close Price]]-Table2[[#This Row],[200D EMA]])/Table2[[#This Row],[200D EMA]]</f>
        <v>-7.1108291100912824E-2</v>
      </c>
      <c r="V552">
        <v>0.75214591282418297</v>
      </c>
      <c r="W552">
        <v>418.15</v>
      </c>
      <c r="X552">
        <v>439</v>
      </c>
      <c r="Y552">
        <v>397.45</v>
      </c>
      <c r="Z552">
        <v>439</v>
      </c>
      <c r="AA552">
        <v>391.25</v>
      </c>
      <c r="AB552">
        <v>482.5</v>
      </c>
      <c r="AC552" s="1">
        <f>(Table2[[#This Row],[Close Price]]/Table2[[#This Row],[Day Low]])-1</f>
        <v>4.4601219658017444E-2</v>
      </c>
      <c r="AD552" s="1">
        <f>(Table2[[#This Row],[Day High]]/Table2[[#This Row],[Close Price]])-1</f>
        <v>5.0366300366300187E-3</v>
      </c>
      <c r="AE552" s="1">
        <f>(Table2[[#This Row],[Close Price]]/Table2[[#This Row],[Current Week Low]])-1</f>
        <v>9.900616429739606E-2</v>
      </c>
      <c r="AF552" s="1">
        <f>(Table2[[#This Row],[Current Week High]]/Table2[[#This Row],[Close Price]])-1</f>
        <v>5.0366300366300187E-3</v>
      </c>
      <c r="AG552" s="1">
        <f>(Table2[[#This Row],[Close Price]]/Table2[[#This Row],[Current Month Low]])-1</f>
        <v>0.11642172523961669</v>
      </c>
      <c r="AH552" s="1">
        <f>(Table2[[#This Row],[Current Month High]]/Table2[[#This Row],[Close Price]])-1</f>
        <v>0.1046245421245422</v>
      </c>
      <c r="AI552">
        <v>50.038490120443399</v>
      </c>
      <c r="AJ552">
        <v>43.551991586696403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0.02</v>
      </c>
      <c r="AM552" t="s">
        <v>3182</v>
      </c>
      <c r="AN552">
        <v>-8.49</v>
      </c>
      <c r="AO552" t="s">
        <v>3181</v>
      </c>
      <c r="AP552">
        <v>2.2384885553192999E-2</v>
      </c>
      <c r="AQ552">
        <f>(Table2[[#This Row],[Sharpe Ratio]]-AVERAGE(Table2[Sharpe Ratio]))/_xlfn.STDEV.P(Table2[Sharpe Ratio])</f>
        <v>-0.4211036276593742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718</v>
      </c>
      <c r="AT552">
        <f>_xlfn.RANK.AVG(Table2[[#This Row],[6M Return vs Nifty Z-Score]],Table2[6M Return vs Nifty Z-Score])</f>
        <v>352</v>
      </c>
      <c r="AU552">
        <f>_xlfn.RANK.AVG(Table2[[#This Row],[Sharpe Ratio Z-Score]],Table2[Sharpe Ratio Z-Score])</f>
        <v>444</v>
      </c>
      <c r="AV552">
        <f>(Table2[[#This Row],[Rank 1Y]]+Table2[[#This Row],[Rank 6M]]+Table2[[#This Row],[Rank Sharpe]])/3</f>
        <v>504.66666666666669</v>
      </c>
    </row>
    <row r="553" spans="1:48" x14ac:dyDescent="0.3">
      <c r="A553" t="s">
        <v>906</v>
      </c>
      <c r="B553" t="s">
        <v>907</v>
      </c>
      <c r="C553" t="s">
        <v>3136</v>
      </c>
      <c r="D553" t="s">
        <v>54</v>
      </c>
      <c r="E553">
        <v>16704.209493028</v>
      </c>
      <c r="F553">
        <v>202.49</v>
      </c>
      <c r="G553">
        <v>-20.431441081514802</v>
      </c>
      <c r="H553">
        <f>(Table2[[#This Row],[1Y Return vs Nifty]]-AVERAGE(Table2[1Y Return vs Nifty]))/_xlfn.STDEV.P(Table2[1Y Return vs Nifty])</f>
        <v>-0.7585418196603444</v>
      </c>
      <c r="I553">
        <v>8.0654577234288496</v>
      </c>
      <c r="J553">
        <f>(Table2[[#This Row],[1M Return vs Nifty]]-AVERAGE(Table2[1M Return vs Nifty]))/_xlfn.STDEV.P(Table2[1M Return vs Nifty])</f>
        <v>0.97491385358711369</v>
      </c>
      <c r="K553">
        <v>-16.134908906649301</v>
      </c>
      <c r="L553">
        <f>(Table2[[#This Row],[6M Return vs Nifty]]-AVERAGE(Table2[6M Return vs Nifty]))/_xlfn.STDEV.P(Table2[6M Return vs Nifty])</f>
        <v>-0.75090885383440353</v>
      </c>
      <c r="M553">
        <v>15.6698974997588</v>
      </c>
      <c r="N553">
        <f>(Table2[[#This Row],[1W Return vs Nifty]]-AVERAGE(Table2[1W Return vs Nifty]))/_xlfn.STDEV.P(Table2[1W Return vs Nifty])</f>
        <v>3.0915765078485262</v>
      </c>
      <c r="O553">
        <v>195.17</v>
      </c>
      <c r="P553">
        <v>201.241877436641</v>
      </c>
      <c r="Q553">
        <v>208.41093885644901</v>
      </c>
      <c r="R553">
        <v>76.151047852471095</v>
      </c>
      <c r="S553" s="1">
        <f>(Table2[[#This Row],[Close Price]]-Table2[[#This Row],[20D EMA]])/Table2[[#This Row],[20D EMA]]</f>
        <v>3.7505764205564493E-2</v>
      </c>
      <c r="T553" s="1">
        <f>(Table2[[#This Row],[Close Price]]-Table2[[#This Row],[50D EMA]])/Table2[[#This Row],[50D EMA]]</f>
        <v>6.2021015668170913E-3</v>
      </c>
      <c r="U553" s="1">
        <f>(Table2[[#This Row],[Close Price]]-Table2[[#This Row],[200D EMA]])/Table2[[#This Row],[200D EMA]]</f>
        <v>-2.8409923629427489E-2</v>
      </c>
      <c r="V553">
        <v>2.5117125474861401</v>
      </c>
      <c r="W553">
        <v>201</v>
      </c>
      <c r="X553">
        <v>212.4</v>
      </c>
      <c r="Y553">
        <v>179.1</v>
      </c>
      <c r="Z553">
        <v>216</v>
      </c>
      <c r="AA553">
        <v>177.99</v>
      </c>
      <c r="AB553">
        <v>216</v>
      </c>
      <c r="AC553" s="1">
        <f>(Table2[[#This Row],[Close Price]]/Table2[[#This Row],[Day Low]])-1</f>
        <v>7.412935323383163E-3</v>
      </c>
      <c r="AD553" s="1">
        <f>(Table2[[#This Row],[Day High]]/Table2[[#This Row],[Close Price]])-1</f>
        <v>4.8940688429058188E-2</v>
      </c>
      <c r="AE553" s="1">
        <f>(Table2[[#This Row],[Close Price]]/Table2[[#This Row],[Current Week Low]])-1</f>
        <v>0.13059743160245674</v>
      </c>
      <c r="AF553" s="1">
        <f>(Table2[[#This Row],[Current Week High]]/Table2[[#This Row],[Close Price]])-1</f>
        <v>6.6719344165143912E-2</v>
      </c>
      <c r="AG553" s="1">
        <f>(Table2[[#This Row],[Close Price]]/Table2[[#This Row],[Current Month Low]])-1</f>
        <v>0.13764818248216182</v>
      </c>
      <c r="AH553" s="1">
        <f>(Table2[[#This Row],[Current Month High]]/Table2[[#This Row],[Close Price]])-1</f>
        <v>6.6719344165143912E-2</v>
      </c>
      <c r="AI553">
        <v>42.8465603239666</v>
      </c>
      <c r="AJ553">
        <v>13.7648182482161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-0.05</v>
      </c>
      <c r="AM553" t="s">
        <v>3181</v>
      </c>
      <c r="AN553">
        <v>3.69</v>
      </c>
      <c r="AO553" t="s">
        <v>3182</v>
      </c>
      <c r="AP553">
        <v>5.1346718918135997E-2</v>
      </c>
      <c r="AQ553">
        <f>(Table2[[#This Row],[Sharpe Ratio]]-AVERAGE(Table2[Sharpe Ratio]))/_xlfn.STDEV.P(Table2[Sharpe Ratio])</f>
        <v>-7.705338538087135E-2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583</v>
      </c>
      <c r="AT553">
        <f>_xlfn.RANK.AVG(Table2[[#This Row],[6M Return vs Nifty Z-Score]],Table2[6M Return vs Nifty Z-Score])</f>
        <v>573</v>
      </c>
      <c r="AU553">
        <f>_xlfn.RANK.AVG(Table2[[#This Row],[Sharpe Ratio Z-Score]],Table2[Sharpe Ratio Z-Score])</f>
        <v>359</v>
      </c>
      <c r="AV553">
        <f>(Table2[[#This Row],[Rank 1Y]]+Table2[[#This Row],[Rank 6M]]+Table2[[#This Row],[Rank Sharpe]])/3</f>
        <v>505</v>
      </c>
    </row>
    <row r="554" spans="1:48" x14ac:dyDescent="0.3">
      <c r="A554" t="s">
        <v>1298</v>
      </c>
      <c r="B554" t="s">
        <v>1299</v>
      </c>
      <c r="C554" t="s">
        <v>3149</v>
      </c>
      <c r="D554" t="s">
        <v>139</v>
      </c>
      <c r="E554">
        <v>8831.3725178910008</v>
      </c>
      <c r="F554">
        <v>164.01</v>
      </c>
      <c r="G554">
        <v>-30.952800327197998</v>
      </c>
      <c r="H554">
        <f>(Table2[[#This Row],[1Y Return vs Nifty]]-AVERAGE(Table2[1Y Return vs Nifty]))/_xlfn.STDEV.P(Table2[1Y Return vs Nifty])</f>
        <v>-0.93908767322705966</v>
      </c>
      <c r="I554">
        <v>-8.4549041119628097</v>
      </c>
      <c r="J554">
        <f>(Table2[[#This Row],[1M Return vs Nifty]]-AVERAGE(Table2[1M Return vs Nifty]))/_xlfn.STDEV.P(Table2[1M Return vs Nifty])</f>
        <v>-0.93024380437569132</v>
      </c>
      <c r="K554">
        <v>-37.110202435037202</v>
      </c>
      <c r="L554">
        <f>(Table2[[#This Row],[6M Return vs Nifty]]-AVERAGE(Table2[6M Return vs Nifty]))/_xlfn.STDEV.P(Table2[6M Return vs Nifty])</f>
        <v>-1.4935524909814786</v>
      </c>
      <c r="M554">
        <v>-4.2518468937001801</v>
      </c>
      <c r="N554">
        <f>(Table2[[#This Row],[1W Return vs Nifty]]-AVERAGE(Table2[1W Return vs Nifty]))/_xlfn.STDEV.P(Table2[1W Return vs Nifty])</f>
        <v>-1.0296024468144946</v>
      </c>
      <c r="O554">
        <v>172.99</v>
      </c>
      <c r="P554">
        <v>183.234449836941</v>
      </c>
      <c r="Q554">
        <v>192.91296458998599</v>
      </c>
      <c r="R554">
        <v>37.508987904047203</v>
      </c>
      <c r="S554" s="1">
        <f>(Table2[[#This Row],[Close Price]]-Table2[[#This Row],[20D EMA]])/Table2[[#This Row],[20D EMA]]</f>
        <v>-5.1910515058674014E-2</v>
      </c>
      <c r="T554" s="1">
        <f>(Table2[[#This Row],[Close Price]]-Table2[[#This Row],[50D EMA]])/Table2[[#This Row],[50D EMA]]</f>
        <v>-0.10491722410304778</v>
      </c>
      <c r="U554" s="1">
        <f>(Table2[[#This Row],[Close Price]]-Table2[[#This Row],[200D EMA]])/Table2[[#This Row],[200D EMA]]</f>
        <v>-0.14982385788024086</v>
      </c>
      <c r="V554">
        <v>0.74180144180748198</v>
      </c>
      <c r="W554">
        <v>162.31</v>
      </c>
      <c r="X554">
        <v>165.7</v>
      </c>
      <c r="Y554">
        <v>156.12</v>
      </c>
      <c r="Z554">
        <v>170.9</v>
      </c>
      <c r="AA554">
        <v>156.12</v>
      </c>
      <c r="AB554">
        <v>205.9</v>
      </c>
      <c r="AC554" s="1">
        <f>(Table2[[#This Row],[Close Price]]/Table2[[#This Row],[Day Low]])-1</f>
        <v>1.0473784732918379E-2</v>
      </c>
      <c r="AD554" s="1">
        <f>(Table2[[#This Row],[Day High]]/Table2[[#This Row],[Close Price]])-1</f>
        <v>1.0304249740869409E-2</v>
      </c>
      <c r="AE554" s="1">
        <f>(Table2[[#This Row],[Close Price]]/Table2[[#This Row],[Current Week Low]])-1</f>
        <v>5.0538047655649398E-2</v>
      </c>
      <c r="AF554" s="1">
        <f>(Table2[[#This Row],[Current Week High]]/Table2[[#This Row],[Close Price]])-1</f>
        <v>4.2009633558929504E-2</v>
      </c>
      <c r="AG554" s="1">
        <f>(Table2[[#This Row],[Close Price]]/Table2[[#This Row],[Current Month Low]])-1</f>
        <v>5.0538047655649398E-2</v>
      </c>
      <c r="AH554" s="1">
        <f>(Table2[[#This Row],[Current Month High]]/Table2[[#This Row],[Close Price]])-1</f>
        <v>0.25541125541125553</v>
      </c>
      <c r="AI554">
        <v>73.708920187793396</v>
      </c>
      <c r="AJ554">
        <v>5.0538047655649398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-0.16</v>
      </c>
      <c r="AM554" t="s">
        <v>3181</v>
      </c>
      <c r="AN554">
        <v>-14.07</v>
      </c>
      <c r="AO554" t="s">
        <v>3181</v>
      </c>
      <c r="AP554">
        <v>0.118356819237894</v>
      </c>
      <c r="AQ554">
        <f>(Table2[[#This Row],[Sharpe Ratio]]-AVERAGE(Table2[Sharpe Ratio]))/_xlfn.STDEV.P(Table2[Sharpe Ratio])</f>
        <v>0.71898880433859491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639</v>
      </c>
      <c r="AT554">
        <f>_xlfn.RANK.AVG(Table2[[#This Row],[6M Return vs Nifty Z-Score]],Table2[6M Return vs Nifty Z-Score])</f>
        <v>716</v>
      </c>
      <c r="AU554">
        <f>_xlfn.RANK.AVG(Table2[[#This Row],[Sharpe Ratio Z-Score]],Table2[Sharpe Ratio Z-Score])</f>
        <v>161</v>
      </c>
      <c r="AV554">
        <f>(Table2[[#This Row],[Rank 1Y]]+Table2[[#This Row],[Rank 6M]]+Table2[[#This Row],[Rank Sharpe]])/3</f>
        <v>505.33333333333331</v>
      </c>
    </row>
    <row r="555" spans="1:48" x14ac:dyDescent="0.3">
      <c r="A555" t="s">
        <v>1655</v>
      </c>
      <c r="B555" t="s">
        <v>1656</v>
      </c>
      <c r="C555" t="s">
        <v>3141</v>
      </c>
      <c r="D555" t="s">
        <v>935</v>
      </c>
      <c r="E555">
        <v>5383.7993423480002</v>
      </c>
      <c r="F555">
        <v>181.88</v>
      </c>
      <c r="G555">
        <v>2.6329609788795798</v>
      </c>
      <c r="H555">
        <f>(Table2[[#This Row],[1Y Return vs Nifty]]-AVERAGE(Table2[1Y Return vs Nifty]))/_xlfn.STDEV.P(Table2[1Y Return vs Nifty])</f>
        <v>-0.36275815143246476</v>
      </c>
      <c r="I555">
        <v>-4.9516089748509096</v>
      </c>
      <c r="J555">
        <f>(Table2[[#This Row],[1M Return vs Nifty]]-AVERAGE(Table2[1M Return vs Nifty]))/_xlfn.STDEV.P(Table2[1M Return vs Nifty])</f>
        <v>-0.5262375468205972</v>
      </c>
      <c r="K555">
        <v>-28.156494302040301</v>
      </c>
      <c r="L555">
        <f>(Table2[[#This Row],[6M Return vs Nifty]]-AVERAGE(Table2[6M Return vs Nifty]))/_xlfn.STDEV.P(Table2[6M Return vs Nifty])</f>
        <v>-1.1765407473869076</v>
      </c>
      <c r="M555">
        <v>8.7287898994361495</v>
      </c>
      <c r="N555">
        <f>(Table2[[#This Row],[1W Return vs Nifty]]-AVERAGE(Table2[1W Return vs Nifty]))/_xlfn.STDEV.P(Table2[1W Return vs Nifty])</f>
        <v>1.6556808352841563</v>
      </c>
      <c r="O555">
        <v>186.59</v>
      </c>
      <c r="P555">
        <v>197.90871343111701</v>
      </c>
      <c r="Q555">
        <v>197.693877605696</v>
      </c>
      <c r="R555">
        <v>56.820401508449798</v>
      </c>
      <c r="S555" s="1">
        <f>(Table2[[#This Row],[Close Price]]-Table2[[#This Row],[20D EMA]])/Table2[[#This Row],[20D EMA]]</f>
        <v>-2.5242510316737275E-2</v>
      </c>
      <c r="T555" s="1">
        <f>(Table2[[#This Row],[Close Price]]-Table2[[#This Row],[50D EMA]])/Table2[[#This Row],[50D EMA]]</f>
        <v>-8.0990438234018816E-2</v>
      </c>
      <c r="U555" s="1">
        <f>(Table2[[#This Row],[Close Price]]-Table2[[#This Row],[200D EMA]])/Table2[[#This Row],[200D EMA]]</f>
        <v>-7.9991741763683094E-2</v>
      </c>
      <c r="V555">
        <v>0.74221865083473304</v>
      </c>
      <c r="W555">
        <v>181.36</v>
      </c>
      <c r="X555">
        <v>187.84</v>
      </c>
      <c r="Y555">
        <v>169.8</v>
      </c>
      <c r="Z555">
        <v>187.89</v>
      </c>
      <c r="AA555">
        <v>164.8</v>
      </c>
      <c r="AB555">
        <v>212.4</v>
      </c>
      <c r="AC555" s="1">
        <f>(Table2[[#This Row],[Close Price]]/Table2[[#This Row],[Day Low]])-1</f>
        <v>2.8672254080281956E-3</v>
      </c>
      <c r="AD555" s="1">
        <f>(Table2[[#This Row],[Day High]]/Table2[[#This Row],[Close Price]])-1</f>
        <v>3.2768858588080096E-2</v>
      </c>
      <c r="AE555" s="1">
        <f>(Table2[[#This Row],[Close Price]]/Table2[[#This Row],[Current Week Low]])-1</f>
        <v>7.1142520612485161E-2</v>
      </c>
      <c r="AF555" s="1">
        <f>(Table2[[#This Row],[Current Week High]]/Table2[[#This Row],[Close Price]])-1</f>
        <v>3.3043765119859181E-2</v>
      </c>
      <c r="AG555" s="1">
        <f>(Table2[[#This Row],[Close Price]]/Table2[[#This Row],[Current Month Low]])-1</f>
        <v>0.10364077669902905</v>
      </c>
      <c r="AH555" s="1">
        <f>(Table2[[#This Row],[Current Month High]]/Table2[[#This Row],[Close Price]])-1</f>
        <v>0.16780294699802067</v>
      </c>
      <c r="AI555">
        <v>39.982405981966103</v>
      </c>
      <c r="AJ555">
        <v>34.6262028127313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-0.06</v>
      </c>
      <c r="AM555" t="s">
        <v>3181</v>
      </c>
      <c r="AN555">
        <v>-4.55</v>
      </c>
      <c r="AO555" t="s">
        <v>3181</v>
      </c>
      <c r="AP555">
        <v>3.7335713619462002E-2</v>
      </c>
      <c r="AQ555">
        <f>(Table2[[#This Row],[Sharpe Ratio]]-AVERAGE(Table2[Sharpe Ratio]))/_xlfn.STDEV.P(Table2[Sharpe Ratio])</f>
        <v>-0.24349622436941282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431</v>
      </c>
      <c r="AT555">
        <f>_xlfn.RANK.AVG(Table2[[#This Row],[6M Return vs Nifty Z-Score]],Table2[6M Return vs Nifty Z-Score])</f>
        <v>683</v>
      </c>
      <c r="AU555">
        <f>_xlfn.RANK.AVG(Table2[[#This Row],[Sharpe Ratio Z-Score]],Table2[Sharpe Ratio Z-Score])</f>
        <v>405</v>
      </c>
      <c r="AV555">
        <f>(Table2[[#This Row],[Rank 1Y]]+Table2[[#This Row],[Rank 6M]]+Table2[[#This Row],[Rank Sharpe]])/3</f>
        <v>506.33333333333331</v>
      </c>
    </row>
    <row r="556" spans="1:48" x14ac:dyDescent="0.3">
      <c r="A556" t="s">
        <v>519</v>
      </c>
      <c r="B556" t="s">
        <v>520</v>
      </c>
      <c r="C556" t="s">
        <v>3147</v>
      </c>
      <c r="D556" t="s">
        <v>131</v>
      </c>
      <c r="E556">
        <v>40468.800168989997</v>
      </c>
      <c r="F556">
        <v>45771.3</v>
      </c>
      <c r="G556">
        <v>0.286248924516606</v>
      </c>
      <c r="H556">
        <f>(Table2[[#This Row],[1Y Return vs Nifty]]-AVERAGE(Table2[1Y Return vs Nifty]))/_xlfn.STDEV.P(Table2[1Y Return vs Nifty])</f>
        <v>-0.40302758060380478</v>
      </c>
      <c r="I556">
        <v>-1.4130807520311</v>
      </c>
      <c r="J556">
        <f>(Table2[[#This Row],[1M Return vs Nifty]]-AVERAGE(Table2[1M Return vs Nifty]))/_xlfn.STDEV.P(Table2[1M Return vs Nifty])</f>
        <v>-0.11816814684048162</v>
      </c>
      <c r="K556">
        <v>-5.2550099274063804</v>
      </c>
      <c r="L556">
        <f>(Table2[[#This Row],[6M Return vs Nifty]]-AVERAGE(Table2[6M Return vs Nifty]))/_xlfn.STDEV.P(Table2[6M Return vs Nifty])</f>
        <v>-0.36569909556320646</v>
      </c>
      <c r="M556">
        <v>-9.8807801557848993</v>
      </c>
      <c r="N556">
        <f>(Table2[[#This Row],[1W Return vs Nifty]]-AVERAGE(Table2[1W Return vs Nifty]))/_xlfn.STDEV.P(Table2[1W Return vs Nifty])</f>
        <v>-2.1940507420412363</v>
      </c>
      <c r="O556">
        <v>49075.05</v>
      </c>
      <c r="P556">
        <v>49947.163618486797</v>
      </c>
      <c r="Q556">
        <v>47923.7588477471</v>
      </c>
      <c r="R556">
        <v>16.867850535292799</v>
      </c>
      <c r="S556" s="1">
        <f>(Table2[[#This Row],[Close Price]]-Table2[[#This Row],[20D EMA]])/Table2[[#This Row],[20D EMA]]</f>
        <v>-6.7320359327193754E-2</v>
      </c>
      <c r="T556" s="1">
        <f>(Table2[[#This Row],[Close Price]]-Table2[[#This Row],[50D EMA]])/Table2[[#This Row],[50D EMA]]</f>
        <v>-8.3605620739216388E-2</v>
      </c>
      <c r="U556" s="1">
        <f>(Table2[[#This Row],[Close Price]]-Table2[[#This Row],[200D EMA]])/Table2[[#This Row],[200D EMA]]</f>
        <v>-4.4914232512216316E-2</v>
      </c>
      <c r="V556">
        <v>1.7307138471341701</v>
      </c>
      <c r="W556">
        <v>45302.3</v>
      </c>
      <c r="X556">
        <v>46714.35</v>
      </c>
      <c r="Y556">
        <v>44500</v>
      </c>
      <c r="Z556">
        <v>49999</v>
      </c>
      <c r="AA556">
        <v>44500</v>
      </c>
      <c r="AB556">
        <v>51999</v>
      </c>
      <c r="AC556" s="1">
        <f>(Table2[[#This Row],[Close Price]]/Table2[[#This Row],[Day Low]])-1</f>
        <v>1.0352675250483889E-2</v>
      </c>
      <c r="AD556" s="1">
        <f>(Table2[[#This Row],[Day High]]/Table2[[#This Row],[Close Price]])-1</f>
        <v>2.0603522294538212E-2</v>
      </c>
      <c r="AE556" s="1">
        <f>(Table2[[#This Row],[Close Price]]/Table2[[#This Row],[Current Week Low]])-1</f>
        <v>2.8568539325842801E-2</v>
      </c>
      <c r="AF556" s="1">
        <f>(Table2[[#This Row],[Current Week High]]/Table2[[#This Row],[Close Price]])-1</f>
        <v>9.2365740103514504E-2</v>
      </c>
      <c r="AG556" s="1">
        <f>(Table2[[#This Row],[Close Price]]/Table2[[#This Row],[Current Month Low]])-1</f>
        <v>2.8568539325842801E-2</v>
      </c>
      <c r="AH556" s="1">
        <f>(Table2[[#This Row],[Current Month High]]/Table2[[#This Row],[Close Price]])-1</f>
        <v>0.13606124361772554</v>
      </c>
      <c r="AI556">
        <v>31.0734018915783</v>
      </c>
      <c r="AJ556">
        <v>30.858518427455198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</v>
      </c>
      <c r="AM556" t="s">
        <v>3181</v>
      </c>
      <c r="AN556">
        <v>-8.0500000000000007</v>
      </c>
      <c r="AO556" t="s">
        <v>3181</v>
      </c>
      <c r="AP556">
        <v>-3.2311543691192997E-2</v>
      </c>
      <c r="AQ556">
        <f>(Table2[[#This Row],[Sharpe Ratio]]-AVERAGE(Table2[Sharpe Ratio]))/_xlfn.STDEV.P(Table2[Sharpe Ratio])</f>
        <v>-1.0708663514542953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453</v>
      </c>
      <c r="AT556">
        <f>_xlfn.RANK.AVG(Table2[[#This Row],[6M Return vs Nifty Z-Score]],Table2[6M Return vs Nifty Z-Score])</f>
        <v>446</v>
      </c>
      <c r="AU556">
        <f>_xlfn.RANK.AVG(Table2[[#This Row],[Sharpe Ratio Z-Score]],Table2[Sharpe Ratio Z-Score])</f>
        <v>626</v>
      </c>
      <c r="AV556">
        <f>(Table2[[#This Row],[Rank 1Y]]+Table2[[#This Row],[Rank 6M]]+Table2[[#This Row],[Rank Sharpe]])/3</f>
        <v>508.33333333333331</v>
      </c>
    </row>
    <row r="557" spans="1:48" x14ac:dyDescent="0.3">
      <c r="A557" t="s">
        <v>1381</v>
      </c>
      <c r="B557" t="s">
        <v>1382</v>
      </c>
      <c r="C557" t="s">
        <v>3150</v>
      </c>
      <c r="D557" t="s">
        <v>284</v>
      </c>
      <c r="E557">
        <v>7972.8111187899904</v>
      </c>
      <c r="F557">
        <v>645.95000000000005</v>
      </c>
      <c r="G557">
        <v>-14.084635808524601</v>
      </c>
      <c r="H557">
        <f>(Table2[[#This Row],[1Y Return vs Nifty]]-AVERAGE(Table2[1Y Return vs Nifty]))/_xlfn.STDEV.P(Table2[1Y Return vs Nifty])</f>
        <v>-0.64963104599734145</v>
      </c>
      <c r="I557">
        <v>-5.2392522186393098</v>
      </c>
      <c r="J557">
        <f>(Table2[[#This Row],[1M Return vs Nifty]]-AVERAGE(Table2[1M Return vs Nifty]))/_xlfn.STDEV.P(Table2[1M Return vs Nifty])</f>
        <v>-0.55940907987326538</v>
      </c>
      <c r="K557">
        <v>-6.1191010669689296</v>
      </c>
      <c r="L557">
        <f>(Table2[[#This Row],[6M Return vs Nifty]]-AVERAGE(Table2[6M Return vs Nifty]))/_xlfn.STDEV.P(Table2[6M Return vs Nifty])</f>
        <v>-0.39629279313615351</v>
      </c>
      <c r="M557">
        <v>3.5576930154781201</v>
      </c>
      <c r="N557">
        <f>(Table2[[#This Row],[1W Return vs Nifty]]-AVERAGE(Table2[1W Return vs Nifty]))/_xlfn.STDEV.P(Table2[1W Return vs Nifty])</f>
        <v>0.58594440910610912</v>
      </c>
      <c r="O557">
        <v>652.17999999999995</v>
      </c>
      <c r="P557">
        <v>678.81634260093006</v>
      </c>
      <c r="Q557">
        <v>672.16068106933994</v>
      </c>
      <c r="R557">
        <v>48.230290580901404</v>
      </c>
      <c r="S557" s="1">
        <f>(Table2[[#This Row],[Close Price]]-Table2[[#This Row],[20D EMA]])/Table2[[#This Row],[20D EMA]]</f>
        <v>-9.5525775092764349E-3</v>
      </c>
      <c r="T557" s="1">
        <f>(Table2[[#This Row],[Close Price]]-Table2[[#This Row],[50D EMA]])/Table2[[#This Row],[50D EMA]]</f>
        <v>-4.8417135148809805E-2</v>
      </c>
      <c r="U557" s="1">
        <f>(Table2[[#This Row],[Close Price]]-Table2[[#This Row],[200D EMA]])/Table2[[#This Row],[200D EMA]]</f>
        <v>-3.8994665721358984E-2</v>
      </c>
      <c r="V557">
        <v>1.3593488056952601</v>
      </c>
      <c r="W557">
        <v>633.75</v>
      </c>
      <c r="X557">
        <v>649</v>
      </c>
      <c r="Y557">
        <v>622.1</v>
      </c>
      <c r="Z557">
        <v>694.6</v>
      </c>
      <c r="AA557">
        <v>590.04999999999995</v>
      </c>
      <c r="AB557">
        <v>729.55</v>
      </c>
      <c r="AC557" s="1">
        <f>(Table2[[#This Row],[Close Price]]/Table2[[#This Row],[Day Low]])-1</f>
        <v>1.9250493096647059E-2</v>
      </c>
      <c r="AD557" s="1">
        <f>(Table2[[#This Row],[Day High]]/Table2[[#This Row],[Close Price]])-1</f>
        <v>4.7217276879014669E-3</v>
      </c>
      <c r="AE557" s="1">
        <f>(Table2[[#This Row],[Close Price]]/Table2[[#This Row],[Current Week Low]])-1</f>
        <v>3.8337887799389181E-2</v>
      </c>
      <c r="AF557" s="1">
        <f>(Table2[[#This Row],[Current Week High]]/Table2[[#This Row],[Close Price]])-1</f>
        <v>7.5315426890626203E-2</v>
      </c>
      <c r="AG557" s="1">
        <f>(Table2[[#This Row],[Close Price]]/Table2[[#This Row],[Current Month Low]])-1</f>
        <v>9.4737734090331482E-2</v>
      </c>
      <c r="AH557" s="1">
        <f>(Table2[[#This Row],[Current Month High]]/Table2[[#This Row],[Close Price]])-1</f>
        <v>0.12942178187166165</v>
      </c>
      <c r="AI557">
        <v>29.6849601362334</v>
      </c>
      <c r="AJ557">
        <v>26.6444466228801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-0.06</v>
      </c>
      <c r="AM557" t="s">
        <v>3181</v>
      </c>
      <c r="AN557">
        <v>-3.37</v>
      </c>
      <c r="AO557" t="s">
        <v>3181</v>
      </c>
      <c r="AQ557">
        <f>(Table2[[#This Row],[Sharpe Ratio]]-AVERAGE(Table2[Sharpe Ratio]))/_xlfn.STDEV.P(Table2[Sharpe Ratio])</f>
        <v>-0.68702344015560113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542</v>
      </c>
      <c r="AT557">
        <f>_xlfn.RANK.AVG(Table2[[#This Row],[6M Return vs Nifty Z-Score]],Table2[6M Return vs Nifty Z-Score])</f>
        <v>457</v>
      </c>
      <c r="AU557">
        <f>_xlfn.RANK.AVG(Table2[[#This Row],[Sharpe Ratio Z-Score]],Table2[Sharpe Ratio Z-Score])</f>
        <v>529.5</v>
      </c>
      <c r="AV557">
        <f>(Table2[[#This Row],[Rank 1Y]]+Table2[[#This Row],[Rank 6M]]+Table2[[#This Row],[Rank Sharpe]])/3</f>
        <v>509.5</v>
      </c>
    </row>
    <row r="558" spans="1:48" x14ac:dyDescent="0.3">
      <c r="A558" t="s">
        <v>1249</v>
      </c>
      <c r="B558" t="s">
        <v>1250</v>
      </c>
      <c r="C558" t="s">
        <v>3148</v>
      </c>
      <c r="D558" t="s">
        <v>268</v>
      </c>
      <c r="E558">
        <v>9323.5135658250001</v>
      </c>
      <c r="F558">
        <v>117.75</v>
      </c>
      <c r="G558">
        <v>-19.673456085848098</v>
      </c>
      <c r="H558">
        <f>(Table2[[#This Row],[1Y Return vs Nifty]]-AVERAGE(Table2[1Y Return vs Nifty]))/_xlfn.STDEV.P(Table2[1Y Return vs Nifty])</f>
        <v>-0.74553484548164628</v>
      </c>
      <c r="I558">
        <v>0.85474007796490703</v>
      </c>
      <c r="J558">
        <f>(Table2[[#This Row],[1M Return vs Nifty]]-AVERAGE(Table2[1M Return vs Nifty]))/_xlfn.STDEV.P(Table2[1M Return vs Nifty])</f>
        <v>0.14336100513599062</v>
      </c>
      <c r="K558">
        <v>-31.575369412288801</v>
      </c>
      <c r="L558">
        <f>(Table2[[#This Row],[6M Return vs Nifty]]-AVERAGE(Table2[6M Return vs Nifty]))/_xlfn.STDEV.P(Table2[6M Return vs Nifty])</f>
        <v>-1.2975881998762029</v>
      </c>
      <c r="M558">
        <v>0.39107491190235499</v>
      </c>
      <c r="N558">
        <f>(Table2[[#This Row],[1W Return vs Nifty]]-AVERAGE(Table2[1W Return vs Nifty]))/_xlfn.STDEV.P(Table2[1W Return vs Nifty])</f>
        <v>-6.9128742529960263E-2</v>
      </c>
      <c r="O558">
        <v>119.31</v>
      </c>
      <c r="P558">
        <v>124.25653351460799</v>
      </c>
      <c r="Q558">
        <v>129.351120737987</v>
      </c>
      <c r="R558">
        <v>36.572258107331798</v>
      </c>
      <c r="S558" s="1">
        <f>(Table2[[#This Row],[Close Price]]-Table2[[#This Row],[20D EMA]])/Table2[[#This Row],[20D EMA]]</f>
        <v>-1.3075182298214753E-2</v>
      </c>
      <c r="T558" s="1">
        <f>(Table2[[#This Row],[Close Price]]-Table2[[#This Row],[50D EMA]])/Table2[[#This Row],[50D EMA]]</f>
        <v>-5.2363713444839227E-2</v>
      </c>
      <c r="U558" s="1">
        <f>(Table2[[#This Row],[Close Price]]-Table2[[#This Row],[200D EMA]])/Table2[[#This Row],[200D EMA]]</f>
        <v>-8.968705235640112E-2</v>
      </c>
      <c r="V558">
        <v>0.52019001106248697</v>
      </c>
      <c r="W558">
        <v>115.1</v>
      </c>
      <c r="X558">
        <v>118.38</v>
      </c>
      <c r="Y558">
        <v>112.78</v>
      </c>
      <c r="Z558">
        <v>118.38</v>
      </c>
      <c r="AA558">
        <v>112.29</v>
      </c>
      <c r="AB558">
        <v>127.4</v>
      </c>
      <c r="AC558" s="1">
        <f>(Table2[[#This Row],[Close Price]]/Table2[[#This Row],[Day Low]])-1</f>
        <v>2.3023457862728192E-2</v>
      </c>
      <c r="AD558" s="1">
        <f>(Table2[[#This Row],[Day High]]/Table2[[#This Row],[Close Price]])-1</f>
        <v>5.3503184713374896E-3</v>
      </c>
      <c r="AE558" s="1">
        <f>(Table2[[#This Row],[Close Price]]/Table2[[#This Row],[Current Week Low]])-1</f>
        <v>4.4068097180351096E-2</v>
      </c>
      <c r="AF558" s="1">
        <f>(Table2[[#This Row],[Current Week High]]/Table2[[#This Row],[Close Price]])-1</f>
        <v>5.3503184713374896E-3</v>
      </c>
      <c r="AG558" s="1">
        <f>(Table2[[#This Row],[Close Price]]/Table2[[#This Row],[Current Month Low]])-1</f>
        <v>4.8624098316857989E-2</v>
      </c>
      <c r="AH558" s="1">
        <f>(Table2[[#This Row],[Current Month High]]/Table2[[#This Row],[Close Price]])-1</f>
        <v>8.1953290870488305E-2</v>
      </c>
      <c r="AI558">
        <v>34.182590233545596</v>
      </c>
      <c r="AJ558">
        <v>10.771401693320801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-0.05</v>
      </c>
      <c r="AM558" t="s">
        <v>3181</v>
      </c>
      <c r="AN558">
        <v>-6.92</v>
      </c>
      <c r="AO558" t="s">
        <v>3181</v>
      </c>
      <c r="AP558">
        <v>8.144113324893E-2</v>
      </c>
      <c r="AQ558">
        <f>(Table2[[#This Row],[Sharpe Ratio]]-AVERAGE(Table2[Sharpe Ratio]))/_xlfn.STDEV.P(Table2[Sharpe Ratio])</f>
        <v>0.28045127985459561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574</v>
      </c>
      <c r="AT558">
        <f>_xlfn.RANK.AVG(Table2[[#This Row],[6M Return vs Nifty Z-Score]],Table2[6M Return vs Nifty Z-Score])</f>
        <v>695</v>
      </c>
      <c r="AU558">
        <f>_xlfn.RANK.AVG(Table2[[#This Row],[Sharpe Ratio Z-Score]],Table2[Sharpe Ratio Z-Score])</f>
        <v>267</v>
      </c>
      <c r="AV558">
        <f>(Table2[[#This Row],[Rank 1Y]]+Table2[[#This Row],[Rank 6M]]+Table2[[#This Row],[Rank Sharpe]])/3</f>
        <v>512</v>
      </c>
    </row>
    <row r="559" spans="1:48" x14ac:dyDescent="0.3">
      <c r="A559" t="s">
        <v>412</v>
      </c>
      <c r="B559" t="s">
        <v>413</v>
      </c>
      <c r="C559" t="s">
        <v>3147</v>
      </c>
      <c r="D559" t="s">
        <v>414</v>
      </c>
      <c r="E559">
        <v>54554.864993249997</v>
      </c>
      <c r="F559">
        <v>4294.75</v>
      </c>
      <c r="G559">
        <v>-27.661985804606299</v>
      </c>
      <c r="H559">
        <f>(Table2[[#This Row],[1Y Return vs Nifty]]-AVERAGE(Table2[1Y Return vs Nifty]))/_xlfn.STDEV.P(Table2[1Y Return vs Nifty])</f>
        <v>-0.88261750591908272</v>
      </c>
      <c r="I559">
        <v>-11.486016951194401</v>
      </c>
      <c r="J559">
        <f>(Table2[[#This Row],[1M Return vs Nifty]]-AVERAGE(Table2[1M Return vs Nifty]))/_xlfn.STDEV.P(Table2[1M Return vs Nifty])</f>
        <v>-1.2797971552859706</v>
      </c>
      <c r="K559">
        <v>-17.830435066691798</v>
      </c>
      <c r="L559">
        <f>(Table2[[#This Row],[6M Return vs Nifty]]-AVERAGE(Table2[6M Return vs Nifty]))/_xlfn.STDEV.P(Table2[6M Return vs Nifty])</f>
        <v>-0.8109400382689772</v>
      </c>
      <c r="M559">
        <v>-3.94592786334817</v>
      </c>
      <c r="N559">
        <f>(Table2[[#This Row],[1W Return vs Nifty]]-AVERAGE(Table2[1W Return vs Nifty]))/_xlfn.STDEV.P(Table2[1W Return vs Nifty])</f>
        <v>-0.96631747312857741</v>
      </c>
      <c r="O559">
        <v>4771.75</v>
      </c>
      <c r="P559">
        <v>5065.2133703208601</v>
      </c>
      <c r="Q559">
        <v>4947.4157193569999</v>
      </c>
      <c r="R559">
        <v>26.945732937511501</v>
      </c>
      <c r="S559" s="1">
        <f>(Table2[[#This Row],[Close Price]]-Table2[[#This Row],[20D EMA]])/Table2[[#This Row],[20D EMA]]</f>
        <v>-9.9963325823859167E-2</v>
      </c>
      <c r="T559" s="1">
        <f>(Table2[[#This Row],[Close Price]]-Table2[[#This Row],[50D EMA]])/Table2[[#This Row],[50D EMA]]</f>
        <v>-0.15210876896821712</v>
      </c>
      <c r="U559" s="1">
        <f>(Table2[[#This Row],[Close Price]]-Table2[[#This Row],[200D EMA]])/Table2[[#This Row],[200D EMA]]</f>
        <v>-0.13192053313882926</v>
      </c>
      <c r="V559">
        <v>1.75192507991299</v>
      </c>
      <c r="W559">
        <v>4255.3999999999996</v>
      </c>
      <c r="X559">
        <v>4374.95</v>
      </c>
      <c r="Y559">
        <v>4184.1000000000004</v>
      </c>
      <c r="Z559">
        <v>4451.95</v>
      </c>
      <c r="AA559">
        <v>4180</v>
      </c>
      <c r="AB559">
        <v>5580</v>
      </c>
      <c r="AC559" s="1">
        <f>(Table2[[#This Row],[Close Price]]/Table2[[#This Row],[Day Low]])-1</f>
        <v>9.2470743055883542E-3</v>
      </c>
      <c r="AD559" s="1">
        <f>(Table2[[#This Row],[Day High]]/Table2[[#This Row],[Close Price]])-1</f>
        <v>1.8673962395948429E-2</v>
      </c>
      <c r="AE559" s="1">
        <f>(Table2[[#This Row],[Close Price]]/Table2[[#This Row],[Current Week Low]])-1</f>
        <v>2.6445352644535181E-2</v>
      </c>
      <c r="AF559" s="1">
        <f>(Table2[[#This Row],[Current Week High]]/Table2[[#This Row],[Close Price]])-1</f>
        <v>3.6602829035450313E-2</v>
      </c>
      <c r="AG559" s="1">
        <f>(Table2[[#This Row],[Close Price]]/Table2[[#This Row],[Current Month Low]])-1</f>
        <v>2.7452153110047783E-2</v>
      </c>
      <c r="AH559" s="1">
        <f>(Table2[[#This Row],[Current Month High]]/Table2[[#This Row],[Close Price]])-1</f>
        <v>0.29926072530415038</v>
      </c>
      <c r="AI559">
        <v>50.416205832702701</v>
      </c>
      <c r="AJ559">
        <v>19.265481810608101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-0.15</v>
      </c>
      <c r="AM559" t="s">
        <v>3181</v>
      </c>
      <c r="AN559">
        <v>-19.7</v>
      </c>
      <c r="AO559" t="s">
        <v>3181</v>
      </c>
      <c r="AP559">
        <v>6.6542104652585005E-2</v>
      </c>
      <c r="AQ559">
        <f>(Table2[[#This Row],[Sharpe Ratio]]-AVERAGE(Table2[Sharpe Ratio]))/_xlfn.STDEV.P(Table2[Sharpe Ratio])</f>
        <v>0.10345922504595052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625</v>
      </c>
      <c r="AT559">
        <f>_xlfn.RANK.AVG(Table2[[#This Row],[6M Return vs Nifty Z-Score]],Table2[6M Return vs Nifty Z-Score])</f>
        <v>599</v>
      </c>
      <c r="AU559">
        <f>_xlfn.RANK.AVG(Table2[[#This Row],[Sharpe Ratio Z-Score]],Table2[Sharpe Ratio Z-Score])</f>
        <v>313</v>
      </c>
      <c r="AV559">
        <f>(Table2[[#This Row],[Rank 1Y]]+Table2[[#This Row],[Rank 6M]]+Table2[[#This Row],[Rank Sharpe]])/3</f>
        <v>512.33333333333337</v>
      </c>
    </row>
    <row r="560" spans="1:48" x14ac:dyDescent="0.3">
      <c r="A560" t="s">
        <v>19</v>
      </c>
      <c r="B560" t="s">
        <v>20</v>
      </c>
      <c r="C560" t="s">
        <v>3135</v>
      </c>
      <c r="D560" t="s">
        <v>21</v>
      </c>
      <c r="E560">
        <v>1435819.9410807099</v>
      </c>
      <c r="F560">
        <v>3968.45</v>
      </c>
      <c r="G560">
        <v>-9.0632257413828192</v>
      </c>
      <c r="H560">
        <f>(Table2[[#This Row],[1Y Return vs Nifty]]-AVERAGE(Table2[1Y Return vs Nifty]))/_xlfn.STDEV.P(Table2[1Y Return vs Nifty])</f>
        <v>-0.56346396952834088</v>
      </c>
      <c r="I560">
        <v>1.6967971703909499</v>
      </c>
      <c r="J560">
        <f>(Table2[[#This Row],[1M Return vs Nifty]]-AVERAGE(Table2[1M Return vs Nifty]))/_xlfn.STDEV.P(Table2[1M Return vs Nifty])</f>
        <v>0.24046853426047823</v>
      </c>
      <c r="K560">
        <v>-4.3585725882661803</v>
      </c>
      <c r="L560">
        <f>(Table2[[#This Row],[6M Return vs Nifty]]-AVERAGE(Table2[6M Return vs Nifty]))/_xlfn.STDEV.P(Table2[6M Return vs Nifty])</f>
        <v>-0.33396016017655639</v>
      </c>
      <c r="M560">
        <v>1.4458331468221699</v>
      </c>
      <c r="N560">
        <f>(Table2[[#This Row],[1W Return vs Nifty]]-AVERAGE(Table2[1W Return vs Nifty]))/_xlfn.STDEV.P(Table2[1W Return vs Nifty])</f>
        <v>0.14906738297781813</v>
      </c>
      <c r="O560">
        <v>4120.99</v>
      </c>
      <c r="P560">
        <v>4204.5551508353401</v>
      </c>
      <c r="Q560">
        <v>4055.7735490729601</v>
      </c>
      <c r="R560">
        <v>43.115531494667799</v>
      </c>
      <c r="S560" s="1">
        <f>(Table2[[#This Row],[Close Price]]-Table2[[#This Row],[20D EMA]])/Table2[[#This Row],[20D EMA]]</f>
        <v>-3.7015377372912814E-2</v>
      </c>
      <c r="T560" s="1">
        <f>(Table2[[#This Row],[Close Price]]-Table2[[#This Row],[50D EMA]])/Table2[[#This Row],[50D EMA]]</f>
        <v>-5.6154609076404217E-2</v>
      </c>
      <c r="U560" s="1">
        <f>(Table2[[#This Row],[Close Price]]-Table2[[#This Row],[200D EMA]])/Table2[[#This Row],[200D EMA]]</f>
        <v>-2.1530676704797806E-2</v>
      </c>
      <c r="V560">
        <v>0.95979800534252702</v>
      </c>
      <c r="W560">
        <v>3960</v>
      </c>
      <c r="X560">
        <v>4078.3</v>
      </c>
      <c r="Y560">
        <v>3960</v>
      </c>
      <c r="Z560">
        <v>4134</v>
      </c>
      <c r="AA560">
        <v>3960</v>
      </c>
      <c r="AB560">
        <v>4298</v>
      </c>
      <c r="AC560" s="1">
        <f>(Table2[[#This Row],[Close Price]]/Table2[[#This Row],[Day Low]])-1</f>
        <v>2.1338383838382935E-3</v>
      </c>
      <c r="AD560" s="1">
        <f>(Table2[[#This Row],[Day High]]/Table2[[#This Row],[Close Price]])-1</f>
        <v>2.7680832566871372E-2</v>
      </c>
      <c r="AE560" s="1">
        <f>(Table2[[#This Row],[Close Price]]/Table2[[#This Row],[Current Week Low]])-1</f>
        <v>2.1338383838382935E-3</v>
      </c>
      <c r="AF560" s="1">
        <f>(Table2[[#This Row],[Current Week High]]/Table2[[#This Row],[Close Price]])-1</f>
        <v>4.1716539202963476E-2</v>
      </c>
      <c r="AG560" s="1">
        <f>(Table2[[#This Row],[Close Price]]/Table2[[#This Row],[Current Month Low]])-1</f>
        <v>2.1338383838382935E-3</v>
      </c>
      <c r="AH560" s="1">
        <f>(Table2[[#This Row],[Current Month High]]/Table2[[#This Row],[Close Price]])-1</f>
        <v>8.3042497700613671E-2</v>
      </c>
      <c r="AI560">
        <v>15.718983482215901</v>
      </c>
      <c r="AJ560">
        <v>19.8565388100271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-0.08</v>
      </c>
      <c r="AM560" t="s">
        <v>3181</v>
      </c>
      <c r="AN560">
        <v>-3.6</v>
      </c>
      <c r="AO560" t="s">
        <v>3181</v>
      </c>
      <c r="AP560">
        <v>-2.0904690743419999E-2</v>
      </c>
      <c r="AQ560">
        <f>(Table2[[#This Row],[Sharpe Ratio]]-AVERAGE(Table2[Sharpe Ratio]))/_xlfn.STDEV.P(Table2[Sharpe Ratio])</f>
        <v>-0.93535937332676355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507</v>
      </c>
      <c r="AT560">
        <f>_xlfn.RANK.AVG(Table2[[#This Row],[6M Return vs Nifty Z-Score]],Table2[6M Return vs Nifty Z-Score])</f>
        <v>433</v>
      </c>
      <c r="AU560">
        <f>_xlfn.RANK.AVG(Table2[[#This Row],[Sharpe Ratio Z-Score]],Table2[Sharpe Ratio Z-Score])</f>
        <v>602</v>
      </c>
      <c r="AV560">
        <f>(Table2[[#This Row],[Rank 1Y]]+Table2[[#This Row],[Rank 6M]]+Table2[[#This Row],[Rank Sharpe]])/3</f>
        <v>514</v>
      </c>
    </row>
    <row r="561" spans="1:48" x14ac:dyDescent="0.3">
      <c r="A561" t="s">
        <v>645</v>
      </c>
      <c r="B561" t="s">
        <v>646</v>
      </c>
      <c r="C561" t="s">
        <v>3136</v>
      </c>
      <c r="D561" t="s">
        <v>54</v>
      </c>
      <c r="E561">
        <v>29128.4613235</v>
      </c>
      <c r="F561">
        <v>374.5</v>
      </c>
      <c r="G561">
        <v>-20.714287378158701</v>
      </c>
      <c r="H561">
        <f>(Table2[[#This Row],[1Y Return vs Nifty]]-AVERAGE(Table2[1Y Return vs Nifty]))/_xlfn.STDEV.P(Table2[1Y Return vs Nifty])</f>
        <v>-0.76339544406982451</v>
      </c>
      <c r="I561">
        <v>1.0591296562630801</v>
      </c>
      <c r="J561">
        <f>(Table2[[#This Row],[1M Return vs Nifty]]-AVERAGE(Table2[1M Return vs Nifty]))/_xlfn.STDEV.P(Table2[1M Return vs Nifty])</f>
        <v>0.16693157666356767</v>
      </c>
      <c r="K561">
        <v>-31.001110919273199</v>
      </c>
      <c r="L561">
        <f>(Table2[[#This Row],[6M Return vs Nifty]]-AVERAGE(Table2[6M Return vs Nifty]))/_xlfn.STDEV.P(Table2[6M Return vs Nifty])</f>
        <v>-1.2772562118952706</v>
      </c>
      <c r="M561">
        <v>4.37657365959255</v>
      </c>
      <c r="N561">
        <f>(Table2[[#This Row],[1W Return vs Nifty]]-AVERAGE(Table2[1W Return vs Nifty]))/_xlfn.STDEV.P(Table2[1W Return vs Nifty])</f>
        <v>0.75534491993754715</v>
      </c>
      <c r="O561">
        <v>365.65</v>
      </c>
      <c r="P561">
        <v>379.00533197323603</v>
      </c>
      <c r="Q561">
        <v>405.19347972143402</v>
      </c>
      <c r="R561">
        <v>57.698398440391003</v>
      </c>
      <c r="S561" s="1">
        <f>(Table2[[#This Row],[Close Price]]-Table2[[#This Row],[20D EMA]])/Table2[[#This Row],[20D EMA]]</f>
        <v>2.4203473266785239E-2</v>
      </c>
      <c r="T561" s="1">
        <f>(Table2[[#This Row],[Close Price]]-Table2[[#This Row],[50D EMA]])/Table2[[#This Row],[50D EMA]]</f>
        <v>-1.1887252218272684E-2</v>
      </c>
      <c r="U561" s="1">
        <f>(Table2[[#This Row],[Close Price]]-Table2[[#This Row],[200D EMA]])/Table2[[#This Row],[200D EMA]]</f>
        <v>-7.5750181721915763E-2</v>
      </c>
      <c r="V561">
        <v>2.6232598922494401</v>
      </c>
      <c r="W561">
        <v>358.25</v>
      </c>
      <c r="X561">
        <v>382.95</v>
      </c>
      <c r="Y561">
        <v>270.05</v>
      </c>
      <c r="Z561">
        <v>382.95</v>
      </c>
      <c r="AA561">
        <v>270.05</v>
      </c>
      <c r="AB561">
        <v>407.65</v>
      </c>
      <c r="AC561" s="1">
        <f>(Table2[[#This Row],[Close Price]]/Table2[[#This Row],[Day Low]])-1</f>
        <v>4.5359385903698479E-2</v>
      </c>
      <c r="AD561" s="1">
        <f>(Table2[[#This Row],[Day High]]/Table2[[#This Row],[Close Price]])-1</f>
        <v>2.2563417890520743E-2</v>
      </c>
      <c r="AE561" s="1">
        <f>(Table2[[#This Row],[Close Price]]/Table2[[#This Row],[Current Week Low]])-1</f>
        <v>0.38678022588409555</v>
      </c>
      <c r="AF561" s="1">
        <f>(Table2[[#This Row],[Current Week High]]/Table2[[#This Row],[Close Price]])-1</f>
        <v>2.2563417890520743E-2</v>
      </c>
      <c r="AG561" s="1">
        <f>(Table2[[#This Row],[Close Price]]/Table2[[#This Row],[Current Month Low]])-1</f>
        <v>0.38678022588409555</v>
      </c>
      <c r="AH561" s="1">
        <f>(Table2[[#This Row],[Current Month High]]/Table2[[#This Row],[Close Price]])-1</f>
        <v>8.8518024032042675E-2</v>
      </c>
      <c r="AI561">
        <v>38.771695594125497</v>
      </c>
      <c r="AJ561">
        <v>38.678022588409497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-0.01</v>
      </c>
      <c r="AM561" t="s">
        <v>3181</v>
      </c>
      <c r="AN561">
        <v>-1.42</v>
      </c>
      <c r="AO561" t="s">
        <v>3181</v>
      </c>
      <c r="AP561">
        <v>8.1525875202871995E-2</v>
      </c>
      <c r="AQ561">
        <f>(Table2[[#This Row],[Sharpe Ratio]]-AVERAGE(Table2[Sharpe Ratio]))/_xlfn.STDEV.P(Table2[Sharpe Ratio])</f>
        <v>0.28145796646236365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585</v>
      </c>
      <c r="AT561">
        <f>_xlfn.RANK.AVG(Table2[[#This Row],[6M Return vs Nifty Z-Score]],Table2[6M Return vs Nifty Z-Score])</f>
        <v>692</v>
      </c>
      <c r="AU561">
        <f>_xlfn.RANK.AVG(Table2[[#This Row],[Sharpe Ratio Z-Score]],Table2[Sharpe Ratio Z-Score])</f>
        <v>266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956</v>
      </c>
      <c r="B562" t="s">
        <v>957</v>
      </c>
      <c r="C562" t="s">
        <v>3153</v>
      </c>
      <c r="D562" t="s">
        <v>958</v>
      </c>
      <c r="E562">
        <v>15418.31133792</v>
      </c>
      <c r="F562">
        <v>1570.2</v>
      </c>
      <c r="G562">
        <v>-28.6201256089617</v>
      </c>
      <c r="H562">
        <f>(Table2[[#This Row],[1Y Return vs Nifty]]-AVERAGE(Table2[1Y Return vs Nifty]))/_xlfn.STDEV.P(Table2[1Y Return vs Nifty])</f>
        <v>-0.899059123848303</v>
      </c>
      <c r="I562">
        <v>0.35053522601343201</v>
      </c>
      <c r="J562">
        <f>(Table2[[#This Row],[1M Return vs Nifty]]-AVERAGE(Table2[1M Return vs Nifty]))/_xlfn.STDEV.P(Table2[1M Return vs Nifty])</f>
        <v>8.5215200313515246E-2</v>
      </c>
      <c r="K562">
        <v>10.024482614599499</v>
      </c>
      <c r="L562">
        <f>(Table2[[#This Row],[6M Return vs Nifty]]-AVERAGE(Table2[6M Return vs Nifty]))/_xlfn.STDEV.P(Table2[6M Return vs Nifty])</f>
        <v>0.175281077124225</v>
      </c>
      <c r="M562">
        <v>3.1458178503015799</v>
      </c>
      <c r="N562">
        <f>(Table2[[#This Row],[1W Return vs Nifty]]-AVERAGE(Table2[1W Return vs Nifty]))/_xlfn.STDEV.P(Table2[1W Return vs Nifty])</f>
        <v>0.50074046164299268</v>
      </c>
      <c r="O562">
        <v>1570.62</v>
      </c>
      <c r="P562">
        <v>1570.1611695716699</v>
      </c>
      <c r="Q562">
        <v>1514.76996364506</v>
      </c>
      <c r="R562">
        <v>50.596265680348502</v>
      </c>
      <c r="S562" s="1">
        <f>(Table2[[#This Row],[Close Price]]-Table2[[#This Row],[20D EMA]])/Table2[[#This Row],[20D EMA]]</f>
        <v>-2.6741032203833224E-4</v>
      </c>
      <c r="T562" s="1">
        <f>(Table2[[#This Row],[Close Price]]-Table2[[#This Row],[50D EMA]])/Table2[[#This Row],[50D EMA]]</f>
        <v>2.4730218198379089E-5</v>
      </c>
      <c r="U562" s="1">
        <f>(Table2[[#This Row],[Close Price]]-Table2[[#This Row],[200D EMA]])/Table2[[#This Row],[200D EMA]]</f>
        <v>3.6593038999503419E-2</v>
      </c>
      <c r="V562">
        <v>0.89793319037697095</v>
      </c>
      <c r="W562">
        <v>1546.6</v>
      </c>
      <c r="X562">
        <v>1578.95</v>
      </c>
      <c r="Y562">
        <v>1489.55</v>
      </c>
      <c r="Z562">
        <v>1578.95</v>
      </c>
      <c r="AA562">
        <v>1463.75</v>
      </c>
      <c r="AB562">
        <v>1675.05</v>
      </c>
      <c r="AC562" s="1">
        <f>(Table2[[#This Row],[Close Price]]/Table2[[#This Row],[Day Low]])-1</f>
        <v>1.5259278417173228E-2</v>
      </c>
      <c r="AD562" s="1">
        <f>(Table2[[#This Row],[Day High]]/Table2[[#This Row],[Close Price]])-1</f>
        <v>5.5725385301235164E-3</v>
      </c>
      <c r="AE562" s="1">
        <f>(Table2[[#This Row],[Close Price]]/Table2[[#This Row],[Current Week Low]])-1</f>
        <v>5.4143868953710816E-2</v>
      </c>
      <c r="AF562" s="1">
        <f>(Table2[[#This Row],[Current Week High]]/Table2[[#This Row],[Close Price]])-1</f>
        <v>5.5725385301235164E-3</v>
      </c>
      <c r="AG562" s="1">
        <f>(Table2[[#This Row],[Close Price]]/Table2[[#This Row],[Current Month Low]])-1</f>
        <v>7.2724167378309224E-2</v>
      </c>
      <c r="AH562" s="1">
        <f>(Table2[[#This Row],[Current Month High]]/Table2[[#This Row],[Close Price]])-1</f>
        <v>6.6774933129537528E-2</v>
      </c>
      <c r="AI562">
        <v>16.571137434721599</v>
      </c>
      <c r="AJ562">
        <v>30.393622321873401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0.09</v>
      </c>
      <c r="AM562" t="s">
        <v>3182</v>
      </c>
      <c r="AN562">
        <v>-3.12</v>
      </c>
      <c r="AO562" t="s">
        <v>3181</v>
      </c>
      <c r="AP562">
        <v>-4.9212919254921002E-2</v>
      </c>
      <c r="AQ562">
        <f>(Table2[[#This Row],[Sharpe Ratio]]-AVERAGE(Table2[Sharpe Ratio]))/_xlfn.STDEV.P(Table2[Sharpe Ratio])</f>
        <v>-1.271645158661276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-1.4094675434288459</v>
      </c>
      <c r="AS562">
        <f>_xlfn.RANK.AVG(Table2[[#This Row],[1Y Return vs Nifty Z-Score]],Table2[1Y Return vs Nifty Z-Score])</f>
        <v>627</v>
      </c>
      <c r="AT562">
        <f>_xlfn.RANK.AVG(Table2[[#This Row],[6M Return vs Nifty Z-Score]],Table2[6M Return vs Nifty Z-Score])</f>
        <v>258</v>
      </c>
      <c r="AU562">
        <f>_xlfn.RANK.AVG(Table2[[#This Row],[Sharpe Ratio Z-Score]],Table2[Sharpe Ratio Z-Score])</f>
        <v>659</v>
      </c>
      <c r="AV562">
        <f>(Table2[[#This Row],[Rank 1Y]]+Table2[[#This Row],[Rank 6M]]+Table2[[#This Row],[Rank Sharpe]])/3</f>
        <v>514.66666666666663</v>
      </c>
    </row>
    <row r="563" spans="1:48" x14ac:dyDescent="0.3">
      <c r="A563" t="s">
        <v>433</v>
      </c>
      <c r="B563" t="s">
        <v>434</v>
      </c>
      <c r="C563" t="s">
        <v>3148</v>
      </c>
      <c r="D563" t="s">
        <v>435</v>
      </c>
      <c r="E563">
        <v>51925.762948310999</v>
      </c>
      <c r="F563">
        <v>181.67</v>
      </c>
      <c r="G563">
        <v>3.5044919886292298</v>
      </c>
      <c r="H563">
        <f>(Table2[[#This Row],[1Y Return vs Nifty]]-AVERAGE(Table2[1Y Return vs Nifty]))/_xlfn.STDEV.P(Table2[1Y Return vs Nifty])</f>
        <v>-0.34780273489446645</v>
      </c>
      <c r="I563">
        <v>-0.99882759603846805</v>
      </c>
      <c r="J563">
        <f>(Table2[[#This Row],[1M Return vs Nifty]]-AVERAGE(Table2[1M Return vs Nifty]))/_xlfn.STDEV.P(Table2[1M Return vs Nifty])</f>
        <v>-7.0395732389856303E-2</v>
      </c>
      <c r="K563">
        <v>-4.2967463088297997</v>
      </c>
      <c r="L563">
        <f>(Table2[[#This Row],[6M Return vs Nifty]]-AVERAGE(Table2[6M Return vs Nifty]))/_xlfn.STDEV.P(Table2[6M Return vs Nifty])</f>
        <v>-0.33177116134467999</v>
      </c>
      <c r="M563">
        <v>2.6538968243162802</v>
      </c>
      <c r="N563">
        <f>(Table2[[#This Row],[1W Return vs Nifty]]-AVERAGE(Table2[1W Return vs Nifty]))/_xlfn.STDEV.P(Table2[1W Return vs Nifty])</f>
        <v>0.39897755676843305</v>
      </c>
      <c r="O563">
        <v>185.42</v>
      </c>
      <c r="P563">
        <v>190.90785310142101</v>
      </c>
      <c r="Q563">
        <v>181.170037877044</v>
      </c>
      <c r="R563">
        <v>44.261885748742699</v>
      </c>
      <c r="S563" s="1">
        <f>(Table2[[#This Row],[Close Price]]-Table2[[#This Row],[20D EMA]])/Table2[[#This Row],[20D EMA]]</f>
        <v>-2.0224355517204185E-2</v>
      </c>
      <c r="T563" s="1">
        <f>(Table2[[#This Row],[Close Price]]-Table2[[#This Row],[50D EMA]])/Table2[[#This Row],[50D EMA]]</f>
        <v>-4.838906808361286E-2</v>
      </c>
      <c r="U563" s="1">
        <f>(Table2[[#This Row],[Close Price]]-Table2[[#This Row],[200D EMA]])/Table2[[#This Row],[200D EMA]]</f>
        <v>2.7596291793861912E-3</v>
      </c>
      <c r="V563">
        <v>0.44237558880150202</v>
      </c>
      <c r="W563">
        <v>178.7</v>
      </c>
      <c r="X563">
        <v>182.45</v>
      </c>
      <c r="Y563">
        <v>173.05</v>
      </c>
      <c r="Z563">
        <v>182.79</v>
      </c>
      <c r="AA563">
        <v>172.25</v>
      </c>
      <c r="AB563">
        <v>200.15</v>
      </c>
      <c r="AC563" s="1">
        <f>(Table2[[#This Row],[Close Price]]/Table2[[#This Row],[Day Low]])-1</f>
        <v>1.662003357582531E-2</v>
      </c>
      <c r="AD563" s="1">
        <f>(Table2[[#This Row],[Day High]]/Table2[[#This Row],[Close Price]])-1</f>
        <v>4.2934992018495155E-3</v>
      </c>
      <c r="AE563" s="1">
        <f>(Table2[[#This Row],[Close Price]]/Table2[[#This Row],[Current Week Low]])-1</f>
        <v>4.9812193007801042E-2</v>
      </c>
      <c r="AF563" s="1">
        <f>(Table2[[#This Row],[Current Week High]]/Table2[[#This Row],[Close Price]])-1</f>
        <v>6.165024494963367E-3</v>
      </c>
      <c r="AG563" s="1">
        <f>(Table2[[#This Row],[Close Price]]/Table2[[#This Row],[Current Month Low]])-1</f>
        <v>5.4687953555877966E-2</v>
      </c>
      <c r="AH563" s="1">
        <f>(Table2[[#This Row],[Current Month High]]/Table2[[#This Row],[Close Price]])-1</f>
        <v>0.10172290416689611</v>
      </c>
      <c r="AI563">
        <v>26.493091869873901</v>
      </c>
      <c r="AJ563">
        <v>31.5496017378711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-0.06</v>
      </c>
      <c r="AM563" t="s">
        <v>3181</v>
      </c>
      <c r="AN563">
        <v>-3.72</v>
      </c>
      <c r="AO563" t="s">
        <v>3181</v>
      </c>
      <c r="AP563">
        <v>-7.9548918934253005E-2</v>
      </c>
      <c r="AQ563">
        <f>(Table2[[#This Row],[Sharpe Ratio]]-AVERAGE(Table2[Sharpe Ratio]))/_xlfn.STDEV.P(Table2[Sharpe Ratio])</f>
        <v>-1.6320197215530166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425</v>
      </c>
      <c r="AT563">
        <f>_xlfn.RANK.AVG(Table2[[#This Row],[6M Return vs Nifty Z-Score]],Table2[6M Return vs Nifty Z-Score])</f>
        <v>430</v>
      </c>
      <c r="AU563">
        <f>_xlfn.RANK.AVG(Table2[[#This Row],[Sharpe Ratio Z-Score]],Table2[Sharpe Ratio Z-Score])</f>
        <v>692</v>
      </c>
      <c r="AV563">
        <f>(Table2[[#This Row],[Rank 1Y]]+Table2[[#This Row],[Rank 6M]]+Table2[[#This Row],[Rank Sharpe]])/3</f>
        <v>515.66666666666663</v>
      </c>
    </row>
    <row r="564" spans="1:48" x14ac:dyDescent="0.3">
      <c r="A564" t="s">
        <v>1860</v>
      </c>
      <c r="B564" t="s">
        <v>1861</v>
      </c>
      <c r="C564" t="s">
        <v>3148</v>
      </c>
      <c r="D564" t="s">
        <v>268</v>
      </c>
      <c r="E564">
        <v>4023.0022913519902</v>
      </c>
      <c r="F564">
        <v>182.82</v>
      </c>
      <c r="G564">
        <v>-4.08469150578249</v>
      </c>
      <c r="H564">
        <f>(Table2[[#This Row],[1Y Return vs Nifty]]-AVERAGE(Table2[1Y Return vs Nifty]))/_xlfn.STDEV.P(Table2[1Y Return vs Nifty])</f>
        <v>-0.47803263959382064</v>
      </c>
      <c r="I564">
        <v>-1.6183102015211701</v>
      </c>
      <c r="J564">
        <f>(Table2[[#This Row],[1M Return vs Nifty]]-AVERAGE(Table2[1M Return vs Nifty]))/_xlfn.STDEV.P(Table2[1M Return vs Nifty])</f>
        <v>-0.14183557381522671</v>
      </c>
      <c r="K564">
        <v>-14.1131383435873</v>
      </c>
      <c r="L564">
        <f>(Table2[[#This Row],[6M Return vs Nifty]]-AVERAGE(Table2[6M Return vs Nifty]))/_xlfn.STDEV.P(Table2[6M Return vs Nifty])</f>
        <v>-0.67932677836083799</v>
      </c>
      <c r="M564">
        <v>-2.1819818543970499</v>
      </c>
      <c r="N564">
        <f>(Table2[[#This Row],[1W Return vs Nifty]]-AVERAGE(Table2[1W Return vs Nifty]))/_xlfn.STDEV.P(Table2[1W Return vs Nifty])</f>
        <v>-0.60141282292946963</v>
      </c>
      <c r="O564">
        <v>191.91</v>
      </c>
      <c r="P564">
        <v>196.42664054704201</v>
      </c>
      <c r="Q564">
        <v>190.84771072059701</v>
      </c>
      <c r="R564">
        <v>36.504574388656899</v>
      </c>
      <c r="S564" s="1">
        <f>(Table2[[#This Row],[Close Price]]-Table2[[#This Row],[20D EMA]])/Table2[[#This Row],[20D EMA]]</f>
        <v>-4.7365952790370508E-2</v>
      </c>
      <c r="T564" s="1">
        <f>(Table2[[#This Row],[Close Price]]-Table2[[#This Row],[50D EMA]])/Table2[[#This Row],[50D EMA]]</f>
        <v>-6.9270850986138915E-2</v>
      </c>
      <c r="U564" s="1">
        <f>(Table2[[#This Row],[Close Price]]-Table2[[#This Row],[200D EMA]])/Table2[[#This Row],[200D EMA]]</f>
        <v>-4.2063437335906347E-2</v>
      </c>
      <c r="V564">
        <v>0.49385613702601899</v>
      </c>
      <c r="W564">
        <v>181.82</v>
      </c>
      <c r="X564">
        <v>184.9</v>
      </c>
      <c r="Y564">
        <v>178.6</v>
      </c>
      <c r="Z564">
        <v>187.52</v>
      </c>
      <c r="AA564">
        <v>177</v>
      </c>
      <c r="AB564">
        <v>207</v>
      </c>
      <c r="AC564" s="1">
        <f>(Table2[[#This Row],[Close Price]]/Table2[[#This Row],[Day Low]])-1</f>
        <v>5.4999450005499551E-3</v>
      </c>
      <c r="AD564" s="1">
        <f>(Table2[[#This Row],[Day High]]/Table2[[#This Row],[Close Price]])-1</f>
        <v>1.137731101630024E-2</v>
      </c>
      <c r="AE564" s="1">
        <f>(Table2[[#This Row],[Close Price]]/Table2[[#This Row],[Current Week Low]])-1</f>
        <v>2.3628219484882473E-2</v>
      </c>
      <c r="AF564" s="1">
        <f>(Table2[[#This Row],[Current Week High]]/Table2[[#This Row],[Close Price]])-1</f>
        <v>2.5708347007986188E-2</v>
      </c>
      <c r="AG564" s="1">
        <f>(Table2[[#This Row],[Close Price]]/Table2[[#This Row],[Current Month Low]])-1</f>
        <v>3.2881355932203427E-2</v>
      </c>
      <c r="AH564" s="1">
        <f>(Table2[[#This Row],[Current Month High]]/Table2[[#This Row],[Close Price]])-1</f>
        <v>0.13226124056448962</v>
      </c>
      <c r="AI564">
        <v>30.1006454436057</v>
      </c>
      <c r="AJ564">
        <v>24.7918088737201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-0.05</v>
      </c>
      <c r="AM564" t="s">
        <v>3181</v>
      </c>
      <c r="AN564">
        <v>-9.14</v>
      </c>
      <c r="AO564" t="s">
        <v>3181</v>
      </c>
      <c r="AQ564">
        <f>(Table2[[#This Row],[Sharpe Ratio]]-AVERAGE(Table2[Sharpe Ratio]))/_xlfn.STDEV.P(Table2[Sharpe Ratio])</f>
        <v>-0.68702344015560113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476</v>
      </c>
      <c r="AT564">
        <f>_xlfn.RANK.AVG(Table2[[#This Row],[6M Return vs Nifty Z-Score]],Table2[6M Return vs Nifty Z-Score])</f>
        <v>544</v>
      </c>
      <c r="AU564">
        <f>_xlfn.RANK.AVG(Table2[[#This Row],[Sharpe Ratio Z-Score]],Table2[Sharpe Ratio Z-Score])</f>
        <v>529.5</v>
      </c>
      <c r="AV564">
        <f>(Table2[[#This Row],[Rank 1Y]]+Table2[[#This Row],[Rank 6M]]+Table2[[#This Row],[Rank Sharpe]])/3</f>
        <v>516.5</v>
      </c>
    </row>
    <row r="565" spans="1:48" x14ac:dyDescent="0.3">
      <c r="A565" t="s">
        <v>1259</v>
      </c>
      <c r="B565" t="s">
        <v>1260</v>
      </c>
      <c r="C565" t="s">
        <v>3138</v>
      </c>
      <c r="D565" t="s">
        <v>989</v>
      </c>
      <c r="E565">
        <v>9148.2490443539991</v>
      </c>
      <c r="F565">
        <v>42.98</v>
      </c>
      <c r="G565">
        <v>-38.6104609057491</v>
      </c>
      <c r="H565">
        <f>(Table2[[#This Row],[1Y Return vs Nifty]]-AVERAGE(Table2[1Y Return vs Nifty]))/_xlfn.STDEV.P(Table2[1Y Return vs Nifty])</f>
        <v>-1.070492640322537</v>
      </c>
      <c r="I565">
        <v>-15.110608672105201</v>
      </c>
      <c r="J565">
        <f>(Table2[[#This Row],[1M Return vs Nifty]]-AVERAGE(Table2[1M Return vs Nifty]))/_xlfn.STDEV.P(Table2[1M Return vs Nifty])</f>
        <v>-1.6977915517094362</v>
      </c>
      <c r="K565">
        <v>-10.8205405215577</v>
      </c>
      <c r="L565">
        <f>(Table2[[#This Row],[6M Return vs Nifty]]-AVERAGE(Table2[6M Return vs Nifty]))/_xlfn.STDEV.P(Table2[6M Return vs Nifty])</f>
        <v>-0.56275025375081356</v>
      </c>
      <c r="M565">
        <v>2.4483970025750099</v>
      </c>
      <c r="N565">
        <f>(Table2[[#This Row],[1W Return vs Nifty]]-AVERAGE(Table2[1W Return vs Nifty]))/_xlfn.STDEV.P(Table2[1W Return vs Nifty])</f>
        <v>0.35646614191335674</v>
      </c>
      <c r="O565">
        <v>44.07</v>
      </c>
      <c r="P565">
        <v>46.009903045160698</v>
      </c>
      <c r="Q565">
        <v>46.667826745767499</v>
      </c>
      <c r="R565">
        <v>43.847836317790403</v>
      </c>
      <c r="S565" s="1">
        <f>(Table2[[#This Row],[Close Price]]-Table2[[#This Row],[20D EMA]])/Table2[[#This Row],[20D EMA]]</f>
        <v>-2.4733378715679679E-2</v>
      </c>
      <c r="T565" s="1">
        <f>(Table2[[#This Row],[Close Price]]-Table2[[#This Row],[50D EMA]])/Table2[[#This Row],[50D EMA]]</f>
        <v>-6.585328037285193E-2</v>
      </c>
      <c r="U565" s="1">
        <f>(Table2[[#This Row],[Close Price]]-Table2[[#This Row],[200D EMA]])/Table2[[#This Row],[200D EMA]]</f>
        <v>-7.9022894420554241E-2</v>
      </c>
      <c r="V565">
        <v>0.570247785781683</v>
      </c>
      <c r="W565">
        <v>42.01</v>
      </c>
      <c r="X565">
        <v>43.55</v>
      </c>
      <c r="Y565">
        <v>39.32</v>
      </c>
      <c r="Z565">
        <v>43.55</v>
      </c>
      <c r="AA565">
        <v>39.200000000000003</v>
      </c>
      <c r="AB565">
        <v>56.5</v>
      </c>
      <c r="AC565" s="1">
        <f>(Table2[[#This Row],[Close Price]]/Table2[[#This Row],[Day Low]])-1</f>
        <v>2.3089740537967085E-2</v>
      </c>
      <c r="AD565" s="1">
        <f>(Table2[[#This Row],[Day High]]/Table2[[#This Row],[Close Price]])-1</f>
        <v>1.326198231735698E-2</v>
      </c>
      <c r="AE565" s="1">
        <f>(Table2[[#This Row],[Close Price]]/Table2[[#This Row],[Current Week Low]])-1</f>
        <v>9.308240081383512E-2</v>
      </c>
      <c r="AF565" s="1">
        <f>(Table2[[#This Row],[Current Week High]]/Table2[[#This Row],[Close Price]])-1</f>
        <v>1.326198231735698E-2</v>
      </c>
      <c r="AG565" s="1">
        <f>(Table2[[#This Row],[Close Price]]/Table2[[#This Row],[Current Month Low]])-1</f>
        <v>9.6428571428571308E-2</v>
      </c>
      <c r="AH565" s="1">
        <f>(Table2[[#This Row],[Current Month High]]/Table2[[#This Row],[Close Price]])-1</f>
        <v>0.31456491391344832</v>
      </c>
      <c r="AI565">
        <v>31.456491391344802</v>
      </c>
      <c r="AJ565">
        <v>17.5923392612859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-0.06</v>
      </c>
      <c r="AM565" t="s">
        <v>3181</v>
      </c>
      <c r="AN565">
        <v>-7.67</v>
      </c>
      <c r="AO565" t="s">
        <v>3181</v>
      </c>
      <c r="AP565">
        <v>4.7557463768282002E-2</v>
      </c>
      <c r="AQ565">
        <f>(Table2[[#This Row],[Sharpe Ratio]]-AVERAGE(Table2[Sharpe Ratio]))/_xlfn.STDEV.P(Table2[Sharpe Ratio])</f>
        <v>-0.1220675989472126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674</v>
      </c>
      <c r="AT565">
        <f>_xlfn.RANK.AVG(Table2[[#This Row],[6M Return vs Nifty Z-Score]],Table2[6M Return vs Nifty Z-Score])</f>
        <v>515</v>
      </c>
      <c r="AU565">
        <f>_xlfn.RANK.AVG(Table2[[#This Row],[Sharpe Ratio Z-Score]],Table2[Sharpe Ratio Z-Score])</f>
        <v>371</v>
      </c>
      <c r="AV565">
        <f>(Table2[[#This Row],[Rank 1Y]]+Table2[[#This Row],[Rank 6M]]+Table2[[#This Row],[Rank Sharpe]])/3</f>
        <v>520</v>
      </c>
    </row>
    <row r="566" spans="1:48" x14ac:dyDescent="0.3">
      <c r="A566" t="s">
        <v>1567</v>
      </c>
      <c r="B566" t="s">
        <v>1568</v>
      </c>
      <c r="C566" t="s">
        <v>580</v>
      </c>
      <c r="D566" t="s">
        <v>580</v>
      </c>
      <c r="E566">
        <v>6172.0179120000003</v>
      </c>
      <c r="F566">
        <v>307.8</v>
      </c>
      <c r="G566">
        <v>-37.479281696877401</v>
      </c>
      <c r="H566">
        <f>(Table2[[#This Row],[1Y Return vs Nifty]]-AVERAGE(Table2[1Y Return vs Nifty]))/_xlfn.STDEV.P(Table2[1Y Return vs Nifty])</f>
        <v>-1.0510816772488774</v>
      </c>
      <c r="I566">
        <v>-6.5320731523254798</v>
      </c>
      <c r="J566">
        <f>(Table2[[#This Row],[1M Return vs Nifty]]-AVERAGE(Table2[1M Return vs Nifty]))/_xlfn.STDEV.P(Table2[1M Return vs Nifty])</f>
        <v>-0.70849950093839442</v>
      </c>
      <c r="K566">
        <v>-19.661991893314401</v>
      </c>
      <c r="L566">
        <f>(Table2[[#This Row],[6M Return vs Nifty]]-AVERAGE(Table2[6M Return vs Nifty]))/_xlfn.STDEV.P(Table2[6M Return vs Nifty])</f>
        <v>-0.87578747516056021</v>
      </c>
      <c r="M566">
        <v>6.07491741799506</v>
      </c>
      <c r="N566">
        <f>(Table2[[#This Row],[1W Return vs Nifty]]-AVERAGE(Table2[1W Return vs Nifty]))/_xlfn.STDEV.P(Table2[1W Return vs Nifty])</f>
        <v>1.1066785389558598</v>
      </c>
      <c r="O566">
        <v>307.66000000000003</v>
      </c>
      <c r="P566">
        <v>327.68536954248799</v>
      </c>
      <c r="Q566">
        <v>341.70444355999302</v>
      </c>
      <c r="R566">
        <v>52.547229617170899</v>
      </c>
      <c r="S566" s="1">
        <f>(Table2[[#This Row],[Close Price]]-Table2[[#This Row],[20D EMA]])/Table2[[#This Row],[20D EMA]]</f>
        <v>4.550477800168574E-4</v>
      </c>
      <c r="T566" s="1">
        <f>(Table2[[#This Row],[Close Price]]-Table2[[#This Row],[50D EMA]])/Table2[[#This Row],[50D EMA]]</f>
        <v>-6.06843374492178E-2</v>
      </c>
      <c r="U566" s="1">
        <f>(Table2[[#This Row],[Close Price]]-Table2[[#This Row],[200D EMA]])/Table2[[#This Row],[200D EMA]]</f>
        <v>-9.9221547155679324E-2</v>
      </c>
      <c r="V566">
        <v>0.57885640814863504</v>
      </c>
      <c r="W566">
        <v>300</v>
      </c>
      <c r="X566">
        <v>310</v>
      </c>
      <c r="Y566">
        <v>276.55</v>
      </c>
      <c r="Z566">
        <v>310</v>
      </c>
      <c r="AA566">
        <v>273.45</v>
      </c>
      <c r="AB566">
        <v>350</v>
      </c>
      <c r="AC566" s="1">
        <f>(Table2[[#This Row],[Close Price]]/Table2[[#This Row],[Day Low]])-1</f>
        <v>2.6000000000000023E-2</v>
      </c>
      <c r="AD566" s="1">
        <f>(Table2[[#This Row],[Day High]]/Table2[[#This Row],[Close Price]])-1</f>
        <v>7.1474983755686061E-3</v>
      </c>
      <c r="AE566" s="1">
        <f>(Table2[[#This Row],[Close Price]]/Table2[[#This Row],[Current Week Low]])-1</f>
        <v>0.11299945760260344</v>
      </c>
      <c r="AF566" s="1">
        <f>(Table2[[#This Row],[Current Week High]]/Table2[[#This Row],[Close Price]])-1</f>
        <v>7.1474983755686061E-3</v>
      </c>
      <c r="AG566" s="1">
        <f>(Table2[[#This Row],[Close Price]]/Table2[[#This Row],[Current Month Low]])-1</f>
        <v>0.12561711464618774</v>
      </c>
      <c r="AH566" s="1">
        <f>(Table2[[#This Row],[Current Month High]]/Table2[[#This Row],[Close Price]])-1</f>
        <v>0.1371020142949968</v>
      </c>
      <c r="AI566">
        <v>41.959064327485301</v>
      </c>
      <c r="AJ566">
        <v>14.9579831932773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-0.08</v>
      </c>
      <c r="AM566" t="s">
        <v>3181</v>
      </c>
      <c r="AN566">
        <v>-3.99</v>
      </c>
      <c r="AO566" t="s">
        <v>3181</v>
      </c>
      <c r="AP566">
        <v>7.8532471688433997E-2</v>
      </c>
      <c r="AQ566">
        <f>(Table2[[#This Row],[Sharpe Ratio]]-AVERAGE(Table2[Sharpe Ratio]))/_xlfn.STDEV.P(Table2[Sharpe Ratio])</f>
        <v>0.24589802136488442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670</v>
      </c>
      <c r="AT566">
        <f>_xlfn.RANK.AVG(Table2[[#This Row],[6M Return vs Nifty Z-Score]],Table2[6M Return vs Nifty Z-Score])</f>
        <v>615</v>
      </c>
      <c r="AU566">
        <f>_xlfn.RANK.AVG(Table2[[#This Row],[Sharpe Ratio Z-Score]],Table2[Sharpe Ratio Z-Score])</f>
        <v>276</v>
      </c>
      <c r="AV566">
        <f>(Table2[[#This Row],[Rank 1Y]]+Table2[[#This Row],[Rank 6M]]+Table2[[#This Row],[Rank Sharpe]])/3</f>
        <v>520.33333333333337</v>
      </c>
    </row>
    <row r="567" spans="1:48" x14ac:dyDescent="0.3">
      <c r="A567" t="s">
        <v>95</v>
      </c>
      <c r="B567" t="s">
        <v>96</v>
      </c>
      <c r="C567" t="s">
        <v>3136</v>
      </c>
      <c r="D567" t="s">
        <v>43</v>
      </c>
      <c r="E567">
        <v>279155.83413807501</v>
      </c>
      <c r="F567">
        <v>1750.75</v>
      </c>
      <c r="G567">
        <v>-15.3203707616783</v>
      </c>
      <c r="H567">
        <f>(Table2[[#This Row],[1Y Return vs Nifty]]-AVERAGE(Table2[1Y Return vs Nifty]))/_xlfn.STDEV.P(Table2[1Y Return vs Nifty])</f>
        <v>-0.67083617897394787</v>
      </c>
      <c r="I567">
        <v>-5.3675627225979099</v>
      </c>
      <c r="J567">
        <f>(Table2[[#This Row],[1M Return vs Nifty]]-AVERAGE(Table2[1M Return vs Nifty]))/_xlfn.STDEV.P(Table2[1M Return vs Nifty])</f>
        <v>-0.57420607655224265</v>
      </c>
      <c r="K567">
        <v>1.29503632862045</v>
      </c>
      <c r="L567">
        <f>(Table2[[#This Row],[6M Return vs Nifty]]-AVERAGE(Table2[6M Return vs Nifty]))/_xlfn.STDEV.P(Table2[6M Return vs Nifty])</f>
        <v>-0.13379053283086861</v>
      </c>
      <c r="M567">
        <v>0.459764598756429</v>
      </c>
      <c r="N567">
        <f>(Table2[[#This Row],[1W Return vs Nifty]]-AVERAGE(Table2[1W Return vs Nifty]))/_xlfn.STDEV.P(Table2[1W Return vs Nifty])</f>
        <v>-5.4919018407691679E-2</v>
      </c>
      <c r="O567">
        <v>1792.93</v>
      </c>
      <c r="P567">
        <v>1792.0116366366501</v>
      </c>
      <c r="Q567">
        <v>1684.5796150453</v>
      </c>
      <c r="R567">
        <v>40.837792999804698</v>
      </c>
      <c r="S567" s="1">
        <f>(Table2[[#This Row],[Close Price]]-Table2[[#This Row],[20D EMA]])/Table2[[#This Row],[20D EMA]]</f>
        <v>-2.3525737201117759E-2</v>
      </c>
      <c r="T567" s="1">
        <f>(Table2[[#This Row],[Close Price]]-Table2[[#This Row],[50D EMA]])/Table2[[#This Row],[50D EMA]]</f>
        <v>-2.3025317354574946E-2</v>
      </c>
      <c r="U567" s="1">
        <f>(Table2[[#This Row],[Close Price]]-Table2[[#This Row],[200D EMA]])/Table2[[#This Row],[200D EMA]]</f>
        <v>3.9280057982252523E-2</v>
      </c>
      <c r="V567">
        <v>0.73379743565603595</v>
      </c>
      <c r="W567">
        <v>1725.05</v>
      </c>
      <c r="X567">
        <v>1755</v>
      </c>
      <c r="Y567">
        <v>1701.95</v>
      </c>
      <c r="Z567">
        <v>1777.45</v>
      </c>
      <c r="AA567">
        <v>1698.1</v>
      </c>
      <c r="AB567">
        <v>2007.1</v>
      </c>
      <c r="AC567" s="1">
        <f>(Table2[[#This Row],[Close Price]]/Table2[[#This Row],[Day Low]])-1</f>
        <v>1.4898118895104506E-2</v>
      </c>
      <c r="AD567" s="1">
        <f>(Table2[[#This Row],[Day High]]/Table2[[#This Row],[Close Price]])-1</f>
        <v>2.4275310581178822E-3</v>
      </c>
      <c r="AE567" s="1">
        <f>(Table2[[#This Row],[Close Price]]/Table2[[#This Row],[Current Week Low]])-1</f>
        <v>2.8672992743617565E-2</v>
      </c>
      <c r="AF567" s="1">
        <f>(Table2[[#This Row],[Current Week High]]/Table2[[#This Row],[Close Price]])-1</f>
        <v>1.5250606882764473E-2</v>
      </c>
      <c r="AG567" s="1">
        <f>(Table2[[#This Row],[Close Price]]/Table2[[#This Row],[Current Month Low]])-1</f>
        <v>3.1005241151875751E-2</v>
      </c>
      <c r="AH567" s="1">
        <f>(Table2[[#This Row],[Current Month High]]/Table2[[#This Row],[Close Price]])-1</f>
        <v>0.14642296158789092</v>
      </c>
      <c r="AI567">
        <v>15.944595173497</v>
      </c>
      <c r="AJ567">
        <v>23.374792995313701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7.0000000000000007E-2</v>
      </c>
      <c r="AM567" t="s">
        <v>3182</v>
      </c>
      <c r="AN567">
        <v>-5.57</v>
      </c>
      <c r="AO567" t="s">
        <v>3181</v>
      </c>
      <c r="AP567">
        <v>-4.4888136541604E-2</v>
      </c>
      <c r="AQ567">
        <f>(Table2[[#This Row],[Sharpe Ratio]]-AVERAGE(Table2[Sharpe Ratio]))/_xlfn.STDEV.P(Table2[Sharpe Ratio])</f>
        <v>-1.2202691797455323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-2.6540209865102833</v>
      </c>
      <c r="AS567">
        <f>_xlfn.RANK.AVG(Table2[[#This Row],[1Y Return vs Nifty Z-Score]],Table2[1Y Return vs Nifty Z-Score])</f>
        <v>549</v>
      </c>
      <c r="AT567">
        <f>_xlfn.RANK.AVG(Table2[[#This Row],[6M Return vs Nifty Z-Score]],Table2[6M Return vs Nifty Z-Score])</f>
        <v>372</v>
      </c>
      <c r="AU567">
        <f>_xlfn.RANK.AVG(Table2[[#This Row],[Sharpe Ratio Z-Score]],Table2[Sharpe Ratio Z-Score])</f>
        <v>650</v>
      </c>
      <c r="AV567">
        <f>(Table2[[#This Row],[Rank 1Y]]+Table2[[#This Row],[Rank 6M]]+Table2[[#This Row],[Rank Sharpe]])/3</f>
        <v>523.66666666666663</v>
      </c>
    </row>
    <row r="568" spans="1:48" x14ac:dyDescent="0.3">
      <c r="A568" t="s">
        <v>724</v>
      </c>
      <c r="B568" t="s">
        <v>725</v>
      </c>
      <c r="C568" t="s">
        <v>3136</v>
      </c>
      <c r="D568" t="s">
        <v>397</v>
      </c>
      <c r="E568">
        <v>23828.77631288</v>
      </c>
      <c r="F568">
        <v>1061.2</v>
      </c>
      <c r="G568">
        <v>-18.063112504832802</v>
      </c>
      <c r="H568">
        <f>(Table2[[#This Row],[1Y Return vs Nifty]]-AVERAGE(Table2[1Y Return vs Nifty]))/_xlfn.STDEV.P(Table2[1Y Return vs Nifty])</f>
        <v>-0.71790145234478753</v>
      </c>
      <c r="I568">
        <v>3.6930393893673998</v>
      </c>
      <c r="J568">
        <f>(Table2[[#This Row],[1M Return vs Nifty]]-AVERAGE(Table2[1M Return vs Nifty]))/_xlfn.STDEV.P(Table2[1M Return vs Nifty])</f>
        <v>0.4706787553516486</v>
      </c>
      <c r="K568">
        <v>5.4541255212709503</v>
      </c>
      <c r="L568">
        <f>(Table2[[#This Row],[6M Return vs Nifty]]-AVERAGE(Table2[6M Return vs Nifty]))/_xlfn.STDEV.P(Table2[6M Return vs Nifty])</f>
        <v>1.3464671062645064E-2</v>
      </c>
      <c r="M568">
        <v>5.1523836700674996</v>
      </c>
      <c r="N568">
        <f>(Table2[[#This Row],[1W Return vs Nifty]]-AVERAGE(Table2[1W Return vs Nifty]))/_xlfn.STDEV.P(Table2[1W Return vs Nifty])</f>
        <v>0.91583547863761916</v>
      </c>
      <c r="O568">
        <v>1061.03</v>
      </c>
      <c r="P568">
        <v>1046.75977666721</v>
      </c>
      <c r="Q568">
        <v>976.47007080089395</v>
      </c>
      <c r="R568">
        <v>60.395379340728901</v>
      </c>
      <c r="S568" s="1">
        <f>(Table2[[#This Row],[Close Price]]-Table2[[#This Row],[20D EMA]])/Table2[[#This Row],[20D EMA]]</f>
        <v>1.6022167139484534E-4</v>
      </c>
      <c r="T568" s="1">
        <f>(Table2[[#This Row],[Close Price]]-Table2[[#This Row],[50D EMA]])/Table2[[#This Row],[50D EMA]]</f>
        <v>1.3795164520714075E-2</v>
      </c>
      <c r="U568" s="1">
        <f>(Table2[[#This Row],[Close Price]]-Table2[[#This Row],[200D EMA]])/Table2[[#This Row],[200D EMA]]</f>
        <v>8.6771660220585356E-2</v>
      </c>
      <c r="V568">
        <v>0.83361358553756704</v>
      </c>
      <c r="W568">
        <v>1050</v>
      </c>
      <c r="X568">
        <v>1092.9000000000001</v>
      </c>
      <c r="Y568">
        <v>1044.95</v>
      </c>
      <c r="Z568">
        <v>1106</v>
      </c>
      <c r="AA568">
        <v>986.05</v>
      </c>
      <c r="AB568">
        <v>1121.9000000000001</v>
      </c>
      <c r="AC568" s="1">
        <f>(Table2[[#This Row],[Close Price]]/Table2[[#This Row],[Day Low]])-1</f>
        <v>1.0666666666666602E-2</v>
      </c>
      <c r="AD568" s="1">
        <f>(Table2[[#This Row],[Day High]]/Table2[[#This Row],[Close Price]])-1</f>
        <v>2.9871843196381587E-2</v>
      </c>
      <c r="AE568" s="1">
        <f>(Table2[[#This Row],[Close Price]]/Table2[[#This Row],[Current Week Low]])-1</f>
        <v>1.5550983300636423E-2</v>
      </c>
      <c r="AF568" s="1">
        <f>(Table2[[#This Row],[Current Week High]]/Table2[[#This Row],[Close Price]])-1</f>
        <v>4.2216358839050061E-2</v>
      </c>
      <c r="AG568" s="1">
        <f>(Table2[[#This Row],[Close Price]]/Table2[[#This Row],[Current Month Low]])-1</f>
        <v>7.6213173774149379E-2</v>
      </c>
      <c r="AH568" s="1">
        <f>(Table2[[#This Row],[Current Month High]]/Table2[[#This Row],[Close Price]])-1</f>
        <v>5.7199396909159539E-2</v>
      </c>
      <c r="AI568">
        <v>7.7836411609498501</v>
      </c>
      <c r="AJ568">
        <v>44.0673364105348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0.02</v>
      </c>
      <c r="AM568" t="s">
        <v>3182</v>
      </c>
      <c r="AN568">
        <v>-3.16</v>
      </c>
      <c r="AO568" t="s">
        <v>3181</v>
      </c>
      <c r="AP568">
        <v>-6.7448507393843005E-2</v>
      </c>
      <c r="AQ568">
        <f>(Table2[[#This Row],[Sharpe Ratio]]-AVERAGE(Table2[Sharpe Ratio]))/_xlfn.STDEV.P(Table2[Sharpe Ratio])</f>
        <v>-1.4882736585987646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-0.80619620589163909</v>
      </c>
      <c r="AS568">
        <f>_xlfn.RANK.AVG(Table2[[#This Row],[1Y Return vs Nifty Z-Score]],Table2[1Y Return vs Nifty Z-Score])</f>
        <v>564</v>
      </c>
      <c r="AT568">
        <f>_xlfn.RANK.AVG(Table2[[#This Row],[6M Return vs Nifty Z-Score]],Table2[6M Return vs Nifty Z-Score])</f>
        <v>320</v>
      </c>
      <c r="AU568">
        <f>_xlfn.RANK.AVG(Table2[[#This Row],[Sharpe Ratio Z-Score]],Table2[Sharpe Ratio Z-Score])</f>
        <v>688</v>
      </c>
      <c r="AV568">
        <f>(Table2[[#This Row],[Rank 1Y]]+Table2[[#This Row],[Rank 6M]]+Table2[[#This Row],[Rank Sharpe]])/3</f>
        <v>524</v>
      </c>
    </row>
    <row r="569" spans="1:48" x14ac:dyDescent="0.3">
      <c r="A569" t="s">
        <v>38</v>
      </c>
      <c r="B569" t="s">
        <v>39</v>
      </c>
      <c r="C569" t="s">
        <v>3138</v>
      </c>
      <c r="D569" t="s">
        <v>40</v>
      </c>
      <c r="E569">
        <v>594035.41081515001</v>
      </c>
      <c r="F569">
        <v>2528.25</v>
      </c>
      <c r="G569">
        <v>-25.083680062768799</v>
      </c>
      <c r="H569">
        <f>(Table2[[#This Row],[1Y Return vs Nifty]]-AVERAGE(Table2[1Y Return vs Nifty]))/_xlfn.STDEV.P(Table2[1Y Return vs Nifty])</f>
        <v>-0.83837394384253772</v>
      </c>
      <c r="I569">
        <v>-7.3977809527532701</v>
      </c>
      <c r="J569">
        <f>(Table2[[#This Row],[1M Return vs Nifty]]-AVERAGE(Table2[1M Return vs Nifty]))/_xlfn.STDEV.P(Table2[1M Return vs Nifty])</f>
        <v>-0.80833447198665653</v>
      </c>
      <c r="K569">
        <v>6.4825231941499002</v>
      </c>
      <c r="L569">
        <f>(Table2[[#This Row],[6M Return vs Nifty]]-AVERAGE(Table2[6M Return vs Nifty]))/_xlfn.STDEV.P(Table2[6M Return vs Nifty])</f>
        <v>4.9875746177602431E-2</v>
      </c>
      <c r="M569">
        <v>-2.0583057253386801</v>
      </c>
      <c r="N569">
        <f>(Table2[[#This Row],[1W Return vs Nifty]]-AVERAGE(Table2[1W Return vs Nifty]))/_xlfn.STDEV.P(Table2[1W Return vs Nifty])</f>
        <v>-0.57582814268244809</v>
      </c>
      <c r="O569">
        <v>2673.59</v>
      </c>
      <c r="P569">
        <v>2737.7576289813201</v>
      </c>
      <c r="Q569">
        <v>2621.2688380971699</v>
      </c>
      <c r="R569">
        <v>28.041394168511601</v>
      </c>
      <c r="S569" s="1">
        <f>(Table2[[#This Row],[Close Price]]-Table2[[#This Row],[20D EMA]])/Table2[[#This Row],[20D EMA]]</f>
        <v>-5.4361364307915626E-2</v>
      </c>
      <c r="T569" s="1">
        <f>(Table2[[#This Row],[Close Price]]-Table2[[#This Row],[50D EMA]])/Table2[[#This Row],[50D EMA]]</f>
        <v>-7.6525265335220638E-2</v>
      </c>
      <c r="U569" s="1">
        <f>(Table2[[#This Row],[Close Price]]-Table2[[#This Row],[200D EMA]])/Table2[[#This Row],[200D EMA]]</f>
        <v>-3.5486187736735203E-2</v>
      </c>
      <c r="V569">
        <v>1.2093191167370401</v>
      </c>
      <c r="W569">
        <v>2524.1</v>
      </c>
      <c r="X569">
        <v>2563.5</v>
      </c>
      <c r="Y569">
        <v>2520.1</v>
      </c>
      <c r="Z569">
        <v>2589.6</v>
      </c>
      <c r="AA569">
        <v>2452.6</v>
      </c>
      <c r="AB569">
        <v>2962.7</v>
      </c>
      <c r="AC569" s="1">
        <f>(Table2[[#This Row],[Close Price]]/Table2[[#This Row],[Day Low]])-1</f>
        <v>1.6441503902382415E-3</v>
      </c>
      <c r="AD569" s="1">
        <f>(Table2[[#This Row],[Day High]]/Table2[[#This Row],[Close Price]])-1</f>
        <v>1.3942450311480226E-2</v>
      </c>
      <c r="AE569" s="1">
        <f>(Table2[[#This Row],[Close Price]]/Table2[[#This Row],[Current Week Low]])-1</f>
        <v>3.2339986508471696E-3</v>
      </c>
      <c r="AF569" s="1">
        <f>(Table2[[#This Row],[Current Week High]]/Table2[[#This Row],[Close Price]])-1</f>
        <v>2.4265796499554959E-2</v>
      </c>
      <c r="AG569" s="1">
        <f>(Table2[[#This Row],[Close Price]]/Table2[[#This Row],[Current Month Low]])-1</f>
        <v>3.0844817744434483E-2</v>
      </c>
      <c r="AH569" s="1">
        <f>(Table2[[#This Row],[Current Month High]]/Table2[[#This Row],[Close Price]])-1</f>
        <v>0.17183822802333615</v>
      </c>
      <c r="AI569">
        <v>20.043508355581899</v>
      </c>
      <c r="AJ569">
        <v>16.399254160815801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-0.04</v>
      </c>
      <c r="AM569" t="s">
        <v>3181</v>
      </c>
      <c r="AN569">
        <v>-9.1</v>
      </c>
      <c r="AO569" t="s">
        <v>3181</v>
      </c>
      <c r="AP569">
        <v>-4.7604331331776002E-2</v>
      </c>
      <c r="AQ569">
        <f>(Table2[[#This Row],[Sharpe Ratio]]-AVERAGE(Table2[Sharpe Ratio]))/_xlfn.STDEV.P(Table2[Sharpe Ratio])</f>
        <v>-1.2525360415791296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611</v>
      </c>
      <c r="AT569">
        <f>_xlfn.RANK.AVG(Table2[[#This Row],[6M Return vs Nifty Z-Score]],Table2[6M Return vs Nifty Z-Score])</f>
        <v>306</v>
      </c>
      <c r="AU569">
        <f>_xlfn.RANK.AVG(Table2[[#This Row],[Sharpe Ratio Z-Score]],Table2[Sharpe Ratio Z-Score])</f>
        <v>656</v>
      </c>
      <c r="AV569">
        <f>(Table2[[#This Row],[Rank 1Y]]+Table2[[#This Row],[Rank 6M]]+Table2[[#This Row],[Rank Sharpe]])/3</f>
        <v>524.33333333333337</v>
      </c>
    </row>
    <row r="570" spans="1:48" x14ac:dyDescent="0.3">
      <c r="A570" t="s">
        <v>1477</v>
      </c>
      <c r="B570" t="s">
        <v>1478</v>
      </c>
      <c r="C570" t="s">
        <v>3149</v>
      </c>
      <c r="D570" t="s">
        <v>139</v>
      </c>
      <c r="E570">
        <v>7016.1999188580003</v>
      </c>
      <c r="F570">
        <v>110.34</v>
      </c>
      <c r="G570">
        <v>23.872623889080302</v>
      </c>
      <c r="H570">
        <f>(Table2[[#This Row],[1Y Return vs Nifty]]-AVERAGE(Table2[1Y Return vs Nifty]))/_xlfn.STDEV.P(Table2[1Y Return vs Nifty])</f>
        <v>1.7131093663570018E-3</v>
      </c>
      <c r="I570">
        <v>-9.4318026357382507</v>
      </c>
      <c r="J570">
        <f>(Table2[[#This Row],[1M Return vs Nifty]]-AVERAGE(Table2[1M Return vs Nifty]))/_xlfn.STDEV.P(Table2[1M Return vs Nifty])</f>
        <v>-1.0429014884002747</v>
      </c>
      <c r="K570">
        <v>-22.170758345882401</v>
      </c>
      <c r="L570">
        <f>(Table2[[#This Row],[6M Return vs Nifty]]-AVERAGE(Table2[6M Return vs Nifty]))/_xlfn.STDEV.P(Table2[6M Return vs Nifty])</f>
        <v>-0.96461195051610771</v>
      </c>
      <c r="M570">
        <v>-8.6882459142783599</v>
      </c>
      <c r="N570">
        <f>(Table2[[#This Row],[1W Return vs Nifty]]-AVERAGE(Table2[1W Return vs Nifty]))/_xlfn.STDEV.P(Table2[1W Return vs Nifty])</f>
        <v>-1.9473531174885677</v>
      </c>
      <c r="O570">
        <v>118.08</v>
      </c>
      <c r="P570">
        <v>124.02528335870301</v>
      </c>
      <c r="Q570">
        <v>121.22167375885201</v>
      </c>
      <c r="R570">
        <v>30.029145016347901</v>
      </c>
      <c r="S570" s="1">
        <f>(Table2[[#This Row],[Close Price]]-Table2[[#This Row],[20D EMA]])/Table2[[#This Row],[20D EMA]]</f>
        <v>-6.5548780487804839E-2</v>
      </c>
      <c r="T570" s="1">
        <f>(Table2[[#This Row],[Close Price]]-Table2[[#This Row],[50D EMA]])/Table2[[#This Row],[50D EMA]]</f>
        <v>-0.11034268971692449</v>
      </c>
      <c r="U570" s="1">
        <f>(Table2[[#This Row],[Close Price]]-Table2[[#This Row],[200D EMA]])/Table2[[#This Row],[200D EMA]]</f>
        <v>-8.9766734127917344E-2</v>
      </c>
      <c r="V570">
        <v>1.1703310877464399</v>
      </c>
      <c r="W570">
        <v>107.76</v>
      </c>
      <c r="X570">
        <v>112.51</v>
      </c>
      <c r="Y570">
        <v>105.71</v>
      </c>
      <c r="Z570">
        <v>112.51</v>
      </c>
      <c r="AA570">
        <v>105.71</v>
      </c>
      <c r="AB570">
        <v>135.18</v>
      </c>
      <c r="AC570" s="1">
        <f>(Table2[[#This Row],[Close Price]]/Table2[[#This Row],[Day Low]])-1</f>
        <v>2.3942093541202691E-2</v>
      </c>
      <c r="AD570" s="1">
        <f>(Table2[[#This Row],[Day High]]/Table2[[#This Row],[Close Price]])-1</f>
        <v>1.9666485408736722E-2</v>
      </c>
      <c r="AE570" s="1">
        <f>(Table2[[#This Row],[Close Price]]/Table2[[#This Row],[Current Week Low]])-1</f>
        <v>4.3799072935389427E-2</v>
      </c>
      <c r="AF570" s="1">
        <f>(Table2[[#This Row],[Current Week High]]/Table2[[#This Row],[Close Price]])-1</f>
        <v>1.9666485408736722E-2</v>
      </c>
      <c r="AG570" s="1">
        <f>(Table2[[#This Row],[Close Price]]/Table2[[#This Row],[Current Month Low]])-1</f>
        <v>4.3799072935389427E-2</v>
      </c>
      <c r="AH570" s="1">
        <f>(Table2[[#This Row],[Current Month High]]/Table2[[#This Row],[Close Price]])-1</f>
        <v>0.22512234910277318</v>
      </c>
      <c r="AI570">
        <v>48.957766902301898</v>
      </c>
      <c r="AJ570">
        <v>53.783972125435497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-0.14000000000000001</v>
      </c>
      <c r="AM570" t="s">
        <v>3181</v>
      </c>
      <c r="AN570">
        <v>-15.01</v>
      </c>
      <c r="AO570" t="s">
        <v>3181</v>
      </c>
      <c r="AP570">
        <v>-3.9727566605071998E-2</v>
      </c>
      <c r="AQ570">
        <f>(Table2[[#This Row],[Sharpe Ratio]]-AVERAGE(Table2[Sharpe Ratio]))/_xlfn.STDEV.P(Table2[Sharpe Ratio])</f>
        <v>-1.1589645201065415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296</v>
      </c>
      <c r="AT570">
        <f>_xlfn.RANK.AVG(Table2[[#This Row],[6M Return vs Nifty Z-Score]],Table2[6M Return vs Nifty Z-Score])</f>
        <v>636</v>
      </c>
      <c r="AU570">
        <f>_xlfn.RANK.AVG(Table2[[#This Row],[Sharpe Ratio Z-Score]],Table2[Sharpe Ratio Z-Score])</f>
        <v>641</v>
      </c>
      <c r="AV570">
        <f>(Table2[[#This Row],[Rank 1Y]]+Table2[[#This Row],[Rank 6M]]+Table2[[#This Row],[Rank Sharpe]])/3</f>
        <v>524.33333333333337</v>
      </c>
    </row>
    <row r="571" spans="1:48" x14ac:dyDescent="0.3">
      <c r="A571" t="s">
        <v>630</v>
      </c>
      <c r="B571" t="s">
        <v>631</v>
      </c>
      <c r="C571" t="s">
        <v>3140</v>
      </c>
      <c r="D571" t="s">
        <v>247</v>
      </c>
      <c r="E571">
        <v>29704.025923019999</v>
      </c>
      <c r="F571">
        <v>1106.0999999999999</v>
      </c>
      <c r="G571">
        <v>14.111212623864301</v>
      </c>
      <c r="H571">
        <f>(Table2[[#This Row],[1Y Return vs Nifty]]-AVERAGE(Table2[1Y Return vs Nifty]))/_xlfn.STDEV.P(Table2[1Y Return vs Nifty])</f>
        <v>-0.16579208532768985</v>
      </c>
      <c r="I571">
        <v>13.472715691047901</v>
      </c>
      <c r="J571">
        <f>(Table2[[#This Row],[1M Return vs Nifty]]-AVERAGE(Table2[1M Return vs Nifty]))/_xlfn.STDEV.P(Table2[1M Return vs Nifty])</f>
        <v>1.5984885082003368</v>
      </c>
      <c r="K571">
        <v>-29.429315751870998</v>
      </c>
      <c r="L571">
        <f>(Table2[[#This Row],[6M Return vs Nifty]]-AVERAGE(Table2[6M Return vs Nifty]))/_xlfn.STDEV.P(Table2[6M Return vs Nifty])</f>
        <v>-1.2216058021219836</v>
      </c>
      <c r="M571">
        <v>3.09573157186249</v>
      </c>
      <c r="N571">
        <f>(Table2[[#This Row],[1W Return vs Nifty]]-AVERAGE(Table2[1W Return vs Nifty]))/_xlfn.STDEV.P(Table2[1W Return vs Nifty])</f>
        <v>0.49037919444952632</v>
      </c>
      <c r="O571">
        <v>1063.04</v>
      </c>
      <c r="P571">
        <v>1083.34647800676</v>
      </c>
      <c r="Q571">
        <v>1113.68100564633</v>
      </c>
      <c r="R571">
        <v>61.747741423611501</v>
      </c>
      <c r="S571" s="1">
        <f>(Table2[[#This Row],[Close Price]]-Table2[[#This Row],[20D EMA]])/Table2[[#This Row],[20D EMA]]</f>
        <v>4.0506472004816323E-2</v>
      </c>
      <c r="T571" s="1">
        <f>(Table2[[#This Row],[Close Price]]-Table2[[#This Row],[50D EMA]])/Table2[[#This Row],[50D EMA]]</f>
        <v>2.1002996229889388E-2</v>
      </c>
      <c r="U571" s="1">
        <f>(Table2[[#This Row],[Close Price]]-Table2[[#This Row],[200D EMA]])/Table2[[#This Row],[200D EMA]]</f>
        <v>-6.8071607649718945E-3</v>
      </c>
      <c r="V571">
        <v>0.60391454646336296</v>
      </c>
      <c r="W571">
        <v>1078.05</v>
      </c>
      <c r="X571">
        <v>1110</v>
      </c>
      <c r="Y571">
        <v>1042.5</v>
      </c>
      <c r="Z571">
        <v>1110</v>
      </c>
      <c r="AA571">
        <v>935.5</v>
      </c>
      <c r="AB571">
        <v>1117.95</v>
      </c>
      <c r="AC571" s="1">
        <f>(Table2[[#This Row],[Close Price]]/Table2[[#This Row],[Day Low]])-1</f>
        <v>2.6019201335744979E-2</v>
      </c>
      <c r="AD571" s="1">
        <f>(Table2[[#This Row],[Day High]]/Table2[[#This Row],[Close Price]])-1</f>
        <v>3.5259018171955869E-3</v>
      </c>
      <c r="AE571" s="1">
        <f>(Table2[[#This Row],[Close Price]]/Table2[[#This Row],[Current Week Low]])-1</f>
        <v>6.1007194244604213E-2</v>
      </c>
      <c r="AF571" s="1">
        <f>(Table2[[#This Row],[Current Week High]]/Table2[[#This Row],[Close Price]])-1</f>
        <v>3.5259018171955869E-3</v>
      </c>
      <c r="AG571" s="1">
        <f>(Table2[[#This Row],[Close Price]]/Table2[[#This Row],[Current Month Low]])-1</f>
        <v>0.18236237306253322</v>
      </c>
      <c r="AH571" s="1">
        <f>(Table2[[#This Row],[Current Month High]]/Table2[[#This Row],[Close Price]])-1</f>
        <v>1.0713317059940497E-2</v>
      </c>
      <c r="AI571">
        <v>36.868275924419102</v>
      </c>
      <c r="AJ571">
        <v>47.874331550802097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</v>
      </c>
      <c r="AM571" t="s">
        <v>3183</v>
      </c>
      <c r="AN571">
        <v>3.43</v>
      </c>
      <c r="AO571" t="s">
        <v>3182</v>
      </c>
      <c r="AQ571">
        <f>(Table2[[#This Row],[Sharpe Ratio]]-AVERAGE(Table2[Sharpe Ratio]))/_xlfn.STDEV.P(Table2[Sharpe Ratio])</f>
        <v>-0.68702344015560113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357</v>
      </c>
      <c r="AT571">
        <f>_xlfn.RANK.AVG(Table2[[#This Row],[6M Return vs Nifty Z-Score]],Table2[6M Return vs Nifty Z-Score])</f>
        <v>690</v>
      </c>
      <c r="AU571">
        <f>_xlfn.RANK.AVG(Table2[[#This Row],[Sharpe Ratio Z-Score]],Table2[Sharpe Ratio Z-Score])</f>
        <v>529.5</v>
      </c>
      <c r="AV571">
        <f>(Table2[[#This Row],[Rank 1Y]]+Table2[[#This Row],[Rank 6M]]+Table2[[#This Row],[Rank Sharpe]])/3</f>
        <v>525.5</v>
      </c>
    </row>
    <row r="572" spans="1:48" x14ac:dyDescent="0.3">
      <c r="A572" t="s">
        <v>1462</v>
      </c>
      <c r="B572" t="s">
        <v>1463</v>
      </c>
      <c r="C572" t="s">
        <v>3146</v>
      </c>
      <c r="D572" t="s">
        <v>1464</v>
      </c>
      <c r="E572">
        <v>7154.4402782399902</v>
      </c>
      <c r="F572">
        <v>268.35000000000002</v>
      </c>
      <c r="G572">
        <v>-41.253340719493103</v>
      </c>
      <c r="H572">
        <f>(Table2[[#This Row],[1Y Return vs Nifty]]-AVERAGE(Table2[1Y Return vs Nifty]))/_xlfn.STDEV.P(Table2[1Y Return vs Nifty])</f>
        <v>-1.1158442893542366</v>
      </c>
      <c r="I572">
        <v>3.2171760486724401</v>
      </c>
      <c r="J572">
        <f>(Table2[[#This Row],[1M Return vs Nifty]]-AVERAGE(Table2[1M Return vs Nifty]))/_xlfn.STDEV.P(Table2[1M Return vs Nifty])</f>
        <v>0.41580134426937049</v>
      </c>
      <c r="K572">
        <v>-19.996126719507</v>
      </c>
      <c r="L572">
        <f>(Table2[[#This Row],[6M Return vs Nifty]]-AVERAGE(Table2[6M Return vs Nifty]))/_xlfn.STDEV.P(Table2[6M Return vs Nifty])</f>
        <v>-0.88761773166139735</v>
      </c>
      <c r="M572">
        <v>-2.0690880467982802</v>
      </c>
      <c r="N572">
        <f>(Table2[[#This Row],[1W Return vs Nifty]]-AVERAGE(Table2[1W Return vs Nifty]))/_xlfn.STDEV.P(Table2[1W Return vs Nifty])</f>
        <v>-0.57805866403660755</v>
      </c>
      <c r="O572">
        <v>271.52</v>
      </c>
      <c r="P572">
        <v>275.18077159817</v>
      </c>
      <c r="Q572">
        <v>281.32274135359199</v>
      </c>
      <c r="R572">
        <v>42.756396243347901</v>
      </c>
      <c r="S572" s="1">
        <f>(Table2[[#This Row],[Close Price]]-Table2[[#This Row],[20D EMA]])/Table2[[#This Row],[20D EMA]]</f>
        <v>-1.1675014731879638E-2</v>
      </c>
      <c r="T572" s="1">
        <f>(Table2[[#This Row],[Close Price]]-Table2[[#This Row],[50D EMA]])/Table2[[#This Row],[50D EMA]]</f>
        <v>-2.4822852114625732E-2</v>
      </c>
      <c r="U572" s="1">
        <f>(Table2[[#This Row],[Close Price]]-Table2[[#This Row],[200D EMA]])/Table2[[#This Row],[200D EMA]]</f>
        <v>-4.6113376014940255E-2</v>
      </c>
      <c r="V572">
        <v>0.50525755160083596</v>
      </c>
      <c r="W572">
        <v>264.35000000000002</v>
      </c>
      <c r="X572">
        <v>270.25</v>
      </c>
      <c r="Y572">
        <v>262</v>
      </c>
      <c r="Z572">
        <v>272</v>
      </c>
      <c r="AA572">
        <v>252.2</v>
      </c>
      <c r="AB572">
        <v>289.95</v>
      </c>
      <c r="AC572" s="1">
        <f>(Table2[[#This Row],[Close Price]]/Table2[[#This Row],[Day Low]])-1</f>
        <v>1.513145451106479E-2</v>
      </c>
      <c r="AD572" s="1">
        <f>(Table2[[#This Row],[Day High]]/Table2[[#This Row],[Close Price]])-1</f>
        <v>7.0803055710824125E-3</v>
      </c>
      <c r="AE572" s="1">
        <f>(Table2[[#This Row],[Close Price]]/Table2[[#This Row],[Current Week Low]])-1</f>
        <v>2.4236641221374144E-2</v>
      </c>
      <c r="AF572" s="1">
        <f>(Table2[[#This Row],[Current Week High]]/Table2[[#This Row],[Close Price]])-1</f>
        <v>1.3601639649711172E-2</v>
      </c>
      <c r="AG572" s="1">
        <f>(Table2[[#This Row],[Close Price]]/Table2[[#This Row],[Current Month Low]])-1</f>
        <v>6.403647898493281E-2</v>
      </c>
      <c r="AH572" s="1">
        <f>(Table2[[#This Row],[Current Month High]]/Table2[[#This Row],[Close Price]])-1</f>
        <v>8.0491894913359285E-2</v>
      </c>
      <c r="AI572">
        <v>34.059996273523304</v>
      </c>
      <c r="AJ572">
        <v>7.3185362927414603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-0.04</v>
      </c>
      <c r="AM572" t="s">
        <v>3181</v>
      </c>
      <c r="AN572">
        <v>-2.68</v>
      </c>
      <c r="AO572" t="s">
        <v>3181</v>
      </c>
      <c r="AP572">
        <v>7.8362601135133006E-2</v>
      </c>
      <c r="AQ572">
        <f>(Table2[[#This Row],[Sharpe Ratio]]-AVERAGE(Table2[Sharpe Ratio]))/_xlfn.STDEV.P(Table2[Sharpe Ratio])</f>
        <v>0.24388005501991081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682</v>
      </c>
      <c r="AT572">
        <f>_xlfn.RANK.AVG(Table2[[#This Row],[6M Return vs Nifty Z-Score]],Table2[6M Return vs Nifty Z-Score])</f>
        <v>619</v>
      </c>
      <c r="AU572">
        <f>_xlfn.RANK.AVG(Table2[[#This Row],[Sharpe Ratio Z-Score]],Table2[Sharpe Ratio Z-Score])</f>
        <v>277</v>
      </c>
      <c r="AV572">
        <f>(Table2[[#This Row],[Rank 1Y]]+Table2[[#This Row],[Rank 6M]]+Table2[[#This Row],[Rank Sharpe]])/3</f>
        <v>526</v>
      </c>
    </row>
    <row r="573" spans="1:48" x14ac:dyDescent="0.3">
      <c r="A573" t="s">
        <v>452</v>
      </c>
      <c r="B573" t="s">
        <v>453</v>
      </c>
      <c r="C573" t="s">
        <v>3136</v>
      </c>
      <c r="D573" t="s">
        <v>32</v>
      </c>
      <c r="E573">
        <v>49482.947035553902</v>
      </c>
      <c r="F573">
        <v>108.69</v>
      </c>
      <c r="G573">
        <v>-13.469149886542301</v>
      </c>
      <c r="H573">
        <f>(Table2[[#This Row],[1Y Return vs Nifty]]-AVERAGE(Table2[1Y Return vs Nifty]))/_xlfn.STDEV.P(Table2[1Y Return vs Nifty])</f>
        <v>-0.63906934683397676</v>
      </c>
      <c r="I573">
        <v>2.8199989621374799</v>
      </c>
      <c r="J573">
        <f>(Table2[[#This Row],[1M Return vs Nifty]]-AVERAGE(Table2[1M Return vs Nifty]))/_xlfn.STDEV.P(Table2[1M Return vs Nifty])</f>
        <v>0.36999817267306895</v>
      </c>
      <c r="K573">
        <v>-35.408726688724499</v>
      </c>
      <c r="L573">
        <f>(Table2[[#This Row],[6M Return vs Nifty]]-AVERAGE(Table2[6M Return vs Nifty]))/_xlfn.STDEV.P(Table2[6M Return vs Nifty])</f>
        <v>-1.433310657652707</v>
      </c>
      <c r="M573">
        <v>8.8593354362232493</v>
      </c>
      <c r="N573">
        <f>(Table2[[#This Row],[1W Return vs Nifty]]-AVERAGE(Table2[1W Return vs Nifty]))/_xlfn.STDEV.P(Table2[1W Return vs Nifty])</f>
        <v>1.6826865787675847</v>
      </c>
      <c r="O573">
        <v>104.6</v>
      </c>
      <c r="P573">
        <v>109.062700204419</v>
      </c>
      <c r="Q573">
        <v>116.328580897246</v>
      </c>
      <c r="R573">
        <v>66.081882280979002</v>
      </c>
      <c r="S573" s="1">
        <f>(Table2[[#This Row],[Close Price]]-Table2[[#This Row],[20D EMA]])/Table2[[#This Row],[20D EMA]]</f>
        <v>3.9101338432122407E-2</v>
      </c>
      <c r="T573" s="1">
        <f>(Table2[[#This Row],[Close Price]]-Table2[[#This Row],[50D EMA]])/Table2[[#This Row],[50D EMA]]</f>
        <v>-3.4173021914957443E-3</v>
      </c>
      <c r="U573" s="1">
        <f>(Table2[[#This Row],[Close Price]]-Table2[[#This Row],[200D EMA]])/Table2[[#This Row],[200D EMA]]</f>
        <v>-6.5663836336086856E-2</v>
      </c>
      <c r="V573">
        <v>1.1652918965355701</v>
      </c>
      <c r="W573">
        <v>106.41</v>
      </c>
      <c r="X573">
        <v>109.5</v>
      </c>
      <c r="Y573">
        <v>96.6</v>
      </c>
      <c r="Z573">
        <v>109.5</v>
      </c>
      <c r="AA573">
        <v>96</v>
      </c>
      <c r="AB573">
        <v>111.69</v>
      </c>
      <c r="AC573" s="1">
        <f>(Table2[[#This Row],[Close Price]]/Table2[[#This Row],[Day Low]])-1</f>
        <v>2.1426557654355749E-2</v>
      </c>
      <c r="AD573" s="1">
        <f>(Table2[[#This Row],[Day High]]/Table2[[#This Row],[Close Price]])-1</f>
        <v>7.4523875241512272E-3</v>
      </c>
      <c r="AE573" s="1">
        <f>(Table2[[#This Row],[Close Price]]/Table2[[#This Row],[Current Week Low]])-1</f>
        <v>0.12515527950310568</v>
      </c>
      <c r="AF573" s="1">
        <f>(Table2[[#This Row],[Current Week High]]/Table2[[#This Row],[Close Price]])-1</f>
        <v>7.4523875241512272E-3</v>
      </c>
      <c r="AG573" s="1">
        <f>(Table2[[#This Row],[Close Price]]/Table2[[#This Row],[Current Month Low]])-1</f>
        <v>0.1321874999999999</v>
      </c>
      <c r="AH573" s="1">
        <f>(Table2[[#This Row],[Current Month High]]/Table2[[#This Row],[Close Price]])-1</f>
        <v>2.7601435274634323E-2</v>
      </c>
      <c r="AI573">
        <v>45.321556720949403</v>
      </c>
      <c r="AJ573">
        <v>14.3503419253024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3181</v>
      </c>
      <c r="AN573">
        <v>3.83</v>
      </c>
      <c r="AO573" t="s">
        <v>3182</v>
      </c>
      <c r="AP573">
        <v>5.8145723771664999E-2</v>
      </c>
      <c r="AQ573">
        <f>(Table2[[#This Row],[Sharpe Ratio]]-AVERAGE(Table2[Sharpe Ratio]))/_xlfn.STDEV.P(Table2[Sharpe Ratio])</f>
        <v>3.7149567897892173E-3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536</v>
      </c>
      <c r="AT573">
        <f>_xlfn.RANK.AVG(Table2[[#This Row],[6M Return vs Nifty Z-Score]],Table2[6M Return vs Nifty Z-Score])</f>
        <v>710</v>
      </c>
      <c r="AU573">
        <f>_xlfn.RANK.AVG(Table2[[#This Row],[Sharpe Ratio Z-Score]],Table2[Sharpe Ratio Z-Score])</f>
        <v>335</v>
      </c>
      <c r="AV573">
        <f>(Table2[[#This Row],[Rank 1Y]]+Table2[[#This Row],[Rank 6M]]+Table2[[#This Row],[Rank Sharpe]])/3</f>
        <v>527</v>
      </c>
    </row>
    <row r="574" spans="1:48" x14ac:dyDescent="0.3">
      <c r="A574" t="s">
        <v>1060</v>
      </c>
      <c r="B574" t="s">
        <v>1061</v>
      </c>
      <c r="C574" t="s">
        <v>3138</v>
      </c>
      <c r="D574" t="s">
        <v>197</v>
      </c>
      <c r="E574">
        <v>12802.9381964899</v>
      </c>
      <c r="F574">
        <v>394.15</v>
      </c>
      <c r="G574">
        <v>-9.9413195338470892</v>
      </c>
      <c r="H574">
        <f>(Table2[[#This Row],[1Y Return vs Nifty]]-AVERAGE(Table2[1Y Return vs Nifty]))/_xlfn.STDEV.P(Table2[1Y Return vs Nifty])</f>
        <v>-0.57853200299912477</v>
      </c>
      <c r="I574">
        <v>-4.1664921887692001</v>
      </c>
      <c r="J574">
        <f>(Table2[[#This Row],[1M Return vs Nifty]]-AVERAGE(Table2[1M Return vs Nifty]))/_xlfn.STDEV.P(Table2[1M Return vs Nifty])</f>
        <v>-0.43569647560783986</v>
      </c>
      <c r="K574">
        <v>-13.922693007223801</v>
      </c>
      <c r="L574">
        <f>(Table2[[#This Row],[6M Return vs Nifty]]-AVERAGE(Table2[6M Return vs Nifty]))/_xlfn.STDEV.P(Table2[6M Return vs Nifty])</f>
        <v>-0.67258393983591958</v>
      </c>
      <c r="M574">
        <v>0.96876697968936298</v>
      </c>
      <c r="N574">
        <f>(Table2[[#This Row],[1W Return vs Nifty]]-AVERAGE(Table2[1W Return vs Nifty]))/_xlfn.STDEV.P(Table2[1W Return vs Nifty])</f>
        <v>5.0377478663263822E-2</v>
      </c>
      <c r="O574">
        <v>419.45</v>
      </c>
      <c r="P574">
        <v>442.60907093831599</v>
      </c>
      <c r="Q574">
        <v>438.483236565526</v>
      </c>
      <c r="R574">
        <v>40.522946768856002</v>
      </c>
      <c r="S574" s="1">
        <f>(Table2[[#This Row],[Close Price]]-Table2[[#This Row],[20D EMA]])/Table2[[#This Row],[20D EMA]]</f>
        <v>-6.0317081892955086E-2</v>
      </c>
      <c r="T574" s="1">
        <f>(Table2[[#This Row],[Close Price]]-Table2[[#This Row],[50D EMA]])/Table2[[#This Row],[50D EMA]]</f>
        <v>-0.10948503797173531</v>
      </c>
      <c r="U574" s="1">
        <f>(Table2[[#This Row],[Close Price]]-Table2[[#This Row],[200D EMA]])/Table2[[#This Row],[200D EMA]]</f>
        <v>-0.1011058869952967</v>
      </c>
      <c r="V574">
        <v>0.35832675516371898</v>
      </c>
      <c r="W574">
        <v>392.9</v>
      </c>
      <c r="X574">
        <v>409.2</v>
      </c>
      <c r="Y574">
        <v>392.9</v>
      </c>
      <c r="Z574">
        <v>411.25</v>
      </c>
      <c r="AA574">
        <v>392.9</v>
      </c>
      <c r="AB574">
        <v>456.7</v>
      </c>
      <c r="AC574" s="1">
        <f>(Table2[[#This Row],[Close Price]]/Table2[[#This Row],[Day Low]])-1</f>
        <v>3.1814711122422068E-3</v>
      </c>
      <c r="AD574" s="1">
        <f>(Table2[[#This Row],[Day High]]/Table2[[#This Row],[Close Price]])-1</f>
        <v>3.8183432703285503E-2</v>
      </c>
      <c r="AE574" s="1">
        <f>(Table2[[#This Row],[Close Price]]/Table2[[#This Row],[Current Week Low]])-1</f>
        <v>3.1814711122422068E-3</v>
      </c>
      <c r="AF574" s="1">
        <f>(Table2[[#This Row],[Current Week High]]/Table2[[#This Row],[Close Price]])-1</f>
        <v>4.3384498287454054E-2</v>
      </c>
      <c r="AG574" s="1">
        <f>(Table2[[#This Row],[Close Price]]/Table2[[#This Row],[Current Month Low]])-1</f>
        <v>3.1814711122422068E-3</v>
      </c>
      <c r="AH574" s="1">
        <f>(Table2[[#This Row],[Current Month High]]/Table2[[#This Row],[Close Price]])-1</f>
        <v>0.15869592794621346</v>
      </c>
      <c r="AI574">
        <v>38.779652416592597</v>
      </c>
      <c r="AJ574">
        <v>53.784627389777498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-0.18</v>
      </c>
      <c r="AM574" t="s">
        <v>3181</v>
      </c>
      <c r="AN574">
        <v>-8.1199999999999992</v>
      </c>
      <c r="AO574" t="s">
        <v>3181</v>
      </c>
      <c r="AQ574">
        <f>(Table2[[#This Row],[Sharpe Ratio]]-AVERAGE(Table2[Sharpe Ratio]))/_xlfn.STDEV.P(Table2[Sharpe Ratio])</f>
        <v>-0.68702344015560113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513</v>
      </c>
      <c r="AT574">
        <f>_xlfn.RANK.AVG(Table2[[#This Row],[6M Return vs Nifty Z-Score]],Table2[6M Return vs Nifty Z-Score])</f>
        <v>540</v>
      </c>
      <c r="AU574">
        <f>_xlfn.RANK.AVG(Table2[[#This Row],[Sharpe Ratio Z-Score]],Table2[Sharpe Ratio Z-Score])</f>
        <v>529.5</v>
      </c>
      <c r="AV574">
        <f>(Table2[[#This Row],[Rank 1Y]]+Table2[[#This Row],[Rank 6M]]+Table2[[#This Row],[Rank Sharpe]])/3</f>
        <v>527.5</v>
      </c>
    </row>
    <row r="575" spans="1:48" x14ac:dyDescent="0.3">
      <c r="A575" t="s">
        <v>785</v>
      </c>
      <c r="B575" t="s">
        <v>786</v>
      </c>
      <c r="C575" t="s">
        <v>3148</v>
      </c>
      <c r="D575" t="s">
        <v>540</v>
      </c>
      <c r="E575">
        <v>20454.658971745899</v>
      </c>
      <c r="F575">
        <v>169.57</v>
      </c>
      <c r="G575">
        <v>-32.554736201366197</v>
      </c>
      <c r="H575">
        <f>(Table2[[#This Row],[1Y Return vs Nifty]]-AVERAGE(Table2[1Y Return vs Nifty]))/_xlfn.STDEV.P(Table2[1Y Return vs Nifty])</f>
        <v>-0.96657679065069546</v>
      </c>
      <c r="I575">
        <v>-8.5622862655247101</v>
      </c>
      <c r="J575">
        <f>(Table2[[#This Row],[1M Return vs Nifty]]-AVERAGE(Table2[1M Return vs Nifty]))/_xlfn.STDEV.P(Table2[1M Return vs Nifty])</f>
        <v>-0.94262730627628044</v>
      </c>
      <c r="K575">
        <v>-4.4039841248652003</v>
      </c>
      <c r="L575">
        <f>(Table2[[#This Row],[6M Return vs Nifty]]-AVERAGE(Table2[6M Return vs Nifty]))/_xlfn.STDEV.P(Table2[6M Return vs Nifty])</f>
        <v>-0.33556798457542308</v>
      </c>
      <c r="M575">
        <v>0.32193366089660302</v>
      </c>
      <c r="N575">
        <f>(Table2[[#This Row],[1W Return vs Nifty]]-AVERAGE(Table2[1W Return vs Nifty]))/_xlfn.STDEV.P(Table2[1W Return vs Nifty])</f>
        <v>-8.3431880995964047E-2</v>
      </c>
      <c r="O575">
        <v>173.92</v>
      </c>
      <c r="P575">
        <v>178.53553714024699</v>
      </c>
      <c r="Q575">
        <v>175.52349549549101</v>
      </c>
      <c r="R575">
        <v>41.1679091247223</v>
      </c>
      <c r="S575" s="1">
        <f>(Table2[[#This Row],[Close Price]]-Table2[[#This Row],[20D EMA]])/Table2[[#This Row],[20D EMA]]</f>
        <v>-2.501149954001837E-2</v>
      </c>
      <c r="T575" s="1">
        <f>(Table2[[#This Row],[Close Price]]-Table2[[#This Row],[50D EMA]])/Table2[[#This Row],[50D EMA]]</f>
        <v>-5.0217101221725943E-2</v>
      </c>
      <c r="U575" s="1">
        <f>(Table2[[#This Row],[Close Price]]-Table2[[#This Row],[200D EMA]])/Table2[[#This Row],[200D EMA]]</f>
        <v>-3.3918510332105085E-2</v>
      </c>
      <c r="V575">
        <v>0.37203940084721299</v>
      </c>
      <c r="W575">
        <v>167.41</v>
      </c>
      <c r="X575">
        <v>170.65</v>
      </c>
      <c r="Y575">
        <v>160.44999999999999</v>
      </c>
      <c r="Z575">
        <v>170.65</v>
      </c>
      <c r="AA575">
        <v>160.31</v>
      </c>
      <c r="AB575">
        <v>197.99</v>
      </c>
      <c r="AC575" s="1">
        <f>(Table2[[#This Row],[Close Price]]/Table2[[#This Row],[Day Low]])-1</f>
        <v>1.2902455050474826E-2</v>
      </c>
      <c r="AD575" s="1">
        <f>(Table2[[#This Row],[Day High]]/Table2[[#This Row],[Close Price]])-1</f>
        <v>6.3690511293272856E-3</v>
      </c>
      <c r="AE575" s="1">
        <f>(Table2[[#This Row],[Close Price]]/Table2[[#This Row],[Current Week Low]])-1</f>
        <v>5.6840137114365863E-2</v>
      </c>
      <c r="AF575" s="1">
        <f>(Table2[[#This Row],[Current Week High]]/Table2[[#This Row],[Close Price]])-1</f>
        <v>6.3690511293272856E-3</v>
      </c>
      <c r="AG575" s="1">
        <f>(Table2[[#This Row],[Close Price]]/Table2[[#This Row],[Current Month Low]])-1</f>
        <v>5.7763084024702094E-2</v>
      </c>
      <c r="AH575" s="1">
        <f>(Table2[[#This Row],[Current Month High]]/Table2[[#This Row],[Close Price]])-1</f>
        <v>0.16760040101433038</v>
      </c>
      <c r="AI575">
        <v>31.355782272807701</v>
      </c>
      <c r="AJ575">
        <v>19.205623901581699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0.05</v>
      </c>
      <c r="AM575" t="s">
        <v>3182</v>
      </c>
      <c r="AN575">
        <v>-6.49</v>
      </c>
      <c r="AO575" t="s">
        <v>3181</v>
      </c>
      <c r="AP575">
        <v>2.9207390778699998E-4</v>
      </c>
      <c r="AQ575">
        <f>(Table2[[#This Row],[Sharpe Ratio]]-AVERAGE(Table2[Sharpe Ratio]))/_xlfn.STDEV.P(Table2[Sharpe Ratio])</f>
        <v>-0.68355376689731273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649</v>
      </c>
      <c r="AT575">
        <f>_xlfn.RANK.AVG(Table2[[#This Row],[6M Return vs Nifty Z-Score]],Table2[6M Return vs Nifty Z-Score])</f>
        <v>434</v>
      </c>
      <c r="AU575">
        <f>_xlfn.RANK.AVG(Table2[[#This Row],[Sharpe Ratio Z-Score]],Table2[Sharpe Ratio Z-Score])</f>
        <v>501</v>
      </c>
      <c r="AV575">
        <f>(Table2[[#This Row],[Rank 1Y]]+Table2[[#This Row],[Rank 6M]]+Table2[[#This Row],[Rank Sharpe]])/3</f>
        <v>528</v>
      </c>
    </row>
    <row r="576" spans="1:48" x14ac:dyDescent="0.3">
      <c r="A576" t="s">
        <v>1330</v>
      </c>
      <c r="B576" t="s">
        <v>1331</v>
      </c>
      <c r="C576" t="s">
        <v>3147</v>
      </c>
      <c r="D576" t="s">
        <v>470</v>
      </c>
      <c r="E576">
        <v>8386.3431864199993</v>
      </c>
      <c r="F576">
        <v>625.85</v>
      </c>
      <c r="G576">
        <v>-39.638600192715401</v>
      </c>
      <c r="H576">
        <f>(Table2[[#This Row],[1Y Return vs Nifty]]-AVERAGE(Table2[1Y Return vs Nifty]))/_xlfn.STDEV.P(Table2[1Y Return vs Nifty])</f>
        <v>-1.0881354449085476</v>
      </c>
      <c r="I576">
        <v>3.1760372756527802</v>
      </c>
      <c r="J576">
        <f>(Table2[[#This Row],[1M Return vs Nifty]]-AVERAGE(Table2[1M Return vs Nifty]))/_xlfn.STDEV.P(Table2[1M Return vs Nifty])</f>
        <v>0.41105714742679933</v>
      </c>
      <c r="K576">
        <v>-35.815251274464401</v>
      </c>
      <c r="L576">
        <f>(Table2[[#This Row],[6M Return vs Nifty]]-AVERAGE(Table2[6M Return vs Nifty]))/_xlfn.STDEV.P(Table2[6M Return vs Nifty])</f>
        <v>-1.4477039197319714</v>
      </c>
      <c r="M576">
        <v>8.7398752145559406</v>
      </c>
      <c r="N576">
        <f>(Table2[[#This Row],[1W Return vs Nifty]]-AVERAGE(Table2[1W Return vs Nifty]))/_xlfn.STDEV.P(Table2[1W Return vs Nifty])</f>
        <v>1.6579740364454205</v>
      </c>
      <c r="O576">
        <v>609.4</v>
      </c>
      <c r="P576">
        <v>627.09506056897101</v>
      </c>
      <c r="Q576">
        <v>691.74091661237298</v>
      </c>
      <c r="R576">
        <v>66.492044012820102</v>
      </c>
      <c r="S576" s="1">
        <f>(Table2[[#This Row],[Close Price]]-Table2[[#This Row],[20D EMA]])/Table2[[#This Row],[20D EMA]]</f>
        <v>2.6993764358385373E-2</v>
      </c>
      <c r="T576" s="1">
        <f>(Table2[[#This Row],[Close Price]]-Table2[[#This Row],[50D EMA]])/Table2[[#This Row],[50D EMA]]</f>
        <v>-1.9854415179754821E-3</v>
      </c>
      <c r="U576" s="1">
        <f>(Table2[[#This Row],[Close Price]]-Table2[[#This Row],[200D EMA]])/Table2[[#This Row],[200D EMA]]</f>
        <v>-9.5253750399871009E-2</v>
      </c>
      <c r="V576">
        <v>0.99499235617303405</v>
      </c>
      <c r="W576">
        <v>615.65</v>
      </c>
      <c r="X576">
        <v>634</v>
      </c>
      <c r="Y576">
        <v>570.9</v>
      </c>
      <c r="Z576">
        <v>636.54999999999995</v>
      </c>
      <c r="AA576">
        <v>566.5</v>
      </c>
      <c r="AB576">
        <v>655.8</v>
      </c>
      <c r="AC576" s="1">
        <f>(Table2[[#This Row],[Close Price]]/Table2[[#This Row],[Day Low]])-1</f>
        <v>1.6567855112482821E-2</v>
      </c>
      <c r="AD576" s="1">
        <f>(Table2[[#This Row],[Day High]]/Table2[[#This Row],[Close Price]])-1</f>
        <v>1.3022289686027033E-2</v>
      </c>
      <c r="AE576" s="1">
        <f>(Table2[[#This Row],[Close Price]]/Table2[[#This Row],[Current Week Low]])-1</f>
        <v>9.6251532667717798E-2</v>
      </c>
      <c r="AF576" s="1">
        <f>(Table2[[#This Row],[Current Week High]]/Table2[[#This Row],[Close Price]])-1</f>
        <v>1.7096748422145813E-2</v>
      </c>
      <c r="AG576" s="1">
        <f>(Table2[[#This Row],[Close Price]]/Table2[[#This Row],[Current Month Low]])-1</f>
        <v>0.10476610767872918</v>
      </c>
      <c r="AH576" s="1">
        <f>(Table2[[#This Row],[Current Month High]]/Table2[[#This Row],[Close Price]])-1</f>
        <v>4.7854917312454948E-2</v>
      </c>
      <c r="AI576">
        <v>75.281617000878796</v>
      </c>
      <c r="AJ576">
        <v>10.4766107678729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0.02</v>
      </c>
      <c r="AM576" t="s">
        <v>3182</v>
      </c>
      <c r="AN576">
        <v>2.5</v>
      </c>
      <c r="AO576" t="s">
        <v>3182</v>
      </c>
      <c r="AP576">
        <v>0.105289981638855</v>
      </c>
      <c r="AQ576">
        <f>(Table2[[#This Row],[Sharpe Ratio]]-AVERAGE(Table2[Sharpe Ratio]))/_xlfn.STDEV.P(Table2[Sharpe Ratio])</f>
        <v>0.56376214499302324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675</v>
      </c>
      <c r="AT576">
        <f>_xlfn.RANK.AVG(Table2[[#This Row],[6M Return vs Nifty Z-Score]],Table2[6M Return vs Nifty Z-Score])</f>
        <v>713</v>
      </c>
      <c r="AU576">
        <f>_xlfn.RANK.AVG(Table2[[#This Row],[Sharpe Ratio Z-Score]],Table2[Sharpe Ratio Z-Score])</f>
        <v>200</v>
      </c>
      <c r="AV576">
        <f>(Table2[[#This Row],[Rank 1Y]]+Table2[[#This Row],[Rank 6M]]+Table2[[#This Row],[Rank Sharpe]])/3</f>
        <v>529.33333333333337</v>
      </c>
    </row>
    <row r="577" spans="1:48" x14ac:dyDescent="0.3">
      <c r="A577" t="s">
        <v>2067</v>
      </c>
      <c r="B577" t="s">
        <v>2068</v>
      </c>
      <c r="C577" t="s">
        <v>3140</v>
      </c>
      <c r="D577" t="s">
        <v>169</v>
      </c>
      <c r="E577">
        <v>3053.664341315</v>
      </c>
      <c r="F577">
        <v>194.77</v>
      </c>
      <c r="G577">
        <v>10.393551811075699</v>
      </c>
      <c r="H577">
        <f>(Table2[[#This Row],[1Y Return vs Nifty]]-AVERAGE(Table2[1Y Return vs Nifty]))/_xlfn.STDEV.P(Table2[1Y Return vs Nifty])</f>
        <v>-0.2295869077496917</v>
      </c>
      <c r="I577">
        <v>10.854881482487601</v>
      </c>
      <c r="J577">
        <f>(Table2[[#This Row],[1M Return vs Nifty]]-AVERAGE(Table2[1M Return vs Nifty]))/_xlfn.STDEV.P(Table2[1M Return vs Nifty])</f>
        <v>1.2965951877386053</v>
      </c>
      <c r="K577">
        <v>-22.4529220517881</v>
      </c>
      <c r="L577">
        <f>(Table2[[#This Row],[6M Return vs Nifty]]-AVERAGE(Table2[6M Return vs Nifty]))/_xlfn.STDEV.P(Table2[6M Return vs Nifty])</f>
        <v>-0.97460213637649173</v>
      </c>
      <c r="M577">
        <v>7.5089082442708897</v>
      </c>
      <c r="N577">
        <f>(Table2[[#This Row],[1W Return vs Nifty]]-AVERAGE(Table2[1W Return vs Nifty]))/_xlfn.STDEV.P(Table2[1W Return vs Nifty])</f>
        <v>1.4033258956184702</v>
      </c>
      <c r="O577">
        <v>183.7</v>
      </c>
      <c r="P577">
        <v>185.07684851592501</v>
      </c>
      <c r="Q577">
        <v>185.52788967235699</v>
      </c>
      <c r="R577">
        <v>62.098654953440899</v>
      </c>
      <c r="S577" s="1">
        <f>(Table2[[#This Row],[Close Price]]-Table2[[#This Row],[20D EMA]])/Table2[[#This Row],[20D EMA]]</f>
        <v>6.0261295590637032E-2</v>
      </c>
      <c r="T577" s="1">
        <f>(Table2[[#This Row],[Close Price]]-Table2[[#This Row],[50D EMA]])/Table2[[#This Row],[50D EMA]]</f>
        <v>5.2373657547129408E-2</v>
      </c>
      <c r="U577" s="1">
        <f>(Table2[[#This Row],[Close Price]]-Table2[[#This Row],[200D EMA]])/Table2[[#This Row],[200D EMA]]</f>
        <v>4.9815207535452613E-2</v>
      </c>
      <c r="V577">
        <v>0.61415281541192401</v>
      </c>
      <c r="W577">
        <v>184.54</v>
      </c>
      <c r="X577">
        <v>197.1</v>
      </c>
      <c r="Y577">
        <v>170.5</v>
      </c>
      <c r="Z577">
        <v>197.1</v>
      </c>
      <c r="AA577">
        <v>161.21</v>
      </c>
      <c r="AB577">
        <v>204</v>
      </c>
      <c r="AC577" s="1">
        <f>(Table2[[#This Row],[Close Price]]/Table2[[#This Row],[Day Low]])-1</f>
        <v>5.543513601387251E-2</v>
      </c>
      <c r="AD577" s="1">
        <f>(Table2[[#This Row],[Day High]]/Table2[[#This Row],[Close Price]])-1</f>
        <v>1.1962827950916299E-2</v>
      </c>
      <c r="AE577" s="1">
        <f>(Table2[[#This Row],[Close Price]]/Table2[[#This Row],[Current Week Low]])-1</f>
        <v>0.14234604105571846</v>
      </c>
      <c r="AF577" s="1">
        <f>(Table2[[#This Row],[Current Week High]]/Table2[[#This Row],[Close Price]])-1</f>
        <v>1.1962827950916299E-2</v>
      </c>
      <c r="AG577" s="1">
        <f>(Table2[[#This Row],[Close Price]]/Table2[[#This Row],[Current Month Low]])-1</f>
        <v>0.20817567148439919</v>
      </c>
      <c r="AH577" s="1">
        <f>(Table2[[#This Row],[Current Month High]]/Table2[[#This Row],[Close Price]])-1</f>
        <v>4.7389228320583232E-2</v>
      </c>
      <c r="AI577">
        <v>45.299584124865198</v>
      </c>
      <c r="AJ577">
        <v>46.443609022556402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-0.03</v>
      </c>
      <c r="AM577" t="s">
        <v>3181</v>
      </c>
      <c r="AN577">
        <v>6.88</v>
      </c>
      <c r="AO577" t="s">
        <v>3182</v>
      </c>
      <c r="AP577">
        <v>-8.3378584415970004E-3</v>
      </c>
      <c r="AQ577">
        <f>(Table2[[#This Row],[Sharpe Ratio]]-AVERAGE(Table2[Sharpe Ratio]))/_xlfn.STDEV.P(Table2[Sharpe Ratio])</f>
        <v>-0.78607249484658182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375</v>
      </c>
      <c r="AT577">
        <f>_xlfn.RANK.AVG(Table2[[#This Row],[6M Return vs Nifty Z-Score]],Table2[6M Return vs Nifty Z-Score])</f>
        <v>641</v>
      </c>
      <c r="AU577">
        <f>_xlfn.RANK.AVG(Table2[[#This Row],[Sharpe Ratio Z-Score]],Table2[Sharpe Ratio Z-Score])</f>
        <v>575</v>
      </c>
      <c r="AV577">
        <f>(Table2[[#This Row],[Rank 1Y]]+Table2[[#This Row],[Rank 6M]]+Table2[[#This Row],[Rank Sharpe]])/3</f>
        <v>530.33333333333337</v>
      </c>
    </row>
    <row r="578" spans="1:48" x14ac:dyDescent="0.3">
      <c r="A578" t="s">
        <v>1118</v>
      </c>
      <c r="B578" t="s">
        <v>1119</v>
      </c>
      <c r="C578" t="s">
        <v>580</v>
      </c>
      <c r="D578" t="s">
        <v>580</v>
      </c>
      <c r="E578">
        <v>11151.929940646</v>
      </c>
      <c r="F578">
        <v>22.46</v>
      </c>
      <c r="G578">
        <v>2.2153787411625601</v>
      </c>
      <c r="H578">
        <f>(Table2[[#This Row],[1Y Return vs Nifty]]-AVERAGE(Table2[1Y Return vs Nifty]))/_xlfn.STDEV.P(Table2[1Y Return vs Nifty])</f>
        <v>-0.36992383599682854</v>
      </c>
      <c r="I578">
        <v>-9.4958594886434096</v>
      </c>
      <c r="J578">
        <f>(Table2[[#This Row],[1M Return vs Nifty]]-AVERAGE(Table2[1M Return vs Nifty]))/_xlfn.STDEV.P(Table2[1M Return vs Nifty])</f>
        <v>-1.0502886391826394</v>
      </c>
      <c r="K578">
        <v>-23.740821328576601</v>
      </c>
      <c r="L578">
        <f>(Table2[[#This Row],[6M Return vs Nifty]]-AVERAGE(Table2[6M Return vs Nifty]))/_xlfn.STDEV.P(Table2[6M Return vs Nifty])</f>
        <v>-1.0202010311857035</v>
      </c>
      <c r="M578">
        <v>2.2127732915273</v>
      </c>
      <c r="N578">
        <f>(Table2[[#This Row],[1W Return vs Nifty]]-AVERAGE(Table2[1W Return vs Nifty]))/_xlfn.STDEV.P(Table2[1W Return vs Nifty])</f>
        <v>0.30772304693075808</v>
      </c>
      <c r="O578">
        <v>23.07</v>
      </c>
      <c r="P578">
        <v>24.526830928246302</v>
      </c>
      <c r="Q578">
        <v>25.3275311231072</v>
      </c>
      <c r="R578">
        <v>43.680839814096302</v>
      </c>
      <c r="S578" s="1">
        <f>(Table2[[#This Row],[Close Price]]-Table2[[#This Row],[20D EMA]])/Table2[[#This Row],[20D EMA]]</f>
        <v>-2.6441265713047224E-2</v>
      </c>
      <c r="T578" s="1">
        <f>(Table2[[#This Row],[Close Price]]-Table2[[#This Row],[50D EMA]])/Table2[[#This Row],[50D EMA]]</f>
        <v>-8.4268160623476099E-2</v>
      </c>
      <c r="U578" s="1">
        <f>(Table2[[#This Row],[Close Price]]-Table2[[#This Row],[200D EMA]])/Table2[[#This Row],[200D EMA]]</f>
        <v>-0.11321794884662284</v>
      </c>
      <c r="V578">
        <v>0.428275523811595</v>
      </c>
      <c r="W578">
        <v>21.9</v>
      </c>
      <c r="X578">
        <v>22.68</v>
      </c>
      <c r="Y578">
        <v>20.62</v>
      </c>
      <c r="Z578">
        <v>22.68</v>
      </c>
      <c r="AA578">
        <v>20.62</v>
      </c>
      <c r="AB578">
        <v>28</v>
      </c>
      <c r="AC578" s="1">
        <f>(Table2[[#This Row],[Close Price]]/Table2[[#This Row],[Day Low]])-1</f>
        <v>2.5570776255707806E-2</v>
      </c>
      <c r="AD578" s="1">
        <f>(Table2[[#This Row],[Day High]]/Table2[[#This Row],[Close Price]])-1</f>
        <v>9.7951914514691207E-3</v>
      </c>
      <c r="AE578" s="1">
        <f>(Table2[[#This Row],[Close Price]]/Table2[[#This Row],[Current Week Low]])-1</f>
        <v>8.9233753637245394E-2</v>
      </c>
      <c r="AF578" s="1">
        <f>(Table2[[#This Row],[Current Week High]]/Table2[[#This Row],[Close Price]])-1</f>
        <v>9.7951914514691207E-3</v>
      </c>
      <c r="AG578" s="1">
        <f>(Table2[[#This Row],[Close Price]]/Table2[[#This Row],[Current Month Low]])-1</f>
        <v>8.9233753637245394E-2</v>
      </c>
      <c r="AH578" s="1">
        <f>(Table2[[#This Row],[Current Month High]]/Table2[[#This Row],[Close Price]])-1</f>
        <v>0.24666073018699897</v>
      </c>
      <c r="AI578">
        <v>73.864648263579596</v>
      </c>
      <c r="AJ578">
        <v>31.345029239765999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-0.09</v>
      </c>
      <c r="AM578" t="s">
        <v>3181</v>
      </c>
      <c r="AN578">
        <v>-6.42</v>
      </c>
      <c r="AO578" t="s">
        <v>3181</v>
      </c>
      <c r="AP578">
        <v>7.5658534915000003E-5</v>
      </c>
      <c r="AQ578">
        <f>(Table2[[#This Row],[Sharpe Ratio]]-AVERAGE(Table2[Sharpe Ratio]))/_xlfn.STDEV.P(Table2[Sharpe Ratio])</f>
        <v>-0.6861246594416891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436</v>
      </c>
      <c r="AT578">
        <f>_xlfn.RANK.AVG(Table2[[#This Row],[6M Return vs Nifty Z-Score]],Table2[6M Return vs Nifty Z-Score])</f>
        <v>654</v>
      </c>
      <c r="AU578">
        <f>_xlfn.RANK.AVG(Table2[[#This Row],[Sharpe Ratio Z-Score]],Table2[Sharpe Ratio Z-Score])</f>
        <v>503</v>
      </c>
      <c r="AV578">
        <f>(Table2[[#This Row],[Rank 1Y]]+Table2[[#This Row],[Rank 6M]]+Table2[[#This Row],[Rank Sharpe]])/3</f>
        <v>531</v>
      </c>
    </row>
    <row r="579" spans="1:48" x14ac:dyDescent="0.3">
      <c r="A579" t="s">
        <v>1912</v>
      </c>
      <c r="B579" t="s">
        <v>1913</v>
      </c>
      <c r="C579" t="s">
        <v>3155</v>
      </c>
      <c r="D579" t="s">
        <v>1400</v>
      </c>
      <c r="E579">
        <v>3756.2013979599901</v>
      </c>
      <c r="F579">
        <v>568.70000000000005</v>
      </c>
      <c r="G579">
        <v>-49.643273710057699</v>
      </c>
      <c r="H579">
        <f>(Table2[[#This Row],[1Y Return vs Nifty]]-AVERAGE(Table2[1Y Return vs Nifty]))/_xlfn.STDEV.P(Table2[1Y Return vs Nifty])</f>
        <v>-1.2598150043329619</v>
      </c>
      <c r="I579">
        <v>-2.5430108563871201</v>
      </c>
      <c r="J579">
        <f>(Table2[[#This Row],[1M Return vs Nifty]]-AVERAGE(Table2[1M Return vs Nifty]))/_xlfn.STDEV.P(Table2[1M Return vs Nifty])</f>
        <v>-0.24847370629044796</v>
      </c>
      <c r="K579">
        <v>-23.638185039935699</v>
      </c>
      <c r="L579">
        <f>(Table2[[#This Row],[6M Return vs Nifty]]-AVERAGE(Table2[6M Return vs Nifty]))/_xlfn.STDEV.P(Table2[6M Return vs Nifty])</f>
        <v>-1.0165671279654029</v>
      </c>
      <c r="M579">
        <v>0.98192334412113502</v>
      </c>
      <c r="N579">
        <f>(Table2[[#This Row],[1W Return vs Nifty]]-AVERAGE(Table2[1W Return vs Nifty]))/_xlfn.STDEV.P(Table2[1W Return vs Nifty])</f>
        <v>5.3099114436981426E-2</v>
      </c>
      <c r="O579">
        <v>583.11</v>
      </c>
      <c r="P579">
        <v>600.20519612747705</v>
      </c>
      <c r="Q579">
        <v>624.13195236539605</v>
      </c>
      <c r="R579">
        <v>36.359131326085098</v>
      </c>
      <c r="S579" s="1">
        <f>(Table2[[#This Row],[Close Price]]-Table2[[#This Row],[20D EMA]])/Table2[[#This Row],[20D EMA]]</f>
        <v>-2.4712318430484759E-2</v>
      </c>
      <c r="T579" s="1">
        <f>(Table2[[#This Row],[Close Price]]-Table2[[#This Row],[50D EMA]])/Table2[[#This Row],[50D EMA]]</f>
        <v>-5.2490708728862197E-2</v>
      </c>
      <c r="U579" s="1">
        <f>(Table2[[#This Row],[Close Price]]-Table2[[#This Row],[200D EMA]])/Table2[[#This Row],[200D EMA]]</f>
        <v>-8.8814476098066419E-2</v>
      </c>
      <c r="V579">
        <v>0.829756121013279</v>
      </c>
      <c r="W579">
        <v>557.25</v>
      </c>
      <c r="X579">
        <v>571.65</v>
      </c>
      <c r="Y579">
        <v>542.9</v>
      </c>
      <c r="Z579">
        <v>571.65</v>
      </c>
      <c r="AA579">
        <v>542.9</v>
      </c>
      <c r="AB579">
        <v>629.95000000000005</v>
      </c>
      <c r="AC579" s="1">
        <f>(Table2[[#This Row],[Close Price]]/Table2[[#This Row],[Day Low]])-1</f>
        <v>2.0547330641543349E-2</v>
      </c>
      <c r="AD579" s="1">
        <f>(Table2[[#This Row],[Day High]]/Table2[[#This Row],[Close Price]])-1</f>
        <v>5.1872692104799611E-3</v>
      </c>
      <c r="AE579" s="1">
        <f>(Table2[[#This Row],[Close Price]]/Table2[[#This Row],[Current Week Low]])-1</f>
        <v>4.7522564008104728E-2</v>
      </c>
      <c r="AF579" s="1">
        <f>(Table2[[#This Row],[Current Week High]]/Table2[[#This Row],[Close Price]])-1</f>
        <v>5.1872692104799611E-3</v>
      </c>
      <c r="AG579" s="1">
        <f>(Table2[[#This Row],[Close Price]]/Table2[[#This Row],[Current Month Low]])-1</f>
        <v>4.7522564008104728E-2</v>
      </c>
      <c r="AH579" s="1">
        <f>(Table2[[#This Row],[Current Month High]]/Table2[[#This Row],[Close Price]])-1</f>
        <v>0.10770177598030606</v>
      </c>
      <c r="AI579">
        <v>43.309301916651997</v>
      </c>
      <c r="AJ579">
        <v>4.7522564008104702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</v>
      </c>
      <c r="AM579" t="s">
        <v>3183</v>
      </c>
      <c r="AN579">
        <v>-8.1300000000000008</v>
      </c>
      <c r="AO579" t="s">
        <v>3181</v>
      </c>
      <c r="AP579">
        <v>9.1476255586423E-2</v>
      </c>
      <c r="AQ579">
        <f>(Table2[[#This Row],[Sharpe Ratio]]-AVERAGE(Table2[Sharpe Ratio]))/_xlfn.STDEV.P(Table2[Sharpe Ratio])</f>
        <v>0.39966287215966301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705</v>
      </c>
      <c r="AT579">
        <f>_xlfn.RANK.AVG(Table2[[#This Row],[6M Return vs Nifty Z-Score]],Table2[6M Return vs Nifty Z-Score])</f>
        <v>653</v>
      </c>
      <c r="AU579">
        <f>_xlfn.RANK.AVG(Table2[[#This Row],[Sharpe Ratio Z-Score]],Table2[Sharpe Ratio Z-Score])</f>
        <v>239</v>
      </c>
      <c r="AV579">
        <f>(Table2[[#This Row],[Rank 1Y]]+Table2[[#This Row],[Rank 6M]]+Table2[[#This Row],[Rank Sharpe]])/3</f>
        <v>532.33333333333337</v>
      </c>
    </row>
    <row r="580" spans="1:48" x14ac:dyDescent="0.3">
      <c r="A580" t="s">
        <v>1251</v>
      </c>
      <c r="B580" t="s">
        <v>1252</v>
      </c>
      <c r="C580" t="s">
        <v>3146</v>
      </c>
      <c r="D580" t="s">
        <v>820</v>
      </c>
      <c r="E580">
        <v>9264.3252873250003</v>
      </c>
      <c r="F580">
        <v>7183.85</v>
      </c>
      <c r="G580">
        <v>-42.182822945423503</v>
      </c>
      <c r="H580">
        <f>(Table2[[#This Row],[1Y Return vs Nifty]]-AVERAGE(Table2[1Y Return vs Nifty]))/_xlfn.STDEV.P(Table2[1Y Return vs Nifty])</f>
        <v>-1.1317941450655646</v>
      </c>
      <c r="I580">
        <v>-5.19959605156882</v>
      </c>
      <c r="J580">
        <f>(Table2[[#This Row],[1M Return vs Nifty]]-AVERAGE(Table2[1M Return vs Nifty]))/_xlfn.STDEV.P(Table2[1M Return vs Nifty])</f>
        <v>-0.55483585979899663</v>
      </c>
      <c r="K580">
        <v>-5.1325911037816203</v>
      </c>
      <c r="L580">
        <f>(Table2[[#This Row],[6M Return vs Nifty]]-AVERAGE(Table2[6M Return vs Nifty]))/_xlfn.STDEV.P(Table2[6M Return vs Nifty])</f>
        <v>-0.36136477908229925</v>
      </c>
      <c r="M580">
        <v>-1.2245922901424</v>
      </c>
      <c r="N580">
        <f>(Table2[[#This Row],[1W Return vs Nifty]]-AVERAGE(Table2[1W Return vs Nifty]))/_xlfn.STDEV.P(Table2[1W Return vs Nifty])</f>
        <v>-0.40335919641492923</v>
      </c>
      <c r="O580">
        <v>7538.87</v>
      </c>
      <c r="P580">
        <v>8055.6729471395502</v>
      </c>
      <c r="Q580">
        <v>8146.1244794860204</v>
      </c>
      <c r="R580">
        <v>32.502168307289701</v>
      </c>
      <c r="S580" s="1">
        <f>(Table2[[#This Row],[Close Price]]-Table2[[#This Row],[20D EMA]])/Table2[[#This Row],[20D EMA]]</f>
        <v>-4.7091938181716829E-2</v>
      </c>
      <c r="T580" s="1">
        <f>(Table2[[#This Row],[Close Price]]-Table2[[#This Row],[50D EMA]])/Table2[[#This Row],[50D EMA]]</f>
        <v>-0.10822471975468184</v>
      </c>
      <c r="U580" s="1">
        <f>(Table2[[#This Row],[Close Price]]-Table2[[#This Row],[200D EMA]])/Table2[[#This Row],[200D EMA]]</f>
        <v>-0.1181266603412786</v>
      </c>
      <c r="V580">
        <v>0.42729344941833802</v>
      </c>
      <c r="W580">
        <v>7103.95</v>
      </c>
      <c r="X580">
        <v>7289</v>
      </c>
      <c r="Y580">
        <v>6895</v>
      </c>
      <c r="Z580">
        <v>7289</v>
      </c>
      <c r="AA580">
        <v>6874.75</v>
      </c>
      <c r="AB580">
        <v>8272.7999999999993</v>
      </c>
      <c r="AC580" s="1">
        <f>(Table2[[#This Row],[Close Price]]/Table2[[#This Row],[Day Low]])-1</f>
        <v>1.1247263846170252E-2</v>
      </c>
      <c r="AD580" s="1">
        <f>(Table2[[#This Row],[Day High]]/Table2[[#This Row],[Close Price]])-1</f>
        <v>1.4636998266945866E-2</v>
      </c>
      <c r="AE580" s="1">
        <f>(Table2[[#This Row],[Close Price]]/Table2[[#This Row],[Current Week Low]])-1</f>
        <v>4.1892675852066796E-2</v>
      </c>
      <c r="AF580" s="1">
        <f>(Table2[[#This Row],[Current Week High]]/Table2[[#This Row],[Close Price]])-1</f>
        <v>1.4636998266945866E-2</v>
      </c>
      <c r="AG580" s="1">
        <f>(Table2[[#This Row],[Close Price]]/Table2[[#This Row],[Current Month Low]])-1</f>
        <v>4.4961634968544439E-2</v>
      </c>
      <c r="AH580" s="1">
        <f>(Table2[[#This Row],[Current Month High]]/Table2[[#This Row],[Close Price]])-1</f>
        <v>0.15158306479116335</v>
      </c>
      <c r="AI580">
        <v>50.197317594326101</v>
      </c>
      <c r="AJ580">
        <v>8.9915341667678099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-0.25</v>
      </c>
      <c r="AM580" t="s">
        <v>3181</v>
      </c>
      <c r="AN580">
        <v>-10.49</v>
      </c>
      <c r="AO580" t="s">
        <v>3181</v>
      </c>
      <c r="AP580">
        <v>1.3864739540417E-2</v>
      </c>
      <c r="AQ580">
        <f>(Table2[[#This Row],[Sharpe Ratio]]-AVERAGE(Table2[Sharpe Ratio]))/_xlfn.STDEV.P(Table2[Sharpe Ratio])</f>
        <v>-0.52231815586296793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688</v>
      </c>
      <c r="AT580">
        <f>_xlfn.RANK.AVG(Table2[[#This Row],[6M Return vs Nifty Z-Score]],Table2[6M Return vs Nifty Z-Score])</f>
        <v>445</v>
      </c>
      <c r="AU580">
        <f>_xlfn.RANK.AVG(Table2[[#This Row],[Sharpe Ratio Z-Score]],Table2[Sharpe Ratio Z-Score])</f>
        <v>465</v>
      </c>
      <c r="AV580">
        <f>(Table2[[#This Row],[Rank 1Y]]+Table2[[#This Row],[Rank 6M]]+Table2[[#This Row],[Rank Sharpe]])/3</f>
        <v>532.66666666666663</v>
      </c>
    </row>
    <row r="581" spans="1:48" x14ac:dyDescent="0.3">
      <c r="A581" t="s">
        <v>2243</v>
      </c>
      <c r="B581" t="s">
        <v>2244</v>
      </c>
      <c r="C581" t="s">
        <v>3142</v>
      </c>
      <c r="D581" t="s">
        <v>265</v>
      </c>
      <c r="E581">
        <v>2500.1184669999998</v>
      </c>
      <c r="F581">
        <v>257.95</v>
      </c>
      <c r="G581">
        <v>-27.634459755630601</v>
      </c>
      <c r="H581">
        <f>(Table2[[#This Row],[1Y Return vs Nifty]]-AVERAGE(Table2[1Y Return vs Nifty]))/_xlfn.STDEV.P(Table2[1Y Return vs Nifty])</f>
        <v>-0.88214516067436777</v>
      </c>
      <c r="I581">
        <v>-8.2632787177925895</v>
      </c>
      <c r="J581">
        <f>(Table2[[#This Row],[1M Return vs Nifty]]-AVERAGE(Table2[1M Return vs Nifty]))/_xlfn.STDEV.P(Table2[1M Return vs Nifty])</f>
        <v>-0.90814522137846965</v>
      </c>
      <c r="K581">
        <v>-26.407938641064199</v>
      </c>
      <c r="L581">
        <f>(Table2[[#This Row],[6M Return vs Nifty]]-AVERAGE(Table2[6M Return vs Nifty]))/_xlfn.STDEV.P(Table2[6M Return vs Nifty])</f>
        <v>-1.1146320196704664</v>
      </c>
      <c r="M581">
        <v>1.1850180553677701</v>
      </c>
      <c r="N581">
        <f>(Table2[[#This Row],[1W Return vs Nifty]]-AVERAGE(Table2[1W Return vs Nifty]))/_xlfn.STDEV.P(Table2[1W Return vs Nifty])</f>
        <v>9.5112987984511177E-2</v>
      </c>
      <c r="O581">
        <v>270.26</v>
      </c>
      <c r="P581">
        <v>289.39672592658098</v>
      </c>
      <c r="Q581">
        <v>300.74648747572797</v>
      </c>
      <c r="R581">
        <v>34.758849391948303</v>
      </c>
      <c r="S581" s="1">
        <f>(Table2[[#This Row],[Close Price]]-Table2[[#This Row],[20D EMA]])/Table2[[#This Row],[20D EMA]]</f>
        <v>-4.5548730851772377E-2</v>
      </c>
      <c r="T581" s="1">
        <f>(Table2[[#This Row],[Close Price]]-Table2[[#This Row],[50D EMA]])/Table2[[#This Row],[50D EMA]]</f>
        <v>-0.10866303281730605</v>
      </c>
      <c r="U581" s="1">
        <f>(Table2[[#This Row],[Close Price]]-Table2[[#This Row],[200D EMA]])/Table2[[#This Row],[200D EMA]]</f>
        <v>-0.14230087218951115</v>
      </c>
      <c r="V581">
        <v>0.95510991375022103</v>
      </c>
      <c r="W581">
        <v>255.15</v>
      </c>
      <c r="X581">
        <v>260.7</v>
      </c>
      <c r="Y581">
        <v>242.6</v>
      </c>
      <c r="Z581">
        <v>260.7</v>
      </c>
      <c r="AA581">
        <v>242.6</v>
      </c>
      <c r="AB581">
        <v>302.60000000000002</v>
      </c>
      <c r="AC581" s="1">
        <f>(Table2[[#This Row],[Close Price]]/Table2[[#This Row],[Day Low]])-1</f>
        <v>1.0973936899862702E-2</v>
      </c>
      <c r="AD581" s="1">
        <f>(Table2[[#This Row],[Day High]]/Table2[[#This Row],[Close Price]])-1</f>
        <v>1.0660980810234477E-2</v>
      </c>
      <c r="AE581" s="1">
        <f>(Table2[[#This Row],[Close Price]]/Table2[[#This Row],[Current Week Low]])-1</f>
        <v>6.3272877164056052E-2</v>
      </c>
      <c r="AF581" s="1">
        <f>(Table2[[#This Row],[Current Week High]]/Table2[[#This Row],[Close Price]])-1</f>
        <v>1.0660980810234477E-2</v>
      </c>
      <c r="AG581" s="1">
        <f>(Table2[[#This Row],[Close Price]]/Table2[[#This Row],[Current Month Low]])-1</f>
        <v>6.3272877164056052E-2</v>
      </c>
      <c r="AH581" s="1">
        <f>(Table2[[#This Row],[Current Month High]]/Table2[[#This Row],[Close Price]])-1</f>
        <v>0.1730955611552627</v>
      </c>
      <c r="AI581">
        <v>55.6697034308974</v>
      </c>
      <c r="AJ581">
        <v>6.3272877164055998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-0.09</v>
      </c>
      <c r="AM581" t="s">
        <v>3181</v>
      </c>
      <c r="AN581">
        <v>-8.51</v>
      </c>
      <c r="AO581" t="s">
        <v>3181</v>
      </c>
      <c r="AP581">
        <v>6.9483832533936002E-2</v>
      </c>
      <c r="AQ581">
        <f>(Table2[[#This Row],[Sharpe Ratio]]-AVERAGE(Table2[Sharpe Ratio]))/_xlfn.STDEV.P(Table2[Sharpe Ratio])</f>
        <v>0.13840529277387764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623</v>
      </c>
      <c r="AT581">
        <f>_xlfn.RANK.AVG(Table2[[#This Row],[6M Return vs Nifty Z-Score]],Table2[6M Return vs Nifty Z-Score])</f>
        <v>672</v>
      </c>
      <c r="AU581">
        <f>_xlfn.RANK.AVG(Table2[[#This Row],[Sharpe Ratio Z-Score]],Table2[Sharpe Ratio Z-Score])</f>
        <v>304</v>
      </c>
      <c r="AV581">
        <f>(Table2[[#This Row],[Rank 1Y]]+Table2[[#This Row],[Rank 6M]]+Table2[[#This Row],[Rank Sharpe]])/3</f>
        <v>533</v>
      </c>
    </row>
    <row r="582" spans="1:48" x14ac:dyDescent="0.3">
      <c r="A582" t="s">
        <v>1347</v>
      </c>
      <c r="B582" t="s">
        <v>1348</v>
      </c>
      <c r="C582" t="s">
        <v>3145</v>
      </c>
      <c r="D582" t="s">
        <v>438</v>
      </c>
      <c r="E582">
        <v>8295.5096686420002</v>
      </c>
      <c r="F582">
        <v>188.26</v>
      </c>
      <c r="G582">
        <v>-38.438589718477999</v>
      </c>
      <c r="H582">
        <f>(Table2[[#This Row],[1Y Return vs Nifty]]-AVERAGE(Table2[1Y Return vs Nifty]))/_xlfn.STDEV.P(Table2[1Y Return vs Nifty])</f>
        <v>-1.0675433417115123</v>
      </c>
      <c r="I582">
        <v>-3.3104622169257301</v>
      </c>
      <c r="J582">
        <f>(Table2[[#This Row],[1M Return vs Nifty]]-AVERAGE(Table2[1M Return vs Nifty]))/_xlfn.STDEV.P(Table2[1M Return vs Nifty])</f>
        <v>-0.33697756905160176</v>
      </c>
      <c r="K582">
        <v>-0.988482092720953</v>
      </c>
      <c r="L582">
        <f>(Table2[[#This Row],[6M Return vs Nifty]]-AVERAGE(Table2[6M Return vs Nifty]))/_xlfn.STDEV.P(Table2[6M Return vs Nifty])</f>
        <v>-0.21463995806642874</v>
      </c>
      <c r="M582">
        <v>4.4572782729476099</v>
      </c>
      <c r="N582">
        <f>(Table2[[#This Row],[1W Return vs Nifty]]-AVERAGE(Table2[1W Return vs Nifty]))/_xlfn.STDEV.P(Table2[1W Return vs Nifty])</f>
        <v>0.77204015241991408</v>
      </c>
      <c r="O582">
        <v>186.04</v>
      </c>
      <c r="P582">
        <v>190.38521629114601</v>
      </c>
      <c r="Q582">
        <v>192.108860235028</v>
      </c>
      <c r="R582">
        <v>51.687637699980499</v>
      </c>
      <c r="S582" s="1">
        <f>(Table2[[#This Row],[Close Price]]-Table2[[#This Row],[20D EMA]])/Table2[[#This Row],[20D EMA]]</f>
        <v>1.1932917652117819E-2</v>
      </c>
      <c r="T582" s="1">
        <f>(Table2[[#This Row],[Close Price]]-Table2[[#This Row],[50D EMA]])/Table2[[#This Row],[50D EMA]]</f>
        <v>-1.1162717003698632E-2</v>
      </c>
      <c r="U582" s="1">
        <f>(Table2[[#This Row],[Close Price]]-Table2[[#This Row],[200D EMA]])/Table2[[#This Row],[200D EMA]]</f>
        <v>-2.0034787725663861E-2</v>
      </c>
      <c r="V582">
        <v>0.30734357212463798</v>
      </c>
      <c r="W582">
        <v>182.56</v>
      </c>
      <c r="X582">
        <v>189.35</v>
      </c>
      <c r="Y582">
        <v>173.75</v>
      </c>
      <c r="Z582">
        <v>189.35</v>
      </c>
      <c r="AA582">
        <v>171.65</v>
      </c>
      <c r="AB582">
        <v>207</v>
      </c>
      <c r="AC582" s="1">
        <f>(Table2[[#This Row],[Close Price]]/Table2[[#This Row],[Day Low]])-1</f>
        <v>3.1222611744084139E-2</v>
      </c>
      <c r="AD582" s="1">
        <f>(Table2[[#This Row],[Day High]]/Table2[[#This Row],[Close Price]])-1</f>
        <v>5.7898650802081786E-3</v>
      </c>
      <c r="AE582" s="1">
        <f>(Table2[[#This Row],[Close Price]]/Table2[[#This Row],[Current Week Low]])-1</f>
        <v>8.3510791366906423E-2</v>
      </c>
      <c r="AF582" s="1">
        <f>(Table2[[#This Row],[Current Week High]]/Table2[[#This Row],[Close Price]])-1</f>
        <v>5.7898650802081786E-3</v>
      </c>
      <c r="AG582" s="1">
        <f>(Table2[[#This Row],[Close Price]]/Table2[[#This Row],[Current Month Low]])-1</f>
        <v>9.6766676376347061E-2</v>
      </c>
      <c r="AH582" s="1">
        <f>(Table2[[#This Row],[Current Month High]]/Table2[[#This Row],[Close Price]])-1</f>
        <v>9.954318495697434E-2</v>
      </c>
      <c r="AI582">
        <v>18.931265271433102</v>
      </c>
      <c r="AJ582">
        <v>29.834482758620599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0.04</v>
      </c>
      <c r="AM582" t="s">
        <v>3182</v>
      </c>
      <c r="AN582">
        <v>-1.81</v>
      </c>
      <c r="AO582" t="s">
        <v>3181</v>
      </c>
      <c r="AQ582">
        <f>(Table2[[#This Row],[Sharpe Ratio]]-AVERAGE(Table2[Sharpe Ratio]))/_xlfn.STDEV.P(Table2[Sharpe Ratio])</f>
        <v>-0.68702344015560113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672</v>
      </c>
      <c r="AT582">
        <f>_xlfn.RANK.AVG(Table2[[#This Row],[6M Return vs Nifty Z-Score]],Table2[6M Return vs Nifty Z-Score])</f>
        <v>399</v>
      </c>
      <c r="AU582">
        <f>_xlfn.RANK.AVG(Table2[[#This Row],[Sharpe Ratio Z-Score]],Table2[Sharpe Ratio Z-Score])</f>
        <v>529.5</v>
      </c>
      <c r="AV582">
        <f>(Table2[[#This Row],[Rank 1Y]]+Table2[[#This Row],[Rank 6M]]+Table2[[#This Row],[Rank Sharpe]])/3</f>
        <v>533.5</v>
      </c>
    </row>
    <row r="583" spans="1:48" x14ac:dyDescent="0.3">
      <c r="A583" t="s">
        <v>1122</v>
      </c>
      <c r="B583" t="s">
        <v>1123</v>
      </c>
      <c r="C583" t="s">
        <v>3136</v>
      </c>
      <c r="D583" t="s">
        <v>24</v>
      </c>
      <c r="E583">
        <v>11059.175475909</v>
      </c>
      <c r="F583">
        <v>100.43</v>
      </c>
      <c r="G583">
        <v>-32.653073524261899</v>
      </c>
      <c r="H583">
        <f>(Table2[[#This Row],[1Y Return vs Nifty]]-AVERAGE(Table2[1Y Return vs Nifty]))/_xlfn.STDEV.P(Table2[1Y Return vs Nifty])</f>
        <v>-0.96826425283928619</v>
      </c>
      <c r="I583">
        <v>-0.321181129450342</v>
      </c>
      <c r="J583">
        <f>(Table2[[#This Row],[1M Return vs Nifty]]-AVERAGE(Table2[1M Return vs Nifty]))/_xlfn.STDEV.P(Table2[1M Return vs Nifty])</f>
        <v>7.7516694694684833E-3</v>
      </c>
      <c r="K583">
        <v>-34.646152152510297</v>
      </c>
      <c r="L583">
        <f>(Table2[[#This Row],[6M Return vs Nifty]]-AVERAGE(Table2[6M Return vs Nifty]))/_xlfn.STDEV.P(Table2[6M Return vs Nifty])</f>
        <v>-1.4063112201285835</v>
      </c>
      <c r="M583">
        <v>6.7889639472471099</v>
      </c>
      <c r="N583">
        <f>(Table2[[#This Row],[1W Return vs Nifty]]-AVERAGE(Table2[1W Return vs Nifty]))/_xlfn.STDEV.P(Table2[1W Return vs Nifty])</f>
        <v>1.2543921864600371</v>
      </c>
      <c r="O583">
        <v>98.55</v>
      </c>
      <c r="P583">
        <v>102.673143868157</v>
      </c>
      <c r="Q583">
        <v>110.847650266475</v>
      </c>
      <c r="R583">
        <v>62.662030139569801</v>
      </c>
      <c r="S583" s="1">
        <f>(Table2[[#This Row],[Close Price]]-Table2[[#This Row],[20D EMA]])/Table2[[#This Row],[20D EMA]]</f>
        <v>1.9076610857432875E-2</v>
      </c>
      <c r="T583" s="1">
        <f>(Table2[[#This Row],[Close Price]]-Table2[[#This Row],[50D EMA]])/Table2[[#This Row],[50D EMA]]</f>
        <v>-2.1847425564736012E-2</v>
      </c>
      <c r="U583" s="1">
        <f>(Table2[[#This Row],[Close Price]]-Table2[[#This Row],[200D EMA]])/Table2[[#This Row],[200D EMA]]</f>
        <v>-9.3981696873422407E-2</v>
      </c>
      <c r="V583">
        <v>0.91397749241858295</v>
      </c>
      <c r="W583">
        <v>99</v>
      </c>
      <c r="X583">
        <v>101.74</v>
      </c>
      <c r="Y583">
        <v>94.48</v>
      </c>
      <c r="Z583">
        <v>101.74</v>
      </c>
      <c r="AA583">
        <v>88.11</v>
      </c>
      <c r="AB583">
        <v>108</v>
      </c>
      <c r="AC583" s="1">
        <f>(Table2[[#This Row],[Close Price]]/Table2[[#This Row],[Day Low]])-1</f>
        <v>1.4444444444444482E-2</v>
      </c>
      <c r="AD583" s="1">
        <f>(Table2[[#This Row],[Day High]]/Table2[[#This Row],[Close Price]])-1</f>
        <v>1.3043911181917611E-2</v>
      </c>
      <c r="AE583" s="1">
        <f>(Table2[[#This Row],[Close Price]]/Table2[[#This Row],[Current Week Low]])-1</f>
        <v>6.2976291278577401E-2</v>
      </c>
      <c r="AF583" s="1">
        <f>(Table2[[#This Row],[Current Week High]]/Table2[[#This Row],[Close Price]])-1</f>
        <v>1.3043911181917611E-2</v>
      </c>
      <c r="AG583" s="1">
        <f>(Table2[[#This Row],[Close Price]]/Table2[[#This Row],[Current Month Low]])-1</f>
        <v>0.13982521847690399</v>
      </c>
      <c r="AH583" s="1">
        <f>(Table2[[#This Row],[Current Month High]]/Table2[[#This Row],[Close Price]])-1</f>
        <v>7.5375883700089519E-2</v>
      </c>
      <c r="AI583">
        <v>51.847057652095899</v>
      </c>
      <c r="AJ583">
        <v>13.9825218476904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-0.11</v>
      </c>
      <c r="AM583" t="s">
        <v>3181</v>
      </c>
      <c r="AN583">
        <v>3.74</v>
      </c>
      <c r="AO583" t="s">
        <v>3182</v>
      </c>
      <c r="AP583">
        <v>8.9034438970316002E-2</v>
      </c>
      <c r="AQ583">
        <f>(Table2[[#This Row],[Sharpe Ratio]]-AVERAGE(Table2[Sharpe Ratio]))/_xlfn.STDEV.P(Table2[Sharpe Ratio])</f>
        <v>0.37065546825034423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650</v>
      </c>
      <c r="AT583">
        <f>_xlfn.RANK.AVG(Table2[[#This Row],[6M Return vs Nifty Z-Score]],Table2[6M Return vs Nifty Z-Score])</f>
        <v>708</v>
      </c>
      <c r="AU583">
        <f>_xlfn.RANK.AVG(Table2[[#This Row],[Sharpe Ratio Z-Score]],Table2[Sharpe Ratio Z-Score])</f>
        <v>244</v>
      </c>
      <c r="AV583">
        <f>(Table2[[#This Row],[Rank 1Y]]+Table2[[#This Row],[Rank 6M]]+Table2[[#This Row],[Rank Sharpe]])/3</f>
        <v>534</v>
      </c>
    </row>
    <row r="584" spans="1:48" x14ac:dyDescent="0.3">
      <c r="A584" t="s">
        <v>1247</v>
      </c>
      <c r="B584" t="s">
        <v>1248</v>
      </c>
      <c r="C584" t="s">
        <v>3136</v>
      </c>
      <c r="D584" t="s">
        <v>136</v>
      </c>
      <c r="E584">
        <v>9339.9664950280003</v>
      </c>
      <c r="F584">
        <v>86.84</v>
      </c>
      <c r="G584">
        <v>-21.795510551033399</v>
      </c>
      <c r="H584">
        <f>(Table2[[#This Row],[1Y Return vs Nifty]]-AVERAGE(Table2[1Y Return vs Nifty]))/_xlfn.STDEV.P(Table2[1Y Return vs Nifty])</f>
        <v>-0.78194916475214671</v>
      </c>
      <c r="I584">
        <v>-5.4839203653173296</v>
      </c>
      <c r="J584">
        <f>(Table2[[#This Row],[1M Return vs Nifty]]-AVERAGE(Table2[1M Return vs Nifty]))/_xlfn.STDEV.P(Table2[1M Return vs Nifty])</f>
        <v>-0.58762464790668467</v>
      </c>
      <c r="K584">
        <v>-8.6222890671872694</v>
      </c>
      <c r="L584">
        <f>(Table2[[#This Row],[6M Return vs Nifty]]-AVERAGE(Table2[6M Return vs Nifty]))/_xlfn.STDEV.P(Table2[6M Return vs Nifty])</f>
        <v>-0.48491975983052304</v>
      </c>
      <c r="M584">
        <v>2.7584816644955299</v>
      </c>
      <c r="N584">
        <f>(Table2[[#This Row],[1W Return vs Nifty]]-AVERAGE(Table2[1W Return vs Nifty]))/_xlfn.STDEV.P(Table2[1W Return vs Nifty])</f>
        <v>0.42061285304625479</v>
      </c>
      <c r="O584">
        <v>85.55</v>
      </c>
      <c r="P584">
        <v>86.282471568119206</v>
      </c>
      <c r="Q584">
        <v>85.728642453401307</v>
      </c>
      <c r="R584">
        <v>46.261608050157498</v>
      </c>
      <c r="S584" s="1">
        <f>(Table2[[#This Row],[Close Price]]-Table2[[#This Row],[20D EMA]])/Table2[[#This Row],[20D EMA]]</f>
        <v>1.5078901227352498E-2</v>
      </c>
      <c r="T584" s="1">
        <f>(Table2[[#This Row],[Close Price]]-Table2[[#This Row],[50D EMA]])/Table2[[#This Row],[50D EMA]]</f>
        <v>6.4616650606796064E-3</v>
      </c>
      <c r="U584" s="1">
        <f>(Table2[[#This Row],[Close Price]]-Table2[[#This Row],[200D EMA]])/Table2[[#This Row],[200D EMA]]</f>
        <v>1.2963666690543791E-2</v>
      </c>
      <c r="V584">
        <v>0.501820029068898</v>
      </c>
      <c r="W584">
        <v>83.33</v>
      </c>
      <c r="X584">
        <v>87.35</v>
      </c>
      <c r="Y584">
        <v>79.22</v>
      </c>
      <c r="Z584">
        <v>87.35</v>
      </c>
      <c r="AA584">
        <v>77.61</v>
      </c>
      <c r="AB584">
        <v>96</v>
      </c>
      <c r="AC584" s="1">
        <f>(Table2[[#This Row],[Close Price]]/Table2[[#This Row],[Day Low]])-1</f>
        <v>4.2121684867394649E-2</v>
      </c>
      <c r="AD584" s="1">
        <f>(Table2[[#This Row],[Day High]]/Table2[[#This Row],[Close Price]])-1</f>
        <v>5.8728696453247409E-3</v>
      </c>
      <c r="AE584" s="1">
        <f>(Table2[[#This Row],[Close Price]]/Table2[[#This Row],[Current Week Low]])-1</f>
        <v>9.618783135571829E-2</v>
      </c>
      <c r="AF584" s="1">
        <f>(Table2[[#This Row],[Current Week High]]/Table2[[#This Row],[Close Price]])-1</f>
        <v>5.8728696453247409E-3</v>
      </c>
      <c r="AG584" s="1">
        <f>(Table2[[#This Row],[Close Price]]/Table2[[#This Row],[Current Month Low]])-1</f>
        <v>0.11892797319933002</v>
      </c>
      <c r="AH584" s="1">
        <f>(Table2[[#This Row],[Current Month High]]/Table2[[#This Row],[Close Price]])-1</f>
        <v>0.10548134500230311</v>
      </c>
      <c r="AI584">
        <v>21.844771994472499</v>
      </c>
      <c r="AJ584">
        <v>19.944751381215401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0.01</v>
      </c>
      <c r="AM584" t="s">
        <v>3182</v>
      </c>
      <c r="AN584">
        <v>-2.4900000000000002</v>
      </c>
      <c r="AO584" t="s">
        <v>3181</v>
      </c>
      <c r="AQ584">
        <f>(Table2[[#This Row],[Sharpe Ratio]]-AVERAGE(Table2[Sharpe Ratio]))/_xlfn.STDEV.P(Table2[Sharpe Ratio])</f>
        <v>-0.68702344015560113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588</v>
      </c>
      <c r="AT584">
        <f>_xlfn.RANK.AVG(Table2[[#This Row],[6M Return vs Nifty Z-Score]],Table2[6M Return vs Nifty Z-Score])</f>
        <v>485</v>
      </c>
      <c r="AU584">
        <f>_xlfn.RANK.AVG(Table2[[#This Row],[Sharpe Ratio Z-Score]],Table2[Sharpe Ratio Z-Score])</f>
        <v>529.5</v>
      </c>
      <c r="AV584">
        <f>(Table2[[#This Row],[Rank 1Y]]+Table2[[#This Row],[Rank 6M]]+Table2[[#This Row],[Rank Sharpe]])/3</f>
        <v>534.16666666666663</v>
      </c>
    </row>
    <row r="585" spans="1:48" x14ac:dyDescent="0.3">
      <c r="A585" t="s">
        <v>1409</v>
      </c>
      <c r="B585" t="s">
        <v>1410</v>
      </c>
      <c r="C585" t="s">
        <v>3148</v>
      </c>
      <c r="D585" t="s">
        <v>268</v>
      </c>
      <c r="E585">
        <v>7633.9916468899901</v>
      </c>
      <c r="F585">
        <v>378.7</v>
      </c>
      <c r="G585">
        <v>-31.7979290269441</v>
      </c>
      <c r="H585">
        <f>(Table2[[#This Row],[1Y Return vs Nifty]]-AVERAGE(Table2[1Y Return vs Nifty]))/_xlfn.STDEV.P(Table2[1Y Return vs Nifty])</f>
        <v>-0.95359002780942914</v>
      </c>
      <c r="I585">
        <v>2.29774487910543</v>
      </c>
      <c r="J585">
        <f>(Table2[[#This Row],[1M Return vs Nifty]]-AVERAGE(Table2[1M Return vs Nifty]))/_xlfn.STDEV.P(Table2[1M Return vs Nifty])</f>
        <v>0.30977089825833376</v>
      </c>
      <c r="K585">
        <v>-15.783328346286799</v>
      </c>
      <c r="L585">
        <f>(Table2[[#This Row],[6M Return vs Nifty]]-AVERAGE(Table2[6M Return vs Nifty]))/_xlfn.STDEV.P(Table2[6M Return vs Nifty])</f>
        <v>-0.73846091999526819</v>
      </c>
      <c r="M585">
        <v>1.58842379644482</v>
      </c>
      <c r="N585">
        <f>(Table2[[#This Row],[1W Return vs Nifty]]-AVERAGE(Table2[1W Return vs Nifty]))/_xlfn.STDEV.P(Table2[1W Return vs Nifty])</f>
        <v>0.17856487941942178</v>
      </c>
      <c r="O585">
        <v>379.25</v>
      </c>
      <c r="P585">
        <v>394.48426191380099</v>
      </c>
      <c r="Q585">
        <v>403.85587212054497</v>
      </c>
      <c r="R585">
        <v>49.510087953753199</v>
      </c>
      <c r="S585" s="1">
        <f>(Table2[[#This Row],[Close Price]]-Table2[[#This Row],[20D EMA]])/Table2[[#This Row],[20D EMA]]</f>
        <v>-1.4502307185234313E-3</v>
      </c>
      <c r="T585" s="1">
        <f>(Table2[[#This Row],[Close Price]]-Table2[[#This Row],[50D EMA]])/Table2[[#This Row],[50D EMA]]</f>
        <v>-4.0012399575144603E-2</v>
      </c>
      <c r="U585" s="1">
        <f>(Table2[[#This Row],[Close Price]]-Table2[[#This Row],[200D EMA]])/Table2[[#This Row],[200D EMA]]</f>
        <v>-6.2289232018486858E-2</v>
      </c>
      <c r="V585">
        <v>0.70577035555918699</v>
      </c>
      <c r="W585">
        <v>371.2</v>
      </c>
      <c r="X585">
        <v>381.7</v>
      </c>
      <c r="Y585">
        <v>359.05</v>
      </c>
      <c r="Z585">
        <v>382.5</v>
      </c>
      <c r="AA585">
        <v>352.5</v>
      </c>
      <c r="AB585">
        <v>399.9</v>
      </c>
      <c r="AC585" s="1">
        <f>(Table2[[#This Row],[Close Price]]/Table2[[#This Row],[Day Low]])-1</f>
        <v>2.0204741379310276E-2</v>
      </c>
      <c r="AD585" s="1">
        <f>(Table2[[#This Row],[Day High]]/Table2[[#This Row],[Close Price]])-1</f>
        <v>7.9218378663850064E-3</v>
      </c>
      <c r="AE585" s="1">
        <f>(Table2[[#This Row],[Close Price]]/Table2[[#This Row],[Current Week Low]])-1</f>
        <v>5.4727753794735934E-2</v>
      </c>
      <c r="AF585" s="1">
        <f>(Table2[[#This Row],[Current Week High]]/Table2[[#This Row],[Close Price]])-1</f>
        <v>1.0034327964087764E-2</v>
      </c>
      <c r="AG585" s="1">
        <f>(Table2[[#This Row],[Close Price]]/Table2[[#This Row],[Current Month Low]])-1</f>
        <v>7.4326241134751836E-2</v>
      </c>
      <c r="AH585" s="1">
        <f>(Table2[[#This Row],[Current Month High]]/Table2[[#This Row],[Close Price]])-1</f>
        <v>5.5980987589120623E-2</v>
      </c>
      <c r="AI585">
        <v>33.3509374174808</v>
      </c>
      <c r="AJ585">
        <v>8.9000718907260996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-0.14000000000000001</v>
      </c>
      <c r="AM585" t="s">
        <v>3181</v>
      </c>
      <c r="AN585">
        <v>-1.93</v>
      </c>
      <c r="AO585" t="s">
        <v>3181</v>
      </c>
      <c r="AP585">
        <v>4.3821724774254001E-2</v>
      </c>
      <c r="AQ585">
        <f>(Table2[[#This Row],[Sharpe Ratio]]-AVERAGE(Table2[Sharpe Ratio]))/_xlfn.STDEV.P(Table2[Sharpe Ratio])</f>
        <v>-0.16644607077214757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644</v>
      </c>
      <c r="AT585">
        <f>_xlfn.RANK.AVG(Table2[[#This Row],[6M Return vs Nifty Z-Score]],Table2[6M Return vs Nifty Z-Score])</f>
        <v>570</v>
      </c>
      <c r="AU585">
        <f>_xlfn.RANK.AVG(Table2[[#This Row],[Sharpe Ratio Z-Score]],Table2[Sharpe Ratio Z-Score])</f>
        <v>390</v>
      </c>
      <c r="AV585">
        <f>(Table2[[#This Row],[Rank 1Y]]+Table2[[#This Row],[Rank 6M]]+Table2[[#This Row],[Rank Sharpe]])/3</f>
        <v>534.66666666666663</v>
      </c>
    </row>
    <row r="586" spans="1:48" x14ac:dyDescent="0.3">
      <c r="A586" t="s">
        <v>1665</v>
      </c>
      <c r="B586" t="s">
        <v>1666</v>
      </c>
      <c r="C586" t="s">
        <v>3146</v>
      </c>
      <c r="D586" t="s">
        <v>307</v>
      </c>
      <c r="E586">
        <v>5279.7391707549996</v>
      </c>
      <c r="F586">
        <v>247.45</v>
      </c>
      <c r="G586">
        <v>-13.147250146599401</v>
      </c>
      <c r="H586">
        <f>(Table2[[#This Row],[1Y Return vs Nifty]]-AVERAGE(Table2[1Y Return vs Nifty]))/_xlfn.STDEV.P(Table2[1Y Return vs Nifty])</f>
        <v>-0.63354556782845151</v>
      </c>
      <c r="I586">
        <v>8.6439283827575402</v>
      </c>
      <c r="J586">
        <f>(Table2[[#This Row],[1M Return vs Nifty]]-AVERAGE(Table2[1M Return vs Nifty]))/_xlfn.STDEV.P(Table2[1M Return vs Nifty])</f>
        <v>1.04162412407077</v>
      </c>
      <c r="K586">
        <v>2.41081148866928</v>
      </c>
      <c r="L586">
        <f>(Table2[[#This Row],[6M Return vs Nifty]]-AVERAGE(Table2[6M Return vs Nifty]))/_xlfn.STDEV.P(Table2[6M Return vs Nifty])</f>
        <v>-9.4285802087741413E-2</v>
      </c>
      <c r="M586">
        <v>14.375270729311101</v>
      </c>
      <c r="N586">
        <f>(Table2[[#This Row],[1W Return vs Nifty]]-AVERAGE(Table2[1W Return vs Nifty]))/_xlfn.STDEV.P(Table2[1W Return vs Nifty])</f>
        <v>2.8237591674019633</v>
      </c>
      <c r="O586">
        <v>236.36</v>
      </c>
      <c r="P586">
        <v>243.41053457814701</v>
      </c>
      <c r="Q586">
        <v>241.711207963915</v>
      </c>
      <c r="R586">
        <v>64.268864691847</v>
      </c>
      <c r="S586" s="1">
        <f>(Table2[[#This Row],[Close Price]]-Table2[[#This Row],[20D EMA]])/Table2[[#This Row],[20D EMA]]</f>
        <v>4.6919952614655501E-2</v>
      </c>
      <c r="T586" s="1">
        <f>(Table2[[#This Row],[Close Price]]-Table2[[#This Row],[50D EMA]])/Table2[[#This Row],[50D EMA]]</f>
        <v>1.6595277722279967E-2</v>
      </c>
      <c r="U586" s="1">
        <f>(Table2[[#This Row],[Close Price]]-Table2[[#This Row],[200D EMA]])/Table2[[#This Row],[200D EMA]]</f>
        <v>2.3742349742183779E-2</v>
      </c>
      <c r="V586">
        <v>2.0234982978157401</v>
      </c>
      <c r="W586">
        <v>239.9</v>
      </c>
      <c r="X586">
        <v>249.49</v>
      </c>
      <c r="Y586">
        <v>215.99</v>
      </c>
      <c r="Z586">
        <v>265</v>
      </c>
      <c r="AA586">
        <v>204.7</v>
      </c>
      <c r="AB586">
        <v>265</v>
      </c>
      <c r="AC586" s="1">
        <f>(Table2[[#This Row],[Close Price]]/Table2[[#This Row],[Day Low]])-1</f>
        <v>3.1471446436014849E-2</v>
      </c>
      <c r="AD586" s="1">
        <f>(Table2[[#This Row],[Day High]]/Table2[[#This Row],[Close Price]])-1</f>
        <v>8.2440897150939385E-3</v>
      </c>
      <c r="AE586" s="1">
        <f>(Table2[[#This Row],[Close Price]]/Table2[[#This Row],[Current Week Low]])-1</f>
        <v>0.14565489143015875</v>
      </c>
      <c r="AF586" s="1">
        <f>(Table2[[#This Row],[Current Week High]]/Table2[[#This Row],[Close Price]])-1</f>
        <v>7.0923418872499644E-2</v>
      </c>
      <c r="AG586" s="1">
        <f>(Table2[[#This Row],[Close Price]]/Table2[[#This Row],[Current Month Low]])-1</f>
        <v>0.20884220810942855</v>
      </c>
      <c r="AH586" s="1">
        <f>(Table2[[#This Row],[Current Month High]]/Table2[[#This Row],[Close Price]])-1</f>
        <v>7.0923418872499644E-2</v>
      </c>
      <c r="AI586">
        <v>20.064659527177199</v>
      </c>
      <c r="AJ586">
        <v>30.925925925925899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-0.05</v>
      </c>
      <c r="AM586" t="s">
        <v>3181</v>
      </c>
      <c r="AN586">
        <v>3.69</v>
      </c>
      <c r="AO586" t="s">
        <v>3182</v>
      </c>
      <c r="AP586">
        <v>-0.108246437012327</v>
      </c>
      <c r="AQ586">
        <f>(Table2[[#This Row],[Sharpe Ratio]]-AVERAGE(Table2[Sharpe Ratio]))/_xlfn.STDEV.P(Table2[Sharpe Ratio])</f>
        <v>-1.9729300473304023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533</v>
      </c>
      <c r="AT586">
        <f>_xlfn.RANK.AVG(Table2[[#This Row],[6M Return vs Nifty Z-Score]],Table2[6M Return vs Nifty Z-Score])</f>
        <v>354</v>
      </c>
      <c r="AU586">
        <f>_xlfn.RANK.AVG(Table2[[#This Row],[Sharpe Ratio Z-Score]],Table2[Sharpe Ratio Z-Score])</f>
        <v>717</v>
      </c>
      <c r="AV586">
        <f>(Table2[[#This Row],[Rank 1Y]]+Table2[[#This Row],[Rank 6M]]+Table2[[#This Row],[Rank Sharpe]])/3</f>
        <v>534.66666666666663</v>
      </c>
    </row>
    <row r="587" spans="1:48" x14ac:dyDescent="0.3">
      <c r="A587" t="s">
        <v>1343</v>
      </c>
      <c r="B587" t="s">
        <v>1344</v>
      </c>
      <c r="C587" t="s">
        <v>3150</v>
      </c>
      <c r="D587" t="s">
        <v>400</v>
      </c>
      <c r="E587">
        <v>8328.5788545300002</v>
      </c>
      <c r="F587">
        <v>209.01</v>
      </c>
      <c r="G587">
        <v>-22.4644816283529</v>
      </c>
      <c r="H587">
        <f>(Table2[[#This Row],[1Y Return vs Nifty]]-AVERAGE(Table2[1Y Return vs Nifty]))/_xlfn.STDEV.P(Table2[1Y Return vs Nifty])</f>
        <v>-0.7934286657696269</v>
      </c>
      <c r="I587">
        <v>1.8593132581068901</v>
      </c>
      <c r="J587">
        <f>(Table2[[#This Row],[1M Return vs Nifty]]-AVERAGE(Table2[1M Return vs Nifty]))/_xlfn.STDEV.P(Table2[1M Return vs Nifty])</f>
        <v>0.25921018000281792</v>
      </c>
      <c r="K587">
        <v>-22.3923324708264</v>
      </c>
      <c r="L587">
        <f>(Table2[[#This Row],[6M Return vs Nifty]]-AVERAGE(Table2[6M Return vs Nifty]))/_xlfn.STDEV.P(Table2[6M Return vs Nifty])</f>
        <v>-0.97245692364239023</v>
      </c>
      <c r="M587">
        <v>3.5366476357715602</v>
      </c>
      <c r="N587">
        <f>(Table2[[#This Row],[1W Return vs Nifty]]-AVERAGE(Table2[1W Return vs Nifty]))/_xlfn.STDEV.P(Table2[1W Return vs Nifty])</f>
        <v>0.58159078553647614</v>
      </c>
      <c r="O587">
        <v>208.77</v>
      </c>
      <c r="P587">
        <v>216.773474175064</v>
      </c>
      <c r="Q587">
        <v>221.78882842988699</v>
      </c>
      <c r="R587">
        <v>55.095079113252403</v>
      </c>
      <c r="S587" s="1">
        <f>(Table2[[#This Row],[Close Price]]-Table2[[#This Row],[20D EMA]])/Table2[[#This Row],[20D EMA]]</f>
        <v>1.1495904583991026E-3</v>
      </c>
      <c r="T587" s="1">
        <f>(Table2[[#This Row],[Close Price]]-Table2[[#This Row],[50D EMA]])/Table2[[#This Row],[50D EMA]]</f>
        <v>-3.5813764597389365E-2</v>
      </c>
      <c r="U587" s="1">
        <f>(Table2[[#This Row],[Close Price]]-Table2[[#This Row],[200D EMA]])/Table2[[#This Row],[200D EMA]]</f>
        <v>-5.7617096949167154E-2</v>
      </c>
      <c r="V587">
        <v>0.68416408423928698</v>
      </c>
      <c r="W587">
        <v>207.05</v>
      </c>
      <c r="X587">
        <v>210.25</v>
      </c>
      <c r="Y587">
        <v>192.4</v>
      </c>
      <c r="Z587">
        <v>214.9</v>
      </c>
      <c r="AA587">
        <v>192</v>
      </c>
      <c r="AB587">
        <v>224.95</v>
      </c>
      <c r="AC587" s="1">
        <f>(Table2[[#This Row],[Close Price]]/Table2[[#This Row],[Day Low]])-1</f>
        <v>9.4663124849070357E-3</v>
      </c>
      <c r="AD587" s="1">
        <f>(Table2[[#This Row],[Day High]]/Table2[[#This Row],[Close Price]])-1</f>
        <v>5.9327304913641132E-3</v>
      </c>
      <c r="AE587" s="1">
        <f>(Table2[[#This Row],[Close Price]]/Table2[[#This Row],[Current Week Low]])-1</f>
        <v>8.6330561330561162E-2</v>
      </c>
      <c r="AF587" s="1">
        <f>(Table2[[#This Row],[Current Week High]]/Table2[[#This Row],[Close Price]])-1</f>
        <v>2.8180469833979371E-2</v>
      </c>
      <c r="AG587" s="1">
        <f>(Table2[[#This Row],[Close Price]]/Table2[[#This Row],[Current Month Low]])-1</f>
        <v>8.8593750000000027E-2</v>
      </c>
      <c r="AH587" s="1">
        <f>(Table2[[#This Row],[Current Month High]]/Table2[[#This Row],[Close Price]])-1</f>
        <v>7.6264293574470177E-2</v>
      </c>
      <c r="AI587">
        <v>54.17922587436</v>
      </c>
      <c r="AJ587">
        <v>16.700167504187601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-0.04</v>
      </c>
      <c r="AM587" t="s">
        <v>3181</v>
      </c>
      <c r="AN587">
        <v>-1.86</v>
      </c>
      <c r="AO587" t="s">
        <v>3181</v>
      </c>
      <c r="AP587">
        <v>4.7385880644732002E-2</v>
      </c>
      <c r="AQ587">
        <f>(Table2[[#This Row],[Sharpe Ratio]]-AVERAGE(Table2[Sharpe Ratio]))/_xlfn.STDEV.P(Table2[Sharpe Ratio])</f>
        <v>-0.1241059096606406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594</v>
      </c>
      <c r="AT587">
        <f>_xlfn.RANK.AVG(Table2[[#This Row],[6M Return vs Nifty Z-Score]],Table2[6M Return vs Nifty Z-Score])</f>
        <v>640</v>
      </c>
      <c r="AU587">
        <f>_xlfn.RANK.AVG(Table2[[#This Row],[Sharpe Ratio Z-Score]],Table2[Sharpe Ratio Z-Score])</f>
        <v>373</v>
      </c>
      <c r="AV587">
        <f>(Table2[[#This Row],[Rank 1Y]]+Table2[[#This Row],[Rank 6M]]+Table2[[#This Row],[Rank Sharpe]])/3</f>
        <v>535.66666666666663</v>
      </c>
    </row>
    <row r="588" spans="1:48" x14ac:dyDescent="0.3">
      <c r="A588" t="s">
        <v>1074</v>
      </c>
      <c r="B588" t="s">
        <v>1075</v>
      </c>
      <c r="C588" t="s">
        <v>3147</v>
      </c>
      <c r="D588" t="s">
        <v>75</v>
      </c>
      <c r="E588">
        <v>12243.4695475399</v>
      </c>
      <c r="F588">
        <v>592.9</v>
      </c>
      <c r="G588">
        <v>-40.3860845295358</v>
      </c>
      <c r="H588">
        <f>(Table2[[#This Row],[1Y Return vs Nifty]]-AVERAGE(Table2[1Y Return vs Nifty]))/_xlfn.STDEV.P(Table2[1Y Return vs Nifty])</f>
        <v>-1.1009622284512119</v>
      </c>
      <c r="I588">
        <v>-0.241347279760455</v>
      </c>
      <c r="J588">
        <f>(Table2[[#This Row],[1M Return vs Nifty]]-AVERAGE(Table2[1M Return vs Nifty]))/_xlfn.STDEV.P(Table2[1M Return vs Nifty])</f>
        <v>1.6958251723345242E-2</v>
      </c>
      <c r="K588">
        <v>-15.136476039952599</v>
      </c>
      <c r="L588">
        <f>(Table2[[#This Row],[6M Return vs Nifty]]-AVERAGE(Table2[6M Return vs Nifty]))/_xlfn.STDEV.P(Table2[6M Return vs Nifty])</f>
        <v>-0.71555870178207115</v>
      </c>
      <c r="M588">
        <v>-2.11335149306126</v>
      </c>
      <c r="N588">
        <f>(Table2[[#This Row],[1W Return vs Nifty]]-AVERAGE(Table2[1W Return vs Nifty]))/_xlfn.STDEV.P(Table2[1W Return vs Nifty])</f>
        <v>-0.58721537138095758</v>
      </c>
      <c r="O588">
        <v>588.58000000000004</v>
      </c>
      <c r="P588">
        <v>597.71587162396895</v>
      </c>
      <c r="Q588">
        <v>627.73949310623004</v>
      </c>
      <c r="R588">
        <v>33.6821714494031</v>
      </c>
      <c r="S588" s="1">
        <f>(Table2[[#This Row],[Close Price]]-Table2[[#This Row],[20D EMA]])/Table2[[#This Row],[20D EMA]]</f>
        <v>7.3396989364231469E-3</v>
      </c>
      <c r="T588" s="1">
        <f>(Table2[[#This Row],[Close Price]]-Table2[[#This Row],[50D EMA]])/Table2[[#This Row],[50D EMA]]</f>
        <v>-8.057125220524014E-3</v>
      </c>
      <c r="U588" s="1">
        <f>(Table2[[#This Row],[Close Price]]-Table2[[#This Row],[200D EMA]])/Table2[[#This Row],[200D EMA]]</f>
        <v>-5.5499922322609557E-2</v>
      </c>
      <c r="V588">
        <v>0.33218177593269199</v>
      </c>
      <c r="W588">
        <v>568.85</v>
      </c>
      <c r="X588">
        <v>598.5</v>
      </c>
      <c r="Y588">
        <v>558.85</v>
      </c>
      <c r="Z588">
        <v>598.5</v>
      </c>
      <c r="AA588">
        <v>558.85</v>
      </c>
      <c r="AB588">
        <v>640</v>
      </c>
      <c r="AC588" s="1">
        <f>(Table2[[#This Row],[Close Price]]/Table2[[#This Row],[Day Low]])-1</f>
        <v>4.2278280741847585E-2</v>
      </c>
      <c r="AD588" s="1">
        <f>(Table2[[#This Row],[Day High]]/Table2[[#This Row],[Close Price]])-1</f>
        <v>9.445100354191327E-3</v>
      </c>
      <c r="AE588" s="1">
        <f>(Table2[[#This Row],[Close Price]]/Table2[[#This Row],[Current Week Low]])-1</f>
        <v>6.0928692851391242E-2</v>
      </c>
      <c r="AF588" s="1">
        <f>(Table2[[#This Row],[Current Week High]]/Table2[[#This Row],[Close Price]])-1</f>
        <v>9.445100354191327E-3</v>
      </c>
      <c r="AG588" s="1">
        <f>(Table2[[#This Row],[Close Price]]/Table2[[#This Row],[Current Month Low]])-1</f>
        <v>6.0928692851391242E-2</v>
      </c>
      <c r="AH588" s="1">
        <f>(Table2[[#This Row],[Current Month High]]/Table2[[#This Row],[Close Price]])-1</f>
        <v>7.9440040479001661E-2</v>
      </c>
      <c r="AI588">
        <v>38.977905211671398</v>
      </c>
      <c r="AJ588">
        <v>17.580565195835302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0.02</v>
      </c>
      <c r="AM588" t="s">
        <v>3182</v>
      </c>
      <c r="AN588">
        <v>-5.26</v>
      </c>
      <c r="AO588" t="s">
        <v>3181</v>
      </c>
      <c r="AP588">
        <v>4.6122699319151E-2</v>
      </c>
      <c r="AQ588">
        <f>(Table2[[#This Row],[Sharpe Ratio]]-AVERAGE(Table2[Sharpe Ratio]))/_xlfn.STDEV.P(Table2[Sharpe Ratio])</f>
        <v>-0.13911179121625666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679</v>
      </c>
      <c r="AT588">
        <f>_xlfn.RANK.AVG(Table2[[#This Row],[6M Return vs Nifty Z-Score]],Table2[6M Return vs Nifty Z-Score])</f>
        <v>556</v>
      </c>
      <c r="AU588">
        <f>_xlfn.RANK.AVG(Table2[[#This Row],[Sharpe Ratio Z-Score]],Table2[Sharpe Ratio Z-Score])</f>
        <v>378</v>
      </c>
      <c r="AV588">
        <f>(Table2[[#This Row],[Rank 1Y]]+Table2[[#This Row],[Rank 6M]]+Table2[[#This Row],[Rank Sharpe]])/3</f>
        <v>537.66666666666663</v>
      </c>
    </row>
    <row r="589" spans="1:48" x14ac:dyDescent="0.3">
      <c r="A589" t="s">
        <v>1041</v>
      </c>
      <c r="B589" t="s">
        <v>1042</v>
      </c>
      <c r="C589" t="s">
        <v>3136</v>
      </c>
      <c r="D589" t="s">
        <v>571</v>
      </c>
      <c r="E589">
        <v>13237.6163787</v>
      </c>
      <c r="F589">
        <v>1672.65</v>
      </c>
      <c r="G589">
        <v>-8.0520394037215208</v>
      </c>
      <c r="H589">
        <f>(Table2[[#This Row],[1Y Return vs Nifty]]-AVERAGE(Table2[1Y Return vs Nifty]))/_xlfn.STDEV.P(Table2[1Y Return vs Nifty])</f>
        <v>-0.54611207647108539</v>
      </c>
      <c r="I589">
        <v>-2.4421798547951901</v>
      </c>
      <c r="J589">
        <f>(Table2[[#This Row],[1M Return vs Nifty]]-AVERAGE(Table2[1M Return vs Nifty]))/_xlfn.STDEV.P(Table2[1M Return vs Nifty])</f>
        <v>-0.23684569494560015</v>
      </c>
      <c r="K589">
        <v>-2.3662812958125099</v>
      </c>
      <c r="L589">
        <f>(Table2[[#This Row],[6M Return vs Nifty]]-AVERAGE(Table2[6M Return vs Nifty]))/_xlfn.STDEV.P(Table2[6M Return vs Nifty])</f>
        <v>-0.26342181706913781</v>
      </c>
      <c r="M589">
        <v>-0.776593994513474</v>
      </c>
      <c r="N589">
        <f>(Table2[[#This Row],[1W Return vs Nifty]]-AVERAGE(Table2[1W Return vs Nifty]))/_xlfn.STDEV.P(Table2[1W Return vs Nifty])</f>
        <v>-0.31068251553767473</v>
      </c>
      <c r="O589">
        <v>1709.56</v>
      </c>
      <c r="P589">
        <v>1737.86677109012</v>
      </c>
      <c r="Q589">
        <v>1682.90449251988</v>
      </c>
      <c r="R589">
        <v>36.280122821250799</v>
      </c>
      <c r="S589" s="1">
        <f>(Table2[[#This Row],[Close Price]]-Table2[[#This Row],[20D EMA]])/Table2[[#This Row],[20D EMA]]</f>
        <v>-2.1590350733521991E-2</v>
      </c>
      <c r="T589" s="1">
        <f>(Table2[[#This Row],[Close Price]]-Table2[[#This Row],[50D EMA]])/Table2[[#This Row],[50D EMA]]</f>
        <v>-3.7526910678665579E-2</v>
      </c>
      <c r="U589" s="1">
        <f>(Table2[[#This Row],[Close Price]]-Table2[[#This Row],[200D EMA]])/Table2[[#This Row],[200D EMA]]</f>
        <v>-6.0933300525720692E-3</v>
      </c>
      <c r="V589">
        <v>0.481767073841053</v>
      </c>
      <c r="W589">
        <v>1654.75</v>
      </c>
      <c r="X589">
        <v>1679.9</v>
      </c>
      <c r="Y589">
        <v>1633.8</v>
      </c>
      <c r="Z589">
        <v>1695.4</v>
      </c>
      <c r="AA589">
        <v>1633.8</v>
      </c>
      <c r="AB589">
        <v>1869.4</v>
      </c>
      <c r="AC589" s="1">
        <f>(Table2[[#This Row],[Close Price]]/Table2[[#This Row],[Day Low]])-1</f>
        <v>1.0817344009669272E-2</v>
      </c>
      <c r="AD589" s="1">
        <f>(Table2[[#This Row],[Day High]]/Table2[[#This Row],[Close Price]])-1</f>
        <v>4.3344393626878475E-3</v>
      </c>
      <c r="AE589" s="1">
        <f>(Table2[[#This Row],[Close Price]]/Table2[[#This Row],[Current Week Low]])-1</f>
        <v>2.3778920308483276E-2</v>
      </c>
      <c r="AF589" s="1">
        <f>(Table2[[#This Row],[Current Week High]]/Table2[[#This Row],[Close Price]])-1</f>
        <v>1.3601171793262257E-2</v>
      </c>
      <c r="AG589" s="1">
        <f>(Table2[[#This Row],[Close Price]]/Table2[[#This Row],[Current Month Low]])-1</f>
        <v>2.3778920308483276E-2</v>
      </c>
      <c r="AH589" s="1">
        <f>(Table2[[#This Row],[Current Month High]]/Table2[[#This Row],[Close Price]])-1</f>
        <v>0.11762771649777304</v>
      </c>
      <c r="AI589">
        <v>18.312258990225001</v>
      </c>
      <c r="AJ589">
        <v>27.976281560826301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-7.0000000000000007E-2</v>
      </c>
      <c r="AM589" t="s">
        <v>3181</v>
      </c>
      <c r="AN589">
        <v>-5.84</v>
      </c>
      <c r="AO589" t="s">
        <v>3181</v>
      </c>
      <c r="AP589">
        <v>-9.7673122683436003E-2</v>
      </c>
      <c r="AQ589">
        <f>(Table2[[#This Row],[Sharpe Ratio]]-AVERAGE(Table2[Sharpe Ratio]))/_xlfn.STDEV.P(Table2[Sharpe Ratio])</f>
        <v>-1.8473250377751353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495</v>
      </c>
      <c r="AT589">
        <f>_xlfn.RANK.AVG(Table2[[#This Row],[6M Return vs Nifty Z-Score]],Table2[6M Return vs Nifty Z-Score])</f>
        <v>411</v>
      </c>
      <c r="AU589">
        <f>_xlfn.RANK.AVG(Table2[[#This Row],[Sharpe Ratio Z-Score]],Table2[Sharpe Ratio Z-Score])</f>
        <v>710</v>
      </c>
      <c r="AV589">
        <f>(Table2[[#This Row],[Rank 1Y]]+Table2[[#This Row],[Rank 6M]]+Table2[[#This Row],[Rank Sharpe]])/3</f>
        <v>538.66666666666663</v>
      </c>
    </row>
    <row r="590" spans="1:48" x14ac:dyDescent="0.3">
      <c r="A590" t="s">
        <v>1154</v>
      </c>
      <c r="B590" t="s">
        <v>1155</v>
      </c>
      <c r="C590" t="s">
        <v>3135</v>
      </c>
      <c r="D590" t="s">
        <v>277</v>
      </c>
      <c r="E590">
        <v>10631.252722145</v>
      </c>
      <c r="F590">
        <v>1954.15</v>
      </c>
      <c r="G590">
        <v>-33.046366736379497</v>
      </c>
      <c r="H590">
        <f>(Table2[[#This Row],[1Y Return vs Nifty]]-AVERAGE(Table2[1Y Return vs Nifty]))/_xlfn.STDEV.P(Table2[1Y Return vs Nifty])</f>
        <v>-0.97501313927360311</v>
      </c>
      <c r="I590">
        <v>-4.0324101098239202</v>
      </c>
      <c r="J590">
        <f>(Table2[[#This Row],[1M Return vs Nifty]]-AVERAGE(Table2[1M Return vs Nifty]))/_xlfn.STDEV.P(Table2[1M Return vs Nifty])</f>
        <v>-0.42023389058437344</v>
      </c>
      <c r="K590">
        <v>-11.0651074097722</v>
      </c>
      <c r="L590">
        <f>(Table2[[#This Row],[6M Return vs Nifty]]-AVERAGE(Table2[6M Return vs Nifty]))/_xlfn.STDEV.P(Table2[6M Return vs Nifty])</f>
        <v>-0.57140930031640969</v>
      </c>
      <c r="M590">
        <v>-5.4978408583798499</v>
      </c>
      <c r="N590">
        <f>(Table2[[#This Row],[1W Return vs Nifty]]-AVERAGE(Table2[1W Return vs Nifty]))/_xlfn.STDEV.P(Table2[1W Return vs Nifty])</f>
        <v>-1.2873591976018899</v>
      </c>
      <c r="O590">
        <v>2032.7</v>
      </c>
      <c r="P590">
        <v>2087.1796860203299</v>
      </c>
      <c r="Q590">
        <v>2039.3178640732499</v>
      </c>
      <c r="R590">
        <v>34.688048264851602</v>
      </c>
      <c r="S590" s="1">
        <f>(Table2[[#This Row],[Close Price]]-Table2[[#This Row],[20D EMA]])/Table2[[#This Row],[20D EMA]]</f>
        <v>-3.8643183942539454E-2</v>
      </c>
      <c r="T590" s="1">
        <f>(Table2[[#This Row],[Close Price]]-Table2[[#This Row],[50D EMA]])/Table2[[#This Row],[50D EMA]]</f>
        <v>-6.373657568217346E-2</v>
      </c>
      <c r="U590" s="1">
        <f>(Table2[[#This Row],[Close Price]]-Table2[[#This Row],[200D EMA]])/Table2[[#This Row],[200D EMA]]</f>
        <v>-4.1762917676373905E-2</v>
      </c>
      <c r="V590">
        <v>0.58790962546833203</v>
      </c>
      <c r="W590">
        <v>1908.1</v>
      </c>
      <c r="X590">
        <v>1960</v>
      </c>
      <c r="Y590">
        <v>1846.8</v>
      </c>
      <c r="Z590">
        <v>1968.2</v>
      </c>
      <c r="AA590">
        <v>1846.8</v>
      </c>
      <c r="AB590">
        <v>2218</v>
      </c>
      <c r="AC590" s="1">
        <f>(Table2[[#This Row],[Close Price]]/Table2[[#This Row],[Day Low]])-1</f>
        <v>2.4133955243435867E-2</v>
      </c>
      <c r="AD590" s="1">
        <f>(Table2[[#This Row],[Day High]]/Table2[[#This Row],[Close Price]])-1</f>
        <v>2.9936289435303909E-3</v>
      </c>
      <c r="AE590" s="1">
        <f>(Table2[[#This Row],[Close Price]]/Table2[[#This Row],[Current Week Low]])-1</f>
        <v>5.8127572016460904E-2</v>
      </c>
      <c r="AF590" s="1">
        <f>(Table2[[#This Row],[Current Week High]]/Table2[[#This Row],[Close Price]])-1</f>
        <v>7.1898267789063386E-3</v>
      </c>
      <c r="AG590" s="1">
        <f>(Table2[[#This Row],[Close Price]]/Table2[[#This Row],[Current Month Low]])-1</f>
        <v>5.8127572016460904E-2</v>
      </c>
      <c r="AH590" s="1">
        <f>(Table2[[#This Row],[Current Month High]]/Table2[[#This Row],[Close Price]])-1</f>
        <v>0.13502034132487273</v>
      </c>
      <c r="AI590">
        <v>40.616124657779501</v>
      </c>
      <c r="AJ590">
        <v>22.134374999999899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-0.14000000000000001</v>
      </c>
      <c r="AM590" t="s">
        <v>3181</v>
      </c>
      <c r="AN590">
        <v>-9.82</v>
      </c>
      <c r="AO590" t="s">
        <v>3181</v>
      </c>
      <c r="AP590">
        <v>2.0571677359915001E-2</v>
      </c>
      <c r="AQ590">
        <f>(Table2[[#This Row],[Sharpe Ratio]]-AVERAGE(Table2[Sharpe Ratio]))/_xlfn.STDEV.P(Table2[Sharpe Ratio])</f>
        <v>-0.44264351811927116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653</v>
      </c>
      <c r="AT590">
        <f>_xlfn.RANK.AVG(Table2[[#This Row],[6M Return vs Nifty Z-Score]],Table2[6M Return vs Nifty Z-Score])</f>
        <v>517</v>
      </c>
      <c r="AU590">
        <f>_xlfn.RANK.AVG(Table2[[#This Row],[Sharpe Ratio Z-Score]],Table2[Sharpe Ratio Z-Score])</f>
        <v>449</v>
      </c>
      <c r="AV590">
        <f>(Table2[[#This Row],[Rank 1Y]]+Table2[[#This Row],[Rank 6M]]+Table2[[#This Row],[Rank Sharpe]])/3</f>
        <v>539.66666666666663</v>
      </c>
    </row>
    <row r="591" spans="1:48" x14ac:dyDescent="0.3">
      <c r="A591" t="s">
        <v>84</v>
      </c>
      <c r="B591" t="s">
        <v>85</v>
      </c>
      <c r="C591" t="s">
        <v>3146</v>
      </c>
      <c r="D591" t="s">
        <v>86</v>
      </c>
      <c r="E591">
        <v>289802.12166830001</v>
      </c>
      <c r="F591">
        <v>3267.05</v>
      </c>
      <c r="G591">
        <v>-24.438482499333102</v>
      </c>
      <c r="H591">
        <f>(Table2[[#This Row],[1Y Return vs Nifty]]-AVERAGE(Table2[1Y Return vs Nifty]))/_xlfn.STDEV.P(Table2[1Y Return vs Nifty])</f>
        <v>-0.82730239480694556</v>
      </c>
      <c r="I591">
        <v>-7.3112850506792002</v>
      </c>
      <c r="J591">
        <f>(Table2[[#This Row],[1M Return vs Nifty]]-AVERAGE(Table2[1M Return vs Nifty]))/_xlfn.STDEV.P(Table2[1M Return vs Nifty])</f>
        <v>-0.79835960994303057</v>
      </c>
      <c r="K591">
        <v>-15.5265831214443</v>
      </c>
      <c r="L591">
        <f>(Table2[[#This Row],[6M Return vs Nifty]]-AVERAGE(Table2[6M Return vs Nifty]))/_xlfn.STDEV.P(Table2[6M Return vs Nifty])</f>
        <v>-0.72937069165881507</v>
      </c>
      <c r="M591">
        <v>1.0179594970039501</v>
      </c>
      <c r="N591">
        <f>(Table2[[#This Row],[1W Return vs Nifty]]-AVERAGE(Table2[1W Return vs Nifty]))/_xlfn.STDEV.P(Table2[1W Return vs Nifty])</f>
        <v>6.055385494235796E-2</v>
      </c>
      <c r="O591">
        <v>3403.6</v>
      </c>
      <c r="P591">
        <v>3490.9757880053098</v>
      </c>
      <c r="Q591">
        <v>3459.94213261913</v>
      </c>
      <c r="R591">
        <v>34.143740885052203</v>
      </c>
      <c r="S591" s="1">
        <f>(Table2[[#This Row],[Close Price]]-Table2[[#This Row],[20D EMA]])/Table2[[#This Row],[20D EMA]]</f>
        <v>-4.0119285462451443E-2</v>
      </c>
      <c r="T591" s="1">
        <f>(Table2[[#This Row],[Close Price]]-Table2[[#This Row],[50D EMA]])/Table2[[#This Row],[50D EMA]]</f>
        <v>-6.4144182487515161E-2</v>
      </c>
      <c r="U591" s="1">
        <f>(Table2[[#This Row],[Close Price]]-Table2[[#This Row],[200D EMA]])/Table2[[#This Row],[200D EMA]]</f>
        <v>-5.5750103679656937E-2</v>
      </c>
      <c r="V591">
        <v>0.75356342381539299</v>
      </c>
      <c r="W591">
        <v>3253.6</v>
      </c>
      <c r="X591">
        <v>3299.9</v>
      </c>
      <c r="Y591">
        <v>3227</v>
      </c>
      <c r="Z591">
        <v>3321.8</v>
      </c>
      <c r="AA591">
        <v>3227</v>
      </c>
      <c r="AB591">
        <v>3837.95</v>
      </c>
      <c r="AC591" s="1">
        <f>(Table2[[#This Row],[Close Price]]/Table2[[#This Row],[Day Low]])-1</f>
        <v>4.1338824686500963E-3</v>
      </c>
      <c r="AD591" s="1">
        <f>(Table2[[#This Row],[Day High]]/Table2[[#This Row],[Close Price]])-1</f>
        <v>1.0054942532253808E-2</v>
      </c>
      <c r="AE591" s="1">
        <f>(Table2[[#This Row],[Close Price]]/Table2[[#This Row],[Current Week Low]])-1</f>
        <v>1.2410907964053308E-2</v>
      </c>
      <c r="AF591" s="1">
        <f>(Table2[[#This Row],[Current Week High]]/Table2[[#This Row],[Close Price]])-1</f>
        <v>1.6758237553756494E-2</v>
      </c>
      <c r="AG591" s="1">
        <f>(Table2[[#This Row],[Close Price]]/Table2[[#This Row],[Current Month Low]])-1</f>
        <v>1.2410907964053308E-2</v>
      </c>
      <c r="AH591" s="1">
        <f>(Table2[[#This Row],[Current Month High]]/Table2[[#This Row],[Close Price]])-1</f>
        <v>0.17474480035506024</v>
      </c>
      <c r="AI591">
        <v>18.974304035750801</v>
      </c>
      <c r="AJ591">
        <v>6.9183316152046297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-0.02</v>
      </c>
      <c r="AM591" t="s">
        <v>3181</v>
      </c>
      <c r="AN591">
        <v>-6.88</v>
      </c>
      <c r="AO591" t="s">
        <v>3181</v>
      </c>
      <c r="AP591">
        <v>1.9538368913342999E-2</v>
      </c>
      <c r="AQ591">
        <f>(Table2[[#This Row],[Sharpe Ratio]]-AVERAGE(Table2[Sharpe Ratio]))/_xlfn.STDEV.P(Table2[Sharpe Ratio])</f>
        <v>-0.45491863954932021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607</v>
      </c>
      <c r="AT591">
        <f>_xlfn.RANK.AVG(Table2[[#This Row],[6M Return vs Nifty Z-Score]],Table2[6M Return vs Nifty Z-Score])</f>
        <v>562</v>
      </c>
      <c r="AU591">
        <f>_xlfn.RANK.AVG(Table2[[#This Row],[Sharpe Ratio Z-Score]],Table2[Sharpe Ratio Z-Score])</f>
        <v>454</v>
      </c>
      <c r="AV591">
        <f>(Table2[[#This Row],[Rank 1Y]]+Table2[[#This Row],[Rank 6M]]+Table2[[#This Row],[Rank Sharpe]])/3</f>
        <v>541</v>
      </c>
    </row>
    <row r="592" spans="1:48" x14ac:dyDescent="0.3">
      <c r="A592" t="s">
        <v>669</v>
      </c>
      <c r="B592" t="s">
        <v>670</v>
      </c>
      <c r="C592" t="s">
        <v>3142</v>
      </c>
      <c r="D592" t="s">
        <v>548</v>
      </c>
      <c r="E592">
        <v>27764.557812959902</v>
      </c>
      <c r="F592">
        <v>62.8</v>
      </c>
      <c r="G592">
        <v>-22.1111193942568</v>
      </c>
      <c r="H592">
        <f>(Table2[[#This Row],[1Y Return vs Nifty]]-AVERAGE(Table2[1Y Return vs Nifty]))/_xlfn.STDEV.P(Table2[1Y Return vs Nifty])</f>
        <v>-0.78736499237122093</v>
      </c>
      <c r="I592">
        <v>-6.3654350672306297</v>
      </c>
      <c r="J592">
        <f>(Table2[[#This Row],[1M Return vs Nifty]]-AVERAGE(Table2[1M Return vs Nifty]))/_xlfn.STDEV.P(Table2[1M Return vs Nifty])</f>
        <v>-0.68928249909000938</v>
      </c>
      <c r="K592">
        <v>-15.9337496940117</v>
      </c>
      <c r="L592">
        <f>(Table2[[#This Row],[6M Return vs Nifty]]-AVERAGE(Table2[6M Return vs Nifty]))/_xlfn.STDEV.P(Table2[6M Return vs Nifty])</f>
        <v>-0.74378668369091328</v>
      </c>
      <c r="M592">
        <v>-1.51719355803829</v>
      </c>
      <c r="N592">
        <f>(Table2[[#This Row],[1W Return vs Nifty]]-AVERAGE(Table2[1W Return vs Nifty]))/_xlfn.STDEV.P(Table2[1W Return vs Nifty])</f>
        <v>-0.46388914617957872</v>
      </c>
      <c r="O592">
        <v>64.37</v>
      </c>
      <c r="P592">
        <v>66.986491637613895</v>
      </c>
      <c r="Q592">
        <v>67.775038136062705</v>
      </c>
      <c r="R592">
        <v>37.385121211871301</v>
      </c>
      <c r="S592" s="1">
        <f>(Table2[[#This Row],[Close Price]]-Table2[[#This Row],[20D EMA]])/Table2[[#This Row],[20D EMA]]</f>
        <v>-2.4390243902439136E-2</v>
      </c>
      <c r="T592" s="1">
        <f>(Table2[[#This Row],[Close Price]]-Table2[[#This Row],[50D EMA]])/Table2[[#This Row],[50D EMA]]</f>
        <v>-6.2497550405567467E-2</v>
      </c>
      <c r="U592" s="1">
        <f>(Table2[[#This Row],[Close Price]]-Table2[[#This Row],[200D EMA]])/Table2[[#This Row],[200D EMA]]</f>
        <v>-7.3405169113663959E-2</v>
      </c>
      <c r="V592">
        <v>0.79497573020383605</v>
      </c>
      <c r="W592">
        <v>61.95</v>
      </c>
      <c r="X592">
        <v>62.96</v>
      </c>
      <c r="Y592">
        <v>60.85</v>
      </c>
      <c r="Z592">
        <v>63.4</v>
      </c>
      <c r="AA592">
        <v>60.85</v>
      </c>
      <c r="AB592">
        <v>71.86</v>
      </c>
      <c r="AC592" s="1">
        <f>(Table2[[#This Row],[Close Price]]/Table2[[#This Row],[Day Low]])-1</f>
        <v>1.3720742534301777E-2</v>
      </c>
      <c r="AD592" s="1">
        <f>(Table2[[#This Row],[Day High]]/Table2[[#This Row],[Close Price]])-1</f>
        <v>2.5477707006369421E-3</v>
      </c>
      <c r="AE592" s="1">
        <f>(Table2[[#This Row],[Close Price]]/Table2[[#This Row],[Current Week Low]])-1</f>
        <v>3.2046014790468202E-2</v>
      </c>
      <c r="AF592" s="1">
        <f>(Table2[[#This Row],[Current Week High]]/Table2[[#This Row],[Close Price]])-1</f>
        <v>9.5541401273886439E-3</v>
      </c>
      <c r="AG592" s="1">
        <f>(Table2[[#This Row],[Close Price]]/Table2[[#This Row],[Current Month Low]])-1</f>
        <v>3.2046014790468202E-2</v>
      </c>
      <c r="AH592" s="1">
        <f>(Table2[[#This Row],[Current Month High]]/Table2[[#This Row],[Close Price]])-1</f>
        <v>0.1442675159235669</v>
      </c>
      <c r="AI592">
        <v>27.388535031847098</v>
      </c>
      <c r="AJ592">
        <v>8.5566119273984196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-0.14000000000000001</v>
      </c>
      <c r="AM592" t="s">
        <v>3181</v>
      </c>
      <c r="AN592">
        <v>-2.4500000000000002</v>
      </c>
      <c r="AO592" t="s">
        <v>3181</v>
      </c>
      <c r="AP592">
        <v>1.5659967414247002E-2</v>
      </c>
      <c r="AQ592">
        <f>(Table2[[#This Row],[Sharpe Ratio]]-AVERAGE(Table2[Sharpe Ratio]))/_xlfn.STDEV.P(Table2[Sharpe Ratio])</f>
        <v>-0.50099186145496366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591</v>
      </c>
      <c r="AT592">
        <f>_xlfn.RANK.AVG(Table2[[#This Row],[6M Return vs Nifty Z-Score]],Table2[6M Return vs Nifty Z-Score])</f>
        <v>571</v>
      </c>
      <c r="AU592">
        <f>_xlfn.RANK.AVG(Table2[[#This Row],[Sharpe Ratio Z-Score]],Table2[Sharpe Ratio Z-Score])</f>
        <v>462</v>
      </c>
      <c r="AV592">
        <f>(Table2[[#This Row],[Rank 1Y]]+Table2[[#This Row],[Rank 6M]]+Table2[[#This Row],[Rank Sharpe]])/3</f>
        <v>541.33333333333337</v>
      </c>
    </row>
    <row r="593" spans="1:48" x14ac:dyDescent="0.3">
      <c r="A593" t="s">
        <v>1407</v>
      </c>
      <c r="B593" t="s">
        <v>1408</v>
      </c>
      <c r="C593" t="s">
        <v>3149</v>
      </c>
      <c r="D593" t="s">
        <v>139</v>
      </c>
      <c r="E593">
        <v>7675.0272569050003</v>
      </c>
      <c r="F593">
        <v>494.95</v>
      </c>
      <c r="G593">
        <v>-26.0297953001146</v>
      </c>
      <c r="H593">
        <f>(Table2[[#This Row],[1Y Return vs Nifty]]-AVERAGE(Table2[1Y Return vs Nifty]))/_xlfn.STDEV.P(Table2[1Y Return vs Nifty])</f>
        <v>-0.85460922096884229</v>
      </c>
      <c r="I593">
        <v>-3.5551288316527598</v>
      </c>
      <c r="J593">
        <f>(Table2[[#This Row],[1M Return vs Nifty]]-AVERAGE(Table2[1M Return vs Nifty]))/_xlfn.STDEV.P(Table2[1M Return vs Nifty])</f>
        <v>-0.36519296041769439</v>
      </c>
      <c r="K593">
        <v>-27.805893530568401</v>
      </c>
      <c r="L593">
        <f>(Table2[[#This Row],[6M Return vs Nifty]]-AVERAGE(Table2[6M Return vs Nifty]))/_xlfn.STDEV.P(Table2[6M Return vs Nifty])</f>
        <v>-1.1641275035979672</v>
      </c>
      <c r="M593">
        <v>-4.4862809522606399</v>
      </c>
      <c r="N593">
        <f>(Table2[[#This Row],[1W Return vs Nifty]]-AVERAGE(Table2[1W Return vs Nifty]))/_xlfn.STDEV.P(Table2[1W Return vs Nifty])</f>
        <v>-1.0780994403163702</v>
      </c>
      <c r="O593">
        <v>507.32</v>
      </c>
      <c r="P593">
        <v>530.50696775376002</v>
      </c>
      <c r="Q593">
        <v>557.52192766779206</v>
      </c>
      <c r="R593">
        <v>31.320751189685101</v>
      </c>
      <c r="S593" s="1">
        <f>(Table2[[#This Row],[Close Price]]-Table2[[#This Row],[20D EMA]])/Table2[[#This Row],[20D EMA]]</f>
        <v>-2.4383032405582285E-2</v>
      </c>
      <c r="T593" s="1">
        <f>(Table2[[#This Row],[Close Price]]-Table2[[#This Row],[50D EMA]])/Table2[[#This Row],[50D EMA]]</f>
        <v>-6.7024506585301152E-2</v>
      </c>
      <c r="U593" s="1">
        <f>(Table2[[#This Row],[Close Price]]-Table2[[#This Row],[200D EMA]])/Table2[[#This Row],[200D EMA]]</f>
        <v>-0.11223222722295598</v>
      </c>
      <c r="V593">
        <v>0.98878461668991402</v>
      </c>
      <c r="W593">
        <v>489.25</v>
      </c>
      <c r="X593">
        <v>501.65</v>
      </c>
      <c r="Y593">
        <v>474.05</v>
      </c>
      <c r="Z593">
        <v>502.4</v>
      </c>
      <c r="AA593">
        <v>474.05</v>
      </c>
      <c r="AB593">
        <v>540.95000000000005</v>
      </c>
      <c r="AC593" s="1">
        <f>(Table2[[#This Row],[Close Price]]/Table2[[#This Row],[Day Low]])-1</f>
        <v>1.1650485436893288E-2</v>
      </c>
      <c r="AD593" s="1">
        <f>(Table2[[#This Row],[Day High]]/Table2[[#This Row],[Close Price]])-1</f>
        <v>1.3536720880896969E-2</v>
      </c>
      <c r="AE593" s="1">
        <f>(Table2[[#This Row],[Close Price]]/Table2[[#This Row],[Current Week Low]])-1</f>
        <v>4.4088176352705455E-2</v>
      </c>
      <c r="AF593" s="1">
        <f>(Table2[[#This Row],[Current Week High]]/Table2[[#This Row],[Close Price]])-1</f>
        <v>1.5052025457116924E-2</v>
      </c>
      <c r="AG593" s="1">
        <f>(Table2[[#This Row],[Close Price]]/Table2[[#This Row],[Current Month Low]])-1</f>
        <v>4.4088176352705455E-2</v>
      </c>
      <c r="AH593" s="1">
        <f>(Table2[[#This Row],[Current Month High]]/Table2[[#This Row],[Close Price]])-1</f>
        <v>9.293868067481581E-2</v>
      </c>
      <c r="AI593">
        <v>37.145166178401801</v>
      </c>
      <c r="AJ593">
        <v>4.4088176352705402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-0.09</v>
      </c>
      <c r="AM593" t="s">
        <v>3181</v>
      </c>
      <c r="AN593">
        <v>-3.92</v>
      </c>
      <c r="AO593" t="s">
        <v>3181</v>
      </c>
      <c r="AP593">
        <v>5.8928247229932999E-2</v>
      </c>
      <c r="AQ593">
        <f>(Table2[[#This Row],[Sharpe Ratio]]-AVERAGE(Table2[Sharpe Ratio]))/_xlfn.STDEV.P(Table2[Sharpe Ratio])</f>
        <v>1.3010894032892241E-2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614</v>
      </c>
      <c r="AT593">
        <f>_xlfn.RANK.AVG(Table2[[#This Row],[6M Return vs Nifty Z-Score]],Table2[6M Return vs Nifty Z-Score])</f>
        <v>680</v>
      </c>
      <c r="AU593">
        <f>_xlfn.RANK.AVG(Table2[[#This Row],[Sharpe Ratio Z-Score]],Table2[Sharpe Ratio Z-Score])</f>
        <v>331</v>
      </c>
      <c r="AV593">
        <f>(Table2[[#This Row],[Rank 1Y]]+Table2[[#This Row],[Rank 6M]]+Table2[[#This Row],[Rank Sharpe]])/3</f>
        <v>541.66666666666663</v>
      </c>
    </row>
    <row r="594" spans="1:48" x14ac:dyDescent="0.3">
      <c r="A594" t="s">
        <v>441</v>
      </c>
      <c r="B594" t="s">
        <v>442</v>
      </c>
      <c r="C594" t="s">
        <v>3138</v>
      </c>
      <c r="D594" t="s">
        <v>237</v>
      </c>
      <c r="E594">
        <v>50806.771406095002</v>
      </c>
      <c r="F594">
        <v>1921.55</v>
      </c>
      <c r="G594">
        <v>-7.8947067603086198</v>
      </c>
      <c r="H594">
        <f>(Table2[[#This Row],[1Y Return vs Nifty]]-AVERAGE(Table2[1Y Return vs Nifty]))/_xlfn.STDEV.P(Table2[1Y Return vs Nifty])</f>
        <v>-0.54341225834534812</v>
      </c>
      <c r="I594">
        <v>-5.4379099089168799</v>
      </c>
      <c r="J594">
        <f>(Table2[[#This Row],[1M Return vs Nifty]]-AVERAGE(Table2[1M Return vs Nifty]))/_xlfn.STDEV.P(Table2[1M Return vs Nifty])</f>
        <v>-0.58231863982822396</v>
      </c>
      <c r="K594">
        <v>-13.5150665186914</v>
      </c>
      <c r="L594">
        <f>(Table2[[#This Row],[6M Return vs Nifty]]-AVERAGE(Table2[6M Return vs Nifty]))/_xlfn.STDEV.P(Table2[6M Return vs Nifty])</f>
        <v>-0.65815166418592741</v>
      </c>
      <c r="M594">
        <v>-2.48580647945702</v>
      </c>
      <c r="N594">
        <f>(Table2[[#This Row],[1W Return vs Nifty]]-AVERAGE(Table2[1W Return vs Nifty]))/_xlfn.STDEV.P(Table2[1W Return vs Nifty])</f>
        <v>-0.66426453038921629</v>
      </c>
      <c r="O594">
        <v>1998.23</v>
      </c>
      <c r="P594">
        <v>2028.77512036654</v>
      </c>
      <c r="Q594">
        <v>1933.77214999903</v>
      </c>
      <c r="R594">
        <v>27.885470312402099</v>
      </c>
      <c r="S594" s="1">
        <f>(Table2[[#This Row],[Close Price]]-Table2[[#This Row],[20D EMA]])/Table2[[#This Row],[20D EMA]]</f>
        <v>-3.8373960955445603E-2</v>
      </c>
      <c r="T594" s="1">
        <f>(Table2[[#This Row],[Close Price]]-Table2[[#This Row],[50D EMA]])/Table2[[#This Row],[50D EMA]]</f>
        <v>-5.2852146741215772E-2</v>
      </c>
      <c r="U594" s="1">
        <f>(Table2[[#This Row],[Close Price]]-Table2[[#This Row],[200D EMA]])/Table2[[#This Row],[200D EMA]]</f>
        <v>-6.3203671637510192E-3</v>
      </c>
      <c r="V594">
        <v>0.92510715251522702</v>
      </c>
      <c r="W594">
        <v>1901.9</v>
      </c>
      <c r="X594">
        <v>1939.95</v>
      </c>
      <c r="Y594">
        <v>1896</v>
      </c>
      <c r="Z594">
        <v>1971.5</v>
      </c>
      <c r="AA594">
        <v>1896</v>
      </c>
      <c r="AB594">
        <v>2186.4</v>
      </c>
      <c r="AC594" s="1">
        <f>(Table2[[#This Row],[Close Price]]/Table2[[#This Row],[Day Low]])-1</f>
        <v>1.0331773489668183E-2</v>
      </c>
      <c r="AD594" s="1">
        <f>(Table2[[#This Row],[Day High]]/Table2[[#This Row],[Close Price]])-1</f>
        <v>9.575603028805002E-3</v>
      </c>
      <c r="AE594" s="1">
        <f>(Table2[[#This Row],[Close Price]]/Table2[[#This Row],[Current Week Low]])-1</f>
        <v>1.3475738396624415E-2</v>
      </c>
      <c r="AF594" s="1">
        <f>(Table2[[#This Row],[Current Week High]]/Table2[[#This Row],[Close Price]])-1</f>
        <v>2.5994639743956771E-2</v>
      </c>
      <c r="AG594" s="1">
        <f>(Table2[[#This Row],[Close Price]]/Table2[[#This Row],[Current Month Low]])-1</f>
        <v>1.3475738396624415E-2</v>
      </c>
      <c r="AH594" s="1">
        <f>(Table2[[#This Row],[Current Month High]]/Table2[[#This Row],[Close Price]])-1</f>
        <v>0.13783143816190058</v>
      </c>
      <c r="AI594">
        <v>14.7459082511514</v>
      </c>
      <c r="AJ594">
        <v>24.2113768584356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0.02</v>
      </c>
      <c r="AM594" t="s">
        <v>3182</v>
      </c>
      <c r="AN594">
        <v>-7.14</v>
      </c>
      <c r="AO594" t="s">
        <v>3181</v>
      </c>
      <c r="AP594">
        <v>-1.8927167071386999E-2</v>
      </c>
      <c r="AQ594">
        <f>(Table2[[#This Row],[Sharpe Ratio]]-AVERAGE(Table2[Sharpe Ratio]))/_xlfn.STDEV.P(Table2[Sharpe Ratio])</f>
        <v>-0.91186750767374225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494</v>
      </c>
      <c r="AT594">
        <f>_xlfn.RANK.AVG(Table2[[#This Row],[6M Return vs Nifty Z-Score]],Table2[6M Return vs Nifty Z-Score])</f>
        <v>537</v>
      </c>
      <c r="AU594">
        <f>_xlfn.RANK.AVG(Table2[[#This Row],[Sharpe Ratio Z-Score]],Table2[Sharpe Ratio Z-Score])</f>
        <v>596</v>
      </c>
      <c r="AV594">
        <f>(Table2[[#This Row],[Rank 1Y]]+Table2[[#This Row],[Rank 6M]]+Table2[[#This Row],[Rank Sharpe]])/3</f>
        <v>542.33333333333337</v>
      </c>
    </row>
    <row r="595" spans="1:48" x14ac:dyDescent="0.3">
      <c r="A595" t="s">
        <v>1589</v>
      </c>
      <c r="B595" t="s">
        <v>1590</v>
      </c>
      <c r="C595" t="s">
        <v>3148</v>
      </c>
      <c r="D595" t="s">
        <v>1591</v>
      </c>
      <c r="E595">
        <v>5954.6083835649997</v>
      </c>
      <c r="F595">
        <v>436.85</v>
      </c>
      <c r="G595">
        <v>-14.809162085769101</v>
      </c>
      <c r="H595">
        <f>(Table2[[#This Row],[1Y Return vs Nifty]]-AVERAGE(Table2[1Y Return vs Nifty]))/_xlfn.STDEV.P(Table2[1Y Return vs Nifty])</f>
        <v>-0.66206387070202899</v>
      </c>
      <c r="I595">
        <v>-8.96825552469023</v>
      </c>
      <c r="J595">
        <f>(Table2[[#This Row],[1M Return vs Nifty]]-AVERAGE(Table2[1M Return vs Nifty]))/_xlfn.STDEV.P(Table2[1M Return vs Nifty])</f>
        <v>-0.98944440693685687</v>
      </c>
      <c r="K595">
        <v>-14.849788969643001</v>
      </c>
      <c r="L595">
        <f>(Table2[[#This Row],[6M Return vs Nifty]]-AVERAGE(Table2[6M Return vs Nifty]))/_xlfn.STDEV.P(Table2[6M Return vs Nifty])</f>
        <v>-0.70540836332174806</v>
      </c>
      <c r="M595">
        <v>-6.1447906978116302</v>
      </c>
      <c r="N595">
        <f>(Table2[[#This Row],[1W Return vs Nifty]]-AVERAGE(Table2[1W Return vs Nifty]))/_xlfn.STDEV.P(Table2[1W Return vs Nifty])</f>
        <v>-1.421192661696745</v>
      </c>
      <c r="O595">
        <v>466.58</v>
      </c>
      <c r="P595">
        <v>480.70739075191699</v>
      </c>
      <c r="Q595">
        <v>465.39129886954902</v>
      </c>
      <c r="R595">
        <v>22.298172567395302</v>
      </c>
      <c r="S595" s="1">
        <f>(Table2[[#This Row],[Close Price]]-Table2[[#This Row],[20D EMA]])/Table2[[#This Row],[20D EMA]]</f>
        <v>-6.3718976381327883E-2</v>
      </c>
      <c r="T595" s="1">
        <f>(Table2[[#This Row],[Close Price]]-Table2[[#This Row],[50D EMA]])/Table2[[#This Row],[50D EMA]]</f>
        <v>-9.1235108083767419E-2</v>
      </c>
      <c r="U595" s="1">
        <f>(Table2[[#This Row],[Close Price]]-Table2[[#This Row],[200D EMA]])/Table2[[#This Row],[200D EMA]]</f>
        <v>-6.1327530056700164E-2</v>
      </c>
      <c r="V595">
        <v>1.0342595001936199</v>
      </c>
      <c r="W595">
        <v>427.4</v>
      </c>
      <c r="X595">
        <v>438.7</v>
      </c>
      <c r="Y595">
        <v>410.85</v>
      </c>
      <c r="Z595">
        <v>438.7</v>
      </c>
      <c r="AA595">
        <v>410.85</v>
      </c>
      <c r="AB595">
        <v>525</v>
      </c>
      <c r="AC595" s="1">
        <f>(Table2[[#This Row],[Close Price]]/Table2[[#This Row],[Day Low]])-1</f>
        <v>2.2110435189518052E-2</v>
      </c>
      <c r="AD595" s="1">
        <f>(Table2[[#This Row],[Day High]]/Table2[[#This Row],[Close Price]])-1</f>
        <v>4.2348632253632612E-3</v>
      </c>
      <c r="AE595" s="1">
        <f>(Table2[[#This Row],[Close Price]]/Table2[[#This Row],[Current Week Low]])-1</f>
        <v>6.328343677741266E-2</v>
      </c>
      <c r="AF595" s="1">
        <f>(Table2[[#This Row],[Current Week High]]/Table2[[#This Row],[Close Price]])-1</f>
        <v>4.2348632253632612E-3</v>
      </c>
      <c r="AG595" s="1">
        <f>(Table2[[#This Row],[Close Price]]/Table2[[#This Row],[Current Month Low]])-1</f>
        <v>6.328343677741266E-2</v>
      </c>
      <c r="AH595" s="1">
        <f>(Table2[[#This Row],[Current Month High]]/Table2[[#This Row],[Close Price]])-1</f>
        <v>0.20178550990042332</v>
      </c>
      <c r="AI595">
        <v>32.059059173629301</v>
      </c>
      <c r="AJ595">
        <v>18.387533875338701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-7.0000000000000007E-2</v>
      </c>
      <c r="AM595" t="s">
        <v>3181</v>
      </c>
      <c r="AN595">
        <v>-12.77</v>
      </c>
      <c r="AO595" t="s">
        <v>3181</v>
      </c>
      <c r="AQ595">
        <f>(Table2[[#This Row],[Sharpe Ratio]]-AVERAGE(Table2[Sharpe Ratio]))/_xlfn.STDEV.P(Table2[Sharpe Ratio])</f>
        <v>-0.68702344015560113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547</v>
      </c>
      <c r="AT595">
        <f>_xlfn.RANK.AVG(Table2[[#This Row],[6M Return vs Nifty Z-Score]],Table2[6M Return vs Nifty Z-Score])</f>
        <v>552</v>
      </c>
      <c r="AU595">
        <f>_xlfn.RANK.AVG(Table2[[#This Row],[Sharpe Ratio Z-Score]],Table2[Sharpe Ratio Z-Score])</f>
        <v>529.5</v>
      </c>
      <c r="AV595">
        <f>(Table2[[#This Row],[Rank 1Y]]+Table2[[#This Row],[Rank 6M]]+Table2[[#This Row],[Rank Sharpe]])/3</f>
        <v>542.83333333333337</v>
      </c>
    </row>
    <row r="596" spans="1:48" x14ac:dyDescent="0.3">
      <c r="A596" t="s">
        <v>60</v>
      </c>
      <c r="B596" t="s">
        <v>61</v>
      </c>
      <c r="C596" t="s">
        <v>3142</v>
      </c>
      <c r="D596" t="s">
        <v>62</v>
      </c>
      <c r="E596">
        <v>348246.43907823</v>
      </c>
      <c r="F596">
        <v>11076.45</v>
      </c>
      <c r="G596">
        <v>-20.281841515081499</v>
      </c>
      <c r="H596">
        <f>(Table2[[#This Row],[1Y Return vs Nifty]]-AVERAGE(Table2[1Y Return vs Nifty]))/_xlfn.STDEV.P(Table2[1Y Return vs Nifty])</f>
        <v>-0.75597470064233419</v>
      </c>
      <c r="I596">
        <v>-8.7856200795607702</v>
      </c>
      <c r="J596">
        <f>(Table2[[#This Row],[1M Return vs Nifty]]-AVERAGE(Table2[1M Return vs Nifty]))/_xlfn.STDEV.P(Table2[1M Return vs Nifty])</f>
        <v>-0.96838256093307129</v>
      </c>
      <c r="K596">
        <v>-20.5817270455046</v>
      </c>
      <c r="L596">
        <f>(Table2[[#This Row],[6M Return vs Nifty]]-AVERAGE(Table2[6M Return vs Nifty]))/_xlfn.STDEV.P(Table2[6M Return vs Nifty])</f>
        <v>-0.90835128446840763</v>
      </c>
      <c r="M596">
        <v>-4.8691268004423502</v>
      </c>
      <c r="N596">
        <f>(Table2[[#This Row],[1W Return vs Nifty]]-AVERAGE(Table2[1W Return vs Nifty]))/_xlfn.STDEV.P(Table2[1W Return vs Nifty])</f>
        <v>-1.1572981400509486</v>
      </c>
      <c r="O596">
        <v>11917.59</v>
      </c>
      <c r="P596">
        <v>12231.4849142537</v>
      </c>
      <c r="Q596">
        <v>11950.9802955132</v>
      </c>
      <c r="R596">
        <v>25.304165384227399</v>
      </c>
      <c r="S596" s="1">
        <f>(Table2[[#This Row],[Close Price]]-Table2[[#This Row],[20D EMA]])/Table2[[#This Row],[20D EMA]]</f>
        <v>-7.0579706131860501E-2</v>
      </c>
      <c r="T596" s="1">
        <f>(Table2[[#This Row],[Close Price]]-Table2[[#This Row],[50D EMA]])/Table2[[#This Row],[50D EMA]]</f>
        <v>-9.4431291241483237E-2</v>
      </c>
      <c r="U596" s="1">
        <f>(Table2[[#This Row],[Close Price]]-Table2[[#This Row],[200D EMA]])/Table2[[#This Row],[200D EMA]]</f>
        <v>-7.3176448616648404E-2</v>
      </c>
      <c r="V596">
        <v>1.40239848445886</v>
      </c>
      <c r="W596">
        <v>11050</v>
      </c>
      <c r="X596">
        <v>11247.55</v>
      </c>
      <c r="Y596">
        <v>10742.45</v>
      </c>
      <c r="Z596">
        <v>11632.65</v>
      </c>
      <c r="AA596">
        <v>10742.45</v>
      </c>
      <c r="AB596">
        <v>13300.45</v>
      </c>
      <c r="AC596" s="1">
        <f>(Table2[[#This Row],[Close Price]]/Table2[[#This Row],[Day Low]])-1</f>
        <v>2.3936651583711388E-3</v>
      </c>
      <c r="AD596" s="1">
        <f>(Table2[[#This Row],[Day High]]/Table2[[#This Row],[Close Price]])-1</f>
        <v>1.5447187501410609E-2</v>
      </c>
      <c r="AE596" s="1">
        <f>(Table2[[#This Row],[Close Price]]/Table2[[#This Row],[Current Week Low]])-1</f>
        <v>3.1091603870625484E-2</v>
      </c>
      <c r="AF596" s="1">
        <f>(Table2[[#This Row],[Current Week High]]/Table2[[#This Row],[Close Price]])-1</f>
        <v>5.0214644583779E-2</v>
      </c>
      <c r="AG596" s="1">
        <f>(Table2[[#This Row],[Close Price]]/Table2[[#This Row],[Current Month Low]])-1</f>
        <v>3.1091603870625484E-2</v>
      </c>
      <c r="AH596" s="1">
        <f>(Table2[[#This Row],[Current Month High]]/Table2[[#This Row],[Close Price]])-1</f>
        <v>0.20078635302827164</v>
      </c>
      <c r="AI596">
        <v>23.505274704440499</v>
      </c>
      <c r="AJ596">
        <v>13.748697067567599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-0.03</v>
      </c>
      <c r="AM596" t="s">
        <v>3181</v>
      </c>
      <c r="AN596">
        <v>-11.01</v>
      </c>
      <c r="AO596" t="s">
        <v>3181</v>
      </c>
      <c r="AP596">
        <v>3.0138230827029999E-2</v>
      </c>
      <c r="AQ596">
        <f>(Table2[[#This Row],[Sharpe Ratio]]-AVERAGE(Table2[Sharpe Ratio]))/_xlfn.STDEV.P(Table2[Sharpe Ratio])</f>
        <v>-0.32899825966283558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581</v>
      </c>
      <c r="AT596">
        <f>_xlfn.RANK.AVG(Table2[[#This Row],[6M Return vs Nifty Z-Score]],Table2[6M Return vs Nifty Z-Score])</f>
        <v>624</v>
      </c>
      <c r="AU596">
        <f>_xlfn.RANK.AVG(Table2[[#This Row],[Sharpe Ratio Z-Score]],Table2[Sharpe Ratio Z-Score])</f>
        <v>424</v>
      </c>
      <c r="AV596">
        <f>(Table2[[#This Row],[Rank 1Y]]+Table2[[#This Row],[Rank 6M]]+Table2[[#This Row],[Rank Sharpe]])/3</f>
        <v>543</v>
      </c>
    </row>
    <row r="597" spans="1:48" x14ac:dyDescent="0.3">
      <c r="A597" t="s">
        <v>976</v>
      </c>
      <c r="B597" t="s">
        <v>977</v>
      </c>
      <c r="C597" t="s">
        <v>580</v>
      </c>
      <c r="D597" t="s">
        <v>580</v>
      </c>
      <c r="E597">
        <v>14450.573072507999</v>
      </c>
      <c r="F597">
        <v>152.21</v>
      </c>
      <c r="G597">
        <v>-25.6616235821438</v>
      </c>
      <c r="H597">
        <f>(Table2[[#This Row],[1Y Return vs Nifty]]-AVERAGE(Table2[1Y Return vs Nifty]))/_xlfn.STDEV.P(Table2[1Y Return vs Nifty])</f>
        <v>-0.84829141777174732</v>
      </c>
      <c r="I597">
        <v>-1.75821344626315</v>
      </c>
      <c r="J597">
        <f>(Table2[[#This Row],[1M Return vs Nifty]]-AVERAGE(Table2[1M Return vs Nifty]))/_xlfn.STDEV.P(Table2[1M Return vs Nifty])</f>
        <v>-0.15796946608404022</v>
      </c>
      <c r="K597">
        <v>-5.7421232414250802</v>
      </c>
      <c r="L597">
        <f>(Table2[[#This Row],[6M Return vs Nifty]]-AVERAGE(Table2[6M Return vs Nifty]))/_xlfn.STDEV.P(Table2[6M Return vs Nifty])</f>
        <v>-0.38294565293490751</v>
      </c>
      <c r="M597">
        <v>-2.5759803718542198</v>
      </c>
      <c r="N597">
        <f>(Table2[[#This Row],[1W Return vs Nifty]]-AVERAGE(Table2[1W Return vs Nifty]))/_xlfn.STDEV.P(Table2[1W Return vs Nifty])</f>
        <v>-0.68291865727026413</v>
      </c>
      <c r="O597">
        <v>158.93</v>
      </c>
      <c r="P597">
        <v>166.339726429031</v>
      </c>
      <c r="Q597">
        <v>158.29809078763699</v>
      </c>
      <c r="R597">
        <v>40.941203301173701</v>
      </c>
      <c r="S597" s="1">
        <f>(Table2[[#This Row],[Close Price]]-Table2[[#This Row],[20D EMA]])/Table2[[#This Row],[20D EMA]]</f>
        <v>-4.2282765997609002E-2</v>
      </c>
      <c r="T597" s="1">
        <f>(Table2[[#This Row],[Close Price]]-Table2[[#This Row],[50D EMA]])/Table2[[#This Row],[50D EMA]]</f>
        <v>-8.4944990185849903E-2</v>
      </c>
      <c r="U597" s="1">
        <f>(Table2[[#This Row],[Close Price]]-Table2[[#This Row],[200D EMA]])/Table2[[#This Row],[200D EMA]]</f>
        <v>-3.8459660235601927E-2</v>
      </c>
      <c r="V597">
        <v>0.55162570125156396</v>
      </c>
      <c r="W597">
        <v>148.69999999999999</v>
      </c>
      <c r="X597">
        <v>154.11000000000001</v>
      </c>
      <c r="Y597">
        <v>145.85</v>
      </c>
      <c r="Z597">
        <v>154.69999999999999</v>
      </c>
      <c r="AA597">
        <v>145.24</v>
      </c>
      <c r="AB597">
        <v>176.3</v>
      </c>
      <c r="AC597" s="1">
        <f>(Table2[[#This Row],[Close Price]]/Table2[[#This Row],[Day Low]])-1</f>
        <v>2.3604572965702841E-2</v>
      </c>
      <c r="AD597" s="1">
        <f>(Table2[[#This Row],[Day High]]/Table2[[#This Row],[Close Price]])-1</f>
        <v>1.248275408974453E-2</v>
      </c>
      <c r="AE597" s="1">
        <f>(Table2[[#This Row],[Close Price]]/Table2[[#This Row],[Current Week Low]])-1</f>
        <v>4.3606444977716929E-2</v>
      </c>
      <c r="AF597" s="1">
        <f>(Table2[[#This Row],[Current Week High]]/Table2[[#This Row],[Close Price]])-1</f>
        <v>1.6358977728138546E-2</v>
      </c>
      <c r="AG597" s="1">
        <f>(Table2[[#This Row],[Close Price]]/Table2[[#This Row],[Current Month Low]])-1</f>
        <v>4.7989534563481095E-2</v>
      </c>
      <c r="AH597" s="1">
        <f>(Table2[[#This Row],[Current Month High]]/Table2[[#This Row],[Close Price]])-1</f>
        <v>0.15826818211681237</v>
      </c>
      <c r="AI597">
        <v>39.905393863740798</v>
      </c>
      <c r="AJ597">
        <v>24.101100693028901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-0.12</v>
      </c>
      <c r="AM597" t="s">
        <v>3181</v>
      </c>
      <c r="AN597">
        <v>-6.26</v>
      </c>
      <c r="AO597" t="s">
        <v>3181</v>
      </c>
      <c r="AP597">
        <v>-6.2726892766600002E-3</v>
      </c>
      <c r="AQ597">
        <f>(Table2[[#This Row],[Sharpe Ratio]]-AVERAGE(Table2[Sharpe Ratio]))/_xlfn.STDEV.P(Table2[Sharpe Ratio])</f>
        <v>-0.7615394501808832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612</v>
      </c>
      <c r="AT597">
        <f>_xlfn.RANK.AVG(Table2[[#This Row],[6M Return vs Nifty Z-Score]],Table2[6M Return vs Nifty Z-Score])</f>
        <v>450</v>
      </c>
      <c r="AU597">
        <f>_xlfn.RANK.AVG(Table2[[#This Row],[Sharpe Ratio Z-Score]],Table2[Sharpe Ratio Z-Score])</f>
        <v>568</v>
      </c>
      <c r="AV597">
        <f>(Table2[[#This Row],[Rank 1Y]]+Table2[[#This Row],[Rank 6M]]+Table2[[#This Row],[Rank Sharpe]])/3</f>
        <v>543.33333333333337</v>
      </c>
    </row>
    <row r="598" spans="1:48" x14ac:dyDescent="0.3">
      <c r="A598" t="s">
        <v>213</v>
      </c>
      <c r="B598" t="s">
        <v>214</v>
      </c>
      <c r="C598" t="s">
        <v>3141</v>
      </c>
      <c r="D598" t="s">
        <v>215</v>
      </c>
      <c r="E598">
        <v>117269.21151203899</v>
      </c>
      <c r="F598">
        <v>976.2</v>
      </c>
      <c r="G598">
        <v>-5.29220266141123E-2</v>
      </c>
      <c r="H598">
        <f>(Table2[[#This Row],[1Y Return vs Nifty]]-AVERAGE(Table2[1Y Return vs Nifty]))/_xlfn.STDEV.P(Table2[1Y Return vs Nifty])</f>
        <v>-0.40884773249169465</v>
      </c>
      <c r="I598">
        <v>-1.5340266246668299</v>
      </c>
      <c r="J598">
        <f>(Table2[[#This Row],[1M Return vs Nifty]]-AVERAGE(Table2[1M Return vs Nifty]))/_xlfn.STDEV.P(Table2[1M Return vs Nifty])</f>
        <v>-0.13211584107059965</v>
      </c>
      <c r="K598">
        <v>-14.360578304143299</v>
      </c>
      <c r="L598">
        <f>(Table2[[#This Row],[6M Return vs Nifty]]-AVERAGE(Table2[6M Return vs Nifty]))/_xlfn.STDEV.P(Table2[6M Return vs Nifty])</f>
        <v>-0.68808754788399806</v>
      </c>
      <c r="M598">
        <v>-3.4367478255284301</v>
      </c>
      <c r="N598">
        <f>(Table2[[#This Row],[1W Return vs Nifty]]-AVERAGE(Table2[1W Return vs Nifty]))/_xlfn.STDEV.P(Table2[1W Return vs Nifty])</f>
        <v>-0.86098422446556266</v>
      </c>
      <c r="O598">
        <v>980.59</v>
      </c>
      <c r="P598">
        <v>1003.51349968311</v>
      </c>
      <c r="Q598">
        <v>1037.30299870615</v>
      </c>
      <c r="R598">
        <v>40.010068509880099</v>
      </c>
      <c r="S598" s="1">
        <f>(Table2[[#This Row],[Close Price]]-Table2[[#This Row],[20D EMA]])/Table2[[#This Row],[20D EMA]]</f>
        <v>-4.4768965622737191E-3</v>
      </c>
      <c r="T598" s="1">
        <f>(Table2[[#This Row],[Close Price]]-Table2[[#This Row],[50D EMA]])/Table2[[#This Row],[50D EMA]]</f>
        <v>-2.7217869706521174E-2</v>
      </c>
      <c r="U598" s="1">
        <f>(Table2[[#This Row],[Close Price]]-Table2[[#This Row],[200D EMA]])/Table2[[#This Row],[200D EMA]]</f>
        <v>-5.8905641632546142E-2</v>
      </c>
      <c r="V598">
        <v>0.64391588076385498</v>
      </c>
      <c r="W598">
        <v>942</v>
      </c>
      <c r="X598">
        <v>980</v>
      </c>
      <c r="Y598">
        <v>891.05</v>
      </c>
      <c r="Z598">
        <v>980</v>
      </c>
      <c r="AA598">
        <v>891.05</v>
      </c>
      <c r="AB598">
        <v>1053.45</v>
      </c>
      <c r="AC598" s="1">
        <f>(Table2[[#This Row],[Close Price]]/Table2[[#This Row],[Day Low]])-1</f>
        <v>3.6305732484076536E-2</v>
      </c>
      <c r="AD598" s="1">
        <f>(Table2[[#This Row],[Day High]]/Table2[[#This Row],[Close Price]])-1</f>
        <v>3.8926449498053461E-3</v>
      </c>
      <c r="AE598" s="1">
        <f>(Table2[[#This Row],[Close Price]]/Table2[[#This Row],[Current Week Low]])-1</f>
        <v>9.5561416306604752E-2</v>
      </c>
      <c r="AF598" s="1">
        <f>(Table2[[#This Row],[Current Week High]]/Table2[[#This Row],[Close Price]])-1</f>
        <v>3.8926449498053461E-3</v>
      </c>
      <c r="AG598" s="1">
        <f>(Table2[[#This Row],[Close Price]]/Table2[[#This Row],[Current Month Low]])-1</f>
        <v>9.5561416306604752E-2</v>
      </c>
      <c r="AH598" s="1">
        <f>(Table2[[#This Row],[Current Month High]]/Table2[[#This Row],[Close Price]])-1</f>
        <v>7.9133374308543392E-2</v>
      </c>
      <c r="AI598">
        <v>38.086457693095603</v>
      </c>
      <c r="AJ598">
        <v>35.5833333333333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-0.01</v>
      </c>
      <c r="AM598" t="s">
        <v>3181</v>
      </c>
      <c r="AN598">
        <v>-2.84</v>
      </c>
      <c r="AO598" t="s">
        <v>3181</v>
      </c>
      <c r="AP598">
        <v>-3.5532296277642997E-2</v>
      </c>
      <c r="AQ598">
        <f>(Table2[[#This Row],[Sharpe Ratio]]-AVERAGE(Table2[Sharpe Ratio]))/_xlfn.STDEV.P(Table2[Sharpe Ratio])</f>
        <v>-1.1091270752739602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455</v>
      </c>
      <c r="AT598">
        <f>_xlfn.RANK.AVG(Table2[[#This Row],[6M Return vs Nifty Z-Score]],Table2[6M Return vs Nifty Z-Score])</f>
        <v>547</v>
      </c>
      <c r="AU598">
        <f>_xlfn.RANK.AVG(Table2[[#This Row],[Sharpe Ratio Z-Score]],Table2[Sharpe Ratio Z-Score])</f>
        <v>633</v>
      </c>
      <c r="AV598">
        <f>(Table2[[#This Row],[Rank 1Y]]+Table2[[#This Row],[Rank 6M]]+Table2[[#This Row],[Rank Sharpe]])/3</f>
        <v>545</v>
      </c>
    </row>
    <row r="599" spans="1:48" x14ac:dyDescent="0.3">
      <c r="A599" t="s">
        <v>1417</v>
      </c>
      <c r="B599" t="s">
        <v>1418</v>
      </c>
      <c r="C599" t="s">
        <v>3150</v>
      </c>
      <c r="D599" t="s">
        <v>473</v>
      </c>
      <c r="E599">
        <v>7548.8144618850001</v>
      </c>
      <c r="F599">
        <v>272.95</v>
      </c>
      <c r="G599">
        <v>-20.202322138760898</v>
      </c>
      <c r="H599">
        <f>(Table2[[#This Row],[1Y Return vs Nifty]]-AVERAGE(Table2[1Y Return vs Nifty]))/_xlfn.STDEV.P(Table2[1Y Return vs Nifty])</f>
        <v>-0.75461015321669744</v>
      </c>
      <c r="I599">
        <v>1.11672284949185</v>
      </c>
      <c r="J599">
        <f>(Table2[[#This Row],[1M Return vs Nifty]]-AVERAGE(Table2[1M Return vs Nifty]))/_xlfn.STDEV.P(Table2[1M Return vs Nifty])</f>
        <v>0.17357332665788436</v>
      </c>
      <c r="K599">
        <v>2.23083445428112</v>
      </c>
      <c r="L599">
        <f>(Table2[[#This Row],[6M Return vs Nifty]]-AVERAGE(Table2[6M Return vs Nifty]))/_xlfn.STDEV.P(Table2[6M Return vs Nifty])</f>
        <v>-0.10065800370866623</v>
      </c>
      <c r="M599">
        <v>4.1094826871724104</v>
      </c>
      <c r="N599">
        <f>(Table2[[#This Row],[1W Return vs Nifty]]-AVERAGE(Table2[1W Return vs Nifty]))/_xlfn.STDEV.P(Table2[1W Return vs Nifty])</f>
        <v>0.70009224362674327</v>
      </c>
      <c r="O599">
        <v>269.10000000000002</v>
      </c>
      <c r="P599">
        <v>275.739118524552</v>
      </c>
      <c r="Q599">
        <v>269.96518136456399</v>
      </c>
      <c r="R599">
        <v>55.008623701220898</v>
      </c>
      <c r="S599" s="1">
        <f>(Table2[[#This Row],[Close Price]]-Table2[[#This Row],[20D EMA]])/Table2[[#This Row],[20D EMA]]</f>
        <v>1.4306949089557658E-2</v>
      </c>
      <c r="T599" s="1">
        <f>(Table2[[#This Row],[Close Price]]-Table2[[#This Row],[50D EMA]])/Table2[[#This Row],[50D EMA]]</f>
        <v>-1.0115062887979981E-2</v>
      </c>
      <c r="U599" s="1">
        <f>(Table2[[#This Row],[Close Price]]-Table2[[#This Row],[200D EMA]])/Table2[[#This Row],[200D EMA]]</f>
        <v>1.1056309633519988E-2</v>
      </c>
      <c r="V599">
        <v>0.57186593202758396</v>
      </c>
      <c r="W599">
        <v>266.25</v>
      </c>
      <c r="X599">
        <v>274</v>
      </c>
      <c r="Y599">
        <v>241.05</v>
      </c>
      <c r="Z599">
        <v>277.95</v>
      </c>
      <c r="AA599">
        <v>241.05</v>
      </c>
      <c r="AB599">
        <v>293.95</v>
      </c>
      <c r="AC599" s="1">
        <f>(Table2[[#This Row],[Close Price]]/Table2[[#This Row],[Day Low]])-1</f>
        <v>2.5164319248826228E-2</v>
      </c>
      <c r="AD599" s="1">
        <f>(Table2[[#This Row],[Day High]]/Table2[[#This Row],[Close Price]])-1</f>
        <v>3.8468583989741401E-3</v>
      </c>
      <c r="AE599" s="1">
        <f>(Table2[[#This Row],[Close Price]]/Table2[[#This Row],[Current Week Low]])-1</f>
        <v>0.13233768927608369</v>
      </c>
      <c r="AF599" s="1">
        <f>(Table2[[#This Row],[Current Week High]]/Table2[[#This Row],[Close Price]])-1</f>
        <v>1.8318373328448434E-2</v>
      </c>
      <c r="AG599" s="1">
        <f>(Table2[[#This Row],[Close Price]]/Table2[[#This Row],[Current Month Low]])-1</f>
        <v>0.13233768927608369</v>
      </c>
      <c r="AH599" s="1">
        <f>(Table2[[#This Row],[Current Month High]]/Table2[[#This Row],[Close Price]])-1</f>
        <v>7.6937167979483467E-2</v>
      </c>
      <c r="AI599">
        <v>19.252610368199299</v>
      </c>
      <c r="AJ599">
        <v>24.068181818181799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0.04</v>
      </c>
      <c r="AM599" t="s">
        <v>3182</v>
      </c>
      <c r="AN599">
        <v>-3.09</v>
      </c>
      <c r="AO599" t="s">
        <v>3181</v>
      </c>
      <c r="AP599">
        <v>-8.4144539017889999E-2</v>
      </c>
      <c r="AQ599">
        <f>(Table2[[#This Row],[Sharpe Ratio]]-AVERAGE(Table2[Sharpe Ratio]))/_xlfn.STDEV.P(Table2[Sharpe Ratio])</f>
        <v>-1.6866130956420042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580</v>
      </c>
      <c r="AT599">
        <f>_xlfn.RANK.AVG(Table2[[#This Row],[6M Return vs Nifty Z-Score]],Table2[6M Return vs Nifty Z-Score])</f>
        <v>357</v>
      </c>
      <c r="AU599">
        <f>_xlfn.RANK.AVG(Table2[[#This Row],[Sharpe Ratio Z-Score]],Table2[Sharpe Ratio Z-Score])</f>
        <v>699</v>
      </c>
      <c r="AV599">
        <f>(Table2[[#This Row],[Rank 1Y]]+Table2[[#This Row],[Rank 6M]]+Table2[[#This Row],[Rank Sharpe]])/3</f>
        <v>545.33333333333337</v>
      </c>
    </row>
    <row r="600" spans="1:48" x14ac:dyDescent="0.3">
      <c r="A600" t="s">
        <v>1547</v>
      </c>
      <c r="B600" t="s">
        <v>1548</v>
      </c>
      <c r="C600" t="s">
        <v>3136</v>
      </c>
      <c r="D600" t="s">
        <v>502</v>
      </c>
      <c r="E600">
        <v>6365.4661695499999</v>
      </c>
      <c r="F600">
        <v>291.7</v>
      </c>
      <c r="G600">
        <v>-29.622023389855102</v>
      </c>
      <c r="H600">
        <f>(Table2[[#This Row],[1Y Return vs Nifty]]-AVERAGE(Table2[1Y Return vs Nifty]))/_xlfn.STDEV.P(Table2[1Y Return vs Nifty])</f>
        <v>-0.91625162586387798</v>
      </c>
      <c r="I600">
        <v>-3.6596527956835301</v>
      </c>
      <c r="J600">
        <f>(Table2[[#This Row],[1M Return vs Nifty]]-AVERAGE(Table2[1M Return vs Nifty]))/_xlfn.STDEV.P(Table2[1M Return vs Nifty])</f>
        <v>-0.37724685079237397</v>
      </c>
      <c r="K600">
        <v>-22.019247769018701</v>
      </c>
      <c r="L600">
        <f>(Table2[[#This Row],[6M Return vs Nifty]]-AVERAGE(Table2[6M Return vs Nifty]))/_xlfn.STDEV.P(Table2[6M Return vs Nifty])</f>
        <v>-0.95924762196852253</v>
      </c>
      <c r="M600">
        <v>-2.06518201571643</v>
      </c>
      <c r="N600">
        <f>(Table2[[#This Row],[1W Return vs Nifty]]-AVERAGE(Table2[1W Return vs Nifty]))/_xlfn.STDEV.P(Table2[1W Return vs Nifty])</f>
        <v>-0.57725062972129593</v>
      </c>
      <c r="O600">
        <v>301.20999999999998</v>
      </c>
      <c r="P600">
        <v>304.05670094218402</v>
      </c>
      <c r="Q600">
        <v>310.57910038352702</v>
      </c>
      <c r="R600">
        <v>35.6440884664161</v>
      </c>
      <c r="S600" s="1">
        <f>(Table2[[#This Row],[Close Price]]-Table2[[#This Row],[20D EMA]])/Table2[[#This Row],[20D EMA]]</f>
        <v>-3.1572656950300426E-2</v>
      </c>
      <c r="T600" s="1">
        <f>(Table2[[#This Row],[Close Price]]-Table2[[#This Row],[50D EMA]])/Table2[[#This Row],[50D EMA]]</f>
        <v>-4.063946265250587E-2</v>
      </c>
      <c r="U600" s="1">
        <f>(Table2[[#This Row],[Close Price]]-Table2[[#This Row],[200D EMA]])/Table2[[#This Row],[200D EMA]]</f>
        <v>-6.0786770134286766E-2</v>
      </c>
      <c r="V600">
        <v>0.93136835094203396</v>
      </c>
      <c r="W600">
        <v>286.75</v>
      </c>
      <c r="X600">
        <v>293.5</v>
      </c>
      <c r="Y600">
        <v>284</v>
      </c>
      <c r="Z600">
        <v>298.75</v>
      </c>
      <c r="AA600">
        <v>284</v>
      </c>
      <c r="AB600">
        <v>336.9</v>
      </c>
      <c r="AC600" s="1">
        <f>(Table2[[#This Row],[Close Price]]/Table2[[#This Row],[Day Low]])-1</f>
        <v>1.7262423714036634E-2</v>
      </c>
      <c r="AD600" s="1">
        <f>(Table2[[#This Row],[Day High]]/Table2[[#This Row],[Close Price]])-1</f>
        <v>6.1707233459034061E-3</v>
      </c>
      <c r="AE600" s="1">
        <f>(Table2[[#This Row],[Close Price]]/Table2[[#This Row],[Current Week Low]])-1</f>
        <v>2.7112676056338048E-2</v>
      </c>
      <c r="AF600" s="1">
        <f>(Table2[[#This Row],[Current Week High]]/Table2[[#This Row],[Close Price]])-1</f>
        <v>2.4168666438121322E-2</v>
      </c>
      <c r="AG600" s="1">
        <f>(Table2[[#This Row],[Close Price]]/Table2[[#This Row],[Current Month Low]])-1</f>
        <v>2.7112676056338048E-2</v>
      </c>
      <c r="AH600" s="1">
        <f>(Table2[[#This Row],[Current Month High]]/Table2[[#This Row],[Close Price]])-1</f>
        <v>0.15495371957490578</v>
      </c>
      <c r="AI600">
        <v>38.937264312649901</v>
      </c>
      <c r="AJ600">
        <v>8.2173993693192209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-0.02</v>
      </c>
      <c r="AM600" t="s">
        <v>3181</v>
      </c>
      <c r="AN600">
        <v>-7.68</v>
      </c>
      <c r="AO600" t="s">
        <v>3181</v>
      </c>
      <c r="AP600">
        <v>4.7990617874101998E-2</v>
      </c>
      <c r="AQ600">
        <f>(Table2[[#This Row],[Sharpe Ratio]]-AVERAGE(Table2[Sharpe Ratio]))/_xlfn.STDEV.P(Table2[Sharpe Ratio])</f>
        <v>-0.11692197252317246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633</v>
      </c>
      <c r="AT600">
        <f>_xlfn.RANK.AVG(Table2[[#This Row],[6M Return vs Nifty Z-Score]],Table2[6M Return vs Nifty Z-Score])</f>
        <v>634</v>
      </c>
      <c r="AU600">
        <f>_xlfn.RANK.AVG(Table2[[#This Row],[Sharpe Ratio Z-Score]],Table2[Sharpe Ratio Z-Score])</f>
        <v>369</v>
      </c>
      <c r="AV600">
        <f>(Table2[[#This Row],[Rank 1Y]]+Table2[[#This Row],[Rank 6M]]+Table2[[#This Row],[Rank Sharpe]])/3</f>
        <v>545.33333333333337</v>
      </c>
    </row>
    <row r="601" spans="1:48" x14ac:dyDescent="0.3">
      <c r="A601" t="s">
        <v>1766</v>
      </c>
      <c r="B601" t="s">
        <v>1767</v>
      </c>
      <c r="C601" t="s">
        <v>3150</v>
      </c>
      <c r="D601" t="s">
        <v>473</v>
      </c>
      <c r="E601">
        <v>4472.5095114699998</v>
      </c>
      <c r="F601">
        <v>807.95</v>
      </c>
      <c r="G601">
        <v>-17.5570921227763</v>
      </c>
      <c r="H601">
        <f>(Table2[[#This Row],[1Y Return vs Nifty]]-AVERAGE(Table2[1Y Return vs Nifty]))/_xlfn.STDEV.P(Table2[1Y Return vs Nifty])</f>
        <v>-0.70921817486445327</v>
      </c>
      <c r="I601">
        <v>-6.7265990967956197</v>
      </c>
      <c r="J601">
        <f>(Table2[[#This Row],[1M Return vs Nifty]]-AVERAGE(Table2[1M Return vs Nifty]))/_xlfn.STDEV.P(Table2[1M Return vs Nifty])</f>
        <v>-0.73093258058110477</v>
      </c>
      <c r="K601">
        <v>3.1146965071843198</v>
      </c>
      <c r="L601">
        <f>(Table2[[#This Row],[6M Return vs Nifty]]-AVERAGE(Table2[6M Return vs Nifty]))/_xlfn.STDEV.P(Table2[6M Return vs Nifty])</f>
        <v>-6.9364304346797953E-2</v>
      </c>
      <c r="M601">
        <v>1.4298644722935701</v>
      </c>
      <c r="N601">
        <f>(Table2[[#This Row],[1W Return vs Nifty]]-AVERAGE(Table2[1W Return vs Nifty]))/_xlfn.STDEV.P(Table2[1W Return vs Nifty])</f>
        <v>0.14576396917522275</v>
      </c>
      <c r="O601">
        <v>824.98</v>
      </c>
      <c r="P601">
        <v>851.43051464804296</v>
      </c>
      <c r="Q601">
        <v>818.53153244246505</v>
      </c>
      <c r="R601">
        <v>39.252617157968203</v>
      </c>
      <c r="S601" s="1">
        <f>(Table2[[#This Row],[Close Price]]-Table2[[#This Row],[20D EMA]])/Table2[[#This Row],[20D EMA]]</f>
        <v>-2.0642924676961834E-2</v>
      </c>
      <c r="T601" s="1">
        <f>(Table2[[#This Row],[Close Price]]-Table2[[#This Row],[50D EMA]])/Table2[[#This Row],[50D EMA]]</f>
        <v>-5.1067601994528602E-2</v>
      </c>
      <c r="U601" s="1">
        <f>(Table2[[#This Row],[Close Price]]-Table2[[#This Row],[200D EMA]])/Table2[[#This Row],[200D EMA]]</f>
        <v>-1.292745853160982E-2</v>
      </c>
      <c r="V601">
        <v>0.37565766733239198</v>
      </c>
      <c r="W601">
        <v>787.8</v>
      </c>
      <c r="X601">
        <v>819</v>
      </c>
      <c r="Y601">
        <v>751.3</v>
      </c>
      <c r="Z601">
        <v>819</v>
      </c>
      <c r="AA601">
        <v>744.2</v>
      </c>
      <c r="AB601">
        <v>916.2</v>
      </c>
      <c r="AC601" s="1">
        <f>(Table2[[#This Row],[Close Price]]/Table2[[#This Row],[Day Low]])-1</f>
        <v>2.5577557755775748E-2</v>
      </c>
      <c r="AD601" s="1">
        <f>(Table2[[#This Row],[Day High]]/Table2[[#This Row],[Close Price]])-1</f>
        <v>1.3676588897827857E-2</v>
      </c>
      <c r="AE601" s="1">
        <f>(Table2[[#This Row],[Close Price]]/Table2[[#This Row],[Current Week Low]])-1</f>
        <v>7.5402635431918164E-2</v>
      </c>
      <c r="AF601" s="1">
        <f>(Table2[[#This Row],[Current Week High]]/Table2[[#This Row],[Close Price]])-1</f>
        <v>1.3676588897827857E-2</v>
      </c>
      <c r="AG601" s="1">
        <f>(Table2[[#This Row],[Close Price]]/Table2[[#This Row],[Current Month Low]])-1</f>
        <v>8.566245632894387E-2</v>
      </c>
      <c r="AH601" s="1">
        <f>(Table2[[#This Row],[Current Month High]]/Table2[[#This Row],[Close Price]])-1</f>
        <v>0.13398106318460301</v>
      </c>
      <c r="AI601">
        <v>20.391113311467301</v>
      </c>
      <c r="AJ601">
        <v>22.9850064692898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-0.06</v>
      </c>
      <c r="AM601" t="s">
        <v>3181</v>
      </c>
      <c r="AN601">
        <v>-6.39</v>
      </c>
      <c r="AO601" t="s">
        <v>3181</v>
      </c>
      <c r="AP601">
        <v>-0.13221681244915501</v>
      </c>
      <c r="AQ601">
        <f>(Table2[[#This Row],[Sharpe Ratio]]-AVERAGE(Table2[Sharpe Ratio]))/_xlfn.STDEV.P(Table2[Sharpe Ratio])</f>
        <v>-2.2576845852295806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563</v>
      </c>
      <c r="AT601">
        <f>_xlfn.RANK.AVG(Table2[[#This Row],[6M Return vs Nifty Z-Score]],Table2[6M Return vs Nifty Z-Score])</f>
        <v>345</v>
      </c>
      <c r="AU601">
        <f>_xlfn.RANK.AVG(Table2[[#This Row],[Sharpe Ratio Z-Score]],Table2[Sharpe Ratio Z-Score])</f>
        <v>728</v>
      </c>
      <c r="AV601">
        <f>(Table2[[#This Row],[Rank 1Y]]+Table2[[#This Row],[Rank 6M]]+Table2[[#This Row],[Rank Sharpe]])/3</f>
        <v>545.33333333333337</v>
      </c>
    </row>
    <row r="602" spans="1:48" x14ac:dyDescent="0.3">
      <c r="A602" t="s">
        <v>553</v>
      </c>
      <c r="B602" t="s">
        <v>554</v>
      </c>
      <c r="C602" t="s">
        <v>3134</v>
      </c>
      <c r="D602" t="s">
        <v>194</v>
      </c>
      <c r="E602">
        <v>35737.773339375002</v>
      </c>
      <c r="F602">
        <v>519.15</v>
      </c>
      <c r="G602">
        <v>5.09439068745152E-2</v>
      </c>
      <c r="H602">
        <f>(Table2[[#This Row],[1Y Return vs Nifty]]-AVERAGE(Table2[1Y Return vs Nifty]))/_xlfn.STDEV.P(Table2[1Y Return vs Nifty])</f>
        <v>-0.40706539969796346</v>
      </c>
      <c r="I602">
        <v>-8.8723551894799595</v>
      </c>
      <c r="J602">
        <f>(Table2[[#This Row],[1M Return vs Nifty]]-AVERAGE(Table2[1M Return vs Nifty]))/_xlfn.STDEV.P(Table2[1M Return vs Nifty])</f>
        <v>-0.97838500885299429</v>
      </c>
      <c r="K602">
        <v>-10.4223609236466</v>
      </c>
      <c r="L602">
        <f>(Table2[[#This Row],[6M Return vs Nifty]]-AVERAGE(Table2[6M Return vs Nifty]))/_xlfn.STDEV.P(Table2[6M Return vs Nifty])</f>
        <v>-0.54865245128477169</v>
      </c>
      <c r="M602">
        <v>-1.8362725054067199</v>
      </c>
      <c r="N602">
        <f>(Table2[[#This Row],[1W Return vs Nifty]]-AVERAGE(Table2[1W Return vs Nifty]))/_xlfn.STDEV.P(Table2[1W Return vs Nifty])</f>
        <v>-0.52989649055663834</v>
      </c>
      <c r="O602">
        <v>558.14</v>
      </c>
      <c r="P602">
        <v>586.94754881654706</v>
      </c>
      <c r="Q602">
        <v>576.29738920514706</v>
      </c>
      <c r="R602">
        <v>19.966302725176099</v>
      </c>
      <c r="S602" s="1">
        <f>(Table2[[#This Row],[Close Price]]-Table2[[#This Row],[20D EMA]])/Table2[[#This Row],[20D EMA]]</f>
        <v>-6.9857025119145752E-2</v>
      </c>
      <c r="T602" s="1">
        <f>(Table2[[#This Row],[Close Price]]-Table2[[#This Row],[50D EMA]])/Table2[[#This Row],[50D EMA]]</f>
        <v>-0.11550870082556132</v>
      </c>
      <c r="U602" s="1">
        <f>(Table2[[#This Row],[Close Price]]-Table2[[#This Row],[200D EMA]])/Table2[[#This Row],[200D EMA]]</f>
        <v>-9.9163019433364252E-2</v>
      </c>
      <c r="V602">
        <v>0.46750564750761803</v>
      </c>
      <c r="W602">
        <v>517</v>
      </c>
      <c r="X602">
        <v>531.95000000000005</v>
      </c>
      <c r="Y602">
        <v>517</v>
      </c>
      <c r="Z602">
        <v>533.54999999999995</v>
      </c>
      <c r="AA602">
        <v>517</v>
      </c>
      <c r="AB602">
        <v>627</v>
      </c>
      <c r="AC602" s="1">
        <f>(Table2[[#This Row],[Close Price]]/Table2[[#This Row],[Day Low]])-1</f>
        <v>4.1586073500967657E-3</v>
      </c>
      <c r="AD602" s="1">
        <f>(Table2[[#This Row],[Day High]]/Table2[[#This Row],[Close Price]])-1</f>
        <v>2.465568718096911E-2</v>
      </c>
      <c r="AE602" s="1">
        <f>(Table2[[#This Row],[Close Price]]/Table2[[#This Row],[Current Week Low]])-1</f>
        <v>4.1586073500967657E-3</v>
      </c>
      <c r="AF602" s="1">
        <f>(Table2[[#This Row],[Current Week High]]/Table2[[#This Row],[Close Price]])-1</f>
        <v>2.7737648078590027E-2</v>
      </c>
      <c r="AG602" s="1">
        <f>(Table2[[#This Row],[Close Price]]/Table2[[#This Row],[Current Month Low]])-1</f>
        <v>4.1586073500967657E-3</v>
      </c>
      <c r="AH602" s="1">
        <f>(Table2[[#This Row],[Current Month High]]/Table2[[#This Row],[Close Price]])-1</f>
        <v>0.20774342675527313</v>
      </c>
      <c r="AI602">
        <v>32.899932582105301</v>
      </c>
      <c r="AJ602">
        <v>29.061528899937802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-0.06</v>
      </c>
      <c r="AM602" t="s">
        <v>3181</v>
      </c>
      <c r="AN602">
        <v>-11.39</v>
      </c>
      <c r="AO602" t="s">
        <v>3181</v>
      </c>
      <c r="AP602">
        <v>-5.7422005013809001E-2</v>
      </c>
      <c r="AQ602">
        <f>(Table2[[#This Row],[Sharpe Ratio]]-AVERAGE(Table2[Sharpe Ratio]))/_xlfn.STDEV.P(Table2[Sharpe Ratio])</f>
        <v>-1.3691644665255758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454</v>
      </c>
      <c r="AT602">
        <f>_xlfn.RANK.AVG(Table2[[#This Row],[6M Return vs Nifty Z-Score]],Table2[6M Return vs Nifty Z-Score])</f>
        <v>511</v>
      </c>
      <c r="AU602">
        <f>_xlfn.RANK.AVG(Table2[[#This Row],[Sharpe Ratio Z-Score]],Table2[Sharpe Ratio Z-Score])</f>
        <v>673</v>
      </c>
      <c r="AV602">
        <f>(Table2[[#This Row],[Rank 1Y]]+Table2[[#This Row],[Rank 6M]]+Table2[[#This Row],[Rank Sharpe]])/3</f>
        <v>546</v>
      </c>
    </row>
    <row r="603" spans="1:48" x14ac:dyDescent="0.3">
      <c r="A603" t="s">
        <v>1602</v>
      </c>
      <c r="B603" t="s">
        <v>1603</v>
      </c>
      <c r="C603" t="s">
        <v>3138</v>
      </c>
      <c r="D603" t="s">
        <v>37</v>
      </c>
      <c r="E603">
        <v>5861.9720445000003</v>
      </c>
      <c r="F603">
        <v>345.75</v>
      </c>
      <c r="G603">
        <v>-8.3966897320533</v>
      </c>
      <c r="H603">
        <f>(Table2[[#This Row],[1Y Return vs Nifty]]-AVERAGE(Table2[1Y Return vs Nifty]))/_xlfn.STDEV.P(Table2[1Y Return vs Nifty])</f>
        <v>-0.55202625412225159</v>
      </c>
      <c r="I603">
        <v>-8.0344006111870101</v>
      </c>
      <c r="J603">
        <f>(Table2[[#This Row],[1M Return vs Nifty]]-AVERAGE(Table2[1M Return vs Nifty]))/_xlfn.STDEV.P(Table2[1M Return vs Nifty])</f>
        <v>-0.88175058899181724</v>
      </c>
      <c r="K603">
        <v>-13.596494151861799</v>
      </c>
      <c r="L603">
        <f>(Table2[[#This Row],[6M Return vs Nifty]]-AVERAGE(Table2[6M Return vs Nifty]))/_xlfn.STDEV.P(Table2[6M Return vs Nifty])</f>
        <v>-0.66103466144077394</v>
      </c>
      <c r="M603">
        <v>-6.9355453833783098</v>
      </c>
      <c r="N603">
        <f>(Table2[[#This Row],[1W Return vs Nifty]]-AVERAGE(Table2[1W Return vs Nifty]))/_xlfn.STDEV.P(Table2[1W Return vs Nifty])</f>
        <v>-1.5847748010965743</v>
      </c>
      <c r="O603">
        <v>352.05</v>
      </c>
      <c r="P603">
        <v>373.32554448395803</v>
      </c>
      <c r="Q603">
        <v>365.14644181613698</v>
      </c>
      <c r="R603">
        <v>29.534218528705999</v>
      </c>
      <c r="S603" s="1">
        <f>(Table2[[#This Row],[Close Price]]-Table2[[#This Row],[20D EMA]])/Table2[[#This Row],[20D EMA]]</f>
        <v>-1.7895185342991084E-2</v>
      </c>
      <c r="T603" s="1">
        <f>(Table2[[#This Row],[Close Price]]-Table2[[#This Row],[50D EMA]])/Table2[[#This Row],[50D EMA]]</f>
        <v>-7.3864606618535208E-2</v>
      </c>
      <c r="U603" s="1">
        <f>(Table2[[#This Row],[Close Price]]-Table2[[#This Row],[200D EMA]])/Table2[[#This Row],[200D EMA]]</f>
        <v>-5.3119624333909626E-2</v>
      </c>
      <c r="V603">
        <v>0.51716490637054202</v>
      </c>
      <c r="W603">
        <v>323.10000000000002</v>
      </c>
      <c r="X603">
        <v>347.5</v>
      </c>
      <c r="Y603">
        <v>301.05</v>
      </c>
      <c r="Z603">
        <v>347.5</v>
      </c>
      <c r="AA603">
        <v>301.05</v>
      </c>
      <c r="AB603">
        <v>384.5</v>
      </c>
      <c r="AC603" s="1">
        <f>(Table2[[#This Row],[Close Price]]/Table2[[#This Row],[Day Low]])-1</f>
        <v>7.0102135561745493E-2</v>
      </c>
      <c r="AD603" s="1">
        <f>(Table2[[#This Row],[Day High]]/Table2[[#This Row],[Close Price]])-1</f>
        <v>5.0614605929140133E-3</v>
      </c>
      <c r="AE603" s="1">
        <f>(Table2[[#This Row],[Close Price]]/Table2[[#This Row],[Current Week Low]])-1</f>
        <v>0.14848031888390634</v>
      </c>
      <c r="AF603" s="1">
        <f>(Table2[[#This Row],[Current Week High]]/Table2[[#This Row],[Close Price]])-1</f>
        <v>5.0614605929140133E-3</v>
      </c>
      <c r="AG603" s="1">
        <f>(Table2[[#This Row],[Close Price]]/Table2[[#This Row],[Current Month Low]])-1</f>
        <v>0.14848031888390634</v>
      </c>
      <c r="AH603" s="1">
        <f>(Table2[[#This Row],[Current Month High]]/Table2[[#This Row],[Close Price]])-1</f>
        <v>0.1120751988430948</v>
      </c>
      <c r="AI603">
        <v>40.6073752711496</v>
      </c>
      <c r="AJ603">
        <v>19.793061089500299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-0.04</v>
      </c>
      <c r="AM603" t="s">
        <v>3181</v>
      </c>
      <c r="AN603">
        <v>-7.52</v>
      </c>
      <c r="AO603" t="s">
        <v>3181</v>
      </c>
      <c r="AP603">
        <v>-2.0379026514339999E-2</v>
      </c>
      <c r="AQ603">
        <f>(Table2[[#This Row],[Sharpe Ratio]]-AVERAGE(Table2[Sharpe Ratio]))/_xlfn.STDEV.P(Table2[Sharpe Ratio])</f>
        <v>-0.92911477882567672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499</v>
      </c>
      <c r="AT603">
        <f>_xlfn.RANK.AVG(Table2[[#This Row],[6M Return vs Nifty Z-Score]],Table2[6M Return vs Nifty Z-Score])</f>
        <v>538</v>
      </c>
      <c r="AU603">
        <f>_xlfn.RANK.AVG(Table2[[#This Row],[Sharpe Ratio Z-Score]],Table2[Sharpe Ratio Z-Score])</f>
        <v>601</v>
      </c>
      <c r="AV603">
        <f>(Table2[[#This Row],[Rank 1Y]]+Table2[[#This Row],[Rank 6M]]+Table2[[#This Row],[Rank Sharpe]])/3</f>
        <v>546</v>
      </c>
    </row>
    <row r="604" spans="1:48" x14ac:dyDescent="0.3">
      <c r="A604" t="s">
        <v>436</v>
      </c>
      <c r="B604" t="s">
        <v>437</v>
      </c>
      <c r="C604" t="s">
        <v>3145</v>
      </c>
      <c r="D604" t="s">
        <v>438</v>
      </c>
      <c r="E604">
        <v>51613.324219080001</v>
      </c>
      <c r="F604">
        <v>847.1</v>
      </c>
      <c r="G604">
        <v>-3.7758627784438201</v>
      </c>
      <c r="H604">
        <f>(Table2[[#This Row],[1Y Return vs Nifty]]-AVERAGE(Table2[1Y Return vs Nifty]))/_xlfn.STDEV.P(Table2[1Y Return vs Nifty])</f>
        <v>-0.47273315833086882</v>
      </c>
      <c r="I604">
        <v>-3.3942186383614201</v>
      </c>
      <c r="J604">
        <f>(Table2[[#This Row],[1M Return vs Nifty]]-AVERAGE(Table2[1M Return vs Nifty]))/_xlfn.STDEV.P(Table2[1M Return vs Nifty])</f>
        <v>-0.34663650929102918</v>
      </c>
      <c r="K604">
        <v>-26.442547425964602</v>
      </c>
      <c r="L604">
        <f>(Table2[[#This Row],[6M Return vs Nifty]]-AVERAGE(Table2[6M Return vs Nifty]))/_xlfn.STDEV.P(Table2[6M Return vs Nifty])</f>
        <v>-1.1158573657597066</v>
      </c>
      <c r="M604">
        <v>2.44392549537453</v>
      </c>
      <c r="N604">
        <f>(Table2[[#This Row],[1W Return vs Nifty]]-AVERAGE(Table2[1W Return vs Nifty]))/_xlfn.STDEV.P(Table2[1W Return vs Nifty])</f>
        <v>0.35554112847044295</v>
      </c>
      <c r="O604">
        <v>851.6</v>
      </c>
      <c r="P604">
        <v>897.60474159604496</v>
      </c>
      <c r="Q604">
        <v>926.75977505835999</v>
      </c>
      <c r="R604">
        <v>48.374821606230199</v>
      </c>
      <c r="S604" s="1">
        <f>(Table2[[#This Row],[Close Price]]-Table2[[#This Row],[20D EMA]])/Table2[[#This Row],[20D EMA]]</f>
        <v>-5.2841709722874584E-3</v>
      </c>
      <c r="T604" s="1">
        <f>(Table2[[#This Row],[Close Price]]-Table2[[#This Row],[50D EMA]])/Table2[[#This Row],[50D EMA]]</f>
        <v>-5.6266126119433893E-2</v>
      </c>
      <c r="U604" s="1">
        <f>(Table2[[#This Row],[Close Price]]-Table2[[#This Row],[200D EMA]])/Table2[[#This Row],[200D EMA]]</f>
        <v>-8.5955149546001419E-2</v>
      </c>
      <c r="V604">
        <v>0.89135611538578596</v>
      </c>
      <c r="W604">
        <v>835.95</v>
      </c>
      <c r="X604">
        <v>853</v>
      </c>
      <c r="Y604">
        <v>778.75</v>
      </c>
      <c r="Z604">
        <v>853</v>
      </c>
      <c r="AA604">
        <v>778.75</v>
      </c>
      <c r="AB604">
        <v>926.95</v>
      </c>
      <c r="AC604" s="1">
        <f>(Table2[[#This Row],[Close Price]]/Table2[[#This Row],[Day Low]])-1</f>
        <v>1.3338118308511282E-2</v>
      </c>
      <c r="AD604" s="1">
        <f>(Table2[[#This Row],[Day High]]/Table2[[#This Row],[Close Price]])-1</f>
        <v>6.9649392043442671E-3</v>
      </c>
      <c r="AE604" s="1">
        <f>(Table2[[#This Row],[Close Price]]/Table2[[#This Row],[Current Week Low]])-1</f>
        <v>8.776886035313014E-2</v>
      </c>
      <c r="AF604" s="1">
        <f>(Table2[[#This Row],[Current Week High]]/Table2[[#This Row],[Close Price]])-1</f>
        <v>6.9649392043442671E-3</v>
      </c>
      <c r="AG604" s="1">
        <f>(Table2[[#This Row],[Close Price]]/Table2[[#This Row],[Current Month Low]])-1</f>
        <v>8.776886035313014E-2</v>
      </c>
      <c r="AH604" s="1">
        <f>(Table2[[#This Row],[Current Month High]]/Table2[[#This Row],[Close Price]])-1</f>
        <v>9.4262778892692634E-2</v>
      </c>
      <c r="AI604">
        <v>39.298784086884602</v>
      </c>
      <c r="AJ604">
        <v>26.019041951799998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-0.09</v>
      </c>
      <c r="AM604" t="s">
        <v>3181</v>
      </c>
      <c r="AN604">
        <v>-4.71</v>
      </c>
      <c r="AO604" t="s">
        <v>3181</v>
      </c>
      <c r="AP604">
        <v>4.2906434853969997E-3</v>
      </c>
      <c r="AQ604">
        <f>(Table2[[#This Row],[Sharpe Ratio]]-AVERAGE(Table2[Sharpe Ratio]))/_xlfn.STDEV.P(Table2[Sharpe Ratio])</f>
        <v>-0.63605301600875175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474</v>
      </c>
      <c r="AT604">
        <f>_xlfn.RANK.AVG(Table2[[#This Row],[6M Return vs Nifty Z-Score]],Table2[6M Return vs Nifty Z-Score])</f>
        <v>673</v>
      </c>
      <c r="AU604">
        <f>_xlfn.RANK.AVG(Table2[[#This Row],[Sharpe Ratio Z-Score]],Table2[Sharpe Ratio Z-Score])</f>
        <v>492</v>
      </c>
      <c r="AV604">
        <f>(Table2[[#This Row],[Rank 1Y]]+Table2[[#This Row],[Rank 6M]]+Table2[[#This Row],[Rank Sharpe]])/3</f>
        <v>546.33333333333337</v>
      </c>
    </row>
    <row r="605" spans="1:48" x14ac:dyDescent="0.3">
      <c r="A605" t="s">
        <v>145</v>
      </c>
      <c r="B605" t="s">
        <v>146</v>
      </c>
      <c r="C605" t="s">
        <v>3143</v>
      </c>
      <c r="D605" t="s">
        <v>117</v>
      </c>
      <c r="E605">
        <v>185455.34457309599</v>
      </c>
      <c r="F605">
        <v>148.56</v>
      </c>
      <c r="G605">
        <v>-1.7619231342155499</v>
      </c>
      <c r="H605">
        <f>(Table2[[#This Row],[1Y Return vs Nifty]]-AVERAGE(Table2[1Y Return vs Nifty]))/_xlfn.STDEV.P(Table2[1Y Return vs Nifty])</f>
        <v>-0.43817408249204842</v>
      </c>
      <c r="I605">
        <v>-5.6825312550168396</v>
      </c>
      <c r="J605">
        <f>(Table2[[#This Row],[1M Return vs Nifty]]-AVERAGE(Table2[1M Return vs Nifty]))/_xlfn.STDEV.P(Table2[1M Return vs Nifty])</f>
        <v>-0.61052881073532261</v>
      </c>
      <c r="K605">
        <v>-18.308304295905899</v>
      </c>
      <c r="L605">
        <f>(Table2[[#This Row],[6M Return vs Nifty]]-AVERAGE(Table2[6M Return vs Nifty]))/_xlfn.STDEV.P(Table2[6M Return vs Nifty])</f>
        <v>-0.8278593029259379</v>
      </c>
      <c r="M605">
        <v>0.43412658777134899</v>
      </c>
      <c r="N605">
        <f>(Table2[[#This Row],[1W Return vs Nifty]]-AVERAGE(Table2[1W Return vs Nifty]))/_xlfn.STDEV.P(Table2[1W Return vs Nifty])</f>
        <v>-6.0222712161830123E-2</v>
      </c>
      <c r="O605">
        <v>152.9</v>
      </c>
      <c r="P605">
        <v>155.54315258276301</v>
      </c>
      <c r="Q605">
        <v>153.53812408283</v>
      </c>
      <c r="R605">
        <v>37.0903176635113</v>
      </c>
      <c r="S605" s="1">
        <f>(Table2[[#This Row],[Close Price]]-Table2[[#This Row],[20D EMA]])/Table2[[#This Row],[20D EMA]]</f>
        <v>-2.838456507521258E-2</v>
      </c>
      <c r="T605" s="1">
        <f>(Table2[[#This Row],[Close Price]]-Table2[[#This Row],[50D EMA]])/Table2[[#This Row],[50D EMA]]</f>
        <v>-4.4895274827654937E-2</v>
      </c>
      <c r="U605" s="1">
        <f>(Table2[[#This Row],[Close Price]]-Table2[[#This Row],[200D EMA]])/Table2[[#This Row],[200D EMA]]</f>
        <v>-3.2422723102598409E-2</v>
      </c>
      <c r="V605">
        <v>0.66527927423932798</v>
      </c>
      <c r="W605">
        <v>148.19999999999999</v>
      </c>
      <c r="X605">
        <v>149.94999999999999</v>
      </c>
      <c r="Y605">
        <v>144.72999999999999</v>
      </c>
      <c r="Z605">
        <v>150.94999999999999</v>
      </c>
      <c r="AA605">
        <v>144.43</v>
      </c>
      <c r="AB605">
        <v>169.99</v>
      </c>
      <c r="AC605" s="1">
        <f>(Table2[[#This Row],[Close Price]]/Table2[[#This Row],[Day Low]])-1</f>
        <v>2.4291497975710286E-3</v>
      </c>
      <c r="AD605" s="1">
        <f>(Table2[[#This Row],[Day High]]/Table2[[#This Row],[Close Price]])-1</f>
        <v>9.356488960689191E-3</v>
      </c>
      <c r="AE605" s="1">
        <f>(Table2[[#This Row],[Close Price]]/Table2[[#This Row],[Current Week Low]])-1</f>
        <v>2.6463069163269681E-2</v>
      </c>
      <c r="AF605" s="1">
        <f>(Table2[[#This Row],[Current Week High]]/Table2[[#This Row],[Close Price]])-1</f>
        <v>1.6087775982767782E-2</v>
      </c>
      <c r="AG605" s="1">
        <f>(Table2[[#This Row],[Close Price]]/Table2[[#This Row],[Current Month Low]])-1</f>
        <v>2.8595167209028549E-2</v>
      </c>
      <c r="AH605" s="1">
        <f>(Table2[[#This Row],[Current Month High]]/Table2[[#This Row],[Close Price]])-1</f>
        <v>0.14425148088314499</v>
      </c>
      <c r="AI605">
        <v>24.259558427571299</v>
      </c>
      <c r="AJ605">
        <v>29.633507853403099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-0.04</v>
      </c>
      <c r="AM605" t="s">
        <v>3181</v>
      </c>
      <c r="AN605">
        <v>-4.54</v>
      </c>
      <c r="AO605" t="s">
        <v>3181</v>
      </c>
      <c r="AP605">
        <v>-9.4105124197730004E-3</v>
      </c>
      <c r="AQ605">
        <f>(Table2[[#This Row],[Sharpe Ratio]]-AVERAGE(Table2[Sharpe Ratio]))/_xlfn.STDEV.P(Table2[Sharpe Ratio])</f>
        <v>-0.79881501899628449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464</v>
      </c>
      <c r="AT605">
        <f>_xlfn.RANK.AVG(Table2[[#This Row],[6M Return vs Nifty Z-Score]],Table2[6M Return vs Nifty Z-Score])</f>
        <v>604</v>
      </c>
      <c r="AU605">
        <f>_xlfn.RANK.AVG(Table2[[#This Row],[Sharpe Ratio Z-Score]],Table2[Sharpe Ratio Z-Score])</f>
        <v>577</v>
      </c>
      <c r="AV605">
        <f>(Table2[[#This Row],[Rank 1Y]]+Table2[[#This Row],[Rank 6M]]+Table2[[#This Row],[Rank Sharpe]])/3</f>
        <v>548.33333333333337</v>
      </c>
    </row>
    <row r="606" spans="1:48" x14ac:dyDescent="0.3">
      <c r="A606" t="s">
        <v>254</v>
      </c>
      <c r="B606" t="s">
        <v>255</v>
      </c>
      <c r="C606" t="s">
        <v>3138</v>
      </c>
      <c r="D606" t="s">
        <v>256</v>
      </c>
      <c r="E606">
        <v>99192.652604485003</v>
      </c>
      <c r="F606">
        <v>1002.55</v>
      </c>
      <c r="G606">
        <v>-14.1486607005588</v>
      </c>
      <c r="H606">
        <f>(Table2[[#This Row],[1Y Return vs Nifty]]-AVERAGE(Table2[1Y Return vs Nifty]))/_xlfn.STDEV.P(Table2[1Y Return vs Nifty])</f>
        <v>-0.65072970906091598</v>
      </c>
      <c r="I606">
        <v>-8.5308230665649596</v>
      </c>
      <c r="J606">
        <f>(Table2[[#This Row],[1M Return vs Nifty]]-AVERAGE(Table2[1M Return vs Nifty]))/_xlfn.STDEV.P(Table2[1M Return vs Nifty])</f>
        <v>-0.93899891392994805</v>
      </c>
      <c r="K606">
        <v>-14.0581728852402</v>
      </c>
      <c r="L606">
        <f>(Table2[[#This Row],[6M Return vs Nifty]]-AVERAGE(Table2[6M Return vs Nifty]))/_xlfn.STDEV.P(Table2[6M Return vs Nifty])</f>
        <v>-0.67738069127275502</v>
      </c>
      <c r="M606">
        <v>1.26686553421045</v>
      </c>
      <c r="N606">
        <f>(Table2[[#This Row],[1W Return vs Nifty]]-AVERAGE(Table2[1W Return vs Nifty]))/_xlfn.STDEV.P(Table2[1W Return vs Nifty])</f>
        <v>0.11204464319686447</v>
      </c>
      <c r="O606">
        <v>1055.78</v>
      </c>
      <c r="P606">
        <v>1111.7871699714201</v>
      </c>
      <c r="Q606">
        <v>1100.41190285067</v>
      </c>
      <c r="R606">
        <v>43.081204353035901</v>
      </c>
      <c r="S606" s="1">
        <f>(Table2[[#This Row],[Close Price]]-Table2[[#This Row],[20D EMA]])/Table2[[#This Row],[20D EMA]]</f>
        <v>-5.0417700657333933E-2</v>
      </c>
      <c r="T606" s="1">
        <f>(Table2[[#This Row],[Close Price]]-Table2[[#This Row],[50D EMA]])/Table2[[#This Row],[50D EMA]]</f>
        <v>-9.8253670236389062E-2</v>
      </c>
      <c r="U606" s="1">
        <f>(Table2[[#This Row],[Close Price]]-Table2[[#This Row],[200D EMA]])/Table2[[#This Row],[200D EMA]]</f>
        <v>-8.8932064981443834E-2</v>
      </c>
      <c r="V606">
        <v>1.5588660569283199</v>
      </c>
      <c r="W606">
        <v>997.1</v>
      </c>
      <c r="X606">
        <v>1027.9000000000001</v>
      </c>
      <c r="Y606">
        <v>964</v>
      </c>
      <c r="Z606">
        <v>1027.9000000000001</v>
      </c>
      <c r="AA606">
        <v>964</v>
      </c>
      <c r="AB606">
        <v>1205.45</v>
      </c>
      <c r="AC606" s="1">
        <f>(Table2[[#This Row],[Close Price]]/Table2[[#This Row],[Day Low]])-1</f>
        <v>5.4658509678064959E-3</v>
      </c>
      <c r="AD606" s="1">
        <f>(Table2[[#This Row],[Day High]]/Table2[[#This Row],[Close Price]])-1</f>
        <v>2.528552191910638E-2</v>
      </c>
      <c r="AE606" s="1">
        <f>(Table2[[#This Row],[Close Price]]/Table2[[#This Row],[Current Week Low]])-1</f>
        <v>3.9989626556016455E-2</v>
      </c>
      <c r="AF606" s="1">
        <f>(Table2[[#This Row],[Current Week High]]/Table2[[#This Row],[Close Price]])-1</f>
        <v>2.528552191910638E-2</v>
      </c>
      <c r="AG606" s="1">
        <f>(Table2[[#This Row],[Close Price]]/Table2[[#This Row],[Current Month Low]])-1</f>
        <v>3.9989626556016455E-2</v>
      </c>
      <c r="AH606" s="1">
        <f>(Table2[[#This Row],[Current Month High]]/Table2[[#This Row],[Close Price]])-1</f>
        <v>0.20238392100144642</v>
      </c>
      <c r="AI606">
        <v>25.0232306441718</v>
      </c>
      <c r="AJ606">
        <v>13.790511777711099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-0.12</v>
      </c>
      <c r="AM606" t="s">
        <v>3181</v>
      </c>
      <c r="AN606">
        <v>-10.11</v>
      </c>
      <c r="AO606" t="s">
        <v>3181</v>
      </c>
      <c r="AP606">
        <v>-3.47730285846E-3</v>
      </c>
      <c r="AQ606">
        <f>(Table2[[#This Row],[Sharpe Ratio]]-AVERAGE(Table2[Sharpe Ratio]))/_xlfn.STDEV.P(Table2[Sharpe Ratio])</f>
        <v>-0.72833183648029787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543</v>
      </c>
      <c r="AT606">
        <f>_xlfn.RANK.AVG(Table2[[#This Row],[6M Return vs Nifty Z-Score]],Table2[6M Return vs Nifty Z-Score])</f>
        <v>543</v>
      </c>
      <c r="AU606">
        <f>_xlfn.RANK.AVG(Table2[[#This Row],[Sharpe Ratio Z-Score]],Table2[Sharpe Ratio Z-Score])</f>
        <v>563</v>
      </c>
      <c r="AV606">
        <f>(Table2[[#This Row],[Rank 1Y]]+Table2[[#This Row],[Rank 6M]]+Table2[[#This Row],[Rank Sharpe]])/3</f>
        <v>549.66666666666663</v>
      </c>
    </row>
    <row r="607" spans="1:48" x14ac:dyDescent="0.3">
      <c r="A607" t="s">
        <v>484</v>
      </c>
      <c r="B607" t="s">
        <v>485</v>
      </c>
      <c r="C607" t="s">
        <v>3138</v>
      </c>
      <c r="D607" t="s">
        <v>125</v>
      </c>
      <c r="E607">
        <v>44981.876519049998</v>
      </c>
      <c r="F607">
        <v>346.1</v>
      </c>
      <c r="G607">
        <v>-20.894474782779699</v>
      </c>
      <c r="H607">
        <f>(Table2[[#This Row],[1Y Return vs Nifty]]-AVERAGE(Table2[1Y Return vs Nifty]))/_xlfn.STDEV.P(Table2[1Y Return vs Nifty])</f>
        <v>-0.76648744844013594</v>
      </c>
      <c r="I607">
        <v>2.6062558284373698</v>
      </c>
      <c r="J607">
        <f>(Table2[[#This Row],[1M Return vs Nifty]]-AVERAGE(Table2[1M Return vs Nifty]))/_xlfn.STDEV.P(Table2[1M Return vs Nifty])</f>
        <v>0.34534893241651748</v>
      </c>
      <c r="K607">
        <v>-8.6026038563551701</v>
      </c>
      <c r="L607">
        <f>(Table2[[#This Row],[6M Return vs Nifty]]-AVERAGE(Table2[6M Return vs Nifty]))/_xlfn.STDEV.P(Table2[6M Return vs Nifty])</f>
        <v>-0.48422279239354432</v>
      </c>
      <c r="M607">
        <v>5.6782703235304401</v>
      </c>
      <c r="N607">
        <f>(Table2[[#This Row],[1W Return vs Nifty]]-AVERAGE(Table2[1W Return vs Nifty]))/_xlfn.STDEV.P(Table2[1W Return vs Nifty])</f>
        <v>1.0246247977848535</v>
      </c>
      <c r="O607">
        <v>334.94</v>
      </c>
      <c r="P607">
        <v>342.25460407566902</v>
      </c>
      <c r="Q607">
        <v>352.56097199961698</v>
      </c>
      <c r="R607">
        <v>57.648734931745302</v>
      </c>
      <c r="S607" s="1">
        <f>(Table2[[#This Row],[Close Price]]-Table2[[#This Row],[20D EMA]])/Table2[[#This Row],[20D EMA]]</f>
        <v>3.3319400489640008E-2</v>
      </c>
      <c r="T607" s="1">
        <f>(Table2[[#This Row],[Close Price]]-Table2[[#This Row],[50D EMA]])/Table2[[#This Row],[50D EMA]]</f>
        <v>1.1235483404865527E-2</v>
      </c>
      <c r="U607" s="1">
        <f>(Table2[[#This Row],[Close Price]]-Table2[[#This Row],[200D EMA]])/Table2[[#This Row],[200D EMA]]</f>
        <v>-1.8325828757994173E-2</v>
      </c>
      <c r="V607">
        <v>0.55812847501018903</v>
      </c>
      <c r="W607">
        <v>335.7</v>
      </c>
      <c r="X607">
        <v>348</v>
      </c>
      <c r="Y607">
        <v>316.2</v>
      </c>
      <c r="Z607">
        <v>348</v>
      </c>
      <c r="AA607">
        <v>310.2</v>
      </c>
      <c r="AB607">
        <v>355.75</v>
      </c>
      <c r="AC607" s="1">
        <f>(Table2[[#This Row],[Close Price]]/Table2[[#This Row],[Day Low]])-1</f>
        <v>3.0980041703902339E-2</v>
      </c>
      <c r="AD607" s="1">
        <f>(Table2[[#This Row],[Day High]]/Table2[[#This Row],[Close Price]])-1</f>
        <v>5.489742848887591E-3</v>
      </c>
      <c r="AE607" s="1">
        <f>(Table2[[#This Row],[Close Price]]/Table2[[#This Row],[Current Week Low]])-1</f>
        <v>9.4560404807084275E-2</v>
      </c>
      <c r="AF607" s="1">
        <f>(Table2[[#This Row],[Current Week High]]/Table2[[#This Row],[Close Price]])-1</f>
        <v>5.489742848887591E-3</v>
      </c>
      <c r="AG607" s="1">
        <f>(Table2[[#This Row],[Close Price]]/Table2[[#This Row],[Current Month Low]])-1</f>
        <v>0.11573178594455191</v>
      </c>
      <c r="AH607" s="1">
        <f>(Table2[[#This Row],[Current Month High]]/Table2[[#This Row],[Close Price]])-1</f>
        <v>2.7882114995665841E-2</v>
      </c>
      <c r="AI607">
        <v>18.607338919387399</v>
      </c>
      <c r="AJ607">
        <v>21.098670398880301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</v>
      </c>
      <c r="AM607" t="s">
        <v>3183</v>
      </c>
      <c r="AN607">
        <v>3.02</v>
      </c>
      <c r="AO607" t="s">
        <v>3182</v>
      </c>
      <c r="AP607">
        <v>-1.0233204374756E-2</v>
      </c>
      <c r="AQ607">
        <f>(Table2[[#This Row],[Sharpe Ratio]]-AVERAGE(Table2[Sharpe Ratio]))/_xlfn.STDEV.P(Table2[Sharpe Ratio])</f>
        <v>-0.80858813532030471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587</v>
      </c>
      <c r="AT607">
        <f>_xlfn.RANK.AVG(Table2[[#This Row],[6M Return vs Nifty Z-Score]],Table2[6M Return vs Nifty Z-Score])</f>
        <v>484</v>
      </c>
      <c r="AU607">
        <f>_xlfn.RANK.AVG(Table2[[#This Row],[Sharpe Ratio Z-Score]],Table2[Sharpe Ratio Z-Score])</f>
        <v>580</v>
      </c>
      <c r="AV607">
        <f>(Table2[[#This Row],[Rank 1Y]]+Table2[[#This Row],[Rank 6M]]+Table2[[#This Row],[Rank Sharpe]])/3</f>
        <v>550.33333333333337</v>
      </c>
    </row>
    <row r="608" spans="1:48" x14ac:dyDescent="0.3">
      <c r="A608" t="s">
        <v>1308</v>
      </c>
      <c r="B608" t="s">
        <v>1309</v>
      </c>
      <c r="C608" t="s">
        <v>3140</v>
      </c>
      <c r="D608" t="s">
        <v>51</v>
      </c>
      <c r="E608">
        <v>8685.3776407699897</v>
      </c>
      <c r="F608">
        <v>5232.3500000000004</v>
      </c>
      <c r="G608">
        <v>-24.322259722167601</v>
      </c>
      <c r="H608">
        <f>(Table2[[#This Row],[1Y Return vs Nifty]]-AVERAGE(Table2[1Y Return vs Nifty]))/_xlfn.STDEV.P(Table2[1Y Return vs Nifty])</f>
        <v>-0.82530801936388209</v>
      </c>
      <c r="I608">
        <v>-1.2164283751300899</v>
      </c>
      <c r="J608">
        <f>(Table2[[#This Row],[1M Return vs Nifty]]-AVERAGE(Table2[1M Return vs Nifty]))/_xlfn.STDEV.P(Table2[1M Return vs Nifty])</f>
        <v>-9.5489843208721892E-2</v>
      </c>
      <c r="K608">
        <v>1.6009089690894001</v>
      </c>
      <c r="L608">
        <f>(Table2[[#This Row],[6M Return vs Nifty]]-AVERAGE(Table2[6M Return vs Nifty]))/_xlfn.STDEV.P(Table2[6M Return vs Nifty])</f>
        <v>-0.12296091703005942</v>
      </c>
      <c r="M608">
        <v>-0.46920615922372</v>
      </c>
      <c r="N608">
        <f>(Table2[[#This Row],[1W Return vs Nifty]]-AVERAGE(Table2[1W Return vs Nifty]))/_xlfn.STDEV.P(Table2[1W Return vs Nifty])</f>
        <v>-0.24709369255631508</v>
      </c>
      <c r="O608">
        <v>5160.8599999999997</v>
      </c>
      <c r="P608">
        <v>5198.9904239000598</v>
      </c>
      <c r="Q608">
        <v>5103.0403121436102</v>
      </c>
      <c r="R608">
        <v>38.952927013806303</v>
      </c>
      <c r="S608" s="1">
        <f>(Table2[[#This Row],[Close Price]]-Table2[[#This Row],[20D EMA]])/Table2[[#This Row],[20D EMA]]</f>
        <v>1.385234243905099E-2</v>
      </c>
      <c r="T608" s="1">
        <f>(Table2[[#This Row],[Close Price]]-Table2[[#This Row],[50D EMA]])/Table2[[#This Row],[50D EMA]]</f>
        <v>6.4165488642919342E-3</v>
      </c>
      <c r="U608" s="1">
        <f>(Table2[[#This Row],[Close Price]]-Table2[[#This Row],[200D EMA]])/Table2[[#This Row],[200D EMA]]</f>
        <v>2.533973473591308E-2</v>
      </c>
      <c r="V608">
        <v>0.57577638841579704</v>
      </c>
      <c r="W608">
        <v>5062.3</v>
      </c>
      <c r="X608">
        <v>5256.75</v>
      </c>
      <c r="Y608">
        <v>4863</v>
      </c>
      <c r="Z608">
        <v>5256.75</v>
      </c>
      <c r="AA608">
        <v>4863</v>
      </c>
      <c r="AB608">
        <v>5550</v>
      </c>
      <c r="AC608" s="1">
        <f>(Table2[[#This Row],[Close Price]]/Table2[[#This Row],[Day Low]])-1</f>
        <v>3.3591450526440525E-2</v>
      </c>
      <c r="AD608" s="1">
        <f>(Table2[[#This Row],[Day High]]/Table2[[#This Row],[Close Price]])-1</f>
        <v>4.6632966066870729E-3</v>
      </c>
      <c r="AE608" s="1">
        <f>(Table2[[#This Row],[Close Price]]/Table2[[#This Row],[Current Week Low]])-1</f>
        <v>7.5951059017067779E-2</v>
      </c>
      <c r="AF608" s="1">
        <f>(Table2[[#This Row],[Current Week High]]/Table2[[#This Row],[Close Price]])-1</f>
        <v>4.6632966066870729E-3</v>
      </c>
      <c r="AG608" s="1">
        <f>(Table2[[#This Row],[Close Price]]/Table2[[#This Row],[Current Month Low]])-1</f>
        <v>7.5951059017067779E-2</v>
      </c>
      <c r="AH608" s="1">
        <f>(Table2[[#This Row],[Current Month High]]/Table2[[#This Row],[Close Price]])-1</f>
        <v>6.0708859307958996E-2</v>
      </c>
      <c r="AI608">
        <v>7.8454231846111204</v>
      </c>
      <c r="AJ608">
        <v>12.8500717128037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-0.02</v>
      </c>
      <c r="AM608" t="s">
        <v>3181</v>
      </c>
      <c r="AN608">
        <v>-0.59</v>
      </c>
      <c r="AO608" t="s">
        <v>3181</v>
      </c>
      <c r="AP608">
        <v>-6.3726776090272996E-2</v>
      </c>
      <c r="AQ608">
        <f>(Table2[[#This Row],[Sharpe Ratio]]-AVERAGE(Table2[Sharpe Ratio]))/_xlfn.STDEV.P(Table2[Sharpe Ratio])</f>
        <v>-1.444061590234381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605</v>
      </c>
      <c r="AT608">
        <f>_xlfn.RANK.AVG(Table2[[#This Row],[6M Return vs Nifty Z-Score]],Table2[6M Return vs Nifty Z-Score])</f>
        <v>365</v>
      </c>
      <c r="AU608">
        <f>_xlfn.RANK.AVG(Table2[[#This Row],[Sharpe Ratio Z-Score]],Table2[Sharpe Ratio Z-Score])</f>
        <v>681</v>
      </c>
      <c r="AV608">
        <f>(Table2[[#This Row],[Rank 1Y]]+Table2[[#This Row],[Rank 6M]]+Table2[[#This Row],[Rank Sharpe]])/3</f>
        <v>550.33333333333337</v>
      </c>
    </row>
    <row r="609" spans="1:48" x14ac:dyDescent="0.3">
      <c r="A609" t="s">
        <v>771</v>
      </c>
      <c r="B609" t="s">
        <v>772</v>
      </c>
      <c r="C609" t="s">
        <v>3144</v>
      </c>
      <c r="D609" t="s">
        <v>75</v>
      </c>
      <c r="E609">
        <v>20948.5009489</v>
      </c>
      <c r="F609">
        <v>886.55</v>
      </c>
      <c r="G609">
        <v>-37.468085969962701</v>
      </c>
      <c r="H609">
        <f>(Table2[[#This Row],[1Y Return vs Nifty]]-AVERAGE(Table2[1Y Return vs Nifty]))/_xlfn.STDEV.P(Table2[1Y Return vs Nifty])</f>
        <v>-1.0508895592891241</v>
      </c>
      <c r="I609">
        <v>7.78123606126697</v>
      </c>
      <c r="J609">
        <f>(Table2[[#This Row],[1M Return vs Nifty]]-AVERAGE(Table2[1M Return vs Nifty]))/_xlfn.STDEV.P(Table2[1M Return vs Nifty])</f>
        <v>0.94213690344389156</v>
      </c>
      <c r="K609">
        <v>7.8545155221102396</v>
      </c>
      <c r="L609">
        <f>(Table2[[#This Row],[6M Return vs Nifty]]-AVERAGE(Table2[6M Return vs Nifty]))/_xlfn.STDEV.P(Table2[6M Return vs Nifty])</f>
        <v>9.8452009064954674E-2</v>
      </c>
      <c r="M609">
        <v>6.6286397752950297</v>
      </c>
      <c r="N609">
        <f>(Table2[[#This Row],[1W Return vs Nifty]]-AVERAGE(Table2[1W Return vs Nifty]))/_xlfn.STDEV.P(Table2[1W Return vs Nifty])</f>
        <v>1.2212261850134154</v>
      </c>
      <c r="O609">
        <v>858.53</v>
      </c>
      <c r="P609">
        <v>848.23903422126</v>
      </c>
      <c r="Q609">
        <v>845.70275283349099</v>
      </c>
      <c r="R609">
        <v>72.500956043643697</v>
      </c>
      <c r="S609" s="1">
        <f>(Table2[[#This Row],[Close Price]]-Table2[[#This Row],[20D EMA]])/Table2[[#This Row],[20D EMA]]</f>
        <v>3.2637182160204052E-2</v>
      </c>
      <c r="T609" s="1">
        <f>(Table2[[#This Row],[Close Price]]-Table2[[#This Row],[50D EMA]])/Table2[[#This Row],[50D EMA]]</f>
        <v>4.5165294490263561E-2</v>
      </c>
      <c r="U609" s="1">
        <f>(Table2[[#This Row],[Close Price]]-Table2[[#This Row],[200D EMA]])/Table2[[#This Row],[200D EMA]]</f>
        <v>4.8299768482072458E-2</v>
      </c>
      <c r="V609">
        <v>0.99205943325822499</v>
      </c>
      <c r="W609">
        <v>872.5</v>
      </c>
      <c r="X609">
        <v>891.9</v>
      </c>
      <c r="Y609">
        <v>840.25</v>
      </c>
      <c r="Z609">
        <v>891.9</v>
      </c>
      <c r="AA609">
        <v>823.9</v>
      </c>
      <c r="AB609">
        <v>891.9</v>
      </c>
      <c r="AC609" s="1">
        <f>(Table2[[#This Row],[Close Price]]/Table2[[#This Row],[Day Low]])-1</f>
        <v>1.6103151862464138E-2</v>
      </c>
      <c r="AD609" s="1">
        <f>(Table2[[#This Row],[Day High]]/Table2[[#This Row],[Close Price]])-1</f>
        <v>6.0346286165473551E-3</v>
      </c>
      <c r="AE609" s="1">
        <f>(Table2[[#This Row],[Close Price]]/Table2[[#This Row],[Current Week Low]])-1</f>
        <v>5.5102648021422063E-2</v>
      </c>
      <c r="AF609" s="1">
        <f>(Table2[[#This Row],[Current Week High]]/Table2[[#This Row],[Close Price]])-1</f>
        <v>6.0346286165473551E-3</v>
      </c>
      <c r="AG609" s="1">
        <f>(Table2[[#This Row],[Close Price]]/Table2[[#This Row],[Current Month Low]])-1</f>
        <v>7.6040781648258227E-2</v>
      </c>
      <c r="AH609" s="1">
        <f>(Table2[[#This Row],[Current Month High]]/Table2[[#This Row],[Close Price]])-1</f>
        <v>6.0346286165473551E-3</v>
      </c>
      <c r="AI609">
        <v>19.3615701314082</v>
      </c>
      <c r="AJ609">
        <v>26.649999999999899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0.15</v>
      </c>
      <c r="AM609" t="s">
        <v>3182</v>
      </c>
      <c r="AN609">
        <v>1.89</v>
      </c>
      <c r="AO609" t="s">
        <v>3182</v>
      </c>
      <c r="AP609">
        <v>-8.2231116434243995E-2</v>
      </c>
      <c r="AQ609">
        <f>(Table2[[#This Row],[Sharpe Ratio]]-AVERAGE(Table2[Sharpe Ratio]))/_xlfn.STDEV.P(Table2[Sharpe Ratio])</f>
        <v>-1.6638827147579882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-0.45295717652485035</v>
      </c>
      <c r="AS609">
        <f>_xlfn.RANK.AVG(Table2[[#This Row],[1Y Return vs Nifty Z-Score]],Table2[1Y Return vs Nifty Z-Score])</f>
        <v>669</v>
      </c>
      <c r="AT609">
        <f>_xlfn.RANK.AVG(Table2[[#This Row],[6M Return vs Nifty Z-Score]],Table2[6M Return vs Nifty Z-Score])</f>
        <v>289</v>
      </c>
      <c r="AU609">
        <f>_xlfn.RANK.AVG(Table2[[#This Row],[Sharpe Ratio Z-Score]],Table2[Sharpe Ratio Z-Score])</f>
        <v>696</v>
      </c>
      <c r="AV609">
        <f>(Table2[[#This Row],[Rank 1Y]]+Table2[[#This Row],[Rank 6M]]+Table2[[#This Row],[Rank Sharpe]])/3</f>
        <v>551.33333333333337</v>
      </c>
    </row>
    <row r="610" spans="1:48" x14ac:dyDescent="0.3">
      <c r="A610" t="s">
        <v>509</v>
      </c>
      <c r="B610" t="s">
        <v>510</v>
      </c>
      <c r="C610" t="s">
        <v>3150</v>
      </c>
      <c r="D610" t="s">
        <v>400</v>
      </c>
      <c r="E610">
        <v>41557.392043965003</v>
      </c>
      <c r="F610">
        <v>553.65</v>
      </c>
      <c r="G610">
        <v>-24.432148559017101</v>
      </c>
      <c r="H610">
        <f>(Table2[[#This Row],[1Y Return vs Nifty]]-AVERAGE(Table2[1Y Return vs Nifty]))/_xlfn.STDEV.P(Table2[1Y Return vs Nifty])</f>
        <v>-0.82719370479512377</v>
      </c>
      <c r="I610">
        <v>-5.0381975702960498</v>
      </c>
      <c r="J610">
        <f>(Table2[[#This Row],[1M Return vs Nifty]]-AVERAGE(Table2[1M Return vs Nifty]))/_xlfn.STDEV.P(Table2[1M Return vs Nifty])</f>
        <v>-0.53622309842946969</v>
      </c>
      <c r="K610">
        <v>4.0497292918758703</v>
      </c>
      <c r="L610">
        <f>(Table2[[#This Row],[6M Return vs Nifty]]-AVERAGE(Table2[6M Return vs Nifty]))/_xlfn.STDEV.P(Table2[6M Return vs Nifty])</f>
        <v>-3.6258872609440038E-2</v>
      </c>
      <c r="M610">
        <v>3.5124933543347798</v>
      </c>
      <c r="N610">
        <f>(Table2[[#This Row],[1W Return vs Nifty]]-AVERAGE(Table2[1W Return vs Nifty]))/_xlfn.STDEV.P(Table2[1W Return vs Nifty])</f>
        <v>0.57659402850776176</v>
      </c>
      <c r="O610">
        <v>556</v>
      </c>
      <c r="P610">
        <v>568.577912436151</v>
      </c>
      <c r="Q610">
        <v>561.68681503551397</v>
      </c>
      <c r="R610">
        <v>47.4917410963116</v>
      </c>
      <c r="S610" s="1">
        <f>(Table2[[#This Row],[Close Price]]-Table2[[#This Row],[20D EMA]])/Table2[[#This Row],[20D EMA]]</f>
        <v>-4.2266187050360119E-3</v>
      </c>
      <c r="T610" s="1">
        <f>(Table2[[#This Row],[Close Price]]-Table2[[#This Row],[50D EMA]])/Table2[[#This Row],[50D EMA]]</f>
        <v>-2.6254822970857777E-2</v>
      </c>
      <c r="U610" s="1">
        <f>(Table2[[#This Row],[Close Price]]-Table2[[#This Row],[200D EMA]])/Table2[[#This Row],[200D EMA]]</f>
        <v>-1.4308356223397998E-2</v>
      </c>
      <c r="V610">
        <v>0.675426680331633</v>
      </c>
      <c r="W610">
        <v>542</v>
      </c>
      <c r="X610">
        <v>555.95000000000005</v>
      </c>
      <c r="Y610">
        <v>520.04999999999995</v>
      </c>
      <c r="Z610">
        <v>555.95000000000005</v>
      </c>
      <c r="AA610">
        <v>517.45000000000005</v>
      </c>
      <c r="AB610">
        <v>625</v>
      </c>
      <c r="AC610" s="1">
        <f>(Table2[[#This Row],[Close Price]]/Table2[[#This Row],[Day Low]])-1</f>
        <v>2.149446494464935E-2</v>
      </c>
      <c r="AD610" s="1">
        <f>(Table2[[#This Row],[Day High]]/Table2[[#This Row],[Close Price]])-1</f>
        <v>4.1542490743251559E-3</v>
      </c>
      <c r="AE610" s="1">
        <f>(Table2[[#This Row],[Close Price]]/Table2[[#This Row],[Current Week Low]])-1</f>
        <v>6.4609172194981301E-2</v>
      </c>
      <c r="AF610" s="1">
        <f>(Table2[[#This Row],[Current Week High]]/Table2[[#This Row],[Close Price]])-1</f>
        <v>4.1542490743251559E-3</v>
      </c>
      <c r="AG610" s="1">
        <f>(Table2[[#This Row],[Close Price]]/Table2[[#This Row],[Current Month Low]])-1</f>
        <v>6.9958450091796243E-2</v>
      </c>
      <c r="AH610" s="1">
        <f>(Table2[[#This Row],[Current Month High]]/Table2[[#This Row],[Close Price]])-1</f>
        <v>0.12887203106655831</v>
      </c>
      <c r="AI610">
        <v>12.8872031066558</v>
      </c>
      <c r="AJ610">
        <v>23.637784725323801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0.03</v>
      </c>
      <c r="AM610" t="s">
        <v>3182</v>
      </c>
      <c r="AN610">
        <v>-3.56</v>
      </c>
      <c r="AO610" t="s">
        <v>3181</v>
      </c>
      <c r="AP610">
        <v>-0.104750364557745</v>
      </c>
      <c r="AQ610">
        <f>(Table2[[#This Row],[Sharpe Ratio]]-AVERAGE(Table2[Sharpe Ratio]))/_xlfn.STDEV.P(Table2[Sharpe Ratio])</f>
        <v>-1.9313986787921762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606</v>
      </c>
      <c r="AT610">
        <f>_xlfn.RANK.AVG(Table2[[#This Row],[6M Return vs Nifty Z-Score]],Table2[6M Return vs Nifty Z-Score])</f>
        <v>336</v>
      </c>
      <c r="AU610">
        <f>_xlfn.RANK.AVG(Table2[[#This Row],[Sharpe Ratio Z-Score]],Table2[Sharpe Ratio Z-Score])</f>
        <v>714</v>
      </c>
      <c r="AV610">
        <f>(Table2[[#This Row],[Rank 1Y]]+Table2[[#This Row],[Rank 6M]]+Table2[[#This Row],[Rank Sharpe]])/3</f>
        <v>552</v>
      </c>
    </row>
    <row r="611" spans="1:48" x14ac:dyDescent="0.3">
      <c r="A611" t="s">
        <v>1894</v>
      </c>
      <c r="B611" t="s">
        <v>1895</v>
      </c>
      <c r="C611" t="s">
        <v>3136</v>
      </c>
      <c r="D611" t="s">
        <v>24</v>
      </c>
      <c r="E611">
        <v>3852.5500149599902</v>
      </c>
      <c r="F611">
        <v>122.86</v>
      </c>
      <c r="G611">
        <v>-19.704156475965</v>
      </c>
      <c r="H611">
        <f>(Table2[[#This Row],[1Y Return vs Nifty]]-AVERAGE(Table2[1Y Return vs Nifty]))/_xlfn.STDEV.P(Table2[1Y Return vs Nifty])</f>
        <v>-0.74606166221787362</v>
      </c>
      <c r="I611">
        <v>3.06706911501534</v>
      </c>
      <c r="J611">
        <f>(Table2[[#This Row],[1M Return vs Nifty]]-AVERAGE(Table2[1M Return vs Nifty]))/_xlfn.STDEV.P(Table2[1M Return vs Nifty])</f>
        <v>0.39849074435517928</v>
      </c>
      <c r="K611">
        <v>-19.197649397299202</v>
      </c>
      <c r="L611">
        <f>(Table2[[#This Row],[6M Return vs Nifty]]-AVERAGE(Table2[6M Return vs Nifty]))/_xlfn.STDEV.P(Table2[6M Return vs Nifty])</f>
        <v>-0.85934713311452537</v>
      </c>
      <c r="M611">
        <v>7.7708027753546602</v>
      </c>
      <c r="N611">
        <f>(Table2[[#This Row],[1W Return vs Nifty]]-AVERAGE(Table2[1W Return vs Nifty]))/_xlfn.STDEV.P(Table2[1W Return vs Nifty])</f>
        <v>1.4575035925373279</v>
      </c>
      <c r="O611">
        <v>117.16</v>
      </c>
      <c r="P611">
        <v>119.39145774424701</v>
      </c>
      <c r="Q611">
        <v>124.467083947722</v>
      </c>
      <c r="R611">
        <v>65.029803663611304</v>
      </c>
      <c r="S611" s="1">
        <f>(Table2[[#This Row],[Close Price]]-Table2[[#This Row],[20D EMA]])/Table2[[#This Row],[20D EMA]]</f>
        <v>4.865141686582454E-2</v>
      </c>
      <c r="T611" s="1">
        <f>(Table2[[#This Row],[Close Price]]-Table2[[#This Row],[50D EMA]])/Table2[[#This Row],[50D EMA]]</f>
        <v>2.9051846097591753E-2</v>
      </c>
      <c r="U611" s="1">
        <f>(Table2[[#This Row],[Close Price]]-Table2[[#This Row],[200D EMA]])/Table2[[#This Row],[200D EMA]]</f>
        <v>-1.2911718478091784E-2</v>
      </c>
      <c r="V611">
        <v>1.45717402027204</v>
      </c>
      <c r="W611">
        <v>118.89</v>
      </c>
      <c r="X611">
        <v>123.83</v>
      </c>
      <c r="Y611">
        <v>116.12</v>
      </c>
      <c r="Z611">
        <v>123.83</v>
      </c>
      <c r="AA611">
        <v>108.69</v>
      </c>
      <c r="AB611">
        <v>123.83</v>
      </c>
      <c r="AC611" s="1">
        <f>(Table2[[#This Row],[Close Price]]/Table2[[#This Row],[Day Low]])-1</f>
        <v>3.3392211287744944E-2</v>
      </c>
      <c r="AD611" s="1">
        <f>(Table2[[#This Row],[Day High]]/Table2[[#This Row],[Close Price]])-1</f>
        <v>7.8951652287155838E-3</v>
      </c>
      <c r="AE611" s="1">
        <f>(Table2[[#This Row],[Close Price]]/Table2[[#This Row],[Current Week Low]])-1</f>
        <v>5.8043403375818148E-2</v>
      </c>
      <c r="AF611" s="1">
        <f>(Table2[[#This Row],[Current Week High]]/Table2[[#This Row],[Close Price]])-1</f>
        <v>7.8951652287155838E-3</v>
      </c>
      <c r="AG611" s="1">
        <f>(Table2[[#This Row],[Close Price]]/Table2[[#This Row],[Current Month Low]])-1</f>
        <v>0.13037077928052265</v>
      </c>
      <c r="AH611" s="1">
        <f>(Table2[[#This Row],[Current Month High]]/Table2[[#This Row],[Close Price]])-1</f>
        <v>7.8951652287155838E-3</v>
      </c>
      <c r="AI611">
        <v>33.037603776656297</v>
      </c>
      <c r="AJ611">
        <v>13.0370779280522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0.02</v>
      </c>
      <c r="AM611" t="s">
        <v>3182</v>
      </c>
      <c r="AN611">
        <v>6.44</v>
      </c>
      <c r="AO611" t="s">
        <v>3182</v>
      </c>
      <c r="AP611">
        <v>1.1190113230117E-2</v>
      </c>
      <c r="AQ611">
        <f>(Table2[[#This Row],[Sharpe Ratio]]-AVERAGE(Table2[Sharpe Ratio]))/_xlfn.STDEV.P(Table2[Sharpe Ratio])</f>
        <v>-0.55409120760550845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576</v>
      </c>
      <c r="AT611">
        <f>_xlfn.RANK.AVG(Table2[[#This Row],[6M Return vs Nifty Z-Score]],Table2[6M Return vs Nifty Z-Score])</f>
        <v>610</v>
      </c>
      <c r="AU611">
        <f>_xlfn.RANK.AVG(Table2[[#This Row],[Sharpe Ratio Z-Score]],Table2[Sharpe Ratio Z-Score])</f>
        <v>473</v>
      </c>
      <c r="AV611">
        <f>(Table2[[#This Row],[Rank 1Y]]+Table2[[#This Row],[Rank 6M]]+Table2[[#This Row],[Rank Sharpe]])/3</f>
        <v>553</v>
      </c>
    </row>
    <row r="612" spans="1:48" x14ac:dyDescent="0.3">
      <c r="A612" t="s">
        <v>1886</v>
      </c>
      <c r="B612" t="s">
        <v>1887</v>
      </c>
      <c r="C612" t="s">
        <v>3147</v>
      </c>
      <c r="D612" t="s">
        <v>117</v>
      </c>
      <c r="E612">
        <v>3862.4200963799999</v>
      </c>
      <c r="F612">
        <v>196.52</v>
      </c>
      <c r="G612">
        <v>-35.714802735816903</v>
      </c>
      <c r="H612">
        <f>(Table2[[#This Row],[1Y Return vs Nifty]]-AVERAGE(Table2[1Y Return vs Nifty]))/_xlfn.STDEV.P(Table2[1Y Return vs Nifty])</f>
        <v>-1.0208033308217384</v>
      </c>
      <c r="I612">
        <v>-5.8347020306479402</v>
      </c>
      <c r="J612">
        <f>(Table2[[#This Row],[1M Return vs Nifty]]-AVERAGE(Table2[1M Return vs Nifty]))/_xlfn.STDEV.P(Table2[1M Return vs Nifty])</f>
        <v>-0.62807741659519289</v>
      </c>
      <c r="K612">
        <v>-25.333250767452501</v>
      </c>
      <c r="L612">
        <f>(Table2[[#This Row],[6M Return vs Nifty]]-AVERAGE(Table2[6M Return vs Nifty]))/_xlfn.STDEV.P(Table2[6M Return vs Nifty])</f>
        <v>-1.076582010492922</v>
      </c>
      <c r="M612">
        <v>5.8013805460313401</v>
      </c>
      <c r="N612">
        <f>(Table2[[#This Row],[1W Return vs Nifty]]-AVERAGE(Table2[1W Return vs Nifty]))/_xlfn.STDEV.P(Table2[1W Return vs Nifty])</f>
        <v>1.0500924098600881</v>
      </c>
      <c r="O612">
        <v>207</v>
      </c>
      <c r="P612">
        <v>215.13072997816201</v>
      </c>
      <c r="Q612">
        <v>218.03433381352701</v>
      </c>
      <c r="R612">
        <v>54.292056099777703</v>
      </c>
      <c r="S612" s="1">
        <f>(Table2[[#This Row],[Close Price]]-Table2[[#This Row],[20D EMA]])/Table2[[#This Row],[20D EMA]]</f>
        <v>-5.0628019323671447E-2</v>
      </c>
      <c r="T612" s="1">
        <f>(Table2[[#This Row],[Close Price]]-Table2[[#This Row],[50D EMA]])/Table2[[#This Row],[50D EMA]]</f>
        <v>-8.6508933335796234E-2</v>
      </c>
      <c r="U612" s="1">
        <f>(Table2[[#This Row],[Close Price]]-Table2[[#This Row],[200D EMA]])/Table2[[#This Row],[200D EMA]]</f>
        <v>-9.8674064021160315E-2</v>
      </c>
      <c r="V612">
        <v>0.35615818245321001</v>
      </c>
      <c r="W612">
        <v>196.15</v>
      </c>
      <c r="X612">
        <v>204.35</v>
      </c>
      <c r="Y612">
        <v>185.31</v>
      </c>
      <c r="Z612">
        <v>212.87</v>
      </c>
      <c r="AA612">
        <v>185.31</v>
      </c>
      <c r="AB612">
        <v>247.49</v>
      </c>
      <c r="AC612" s="1">
        <f>(Table2[[#This Row],[Close Price]]/Table2[[#This Row],[Day Low]])-1</f>
        <v>1.8863114963039163E-3</v>
      </c>
      <c r="AD612" s="1">
        <f>(Table2[[#This Row],[Day High]]/Table2[[#This Row],[Close Price]])-1</f>
        <v>3.9843272949318109E-2</v>
      </c>
      <c r="AE612" s="1">
        <f>(Table2[[#This Row],[Close Price]]/Table2[[#This Row],[Current Week Low]])-1</f>
        <v>6.0493227564621499E-2</v>
      </c>
      <c r="AF612" s="1">
        <f>(Table2[[#This Row],[Current Week High]]/Table2[[#This Row],[Close Price]])-1</f>
        <v>8.3197638917158478E-2</v>
      </c>
      <c r="AG612" s="1">
        <f>(Table2[[#This Row],[Close Price]]/Table2[[#This Row],[Current Month Low]])-1</f>
        <v>6.0493227564621499E-2</v>
      </c>
      <c r="AH612" s="1">
        <f>(Table2[[#This Row],[Current Month High]]/Table2[[#This Row],[Close Price]])-1</f>
        <v>0.25936291471605943</v>
      </c>
      <c r="AI612">
        <v>41.461428862202297</v>
      </c>
      <c r="AJ612">
        <v>17.7471539844218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</v>
      </c>
      <c r="AM612" t="s">
        <v>3181</v>
      </c>
      <c r="AN612">
        <v>-7.86</v>
      </c>
      <c r="AO612" t="s">
        <v>3181</v>
      </c>
      <c r="AP612">
        <v>5.8261142483264E-2</v>
      </c>
      <c r="AQ612">
        <f>(Table2[[#This Row],[Sharpe Ratio]]-AVERAGE(Table2[Sharpe Ratio]))/_xlfn.STDEV.P(Table2[Sharpe Ratio])</f>
        <v>5.0860659729936178E-3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665</v>
      </c>
      <c r="AT612">
        <f>_xlfn.RANK.AVG(Table2[[#This Row],[6M Return vs Nifty Z-Score]],Table2[6M Return vs Nifty Z-Score])</f>
        <v>666</v>
      </c>
      <c r="AU612">
        <f>_xlfn.RANK.AVG(Table2[[#This Row],[Sharpe Ratio Z-Score]],Table2[Sharpe Ratio Z-Score])</f>
        <v>334</v>
      </c>
      <c r="AV612">
        <f>(Table2[[#This Row],[Rank 1Y]]+Table2[[#This Row],[Rank 6M]]+Table2[[#This Row],[Rank Sharpe]])/3</f>
        <v>555</v>
      </c>
    </row>
    <row r="613" spans="1:48" x14ac:dyDescent="0.3">
      <c r="A613" t="s">
        <v>1172</v>
      </c>
      <c r="B613" t="s">
        <v>1173</v>
      </c>
      <c r="C613" t="s">
        <v>3147</v>
      </c>
      <c r="D613" t="s">
        <v>1174</v>
      </c>
      <c r="E613">
        <v>10322.986672499999</v>
      </c>
      <c r="F613">
        <v>1137.3499999999999</v>
      </c>
      <c r="G613">
        <v>-5.8639639482566199</v>
      </c>
      <c r="H613">
        <f>(Table2[[#This Row],[1Y Return vs Nifty]]-AVERAGE(Table2[1Y Return vs Nifty]))/_xlfn.STDEV.P(Table2[1Y Return vs Nifty])</f>
        <v>-0.50856484121843748</v>
      </c>
      <c r="I613">
        <v>0.39776772310713798</v>
      </c>
      <c r="J613">
        <f>(Table2[[#This Row],[1M Return vs Nifty]]-AVERAGE(Table2[1M Return vs Nifty]))/_xlfn.STDEV.P(Table2[1M Return vs Nifty])</f>
        <v>9.066213630919083E-2</v>
      </c>
      <c r="K613">
        <v>-23.334664850281602</v>
      </c>
      <c r="L613">
        <f>(Table2[[#This Row],[6M Return vs Nifty]]-AVERAGE(Table2[6M Return vs Nifty]))/_xlfn.STDEV.P(Table2[6M Return vs Nifty])</f>
        <v>-1.0058208021851596</v>
      </c>
      <c r="M613">
        <v>0.58313598331237504</v>
      </c>
      <c r="N613">
        <f>(Table2[[#This Row],[1W Return vs Nifty]]-AVERAGE(Table2[1W Return vs Nifty]))/_xlfn.STDEV.P(Table2[1W Return vs Nifty])</f>
        <v>-2.939738016166836E-2</v>
      </c>
      <c r="O613">
        <v>1125.78</v>
      </c>
      <c r="P613">
        <v>1157.76846615523</v>
      </c>
      <c r="Q613">
        <v>1178.6537224086301</v>
      </c>
      <c r="R613">
        <v>44.747889271412397</v>
      </c>
      <c r="S613" s="1">
        <f>(Table2[[#This Row],[Close Price]]-Table2[[#This Row],[20D EMA]])/Table2[[#This Row],[20D EMA]]</f>
        <v>1.0277318836717597E-2</v>
      </c>
      <c r="T613" s="1">
        <f>(Table2[[#This Row],[Close Price]]-Table2[[#This Row],[50D EMA]])/Table2[[#This Row],[50D EMA]]</f>
        <v>-1.7636053107437537E-2</v>
      </c>
      <c r="U613" s="1">
        <f>(Table2[[#This Row],[Close Price]]-Table2[[#This Row],[200D EMA]])/Table2[[#This Row],[200D EMA]]</f>
        <v>-3.5043135760199538E-2</v>
      </c>
      <c r="V613">
        <v>0.50408946402677102</v>
      </c>
      <c r="W613">
        <v>1107</v>
      </c>
      <c r="X613">
        <v>1140</v>
      </c>
      <c r="Y613">
        <v>1071.5</v>
      </c>
      <c r="Z613">
        <v>1140</v>
      </c>
      <c r="AA613">
        <v>1063.25</v>
      </c>
      <c r="AB613">
        <v>1200</v>
      </c>
      <c r="AC613" s="1">
        <f>(Table2[[#This Row],[Close Price]]/Table2[[#This Row],[Day Low]])-1</f>
        <v>2.7416440831074862E-2</v>
      </c>
      <c r="AD613" s="1">
        <f>(Table2[[#This Row],[Day High]]/Table2[[#This Row],[Close Price]])-1</f>
        <v>2.3299775794611843E-3</v>
      </c>
      <c r="AE613" s="1">
        <f>(Table2[[#This Row],[Close Price]]/Table2[[#This Row],[Current Week Low]])-1</f>
        <v>6.1455902939803853E-2</v>
      </c>
      <c r="AF613" s="1">
        <f>(Table2[[#This Row],[Current Week High]]/Table2[[#This Row],[Close Price]])-1</f>
        <v>2.3299775794611843E-3</v>
      </c>
      <c r="AG613" s="1">
        <f>(Table2[[#This Row],[Close Price]]/Table2[[#This Row],[Current Month Low]])-1</f>
        <v>6.9691982130260843E-2</v>
      </c>
      <c r="AH613" s="1">
        <f>(Table2[[#This Row],[Current Month High]]/Table2[[#This Row],[Close Price]])-1</f>
        <v>5.5084186925748568E-2</v>
      </c>
      <c r="AI613">
        <v>32.492196773200803</v>
      </c>
      <c r="AJ613">
        <v>41.893830703012902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-0.02</v>
      </c>
      <c r="AM613" t="s">
        <v>3181</v>
      </c>
      <c r="AN613">
        <v>-3.36</v>
      </c>
      <c r="AO613" t="s">
        <v>3181</v>
      </c>
      <c r="AQ613">
        <f>(Table2[[#This Row],[Sharpe Ratio]]-AVERAGE(Table2[Sharpe Ratio]))/_xlfn.STDEV.P(Table2[Sharpe Ratio])</f>
        <v>-0.68702344015560113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484</v>
      </c>
      <c r="AT613">
        <f>_xlfn.RANK.AVG(Table2[[#This Row],[6M Return vs Nifty Z-Score]],Table2[6M Return vs Nifty Z-Score])</f>
        <v>652</v>
      </c>
      <c r="AU613">
        <f>_xlfn.RANK.AVG(Table2[[#This Row],[Sharpe Ratio Z-Score]],Table2[Sharpe Ratio Z-Score])</f>
        <v>529.5</v>
      </c>
      <c r="AV613">
        <f>(Table2[[#This Row],[Rank 1Y]]+Table2[[#This Row],[Rank 6M]]+Table2[[#This Row],[Rank Sharpe]])/3</f>
        <v>555.16666666666663</v>
      </c>
    </row>
    <row r="614" spans="1:48" x14ac:dyDescent="0.3">
      <c r="A614" t="s">
        <v>893</v>
      </c>
      <c r="B614" t="s">
        <v>894</v>
      </c>
      <c r="C614" t="s">
        <v>3147</v>
      </c>
      <c r="D614" t="s">
        <v>548</v>
      </c>
      <c r="E614">
        <v>17033.672187004999</v>
      </c>
      <c r="F614">
        <v>1506.65</v>
      </c>
      <c r="G614">
        <v>-15.7838704269691</v>
      </c>
      <c r="H614">
        <f>(Table2[[#This Row],[1Y Return vs Nifty]]-AVERAGE(Table2[1Y Return vs Nifty]))/_xlfn.STDEV.P(Table2[1Y Return vs Nifty])</f>
        <v>-0.67878980366670305</v>
      </c>
      <c r="I614">
        <v>-9.0222892766509695</v>
      </c>
      <c r="J614">
        <f>(Table2[[#This Row],[1M Return vs Nifty]]-AVERAGE(Table2[1M Return vs Nifty]))/_xlfn.STDEV.P(Table2[1M Return vs Nifty])</f>
        <v>-0.99567567580143646</v>
      </c>
      <c r="K614">
        <v>-17.200842443637299</v>
      </c>
      <c r="L614">
        <f>(Table2[[#This Row],[6M Return vs Nifty]]-AVERAGE(Table2[6M Return vs Nifty]))/_xlfn.STDEV.P(Table2[6M Return vs Nifty])</f>
        <v>-0.78864891014372063</v>
      </c>
      <c r="M614">
        <v>-7.61218336152365</v>
      </c>
      <c r="N614">
        <f>(Table2[[#This Row],[1W Return vs Nifty]]-AVERAGE(Table2[1W Return vs Nifty]))/_xlfn.STDEV.P(Table2[1W Return vs Nifty])</f>
        <v>-1.7247498023004795</v>
      </c>
      <c r="O614">
        <v>1610.55</v>
      </c>
      <c r="P614">
        <v>1652.8526360824401</v>
      </c>
      <c r="Q614">
        <v>1620.0685008441901</v>
      </c>
      <c r="R614">
        <v>22.1477648426606</v>
      </c>
      <c r="S614" s="1">
        <f>(Table2[[#This Row],[Close Price]]-Table2[[#This Row],[20D EMA]])/Table2[[#This Row],[20D EMA]]</f>
        <v>-6.4512123187730822E-2</v>
      </c>
      <c r="T614" s="1">
        <f>(Table2[[#This Row],[Close Price]]-Table2[[#This Row],[50D EMA]])/Table2[[#This Row],[50D EMA]]</f>
        <v>-8.8454731468963085E-2</v>
      </c>
      <c r="U614" s="1">
        <f>(Table2[[#This Row],[Close Price]]-Table2[[#This Row],[200D EMA]])/Table2[[#This Row],[200D EMA]]</f>
        <v>-7.0008460003444031E-2</v>
      </c>
      <c r="V614">
        <v>0.88993744123086604</v>
      </c>
      <c r="W614">
        <v>1464.8</v>
      </c>
      <c r="X614">
        <v>1522</v>
      </c>
      <c r="Y614">
        <v>1422.75</v>
      </c>
      <c r="Z614">
        <v>1522</v>
      </c>
      <c r="AA614">
        <v>1422.75</v>
      </c>
      <c r="AB614">
        <v>1814.8</v>
      </c>
      <c r="AC614" s="1">
        <f>(Table2[[#This Row],[Close Price]]/Table2[[#This Row],[Day Low]])-1</f>
        <v>2.857045330420549E-2</v>
      </c>
      <c r="AD614" s="1">
        <f>(Table2[[#This Row],[Day High]]/Table2[[#This Row],[Close Price]])-1</f>
        <v>1.0188165798294069E-2</v>
      </c>
      <c r="AE614" s="1">
        <f>(Table2[[#This Row],[Close Price]]/Table2[[#This Row],[Current Week Low]])-1</f>
        <v>5.8970303988754136E-2</v>
      </c>
      <c r="AF614" s="1">
        <f>(Table2[[#This Row],[Current Week High]]/Table2[[#This Row],[Close Price]])-1</f>
        <v>1.0188165798294069E-2</v>
      </c>
      <c r="AG614" s="1">
        <f>(Table2[[#This Row],[Close Price]]/Table2[[#This Row],[Current Month Low]])-1</f>
        <v>5.8970303988754136E-2</v>
      </c>
      <c r="AH614" s="1">
        <f>(Table2[[#This Row],[Current Month High]]/Table2[[#This Row],[Close Price]])-1</f>
        <v>0.20452659874556134</v>
      </c>
      <c r="AI614">
        <v>26.237015896193501</v>
      </c>
      <c r="AJ614">
        <v>14.9851179119285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-0.04</v>
      </c>
      <c r="AM614" t="s">
        <v>3181</v>
      </c>
      <c r="AN614">
        <v>-15.58</v>
      </c>
      <c r="AO614" t="s">
        <v>3181</v>
      </c>
      <c r="AQ614">
        <f>(Table2[[#This Row],[Sharpe Ratio]]-AVERAGE(Table2[Sharpe Ratio]))/_xlfn.STDEV.P(Table2[Sharpe Ratio])</f>
        <v>-0.68702344015560113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552</v>
      </c>
      <c r="AT614">
        <f>_xlfn.RANK.AVG(Table2[[#This Row],[6M Return vs Nifty Z-Score]],Table2[6M Return vs Nifty Z-Score])</f>
        <v>587</v>
      </c>
      <c r="AU614">
        <f>_xlfn.RANK.AVG(Table2[[#This Row],[Sharpe Ratio Z-Score]],Table2[Sharpe Ratio Z-Score])</f>
        <v>529.5</v>
      </c>
      <c r="AV614">
        <f>(Table2[[#This Row],[Rank 1Y]]+Table2[[#This Row],[Rank 6M]]+Table2[[#This Row],[Rank Sharpe]])/3</f>
        <v>556.16666666666663</v>
      </c>
    </row>
    <row r="615" spans="1:48" x14ac:dyDescent="0.3">
      <c r="A615" t="s">
        <v>961</v>
      </c>
      <c r="B615" t="s">
        <v>962</v>
      </c>
      <c r="C615" t="s">
        <v>3135</v>
      </c>
      <c r="D615" t="s">
        <v>21</v>
      </c>
      <c r="E615">
        <v>15215.80681742</v>
      </c>
      <c r="F615">
        <v>550.1</v>
      </c>
      <c r="G615">
        <v>-26.417715010509902</v>
      </c>
      <c r="H615">
        <f>(Table2[[#This Row],[1Y Return vs Nifty]]-AVERAGE(Table2[1Y Return vs Nifty]))/_xlfn.STDEV.P(Table2[1Y Return vs Nifty])</f>
        <v>-0.86126589845634538</v>
      </c>
      <c r="I615">
        <v>0.94584361511716297</v>
      </c>
      <c r="J615">
        <f>(Table2[[#This Row],[1M Return vs Nifty]]-AVERAGE(Table2[1M Return vs Nifty]))/_xlfn.STDEV.P(Table2[1M Return vs Nifty])</f>
        <v>0.15386722789324808</v>
      </c>
      <c r="K615">
        <v>-21.554841441370701</v>
      </c>
      <c r="L615">
        <f>(Table2[[#This Row],[6M Return vs Nifty]]-AVERAGE(Table2[6M Return vs Nifty]))/_xlfn.STDEV.P(Table2[6M Return vs Nifty])</f>
        <v>-0.94280501992284171</v>
      </c>
      <c r="M615">
        <v>3.9334755444453302</v>
      </c>
      <c r="N615">
        <f>(Table2[[#This Row],[1W Return vs Nifty]]-AVERAGE(Table2[1W Return vs Nifty]))/_xlfn.STDEV.P(Table2[1W Return vs Nifty])</f>
        <v>0.66368193144969445</v>
      </c>
      <c r="O615">
        <v>585.63</v>
      </c>
      <c r="P615">
        <v>606.64992600041103</v>
      </c>
      <c r="Q615">
        <v>632.70683328016901</v>
      </c>
      <c r="R615">
        <v>42.536546956746101</v>
      </c>
      <c r="S615" s="1">
        <f>(Table2[[#This Row],[Close Price]]-Table2[[#This Row],[20D EMA]])/Table2[[#This Row],[20D EMA]]</f>
        <v>-6.066970612844283E-2</v>
      </c>
      <c r="T615" s="1">
        <f>(Table2[[#This Row],[Close Price]]-Table2[[#This Row],[50D EMA]])/Table2[[#This Row],[50D EMA]]</f>
        <v>-9.3216736006611969E-2</v>
      </c>
      <c r="U615" s="1">
        <f>(Table2[[#This Row],[Close Price]]-Table2[[#This Row],[200D EMA]])/Table2[[#This Row],[200D EMA]]</f>
        <v>-0.13056099434220877</v>
      </c>
      <c r="V615">
        <v>0.75021747120688398</v>
      </c>
      <c r="W615">
        <v>547.45000000000005</v>
      </c>
      <c r="X615">
        <v>572.95000000000005</v>
      </c>
      <c r="Y615">
        <v>547.45000000000005</v>
      </c>
      <c r="Z615">
        <v>589.4</v>
      </c>
      <c r="AA615">
        <v>547.45000000000005</v>
      </c>
      <c r="AB615">
        <v>608.75</v>
      </c>
      <c r="AC615" s="1">
        <f>(Table2[[#This Row],[Close Price]]/Table2[[#This Row],[Day Low]])-1</f>
        <v>4.840624714585795E-3</v>
      </c>
      <c r="AD615" s="1">
        <f>(Table2[[#This Row],[Day High]]/Table2[[#This Row],[Close Price]])-1</f>
        <v>4.1537902199600074E-2</v>
      </c>
      <c r="AE615" s="1">
        <f>(Table2[[#This Row],[Close Price]]/Table2[[#This Row],[Current Week Low]])-1</f>
        <v>4.840624714585795E-3</v>
      </c>
      <c r="AF615" s="1">
        <f>(Table2[[#This Row],[Current Week High]]/Table2[[#This Row],[Close Price]])-1</f>
        <v>7.1441556080712454E-2</v>
      </c>
      <c r="AG615" s="1">
        <f>(Table2[[#This Row],[Close Price]]/Table2[[#This Row],[Current Month Low]])-1</f>
        <v>4.840624714585795E-3</v>
      </c>
      <c r="AH615" s="1">
        <f>(Table2[[#This Row],[Current Month High]]/Table2[[#This Row],[Close Price]])-1</f>
        <v>0.10661697873113973</v>
      </c>
      <c r="AI615">
        <v>56.671514270132697</v>
      </c>
      <c r="AJ615">
        <v>1.87037037037036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-0.06</v>
      </c>
      <c r="AM615" t="s">
        <v>3181</v>
      </c>
      <c r="AN615">
        <v>-7.27</v>
      </c>
      <c r="AO615" t="s">
        <v>3181</v>
      </c>
      <c r="AP615">
        <v>3.1871300548839999E-2</v>
      </c>
      <c r="AQ615">
        <f>(Table2[[#This Row],[Sharpe Ratio]]-AVERAGE(Table2[Sharpe Ratio]))/_xlfn.STDEV.P(Table2[Sharpe Ratio])</f>
        <v>-0.30841036903585556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619</v>
      </c>
      <c r="AT615">
        <f>_xlfn.RANK.AVG(Table2[[#This Row],[6M Return vs Nifty Z-Score]],Table2[6M Return vs Nifty Z-Score])</f>
        <v>632</v>
      </c>
      <c r="AU615">
        <f>_xlfn.RANK.AVG(Table2[[#This Row],[Sharpe Ratio Z-Score]],Table2[Sharpe Ratio Z-Score])</f>
        <v>419</v>
      </c>
      <c r="AV615">
        <f>(Table2[[#This Row],[Rank 1Y]]+Table2[[#This Row],[Rank 6M]]+Table2[[#This Row],[Rank Sharpe]])/3</f>
        <v>556.66666666666663</v>
      </c>
    </row>
    <row r="616" spans="1:48" x14ac:dyDescent="0.3">
      <c r="A616" t="s">
        <v>494</v>
      </c>
      <c r="B616" t="s">
        <v>495</v>
      </c>
      <c r="C616" t="s">
        <v>3144</v>
      </c>
      <c r="D616" t="s">
        <v>75</v>
      </c>
      <c r="E616">
        <v>43574.156506519997</v>
      </c>
      <c r="F616">
        <v>2320.4</v>
      </c>
      <c r="G616">
        <v>-3.9755566141658201</v>
      </c>
      <c r="H616">
        <f>(Table2[[#This Row],[1Y Return vs Nifty]]-AVERAGE(Table2[1Y Return vs Nifty]))/_xlfn.STDEV.P(Table2[1Y Return vs Nifty])</f>
        <v>-0.47615989181468488</v>
      </c>
      <c r="I616">
        <v>-0.64205734782687596</v>
      </c>
      <c r="J616">
        <f>(Table2[[#This Row],[1M Return vs Nifty]]-AVERAGE(Table2[1M Return vs Nifty]))/_xlfn.STDEV.P(Table2[1M Return vs Nifty])</f>
        <v>-2.9252349618573849E-2</v>
      </c>
      <c r="K616">
        <v>-15.3449814650264</v>
      </c>
      <c r="L616">
        <f>(Table2[[#This Row],[6M Return vs Nifty]]-AVERAGE(Table2[6M Return vs Nifty]))/_xlfn.STDEV.P(Table2[6M Return vs Nifty])</f>
        <v>-0.72294096925938367</v>
      </c>
      <c r="M616">
        <v>4.6823266901072902</v>
      </c>
      <c r="N616">
        <f>(Table2[[#This Row],[1W Return vs Nifty]]-AVERAGE(Table2[1W Return vs Nifty]))/_xlfn.STDEV.P(Table2[1W Return vs Nifty])</f>
        <v>0.81859555350633795</v>
      </c>
      <c r="O616">
        <v>2321.73</v>
      </c>
      <c r="P616">
        <v>2374.3778185363099</v>
      </c>
      <c r="Q616">
        <v>2398.8393369220898</v>
      </c>
      <c r="R616">
        <v>57.225767844038003</v>
      </c>
      <c r="S616" s="1">
        <f>(Table2[[#This Row],[Close Price]]-Table2[[#This Row],[20D EMA]])/Table2[[#This Row],[20D EMA]]</f>
        <v>-5.7284869472329998E-4</v>
      </c>
      <c r="T616" s="1">
        <f>(Table2[[#This Row],[Close Price]]-Table2[[#This Row],[50D EMA]])/Table2[[#This Row],[50D EMA]]</f>
        <v>-2.2733458051585283E-2</v>
      </c>
      <c r="U616" s="1">
        <f>(Table2[[#This Row],[Close Price]]-Table2[[#This Row],[200D EMA]])/Table2[[#This Row],[200D EMA]]</f>
        <v>-3.2698870539089098E-2</v>
      </c>
      <c r="V616">
        <v>0.92621115228153905</v>
      </c>
      <c r="W616">
        <v>2291.25</v>
      </c>
      <c r="X616">
        <v>2346</v>
      </c>
      <c r="Y616">
        <v>2201.25</v>
      </c>
      <c r="Z616">
        <v>2378.4</v>
      </c>
      <c r="AA616">
        <v>2187.5500000000002</v>
      </c>
      <c r="AB616">
        <v>2519.4</v>
      </c>
      <c r="AC616" s="1">
        <f>(Table2[[#This Row],[Close Price]]/Table2[[#This Row],[Day Low]])-1</f>
        <v>1.272231314784511E-2</v>
      </c>
      <c r="AD616" s="1">
        <f>(Table2[[#This Row],[Day High]]/Table2[[#This Row],[Close Price]])-1</f>
        <v>1.1032580589553476E-2</v>
      </c>
      <c r="AE616" s="1">
        <f>(Table2[[#This Row],[Close Price]]/Table2[[#This Row],[Current Week Low]])-1</f>
        <v>5.4128336172629243E-2</v>
      </c>
      <c r="AF616" s="1">
        <f>(Table2[[#This Row],[Current Week High]]/Table2[[#This Row],[Close Price]])-1</f>
        <v>2.4995690398207149E-2</v>
      </c>
      <c r="AG616" s="1">
        <f>(Table2[[#This Row],[Close Price]]/Table2[[#This Row],[Current Month Low]])-1</f>
        <v>6.0730040456218104E-2</v>
      </c>
      <c r="AH616" s="1">
        <f>(Table2[[#This Row],[Current Month High]]/Table2[[#This Row],[Close Price]])-1</f>
        <v>8.5761075676607401E-2</v>
      </c>
      <c r="AI616">
        <v>22.5650749870711</v>
      </c>
      <c r="AJ616">
        <v>28.696616749861299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0.03</v>
      </c>
      <c r="AM616" t="s">
        <v>3182</v>
      </c>
      <c r="AN616">
        <v>1.1200000000000001</v>
      </c>
      <c r="AO616" t="s">
        <v>3182</v>
      </c>
      <c r="AP616">
        <v>-4.0348270629884997E-2</v>
      </c>
      <c r="AQ616">
        <f>(Table2[[#This Row],[Sharpe Ratio]]-AVERAGE(Table2[Sharpe Ratio]))/_xlfn.STDEV.P(Table2[Sharpe Ratio])</f>
        <v>-1.1663381337666028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475</v>
      </c>
      <c r="AT616">
        <f>_xlfn.RANK.AVG(Table2[[#This Row],[6M Return vs Nifty Z-Score]],Table2[6M Return vs Nifty Z-Score])</f>
        <v>559</v>
      </c>
      <c r="AU616">
        <f>_xlfn.RANK.AVG(Table2[[#This Row],[Sharpe Ratio Z-Score]],Table2[Sharpe Ratio Z-Score])</f>
        <v>643</v>
      </c>
      <c r="AV616">
        <f>(Table2[[#This Row],[Rank 1Y]]+Table2[[#This Row],[Rank 6M]]+Table2[[#This Row],[Rank Sharpe]])/3</f>
        <v>559</v>
      </c>
    </row>
    <row r="617" spans="1:48" x14ac:dyDescent="0.3">
      <c r="A617" t="s">
        <v>1084</v>
      </c>
      <c r="B617" t="s">
        <v>1085</v>
      </c>
      <c r="C617" t="s">
        <v>3148</v>
      </c>
      <c r="D617" t="s">
        <v>540</v>
      </c>
      <c r="E617">
        <v>11815.3902552</v>
      </c>
      <c r="F617">
        <v>760.2</v>
      </c>
      <c r="G617">
        <v>-31.073750383791101</v>
      </c>
      <c r="H617">
        <f>(Table2[[#This Row],[1Y Return vs Nifty]]-AVERAGE(Table2[1Y Return vs Nifty]))/_xlfn.STDEV.P(Table2[1Y Return vs Nifty])</f>
        <v>-0.94116316848357828</v>
      </c>
      <c r="I617">
        <v>-11.5201834638615</v>
      </c>
      <c r="J617">
        <f>(Table2[[#This Row],[1M Return vs Nifty]]-AVERAGE(Table2[1M Return vs Nifty]))/_xlfn.STDEV.P(Table2[1M Return vs Nifty])</f>
        <v>-1.2837372986013644</v>
      </c>
      <c r="K617">
        <v>-15.644207127972599</v>
      </c>
      <c r="L617">
        <f>(Table2[[#This Row],[6M Return vs Nifty]]-AVERAGE(Table2[6M Return vs Nifty]))/_xlfn.STDEV.P(Table2[6M Return vs Nifty])</f>
        <v>-0.73353524458417763</v>
      </c>
      <c r="M617">
        <v>-5.4322894022572603</v>
      </c>
      <c r="N617">
        <f>(Table2[[#This Row],[1W Return vs Nifty]]-AVERAGE(Table2[1W Return vs Nifty]))/_xlfn.STDEV.P(Table2[1W Return vs Nifty])</f>
        <v>-1.2737986741816298</v>
      </c>
      <c r="O617">
        <v>822.72</v>
      </c>
      <c r="P617">
        <v>839.92195726406499</v>
      </c>
      <c r="Q617">
        <v>833.91313559108096</v>
      </c>
      <c r="R617">
        <v>29.634006617533501</v>
      </c>
      <c r="S617" s="1">
        <f>(Table2[[#This Row],[Close Price]]-Table2[[#This Row],[20D EMA]])/Table2[[#This Row],[20D EMA]]</f>
        <v>-7.5991831971995313E-2</v>
      </c>
      <c r="T617" s="1">
        <f>(Table2[[#This Row],[Close Price]]-Table2[[#This Row],[50D EMA]])/Table2[[#This Row],[50D EMA]]</f>
        <v>-9.4915910430236519E-2</v>
      </c>
      <c r="U617" s="1">
        <f>(Table2[[#This Row],[Close Price]]-Table2[[#This Row],[200D EMA]])/Table2[[#This Row],[200D EMA]]</f>
        <v>-8.8394261278583589E-2</v>
      </c>
      <c r="V617">
        <v>0.63629112630025098</v>
      </c>
      <c r="W617">
        <v>757</v>
      </c>
      <c r="X617">
        <v>788.3</v>
      </c>
      <c r="Y617">
        <v>727.85</v>
      </c>
      <c r="Z617">
        <v>788.3</v>
      </c>
      <c r="AA617">
        <v>727.85</v>
      </c>
      <c r="AB617">
        <v>944.35</v>
      </c>
      <c r="AC617" s="1">
        <f>(Table2[[#This Row],[Close Price]]/Table2[[#This Row],[Day Low]])-1</f>
        <v>4.2272126816380595E-3</v>
      </c>
      <c r="AD617" s="1">
        <f>(Table2[[#This Row],[Day High]]/Table2[[#This Row],[Close Price]])-1</f>
        <v>3.6963956853459434E-2</v>
      </c>
      <c r="AE617" s="1">
        <f>(Table2[[#This Row],[Close Price]]/Table2[[#This Row],[Current Week Low]])-1</f>
        <v>4.444597101051051E-2</v>
      </c>
      <c r="AF617" s="1">
        <f>(Table2[[#This Row],[Current Week High]]/Table2[[#This Row],[Close Price]])-1</f>
        <v>3.6963956853459434E-2</v>
      </c>
      <c r="AG617" s="1">
        <f>(Table2[[#This Row],[Close Price]]/Table2[[#This Row],[Current Month Low]])-1</f>
        <v>4.444597101051051E-2</v>
      </c>
      <c r="AH617" s="1">
        <f>(Table2[[#This Row],[Current Month High]]/Table2[[#This Row],[Close Price]])-1</f>
        <v>0.24223888450407793</v>
      </c>
      <c r="AI617">
        <v>25.8879242304656</v>
      </c>
      <c r="AJ617">
        <v>7.2290006347415199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-0.08</v>
      </c>
      <c r="AM617" t="s">
        <v>3181</v>
      </c>
      <c r="AN617">
        <v>-12.42</v>
      </c>
      <c r="AO617" t="s">
        <v>3181</v>
      </c>
      <c r="AP617">
        <v>1.1488404229901E-2</v>
      </c>
      <c r="AQ617">
        <f>(Table2[[#This Row],[Sharpe Ratio]]-AVERAGE(Table2[Sharpe Ratio]))/_xlfn.STDEV.P(Table2[Sharpe Ratio])</f>
        <v>-0.55054767880151334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640</v>
      </c>
      <c r="AT617">
        <f>_xlfn.RANK.AVG(Table2[[#This Row],[6M Return vs Nifty Z-Score]],Table2[6M Return vs Nifty Z-Score])</f>
        <v>567</v>
      </c>
      <c r="AU617">
        <f>_xlfn.RANK.AVG(Table2[[#This Row],[Sharpe Ratio Z-Score]],Table2[Sharpe Ratio Z-Score])</f>
        <v>472</v>
      </c>
      <c r="AV617">
        <f>(Table2[[#This Row],[Rank 1Y]]+Table2[[#This Row],[Rank 6M]]+Table2[[#This Row],[Rank Sharpe]])/3</f>
        <v>559.66666666666663</v>
      </c>
    </row>
    <row r="618" spans="1:48" x14ac:dyDescent="0.3">
      <c r="A618" t="s">
        <v>775</v>
      </c>
      <c r="B618" t="s">
        <v>776</v>
      </c>
      <c r="C618" t="s">
        <v>3136</v>
      </c>
      <c r="D618" t="s">
        <v>54</v>
      </c>
      <c r="E618">
        <v>20803.101956875002</v>
      </c>
      <c r="F618">
        <v>711.25</v>
      </c>
      <c r="G618">
        <v>-30.6071300206968</v>
      </c>
      <c r="H618">
        <f>(Table2[[#This Row],[1Y Return vs Nifty]]-AVERAGE(Table2[1Y Return vs Nifty]))/_xlfn.STDEV.P(Table2[1Y Return vs Nifty])</f>
        <v>-0.93315599281556416</v>
      </c>
      <c r="I618">
        <v>3.89013737572472</v>
      </c>
      <c r="J618">
        <f>(Table2[[#This Row],[1M Return vs Nifty]]-AVERAGE(Table2[1M Return vs Nifty]))/_xlfn.STDEV.P(Table2[1M Return vs Nifty])</f>
        <v>0.49340844746246271</v>
      </c>
      <c r="K618">
        <v>-10.731111102277801</v>
      </c>
      <c r="L618">
        <f>(Table2[[#This Row],[6M Return vs Nifty]]-AVERAGE(Table2[6M Return vs Nifty]))/_xlfn.STDEV.P(Table2[6M Return vs Nifty])</f>
        <v>-0.55958394815837498</v>
      </c>
      <c r="M618">
        <v>-12.249406926596899</v>
      </c>
      <c r="N618">
        <f>(Table2[[#This Row],[1W Return vs Nifty]]-AVERAGE(Table2[1W Return vs Nifty]))/_xlfn.STDEV.P(Table2[1W Return vs Nifty])</f>
        <v>-2.6840447208078202</v>
      </c>
      <c r="O618">
        <v>827.28</v>
      </c>
      <c r="P618">
        <v>805.59315961813297</v>
      </c>
      <c r="Q618">
        <v>758.80154940906402</v>
      </c>
      <c r="R618">
        <v>29.448269203364301</v>
      </c>
      <c r="S618" s="1">
        <f>(Table2[[#This Row],[Close Price]]-Table2[[#This Row],[20D EMA]])/Table2[[#This Row],[20D EMA]]</f>
        <v>-0.14025481094671693</v>
      </c>
      <c r="T618" s="1">
        <f>(Table2[[#This Row],[Close Price]]-Table2[[#This Row],[50D EMA]])/Table2[[#This Row],[50D EMA]]</f>
        <v>-0.11711017961330938</v>
      </c>
      <c r="U618" s="1">
        <f>(Table2[[#This Row],[Close Price]]-Table2[[#This Row],[200D EMA]])/Table2[[#This Row],[200D EMA]]</f>
        <v>-6.2666647750121221E-2</v>
      </c>
      <c r="V618">
        <v>1.67682855946263</v>
      </c>
      <c r="W618">
        <v>698.65</v>
      </c>
      <c r="X618">
        <v>769.2</v>
      </c>
      <c r="Y618">
        <v>698.65</v>
      </c>
      <c r="Z618">
        <v>888.8</v>
      </c>
      <c r="AA618">
        <v>698.65</v>
      </c>
      <c r="AB618">
        <v>943.75</v>
      </c>
      <c r="AC618" s="1">
        <f>(Table2[[#This Row],[Close Price]]/Table2[[#This Row],[Day Low]])-1</f>
        <v>1.8034781364059338E-2</v>
      </c>
      <c r="AD618" s="1">
        <f>(Table2[[#This Row],[Day High]]/Table2[[#This Row],[Close Price]])-1</f>
        <v>8.14762741652022E-2</v>
      </c>
      <c r="AE618" s="1">
        <f>(Table2[[#This Row],[Close Price]]/Table2[[#This Row],[Current Week Low]])-1</f>
        <v>1.8034781364059338E-2</v>
      </c>
      <c r="AF618" s="1">
        <f>(Table2[[#This Row],[Current Week High]]/Table2[[#This Row],[Close Price]])-1</f>
        <v>0.2496309314586993</v>
      </c>
      <c r="AG618" s="1">
        <f>(Table2[[#This Row],[Close Price]]/Table2[[#This Row],[Current Month Low]])-1</f>
        <v>1.8034781364059338E-2</v>
      </c>
      <c r="AH618" s="1">
        <f>(Table2[[#This Row],[Current Month High]]/Table2[[#This Row],[Close Price]])-1</f>
        <v>0.32688927943760993</v>
      </c>
      <c r="AI618">
        <v>32.688927943760902</v>
      </c>
      <c r="AJ618">
        <v>18.531789017581801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-0.03</v>
      </c>
      <c r="AM618" t="s">
        <v>3181</v>
      </c>
      <c r="AN618">
        <v>-20.51</v>
      </c>
      <c r="AO618" t="s">
        <v>3181</v>
      </c>
      <c r="AQ618">
        <f>(Table2[[#This Row],[Sharpe Ratio]]-AVERAGE(Table2[Sharpe Ratio]))/_xlfn.STDEV.P(Table2[Sharpe Ratio])</f>
        <v>-0.68702344015560113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-4.3703996544748982</v>
      </c>
      <c r="AS618">
        <f>_xlfn.RANK.AVG(Table2[[#This Row],[1Y Return vs Nifty Z-Score]],Table2[1Y Return vs Nifty Z-Score])</f>
        <v>637</v>
      </c>
      <c r="AT618">
        <f>_xlfn.RANK.AVG(Table2[[#This Row],[6M Return vs Nifty Z-Score]],Table2[6M Return vs Nifty Z-Score])</f>
        <v>513</v>
      </c>
      <c r="AU618">
        <f>_xlfn.RANK.AVG(Table2[[#This Row],[Sharpe Ratio Z-Score]],Table2[Sharpe Ratio Z-Score])</f>
        <v>529.5</v>
      </c>
      <c r="AV618">
        <f>(Table2[[#This Row],[Rank 1Y]]+Table2[[#This Row],[Rank 6M]]+Table2[[#This Row],[Rank Sharpe]])/3</f>
        <v>559.83333333333337</v>
      </c>
    </row>
    <row r="619" spans="1:48" x14ac:dyDescent="0.3">
      <c r="A619" t="s">
        <v>985</v>
      </c>
      <c r="B619" t="s">
        <v>986</v>
      </c>
      <c r="C619" t="s">
        <v>3137</v>
      </c>
      <c r="D619" t="s">
        <v>27</v>
      </c>
      <c r="E619">
        <v>14358.944154814901</v>
      </c>
      <c r="F619">
        <v>73.45</v>
      </c>
      <c r="G619">
        <v>-41.5077306512649</v>
      </c>
      <c r="H619">
        <f>(Table2[[#This Row],[1Y Return vs Nifty]]-AVERAGE(Table2[1Y Return vs Nifty]))/_xlfn.STDEV.P(Table2[1Y Return vs Nifty])</f>
        <v>-1.1202096043575582</v>
      </c>
      <c r="I619">
        <v>-8.5408350581702894</v>
      </c>
      <c r="J619">
        <f>(Table2[[#This Row],[1M Return vs Nifty]]-AVERAGE(Table2[1M Return vs Nifty]))/_xlfn.STDEV.P(Table2[1M Return vs Nifty])</f>
        <v>-0.94015351469889064</v>
      </c>
      <c r="K619">
        <v>-17.5071682221012</v>
      </c>
      <c r="L619">
        <f>(Table2[[#This Row],[6M Return vs Nifty]]-AVERAGE(Table2[6M Return vs Nifty]))/_xlfn.STDEV.P(Table2[6M Return vs Nifty])</f>
        <v>-0.79949456958407383</v>
      </c>
      <c r="M619">
        <v>-2.3276082784440102</v>
      </c>
      <c r="N619">
        <f>(Table2[[#This Row],[1W Return vs Nifty]]-AVERAGE(Table2[1W Return vs Nifty]))/_xlfn.STDEV.P(Table2[1W Return vs Nifty])</f>
        <v>-0.63153832510297492</v>
      </c>
      <c r="O619">
        <v>76.650000000000006</v>
      </c>
      <c r="P619">
        <v>81.881484880504402</v>
      </c>
      <c r="Q619">
        <v>84.672427026951198</v>
      </c>
      <c r="R619">
        <v>39.038484314700597</v>
      </c>
      <c r="S619" s="1">
        <f>(Table2[[#This Row],[Close Price]]-Table2[[#This Row],[20D EMA]])/Table2[[#This Row],[20D EMA]]</f>
        <v>-4.1748206131767808E-2</v>
      </c>
      <c r="T619" s="1">
        <f>(Table2[[#This Row],[Close Price]]-Table2[[#This Row],[50D EMA]])/Table2[[#This Row],[50D EMA]]</f>
        <v>-0.10297181216008817</v>
      </c>
      <c r="U619" s="1">
        <f>(Table2[[#This Row],[Close Price]]-Table2[[#This Row],[200D EMA]])/Table2[[#This Row],[200D EMA]]</f>
        <v>-0.13253933329889198</v>
      </c>
      <c r="V619">
        <v>0.470444075705723</v>
      </c>
      <c r="W619">
        <v>71.81</v>
      </c>
      <c r="X619">
        <v>73.900000000000006</v>
      </c>
      <c r="Y619">
        <v>68.5</v>
      </c>
      <c r="Z619">
        <v>73.900000000000006</v>
      </c>
      <c r="AA619">
        <v>68.25</v>
      </c>
      <c r="AB619">
        <v>86.33</v>
      </c>
      <c r="AC619" s="1">
        <f>(Table2[[#This Row],[Close Price]]/Table2[[#This Row],[Day Low]])-1</f>
        <v>2.2838044840551408E-2</v>
      </c>
      <c r="AD619" s="1">
        <f>(Table2[[#This Row],[Day High]]/Table2[[#This Row],[Close Price]])-1</f>
        <v>6.1266167460858334E-3</v>
      </c>
      <c r="AE619" s="1">
        <f>(Table2[[#This Row],[Close Price]]/Table2[[#This Row],[Current Week Low]])-1</f>
        <v>7.2262773722627793E-2</v>
      </c>
      <c r="AF619" s="1">
        <f>(Table2[[#This Row],[Current Week High]]/Table2[[#This Row],[Close Price]])-1</f>
        <v>6.1266167460858334E-3</v>
      </c>
      <c r="AG619" s="1">
        <f>(Table2[[#This Row],[Close Price]]/Table2[[#This Row],[Current Month Low]])-1</f>
        <v>7.6190476190476142E-2</v>
      </c>
      <c r="AH619" s="1">
        <f>(Table2[[#This Row],[Current Month High]]/Table2[[#This Row],[Close Price]])-1</f>
        <v>0.17535738597685491</v>
      </c>
      <c r="AI619">
        <v>51.667801225323302</v>
      </c>
      <c r="AJ619">
        <v>12.913143735587999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-0.21</v>
      </c>
      <c r="AM619" t="s">
        <v>3181</v>
      </c>
      <c r="AN619">
        <v>-7.81</v>
      </c>
      <c r="AO619" t="s">
        <v>3181</v>
      </c>
      <c r="AP619">
        <v>3.6478555395771002E-2</v>
      </c>
      <c r="AQ619">
        <f>(Table2[[#This Row],[Sharpe Ratio]]-AVERAGE(Table2[Sharpe Ratio]))/_xlfn.STDEV.P(Table2[Sharpe Ratio])</f>
        <v>-0.2536787805223969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683</v>
      </c>
      <c r="AT619">
        <f>_xlfn.RANK.AVG(Table2[[#This Row],[6M Return vs Nifty Z-Score]],Table2[6M Return vs Nifty Z-Score])</f>
        <v>591</v>
      </c>
      <c r="AU619">
        <f>_xlfn.RANK.AVG(Table2[[#This Row],[Sharpe Ratio Z-Score]],Table2[Sharpe Ratio Z-Score])</f>
        <v>406</v>
      </c>
      <c r="AV619">
        <f>(Table2[[#This Row],[Rank 1Y]]+Table2[[#This Row],[Rank 6M]]+Table2[[#This Row],[Rank Sharpe]])/3</f>
        <v>560</v>
      </c>
    </row>
    <row r="620" spans="1:48" x14ac:dyDescent="0.3">
      <c r="A620" t="s">
        <v>1692</v>
      </c>
      <c r="B620" t="s">
        <v>1693</v>
      </c>
      <c r="C620" t="s">
        <v>3147</v>
      </c>
      <c r="D620" t="s">
        <v>265</v>
      </c>
      <c r="E620">
        <v>5109.2970386999996</v>
      </c>
      <c r="F620">
        <v>644.25</v>
      </c>
      <c r="G620">
        <v>-26.106557413062401</v>
      </c>
      <c r="H620">
        <f>(Table2[[#This Row],[1Y Return vs Nifty]]-AVERAGE(Table2[1Y Return vs Nifty]))/_xlfn.STDEV.P(Table2[1Y Return vs Nifty])</f>
        <v>-0.85592645393086964</v>
      </c>
      <c r="I620">
        <v>-1.81447768462457</v>
      </c>
      <c r="J620">
        <f>(Table2[[#This Row],[1M Return vs Nifty]]-AVERAGE(Table2[1M Return vs Nifty]))/_xlfn.STDEV.P(Table2[1M Return vs Nifty])</f>
        <v>-0.1644579586274702</v>
      </c>
      <c r="K620">
        <v>-13.690471591338399</v>
      </c>
      <c r="L620">
        <f>(Table2[[#This Row],[6M Return vs Nifty]]-AVERAGE(Table2[6M Return vs Nifty]))/_xlfn.STDEV.P(Table2[6M Return vs Nifty])</f>
        <v>-0.66436199258721118</v>
      </c>
      <c r="M620">
        <v>-0.19742395747549599</v>
      </c>
      <c r="N620">
        <f>(Table2[[#This Row],[1W Return vs Nifty]]-AVERAGE(Table2[1W Return vs Nifty]))/_xlfn.STDEV.P(Table2[1W Return vs Nifty])</f>
        <v>-0.19087054924239341</v>
      </c>
      <c r="O620">
        <v>660.11</v>
      </c>
      <c r="P620">
        <v>689.66716008099695</v>
      </c>
      <c r="Q620">
        <v>696.61690479173205</v>
      </c>
      <c r="R620">
        <v>39.540290550261297</v>
      </c>
      <c r="S620" s="1">
        <f>(Table2[[#This Row],[Close Price]]-Table2[[#This Row],[20D EMA]])/Table2[[#This Row],[20D EMA]]</f>
        <v>-2.4026298647195184E-2</v>
      </c>
      <c r="T620" s="1">
        <f>(Table2[[#This Row],[Close Price]]-Table2[[#This Row],[50D EMA]])/Table2[[#This Row],[50D EMA]]</f>
        <v>-6.5853737440047161E-2</v>
      </c>
      <c r="U620" s="1">
        <f>(Table2[[#This Row],[Close Price]]-Table2[[#This Row],[200D EMA]])/Table2[[#This Row],[200D EMA]]</f>
        <v>-7.5173175430458747E-2</v>
      </c>
      <c r="V620">
        <v>0.88108092772649604</v>
      </c>
      <c r="W620">
        <v>628.79999999999995</v>
      </c>
      <c r="X620">
        <v>654.15</v>
      </c>
      <c r="Y620">
        <v>600.25</v>
      </c>
      <c r="Z620">
        <v>654.15</v>
      </c>
      <c r="AA620">
        <v>600.25</v>
      </c>
      <c r="AB620">
        <v>721.9</v>
      </c>
      <c r="AC620" s="1">
        <f>(Table2[[#This Row],[Close Price]]/Table2[[#This Row],[Day Low]])-1</f>
        <v>2.4570610687022931E-2</v>
      </c>
      <c r="AD620" s="1">
        <f>(Table2[[#This Row],[Day High]]/Table2[[#This Row],[Close Price]])-1</f>
        <v>1.5366705471478337E-2</v>
      </c>
      <c r="AE620" s="1">
        <f>(Table2[[#This Row],[Close Price]]/Table2[[#This Row],[Current Week Low]])-1</f>
        <v>7.3302790503956716E-2</v>
      </c>
      <c r="AF620" s="1">
        <f>(Table2[[#This Row],[Current Week High]]/Table2[[#This Row],[Close Price]])-1</f>
        <v>1.5366705471478337E-2</v>
      </c>
      <c r="AG620" s="1">
        <f>(Table2[[#This Row],[Close Price]]/Table2[[#This Row],[Current Month Low]])-1</f>
        <v>7.3302790503956716E-2</v>
      </c>
      <c r="AH620" s="1">
        <f>(Table2[[#This Row],[Current Month High]]/Table2[[#This Row],[Close Price]])-1</f>
        <v>0.12052774544043454</v>
      </c>
      <c r="AI620">
        <v>37.182770663562202</v>
      </c>
      <c r="AJ620">
        <v>10.962797106441601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-0.14000000000000001</v>
      </c>
      <c r="AM620" t="s">
        <v>3181</v>
      </c>
      <c r="AN620">
        <v>-9.69</v>
      </c>
      <c r="AO620" t="s">
        <v>3181</v>
      </c>
      <c r="AQ620">
        <f>(Table2[[#This Row],[Sharpe Ratio]]-AVERAGE(Table2[Sharpe Ratio]))/_xlfn.STDEV.P(Table2[Sharpe Ratio])</f>
        <v>-0.68702344015560113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615</v>
      </c>
      <c r="AT620">
        <f>_xlfn.RANK.AVG(Table2[[#This Row],[6M Return vs Nifty Z-Score]],Table2[6M Return vs Nifty Z-Score])</f>
        <v>539</v>
      </c>
      <c r="AU620">
        <f>_xlfn.RANK.AVG(Table2[[#This Row],[Sharpe Ratio Z-Score]],Table2[Sharpe Ratio Z-Score])</f>
        <v>529.5</v>
      </c>
      <c r="AV620">
        <f>(Table2[[#This Row],[Rank 1Y]]+Table2[[#This Row],[Rank 6M]]+Table2[[#This Row],[Rank Sharpe]])/3</f>
        <v>561.16666666666663</v>
      </c>
    </row>
    <row r="621" spans="1:48" x14ac:dyDescent="0.3">
      <c r="A621" t="s">
        <v>1112</v>
      </c>
      <c r="B621" t="s">
        <v>1113</v>
      </c>
      <c r="C621" t="s">
        <v>3150</v>
      </c>
      <c r="D621" t="s">
        <v>473</v>
      </c>
      <c r="E621">
        <v>11308.48390802</v>
      </c>
      <c r="F621">
        <v>853.1</v>
      </c>
      <c r="G621">
        <v>-29.9549367599531</v>
      </c>
      <c r="H621">
        <f>(Table2[[#This Row],[1Y Return vs Nifty]]-AVERAGE(Table2[1Y Return vs Nifty]))/_xlfn.STDEV.P(Table2[1Y Return vs Nifty])</f>
        <v>-0.92196439806037678</v>
      </c>
      <c r="I621">
        <v>-5.0432748944085999</v>
      </c>
      <c r="J621">
        <f>(Table2[[#This Row],[1M Return vs Nifty]]-AVERAGE(Table2[1M Return vs Nifty]))/_xlfn.STDEV.P(Table2[1M Return vs Nifty])</f>
        <v>-0.53680862452214051</v>
      </c>
      <c r="K621">
        <v>-4.5812400711941299</v>
      </c>
      <c r="L621">
        <f>(Table2[[#This Row],[6M Return vs Nifty]]-AVERAGE(Table2[6M Return vs Nifty]))/_xlfn.STDEV.P(Table2[6M Return vs Nifty])</f>
        <v>-0.34184384433917347</v>
      </c>
      <c r="M621">
        <v>3.94851529567753</v>
      </c>
      <c r="N621">
        <f>(Table2[[#This Row],[1W Return vs Nifty]]-AVERAGE(Table2[1W Return vs Nifty]))/_xlfn.STDEV.P(Table2[1W Return vs Nifty])</f>
        <v>0.66679318039644131</v>
      </c>
      <c r="O621">
        <v>869.57</v>
      </c>
      <c r="P621">
        <v>898.32995752480201</v>
      </c>
      <c r="Q621">
        <v>891.55067164567095</v>
      </c>
      <c r="R621">
        <v>40.602928322589399</v>
      </c>
      <c r="S621" s="1">
        <f>(Table2[[#This Row],[Close Price]]-Table2[[#This Row],[20D EMA]])/Table2[[#This Row],[20D EMA]]</f>
        <v>-1.8940395827822976E-2</v>
      </c>
      <c r="T621" s="1">
        <f>(Table2[[#This Row],[Close Price]]-Table2[[#This Row],[50D EMA]])/Table2[[#This Row],[50D EMA]]</f>
        <v>-5.0348935984975467E-2</v>
      </c>
      <c r="U621" s="1">
        <f>(Table2[[#This Row],[Close Price]]-Table2[[#This Row],[200D EMA]])/Table2[[#This Row],[200D EMA]]</f>
        <v>-4.312785898607048E-2</v>
      </c>
      <c r="V621">
        <v>0.70688437429376805</v>
      </c>
      <c r="W621">
        <v>815.2</v>
      </c>
      <c r="X621">
        <v>857</v>
      </c>
      <c r="Y621">
        <v>778.05</v>
      </c>
      <c r="Z621">
        <v>857</v>
      </c>
      <c r="AA621">
        <v>778</v>
      </c>
      <c r="AB621">
        <v>977.7</v>
      </c>
      <c r="AC621" s="1">
        <f>(Table2[[#This Row],[Close Price]]/Table2[[#This Row],[Day Low]])-1</f>
        <v>4.6491658488714505E-2</v>
      </c>
      <c r="AD621" s="1">
        <f>(Table2[[#This Row],[Day High]]/Table2[[#This Row],[Close Price]])-1</f>
        <v>4.5715625366311574E-3</v>
      </c>
      <c r="AE621" s="1">
        <f>(Table2[[#This Row],[Close Price]]/Table2[[#This Row],[Current Week Low]])-1</f>
        <v>9.645909645909656E-2</v>
      </c>
      <c r="AF621" s="1">
        <f>(Table2[[#This Row],[Current Week High]]/Table2[[#This Row],[Close Price]])-1</f>
        <v>4.5715625366311574E-3</v>
      </c>
      <c r="AG621" s="1">
        <f>(Table2[[#This Row],[Close Price]]/Table2[[#This Row],[Current Month Low]])-1</f>
        <v>9.6529562982005102E-2</v>
      </c>
      <c r="AH621" s="1">
        <f>(Table2[[#This Row],[Current Month High]]/Table2[[#This Row],[Close Price]])-1</f>
        <v>0.14605556206775283</v>
      </c>
      <c r="AI621">
        <v>25.542140429023501</v>
      </c>
      <c r="AJ621">
        <v>12.021535027246999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-0.03</v>
      </c>
      <c r="AM621" t="s">
        <v>3181</v>
      </c>
      <c r="AN621">
        <v>-8.98</v>
      </c>
      <c r="AO621" t="s">
        <v>3181</v>
      </c>
      <c r="AP621">
        <v>-3.1431186626667003E-2</v>
      </c>
      <c r="AQ621">
        <f>(Table2[[#This Row],[Sharpe Ratio]]-AVERAGE(Table2[Sharpe Ratio]))/_xlfn.STDEV.P(Table2[Sharpe Ratio])</f>
        <v>-1.0604082061592399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635</v>
      </c>
      <c r="AT621">
        <f>_xlfn.RANK.AVG(Table2[[#This Row],[6M Return vs Nifty Z-Score]],Table2[6M Return vs Nifty Z-Score])</f>
        <v>436</v>
      </c>
      <c r="AU621">
        <f>_xlfn.RANK.AVG(Table2[[#This Row],[Sharpe Ratio Z-Score]],Table2[Sharpe Ratio Z-Score])</f>
        <v>623</v>
      </c>
      <c r="AV621">
        <f>(Table2[[#This Row],[Rank 1Y]]+Table2[[#This Row],[Rank 6M]]+Table2[[#This Row],[Rank Sharpe]])/3</f>
        <v>564.66666666666663</v>
      </c>
    </row>
    <row r="622" spans="1:48" x14ac:dyDescent="0.3">
      <c r="A622" t="s">
        <v>1255</v>
      </c>
      <c r="B622" t="s">
        <v>1256</v>
      </c>
      <c r="C622" t="s">
        <v>3150</v>
      </c>
      <c r="D622" t="s">
        <v>400</v>
      </c>
      <c r="E622">
        <v>9185.9967977449996</v>
      </c>
      <c r="F622">
        <v>625.15</v>
      </c>
      <c r="G622">
        <v>-36.453626838482997</v>
      </c>
      <c r="H622">
        <f>(Table2[[#This Row],[1Y Return vs Nifty]]-AVERAGE(Table2[1Y Return vs Nifty]))/_xlfn.STDEV.P(Table2[1Y Return vs Nifty])</f>
        <v>-1.033481505298695</v>
      </c>
      <c r="I622">
        <v>-1.79480122014513</v>
      </c>
      <c r="J622">
        <f>(Table2[[#This Row],[1M Return vs Nifty]]-AVERAGE(Table2[1M Return vs Nifty]))/_xlfn.STDEV.P(Table2[1M Return vs Nifty])</f>
        <v>-0.1621888335708791</v>
      </c>
      <c r="K622">
        <v>-17.5493686709586</v>
      </c>
      <c r="L622">
        <f>(Table2[[#This Row],[6M Return vs Nifty]]-AVERAGE(Table2[6M Return vs Nifty]))/_xlfn.STDEV.P(Table2[6M Return vs Nifty])</f>
        <v>-0.80098870337468253</v>
      </c>
      <c r="M622">
        <v>-6.1836415181154097E-2</v>
      </c>
      <c r="N622">
        <f>(Table2[[#This Row],[1W Return vs Nifty]]-AVERAGE(Table2[1W Return vs Nifty]))/_xlfn.STDEV.P(Table2[1W Return vs Nifty])</f>
        <v>-0.16282177425653466</v>
      </c>
      <c r="O622">
        <v>634.22</v>
      </c>
      <c r="P622">
        <v>650.08056177148103</v>
      </c>
      <c r="Q622">
        <v>664.40423653601101</v>
      </c>
      <c r="R622">
        <v>45.525346117927498</v>
      </c>
      <c r="S622" s="1">
        <f>(Table2[[#This Row],[Close Price]]-Table2[[#This Row],[20D EMA]])/Table2[[#This Row],[20D EMA]]</f>
        <v>-1.4301031187915944E-2</v>
      </c>
      <c r="T622" s="1">
        <f>(Table2[[#This Row],[Close Price]]-Table2[[#This Row],[50D EMA]])/Table2[[#This Row],[50D EMA]]</f>
        <v>-3.834995727844074E-2</v>
      </c>
      <c r="U622" s="1">
        <f>(Table2[[#This Row],[Close Price]]-Table2[[#This Row],[200D EMA]])/Table2[[#This Row],[200D EMA]]</f>
        <v>-5.90818576664561E-2</v>
      </c>
      <c r="V622">
        <v>0.60076722409351002</v>
      </c>
      <c r="W622">
        <v>620</v>
      </c>
      <c r="X622">
        <v>631.35</v>
      </c>
      <c r="Y622">
        <v>589.5</v>
      </c>
      <c r="Z622">
        <v>632</v>
      </c>
      <c r="AA622">
        <v>589.5</v>
      </c>
      <c r="AB622">
        <v>701.95</v>
      </c>
      <c r="AC622" s="1">
        <f>(Table2[[#This Row],[Close Price]]/Table2[[#This Row],[Day Low]])-1</f>
        <v>8.3064516129032206E-3</v>
      </c>
      <c r="AD622" s="1">
        <f>(Table2[[#This Row],[Day High]]/Table2[[#This Row],[Close Price]])-1</f>
        <v>9.9176197712549374E-3</v>
      </c>
      <c r="AE622" s="1">
        <f>(Table2[[#This Row],[Close Price]]/Table2[[#This Row],[Current Week Low]])-1</f>
        <v>6.0474978795589385E-2</v>
      </c>
      <c r="AF622" s="1">
        <f>(Table2[[#This Row],[Current Week High]]/Table2[[#This Row],[Close Price]])-1</f>
        <v>1.0957370231144514E-2</v>
      </c>
      <c r="AG622" s="1">
        <f>(Table2[[#This Row],[Close Price]]/Table2[[#This Row],[Current Month Low]])-1</f>
        <v>6.0474978795589385E-2</v>
      </c>
      <c r="AH622" s="1">
        <f>(Table2[[#This Row],[Current Month High]]/Table2[[#This Row],[Close Price]])-1</f>
        <v>0.12285051587618989</v>
      </c>
      <c r="AI622">
        <v>30.352715348316401</v>
      </c>
      <c r="AJ622">
        <v>6.0474978795589296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-0.02</v>
      </c>
      <c r="AM622" t="s">
        <v>3181</v>
      </c>
      <c r="AN622">
        <v>-3.18</v>
      </c>
      <c r="AO622" t="s">
        <v>3181</v>
      </c>
      <c r="AP622">
        <v>2.4837023656317E-2</v>
      </c>
      <c r="AQ622">
        <f>(Table2[[#This Row],[Sharpe Ratio]]-AVERAGE(Table2[Sharpe Ratio]))/_xlfn.STDEV.P(Table2[Sharpe Ratio])</f>
        <v>-0.39197361030690325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668</v>
      </c>
      <c r="AT622">
        <f>_xlfn.RANK.AVG(Table2[[#This Row],[6M Return vs Nifty Z-Score]],Table2[6M Return vs Nifty Z-Score])</f>
        <v>592</v>
      </c>
      <c r="AU622">
        <f>_xlfn.RANK.AVG(Table2[[#This Row],[Sharpe Ratio Z-Score]],Table2[Sharpe Ratio Z-Score])</f>
        <v>436</v>
      </c>
      <c r="AV622">
        <f>(Table2[[#This Row],[Rank 1Y]]+Table2[[#This Row],[Rank 6M]]+Table2[[#This Row],[Rank Sharpe]])/3</f>
        <v>565.33333333333337</v>
      </c>
    </row>
    <row r="623" spans="1:48" x14ac:dyDescent="0.3">
      <c r="A623" t="s">
        <v>63</v>
      </c>
      <c r="B623" t="s">
        <v>64</v>
      </c>
      <c r="C623" t="s">
        <v>3136</v>
      </c>
      <c r="D623" t="s">
        <v>24</v>
      </c>
      <c r="E623">
        <v>344171.09600650001</v>
      </c>
      <c r="F623">
        <v>1731.1</v>
      </c>
      <c r="G623">
        <v>-27.342257066666502</v>
      </c>
      <c r="H623">
        <f>(Table2[[#This Row],[1Y Return vs Nifty]]-AVERAGE(Table2[1Y Return vs Nifty]))/_xlfn.STDEV.P(Table2[1Y Return vs Nifty])</f>
        <v>-0.87713098116945643</v>
      </c>
      <c r="I623">
        <v>-6.8298086937529506E-2</v>
      </c>
      <c r="J623">
        <f>(Table2[[#This Row],[1M Return vs Nifty]]-AVERAGE(Table2[1M Return vs Nifty]))/_xlfn.STDEV.P(Table2[1M Return vs Nifty])</f>
        <v>3.6914593975159032E-2</v>
      </c>
      <c r="K623">
        <v>2.7854307285447102</v>
      </c>
      <c r="L623">
        <f>(Table2[[#This Row],[6M Return vs Nifty]]-AVERAGE(Table2[6M Return vs Nifty]))/_xlfn.STDEV.P(Table2[6M Return vs Nifty])</f>
        <v>-8.1022169115462131E-2</v>
      </c>
      <c r="M623">
        <v>-1.0827340603575699</v>
      </c>
      <c r="N623">
        <f>(Table2[[#This Row],[1W Return vs Nifty]]-AVERAGE(Table2[1W Return vs Nifty]))/_xlfn.STDEV.P(Table2[1W Return vs Nifty])</f>
        <v>-0.37401321447737634</v>
      </c>
      <c r="O623">
        <v>1796.76</v>
      </c>
      <c r="P623">
        <v>1810.88833834511</v>
      </c>
      <c r="Q623">
        <v>1790.0320899675501</v>
      </c>
      <c r="R623">
        <v>27.4123817843099</v>
      </c>
      <c r="S623" s="1">
        <f>(Table2[[#This Row],[Close Price]]-Table2[[#This Row],[20D EMA]])/Table2[[#This Row],[20D EMA]]</f>
        <v>-3.6543556178899844E-2</v>
      </c>
      <c r="T623" s="1">
        <f>(Table2[[#This Row],[Close Price]]-Table2[[#This Row],[50D EMA]])/Table2[[#This Row],[50D EMA]]</f>
        <v>-4.4060330311710499E-2</v>
      </c>
      <c r="U623" s="1">
        <f>(Table2[[#This Row],[Close Price]]-Table2[[#This Row],[200D EMA]])/Table2[[#This Row],[200D EMA]]</f>
        <v>-3.2922365078169341E-2</v>
      </c>
      <c r="V623">
        <v>0.99981834930312496</v>
      </c>
      <c r="W623">
        <v>1723.95</v>
      </c>
      <c r="X623">
        <v>1746.6</v>
      </c>
      <c r="Y623">
        <v>1723.95</v>
      </c>
      <c r="Z623">
        <v>1780.65</v>
      </c>
      <c r="AA623">
        <v>1723.95</v>
      </c>
      <c r="AB623">
        <v>1916</v>
      </c>
      <c r="AC623" s="1">
        <f>(Table2[[#This Row],[Close Price]]/Table2[[#This Row],[Day Low]])-1</f>
        <v>4.1474520722757369E-3</v>
      </c>
      <c r="AD623" s="1">
        <f>(Table2[[#This Row],[Day High]]/Table2[[#This Row],[Close Price]])-1</f>
        <v>8.9538443764081155E-3</v>
      </c>
      <c r="AE623" s="1">
        <f>(Table2[[#This Row],[Close Price]]/Table2[[#This Row],[Current Week Low]])-1</f>
        <v>4.1474520722757369E-3</v>
      </c>
      <c r="AF623" s="1">
        <f>(Table2[[#This Row],[Current Week High]]/Table2[[#This Row],[Close Price]])-1</f>
        <v>2.8623418635549847E-2</v>
      </c>
      <c r="AG623" s="1">
        <f>(Table2[[#This Row],[Close Price]]/Table2[[#This Row],[Current Month Low]])-1</f>
        <v>4.1474520722757369E-3</v>
      </c>
      <c r="AH623" s="1">
        <f>(Table2[[#This Row],[Current Month High]]/Table2[[#This Row],[Close Price]])-1</f>
        <v>0.10681069839986135</v>
      </c>
      <c r="AI623">
        <v>12.1830050257061</v>
      </c>
      <c r="AJ623">
        <v>12.1287689866243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-0.04</v>
      </c>
      <c r="AM623" t="s">
        <v>3181</v>
      </c>
      <c r="AN623">
        <v>-8.66</v>
      </c>
      <c r="AO623" t="s">
        <v>3181</v>
      </c>
      <c r="AP623">
        <v>-0.120314725496643</v>
      </c>
      <c r="AQ623">
        <f>(Table2[[#This Row],[Sharpe Ratio]]-AVERAGE(Table2[Sharpe Ratio]))/_xlfn.STDEV.P(Table2[Sharpe Ratio])</f>
        <v>-2.1162945064996794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621</v>
      </c>
      <c r="AT623">
        <f>_xlfn.RANK.AVG(Table2[[#This Row],[6M Return vs Nifty Z-Score]],Table2[6M Return vs Nifty Z-Score])</f>
        <v>350</v>
      </c>
      <c r="AU623">
        <f>_xlfn.RANK.AVG(Table2[[#This Row],[Sharpe Ratio Z-Score]],Table2[Sharpe Ratio Z-Score])</f>
        <v>726</v>
      </c>
      <c r="AV623">
        <f>(Table2[[#This Row],[Rank 1Y]]+Table2[[#This Row],[Rank 6M]]+Table2[[#This Row],[Rank Sharpe]])/3</f>
        <v>565.66666666666663</v>
      </c>
    </row>
    <row r="624" spans="1:48" x14ac:dyDescent="0.3">
      <c r="A624" t="s">
        <v>1843</v>
      </c>
      <c r="B624" t="s">
        <v>1844</v>
      </c>
      <c r="C624" t="s">
        <v>3136</v>
      </c>
      <c r="D624" t="s">
        <v>54</v>
      </c>
      <c r="E624">
        <v>4141.7788357600002</v>
      </c>
      <c r="F624">
        <v>46.12</v>
      </c>
      <c r="G624">
        <v>-6.6043248359928199</v>
      </c>
      <c r="H624">
        <f>(Table2[[#This Row],[1Y Return vs Nifty]]-AVERAGE(Table2[1Y Return vs Nifty]))/_xlfn.STDEV.P(Table2[1Y Return vs Nifty])</f>
        <v>-0.52126938682917556</v>
      </c>
      <c r="I624">
        <v>-16.852638335825901</v>
      </c>
      <c r="J624">
        <f>(Table2[[#This Row],[1M Return vs Nifty]]-AVERAGE(Table2[1M Return vs Nifty]))/_xlfn.STDEV.P(Table2[1M Return vs Nifty])</f>
        <v>-1.8986855265088194</v>
      </c>
      <c r="K624">
        <v>-39.800980821058701</v>
      </c>
      <c r="L624">
        <f>(Table2[[#This Row],[6M Return vs Nifty]]-AVERAGE(Table2[6M Return vs Nifty]))/_xlfn.STDEV.P(Table2[6M Return vs Nifty])</f>
        <v>-1.5888212148564154</v>
      </c>
      <c r="M624">
        <v>4.4041280057843704</v>
      </c>
      <c r="N624">
        <f>(Table2[[#This Row],[1W Return vs Nifty]]-AVERAGE(Table2[1W Return vs Nifty]))/_xlfn.STDEV.P(Table2[1W Return vs Nifty])</f>
        <v>0.76104504284809471</v>
      </c>
      <c r="O624">
        <v>49.16</v>
      </c>
      <c r="P624">
        <v>55.175407242332803</v>
      </c>
      <c r="Q624">
        <v>59.699170678494099</v>
      </c>
      <c r="R624">
        <v>44.140950816205397</v>
      </c>
      <c r="S624" s="1">
        <f>(Table2[[#This Row],[Close Price]]-Table2[[#This Row],[20D EMA]])/Table2[[#This Row],[20D EMA]]</f>
        <v>-6.1838893409275821E-2</v>
      </c>
      <c r="T624" s="1">
        <f>(Table2[[#This Row],[Close Price]]-Table2[[#This Row],[50D EMA]])/Table2[[#This Row],[50D EMA]]</f>
        <v>-0.16412035170961331</v>
      </c>
      <c r="U624" s="1">
        <f>(Table2[[#This Row],[Close Price]]-Table2[[#This Row],[200D EMA]])/Table2[[#This Row],[200D EMA]]</f>
        <v>-0.2274599550406457</v>
      </c>
      <c r="V624">
        <v>1.3034000252845299</v>
      </c>
      <c r="W624">
        <v>43.3</v>
      </c>
      <c r="X624">
        <v>48.1</v>
      </c>
      <c r="Y624">
        <v>40.770000000000003</v>
      </c>
      <c r="Z624">
        <v>48.1</v>
      </c>
      <c r="AA624">
        <v>40.25</v>
      </c>
      <c r="AB624">
        <v>61.2</v>
      </c>
      <c r="AC624" s="1">
        <f>(Table2[[#This Row],[Close Price]]/Table2[[#This Row],[Day Low]])-1</f>
        <v>6.512702078521948E-2</v>
      </c>
      <c r="AD624" s="1">
        <f>(Table2[[#This Row],[Day High]]/Table2[[#This Row],[Close Price]])-1</f>
        <v>4.2931483087597755E-2</v>
      </c>
      <c r="AE624" s="1">
        <f>(Table2[[#This Row],[Close Price]]/Table2[[#This Row],[Current Week Low]])-1</f>
        <v>0.13122393917095887</v>
      </c>
      <c r="AF624" s="1">
        <f>(Table2[[#This Row],[Current Week High]]/Table2[[#This Row],[Close Price]])-1</f>
        <v>4.2931483087597755E-2</v>
      </c>
      <c r="AG624" s="1">
        <f>(Table2[[#This Row],[Close Price]]/Table2[[#This Row],[Current Month Low]])-1</f>
        <v>0.14583850931677023</v>
      </c>
      <c r="AH624" s="1">
        <f>(Table2[[#This Row],[Current Month High]]/Table2[[#This Row],[Close Price]])-1</f>
        <v>0.32697311361665227</v>
      </c>
      <c r="AI624">
        <v>116.023417172593</v>
      </c>
      <c r="AJ624">
        <v>26.356164383561602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-0.3</v>
      </c>
      <c r="AM624" t="s">
        <v>3181</v>
      </c>
      <c r="AN624">
        <v>-13.31</v>
      </c>
      <c r="AO624" t="s">
        <v>3181</v>
      </c>
      <c r="AP624">
        <v>5.3766408668670003E-3</v>
      </c>
      <c r="AQ624">
        <f>(Table2[[#This Row],[Sharpe Ratio]]-AVERAGE(Table2[Sharpe Ratio]))/_xlfn.STDEV.P(Table2[Sharpe Ratio])</f>
        <v>-0.62315197975526493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486</v>
      </c>
      <c r="AT624">
        <f>_xlfn.RANK.AVG(Table2[[#This Row],[6M Return vs Nifty Z-Score]],Table2[6M Return vs Nifty Z-Score])</f>
        <v>723</v>
      </c>
      <c r="AU624">
        <f>_xlfn.RANK.AVG(Table2[[#This Row],[Sharpe Ratio Z-Score]],Table2[Sharpe Ratio Z-Score])</f>
        <v>489</v>
      </c>
      <c r="AV624">
        <f>(Table2[[#This Row],[Rank 1Y]]+Table2[[#This Row],[Rank 6M]]+Table2[[#This Row],[Rank Sharpe]])/3</f>
        <v>566</v>
      </c>
    </row>
    <row r="625" spans="1:48" x14ac:dyDescent="0.3">
      <c r="A625" t="s">
        <v>16</v>
      </c>
      <c r="B625" t="s">
        <v>17</v>
      </c>
      <c r="C625" t="s">
        <v>3134</v>
      </c>
      <c r="D625" t="s">
        <v>18</v>
      </c>
      <c r="E625">
        <v>1802579.73187809</v>
      </c>
      <c r="F625">
        <v>1332.05</v>
      </c>
      <c r="G625">
        <v>-10.422054672905301</v>
      </c>
      <c r="H625">
        <f>(Table2[[#This Row],[1Y Return vs Nifty]]-AVERAGE(Table2[1Y Return vs Nifty]))/_xlfn.STDEV.P(Table2[1Y Return vs Nifty])</f>
        <v>-0.58678138732238971</v>
      </c>
      <c r="I625">
        <v>-3.11834415055091</v>
      </c>
      <c r="J625">
        <f>(Table2[[#This Row],[1M Return vs Nifty]]-AVERAGE(Table2[1M Return vs Nifty]))/_xlfn.STDEV.P(Table2[1M Return vs Nifty])</f>
        <v>-0.31482217021506548</v>
      </c>
      <c r="K625">
        <v>-16.251523025268799</v>
      </c>
      <c r="L625">
        <f>(Table2[[#This Row],[6M Return vs Nifty]]-AVERAGE(Table2[6M Return vs Nifty]))/_xlfn.STDEV.P(Table2[6M Return vs Nifty])</f>
        <v>-0.75503765103464671</v>
      </c>
      <c r="M625">
        <v>1.30762834465794</v>
      </c>
      <c r="N625">
        <f>(Table2[[#This Row],[1W Return vs Nifty]]-AVERAGE(Table2[1W Return vs Nifty]))/_xlfn.STDEV.P(Table2[1W Return vs Nifty])</f>
        <v>0.1204771796872067</v>
      </c>
      <c r="O625">
        <v>1365.32</v>
      </c>
      <c r="P625">
        <v>1412.52255102288</v>
      </c>
      <c r="Q625">
        <v>1419.0575140149599</v>
      </c>
      <c r="R625">
        <v>40.260441077626098</v>
      </c>
      <c r="S625" s="1">
        <f>(Table2[[#This Row],[Close Price]]-Table2[[#This Row],[20D EMA]])/Table2[[#This Row],[20D EMA]]</f>
        <v>-2.4367913749157696E-2</v>
      </c>
      <c r="T625" s="1">
        <f>(Table2[[#This Row],[Close Price]]-Table2[[#This Row],[50D EMA]])/Table2[[#This Row],[50D EMA]]</f>
        <v>-5.6970807980804061E-2</v>
      </c>
      <c r="U625" s="1">
        <f>(Table2[[#This Row],[Close Price]]-Table2[[#This Row],[200D EMA]])/Table2[[#This Row],[200D EMA]]</f>
        <v>-6.1313592405982428E-2</v>
      </c>
      <c r="V625">
        <v>0.97440952019817395</v>
      </c>
      <c r="W625">
        <v>1326.15</v>
      </c>
      <c r="X625">
        <v>1343</v>
      </c>
      <c r="Y625">
        <v>1320.3</v>
      </c>
      <c r="Z625">
        <v>1353</v>
      </c>
      <c r="AA625">
        <v>1320.3</v>
      </c>
      <c r="AB625">
        <v>1487.95</v>
      </c>
      <c r="AC625" s="1">
        <f>(Table2[[#This Row],[Close Price]]/Table2[[#This Row],[Day Low]])-1</f>
        <v>4.4489688195150645E-3</v>
      </c>
      <c r="AD625" s="1">
        <f>(Table2[[#This Row],[Day High]]/Table2[[#This Row],[Close Price]])-1</f>
        <v>8.220412146691114E-3</v>
      </c>
      <c r="AE625" s="1">
        <f>(Table2[[#This Row],[Close Price]]/Table2[[#This Row],[Current Week Low]])-1</f>
        <v>8.8994925395744495E-3</v>
      </c>
      <c r="AF625" s="1">
        <f>(Table2[[#This Row],[Current Week High]]/Table2[[#This Row],[Close Price]])-1</f>
        <v>1.5727637851431941E-2</v>
      </c>
      <c r="AG625" s="1">
        <f>(Table2[[#This Row],[Close Price]]/Table2[[#This Row],[Current Month Low]])-1</f>
        <v>8.8994925395744495E-3</v>
      </c>
      <c r="AH625" s="1">
        <f>(Table2[[#This Row],[Current Month High]]/Table2[[#This Row],[Close Price]])-1</f>
        <v>0.11703764873690936</v>
      </c>
      <c r="AI625">
        <v>20.7762471378702</v>
      </c>
      <c r="AJ625">
        <v>17.093002812939499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-0.01</v>
      </c>
      <c r="AM625" t="s">
        <v>3181</v>
      </c>
      <c r="AN625">
        <v>-0.89</v>
      </c>
      <c r="AO625" t="s">
        <v>3181</v>
      </c>
      <c r="AP625">
        <v>-2.2553031439509999E-2</v>
      </c>
      <c r="AQ625">
        <f>(Table2[[#This Row],[Sharpe Ratio]]-AVERAGE(Table2[Sharpe Ratio]))/_xlfn.STDEV.P(Table2[Sharpe Ratio])</f>
        <v>-0.95494073092595966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516</v>
      </c>
      <c r="AT625">
        <f>_xlfn.RANK.AVG(Table2[[#This Row],[6M Return vs Nifty Z-Score]],Table2[6M Return vs Nifty Z-Score])</f>
        <v>574</v>
      </c>
      <c r="AU625">
        <f>_xlfn.RANK.AVG(Table2[[#This Row],[Sharpe Ratio Z-Score]],Table2[Sharpe Ratio Z-Score])</f>
        <v>610</v>
      </c>
      <c r="AV625">
        <f>(Table2[[#This Row],[Rank 1Y]]+Table2[[#This Row],[Rank 6M]]+Table2[[#This Row],[Rank Sharpe]])/3</f>
        <v>566.66666666666663</v>
      </c>
    </row>
    <row r="626" spans="1:48" x14ac:dyDescent="0.3">
      <c r="A626" t="s">
        <v>466</v>
      </c>
      <c r="B626" t="s">
        <v>467</v>
      </c>
      <c r="C626" t="s">
        <v>3143</v>
      </c>
      <c r="D626" t="s">
        <v>117</v>
      </c>
      <c r="E626">
        <v>47810.830220174998</v>
      </c>
      <c r="F626">
        <v>115.75</v>
      </c>
      <c r="G626">
        <v>11.179045387266999</v>
      </c>
      <c r="H626">
        <f>(Table2[[#This Row],[1Y Return vs Nifty]]-AVERAGE(Table2[1Y Return vs Nifty]))/_xlfn.STDEV.P(Table2[1Y Return vs Nifty])</f>
        <v>-0.21610788808378528</v>
      </c>
      <c r="I626">
        <v>-11.5571850594237</v>
      </c>
      <c r="J626">
        <f>(Table2[[#This Row],[1M Return vs Nifty]]-AVERAGE(Table2[1M Return vs Nifty]))/_xlfn.STDEV.P(Table2[1M Return vs Nifty])</f>
        <v>-1.2880043887440966</v>
      </c>
      <c r="K626">
        <v>-37.119625747401798</v>
      </c>
      <c r="L626">
        <f>(Table2[[#This Row],[6M Return vs Nifty]]-AVERAGE(Table2[6M Return vs Nifty]))/_xlfn.STDEV.P(Table2[6M Return vs Nifty])</f>
        <v>-1.493886129362221</v>
      </c>
      <c r="M626">
        <v>-1.29734396728646</v>
      </c>
      <c r="N626">
        <f>(Table2[[#This Row],[1W Return vs Nifty]]-AVERAGE(Table2[1W Return vs Nifty]))/_xlfn.STDEV.P(Table2[1W Return vs Nifty])</f>
        <v>-0.41840921788097019</v>
      </c>
      <c r="O626">
        <v>123.11</v>
      </c>
      <c r="P626">
        <v>129.371265832121</v>
      </c>
      <c r="Q626">
        <v>131.849696519303</v>
      </c>
      <c r="R626">
        <v>31.485191898175501</v>
      </c>
      <c r="S626" s="1">
        <f>(Table2[[#This Row],[Close Price]]-Table2[[#This Row],[20D EMA]])/Table2[[#This Row],[20D EMA]]</f>
        <v>-5.9783933067987974E-2</v>
      </c>
      <c r="T626" s="1">
        <f>(Table2[[#This Row],[Close Price]]-Table2[[#This Row],[50D EMA]])/Table2[[#This Row],[50D EMA]]</f>
        <v>-0.10528818547541054</v>
      </c>
      <c r="U626" s="1">
        <f>(Table2[[#This Row],[Close Price]]-Table2[[#This Row],[200D EMA]])/Table2[[#This Row],[200D EMA]]</f>
        <v>-0.12210643592149623</v>
      </c>
      <c r="V626">
        <v>0.92486083884617198</v>
      </c>
      <c r="W626">
        <v>114.36</v>
      </c>
      <c r="X626">
        <v>117.7</v>
      </c>
      <c r="Y626">
        <v>111.2</v>
      </c>
      <c r="Z626">
        <v>117.7</v>
      </c>
      <c r="AA626">
        <v>110.4</v>
      </c>
      <c r="AB626">
        <v>142.12</v>
      </c>
      <c r="AC626" s="1">
        <f>(Table2[[#This Row],[Close Price]]/Table2[[#This Row],[Day Low]])-1</f>
        <v>1.2154599510318276E-2</v>
      </c>
      <c r="AD626" s="1">
        <f>(Table2[[#This Row],[Day High]]/Table2[[#This Row],[Close Price]])-1</f>
        <v>1.6846652267818563E-2</v>
      </c>
      <c r="AE626" s="1">
        <f>(Table2[[#This Row],[Close Price]]/Table2[[#This Row],[Current Week Low]])-1</f>
        <v>4.0917266187050272E-2</v>
      </c>
      <c r="AF626" s="1">
        <f>(Table2[[#This Row],[Current Week High]]/Table2[[#This Row],[Close Price]])-1</f>
        <v>1.6846652267818563E-2</v>
      </c>
      <c r="AG626" s="1">
        <f>(Table2[[#This Row],[Close Price]]/Table2[[#This Row],[Current Month Low]])-1</f>
        <v>4.8460144927536142E-2</v>
      </c>
      <c r="AH626" s="1">
        <f>(Table2[[#This Row],[Current Month High]]/Table2[[#This Row],[Close Price]])-1</f>
        <v>0.22781857451403886</v>
      </c>
      <c r="AI626">
        <v>51.490280777537698</v>
      </c>
      <c r="AJ626">
        <v>40.1331719128329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-0.13</v>
      </c>
      <c r="AM626" t="s">
        <v>3181</v>
      </c>
      <c r="AN626">
        <v>-11.6</v>
      </c>
      <c r="AO626" t="s">
        <v>3181</v>
      </c>
      <c r="AP626">
        <v>-2.6015888169554999E-2</v>
      </c>
      <c r="AQ626">
        <f>(Table2[[#This Row],[Sharpe Ratio]]-AVERAGE(Table2[Sharpe Ratio]))/_xlfn.STDEV.P(Table2[Sharpe Ratio])</f>
        <v>-0.99607751539450995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370</v>
      </c>
      <c r="AT626">
        <f>_xlfn.RANK.AVG(Table2[[#This Row],[6M Return vs Nifty Z-Score]],Table2[6M Return vs Nifty Z-Score])</f>
        <v>717</v>
      </c>
      <c r="AU626">
        <f>_xlfn.RANK.AVG(Table2[[#This Row],[Sharpe Ratio Z-Score]],Table2[Sharpe Ratio Z-Score])</f>
        <v>615</v>
      </c>
      <c r="AV626">
        <f>(Table2[[#This Row],[Rank 1Y]]+Table2[[#This Row],[Rank 6M]]+Table2[[#This Row],[Rank Sharpe]])/3</f>
        <v>567.33333333333337</v>
      </c>
    </row>
    <row r="627" spans="1:48" x14ac:dyDescent="0.3">
      <c r="A627" t="s">
        <v>2326</v>
      </c>
      <c r="B627" t="s">
        <v>2327</v>
      </c>
      <c r="C627" t="s">
        <v>3153</v>
      </c>
      <c r="D627" t="s">
        <v>1971</v>
      </c>
      <c r="E627">
        <v>2294.6743440820001</v>
      </c>
      <c r="F627">
        <v>48.13</v>
      </c>
      <c r="G627">
        <v>-23.2482887792215</v>
      </c>
      <c r="H627">
        <f>(Table2[[#This Row],[1Y Return vs Nifty]]-AVERAGE(Table2[1Y Return vs Nifty]))/_xlfn.STDEV.P(Table2[1Y Return vs Nifty])</f>
        <v>-0.80687874648456182</v>
      </c>
      <c r="I627">
        <v>-4.9729941857512596</v>
      </c>
      <c r="J627">
        <f>(Table2[[#This Row],[1M Return vs Nifty]]-AVERAGE(Table2[1M Return vs Nifty]))/_xlfn.STDEV.P(Table2[1M Return vs Nifty])</f>
        <v>-0.52870372756893103</v>
      </c>
      <c r="K627">
        <v>-13.2596761857773</v>
      </c>
      <c r="L627">
        <f>(Table2[[#This Row],[6M Return vs Nifty]]-AVERAGE(Table2[6M Return vs Nifty]))/_xlfn.STDEV.P(Table2[6M Return vs Nifty])</f>
        <v>-0.64910940666181494</v>
      </c>
      <c r="M627">
        <v>4.5601677365455799</v>
      </c>
      <c r="N627">
        <f>(Table2[[#This Row],[1W Return vs Nifty]]-AVERAGE(Table2[1W Return vs Nifty]))/_xlfn.STDEV.P(Table2[1W Return vs Nifty])</f>
        <v>0.79332472889383698</v>
      </c>
      <c r="O627">
        <v>47.91</v>
      </c>
      <c r="P627">
        <v>50.151441611486398</v>
      </c>
      <c r="Q627">
        <v>51.380611291578397</v>
      </c>
      <c r="R627">
        <v>51.418100315078497</v>
      </c>
      <c r="S627" s="1">
        <f>(Table2[[#This Row],[Close Price]]-Table2[[#This Row],[20D EMA]])/Table2[[#This Row],[20D EMA]]</f>
        <v>4.5919432268838652E-3</v>
      </c>
      <c r="T627" s="1">
        <f>(Table2[[#This Row],[Close Price]]-Table2[[#This Row],[50D EMA]])/Table2[[#This Row],[50D EMA]]</f>
        <v>-4.0306749846716582E-2</v>
      </c>
      <c r="U627" s="1">
        <f>(Table2[[#This Row],[Close Price]]-Table2[[#This Row],[200D EMA]])/Table2[[#This Row],[200D EMA]]</f>
        <v>-6.3265329272390147E-2</v>
      </c>
      <c r="V627">
        <v>0.714053105926023</v>
      </c>
      <c r="W627">
        <v>46.9</v>
      </c>
      <c r="X627">
        <v>48.57</v>
      </c>
      <c r="Y627">
        <v>42.16</v>
      </c>
      <c r="Z627">
        <v>48.57</v>
      </c>
      <c r="AA627">
        <v>42.16</v>
      </c>
      <c r="AB627">
        <v>55.43</v>
      </c>
      <c r="AC627" s="1">
        <f>(Table2[[#This Row],[Close Price]]/Table2[[#This Row],[Day Low]])-1</f>
        <v>2.6226012793177045E-2</v>
      </c>
      <c r="AD627" s="1">
        <f>(Table2[[#This Row],[Day High]]/Table2[[#This Row],[Close Price]])-1</f>
        <v>9.1419073343028678E-3</v>
      </c>
      <c r="AE627" s="1">
        <f>(Table2[[#This Row],[Close Price]]/Table2[[#This Row],[Current Week Low]])-1</f>
        <v>0.14160341555977252</v>
      </c>
      <c r="AF627" s="1">
        <f>(Table2[[#This Row],[Current Week High]]/Table2[[#This Row],[Close Price]])-1</f>
        <v>9.1419073343028678E-3</v>
      </c>
      <c r="AG627" s="1">
        <f>(Table2[[#This Row],[Close Price]]/Table2[[#This Row],[Current Month Low]])-1</f>
        <v>0.14160341555977252</v>
      </c>
      <c r="AH627" s="1">
        <f>(Table2[[#This Row],[Current Month High]]/Table2[[#This Row],[Close Price]])-1</f>
        <v>0.15167255350093489</v>
      </c>
      <c r="AI627">
        <v>44.192811136505298</v>
      </c>
      <c r="AJ627">
        <v>14.160341555977199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-0.05</v>
      </c>
      <c r="AM627" t="s">
        <v>3181</v>
      </c>
      <c r="AN627">
        <v>-4.7300000000000004</v>
      </c>
      <c r="AO627" t="s">
        <v>3181</v>
      </c>
      <c r="AP627">
        <v>-6.3119042734239997E-3</v>
      </c>
      <c r="AQ627">
        <f>(Table2[[#This Row],[Sharpe Ratio]]-AVERAGE(Table2[Sharpe Ratio]))/_xlfn.STDEV.P(Table2[Sharpe Ratio])</f>
        <v>-0.76200530222027574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599</v>
      </c>
      <c r="AT627">
        <f>_xlfn.RANK.AVG(Table2[[#This Row],[6M Return vs Nifty Z-Score]],Table2[6M Return vs Nifty Z-Score])</f>
        <v>534</v>
      </c>
      <c r="AU627">
        <f>_xlfn.RANK.AVG(Table2[[#This Row],[Sharpe Ratio Z-Score]],Table2[Sharpe Ratio Z-Score])</f>
        <v>569</v>
      </c>
      <c r="AV627">
        <f>(Table2[[#This Row],[Rank 1Y]]+Table2[[#This Row],[Rank 6M]]+Table2[[#This Row],[Rank Sharpe]])/3</f>
        <v>567.33333333333337</v>
      </c>
    </row>
    <row r="628" spans="1:48" x14ac:dyDescent="0.3">
      <c r="A628" t="s">
        <v>858</v>
      </c>
      <c r="B628" t="s">
        <v>859</v>
      </c>
      <c r="C628" t="s">
        <v>3146</v>
      </c>
      <c r="D628" t="s">
        <v>40</v>
      </c>
      <c r="E628">
        <v>18301.429492070001</v>
      </c>
      <c r="F628">
        <v>828.55</v>
      </c>
      <c r="G628">
        <v>-22.2105401675149</v>
      </c>
      <c r="H628">
        <f>(Table2[[#This Row],[1Y Return vs Nifty]]-AVERAGE(Table2[1Y Return vs Nifty]))/_xlfn.STDEV.P(Table2[1Y Return vs Nifty])</f>
        <v>-0.78907104649892412</v>
      </c>
      <c r="I628">
        <v>-2.6185733732711398</v>
      </c>
      <c r="J628">
        <f>(Table2[[#This Row],[1M Return vs Nifty]]-AVERAGE(Table2[1M Return vs Nifty]))/_xlfn.STDEV.P(Table2[1M Return vs Nifty])</f>
        <v>-0.25718771080989689</v>
      </c>
      <c r="K628">
        <v>-16.794842604239001</v>
      </c>
      <c r="L628">
        <f>(Table2[[#This Row],[6M Return vs Nifty]]-AVERAGE(Table2[6M Return vs Nifty]))/_xlfn.STDEV.P(Table2[6M Return vs Nifty])</f>
        <v>-0.77427422704315696</v>
      </c>
      <c r="M628">
        <v>-0.64315601476506001</v>
      </c>
      <c r="N628">
        <f>(Table2[[#This Row],[1W Return vs Nifty]]-AVERAGE(Table2[1W Return vs Nifty]))/_xlfn.STDEV.P(Table2[1W Return vs Nifty])</f>
        <v>-0.28307841706964737</v>
      </c>
      <c r="O628">
        <v>851.64</v>
      </c>
      <c r="P628">
        <v>875.023750451355</v>
      </c>
      <c r="Q628">
        <v>865.29194781919398</v>
      </c>
      <c r="R628">
        <v>34.220480261986303</v>
      </c>
      <c r="S628" s="1">
        <f>(Table2[[#This Row],[Close Price]]-Table2[[#This Row],[20D EMA]])/Table2[[#This Row],[20D EMA]]</f>
        <v>-2.7112394908646885E-2</v>
      </c>
      <c r="T628" s="1">
        <f>(Table2[[#This Row],[Close Price]]-Table2[[#This Row],[50D EMA]])/Table2[[#This Row],[50D EMA]]</f>
        <v>-5.3111416035716681E-2</v>
      </c>
      <c r="U628" s="1">
        <f>(Table2[[#This Row],[Close Price]]-Table2[[#This Row],[200D EMA]])/Table2[[#This Row],[200D EMA]]</f>
        <v>-4.2461908852607734E-2</v>
      </c>
      <c r="V628">
        <v>0.75239043971188901</v>
      </c>
      <c r="W628">
        <v>813.3</v>
      </c>
      <c r="X628">
        <v>832.95</v>
      </c>
      <c r="Y628">
        <v>799.55</v>
      </c>
      <c r="Z628">
        <v>832.95</v>
      </c>
      <c r="AA628">
        <v>799.55</v>
      </c>
      <c r="AB628">
        <v>913.35</v>
      </c>
      <c r="AC628" s="1">
        <f>(Table2[[#This Row],[Close Price]]/Table2[[#This Row],[Day Low]])-1</f>
        <v>1.8750768474117718E-2</v>
      </c>
      <c r="AD628" s="1">
        <f>(Table2[[#This Row],[Day High]]/Table2[[#This Row],[Close Price]])-1</f>
        <v>5.3104821676424052E-3</v>
      </c>
      <c r="AE628" s="1">
        <f>(Table2[[#This Row],[Close Price]]/Table2[[#This Row],[Current Week Low]])-1</f>
        <v>3.6270402101181931E-2</v>
      </c>
      <c r="AF628" s="1">
        <f>(Table2[[#This Row],[Current Week High]]/Table2[[#This Row],[Close Price]])-1</f>
        <v>5.3104821676424052E-3</v>
      </c>
      <c r="AG628" s="1">
        <f>(Table2[[#This Row],[Close Price]]/Table2[[#This Row],[Current Month Low]])-1</f>
        <v>3.6270402101181931E-2</v>
      </c>
      <c r="AH628" s="1">
        <f>(Table2[[#This Row],[Current Month High]]/Table2[[#This Row],[Close Price]])-1</f>
        <v>0.102347474503651</v>
      </c>
      <c r="AI628">
        <v>23.710095950757299</v>
      </c>
      <c r="AJ628">
        <v>16.500281214848101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-0.02</v>
      </c>
      <c r="AM628" t="s">
        <v>3181</v>
      </c>
      <c r="AN628">
        <v>-7.34</v>
      </c>
      <c r="AO628" t="s">
        <v>3181</v>
      </c>
      <c r="AQ628">
        <f>(Table2[[#This Row],[Sharpe Ratio]]-AVERAGE(Table2[Sharpe Ratio]))/_xlfn.STDEV.P(Table2[Sharpe Ratio])</f>
        <v>-0.68702344015560113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593</v>
      </c>
      <c r="AT628">
        <f>_xlfn.RANK.AVG(Table2[[#This Row],[6M Return vs Nifty Z-Score]],Table2[6M Return vs Nifty Z-Score])</f>
        <v>581</v>
      </c>
      <c r="AU628">
        <f>_xlfn.RANK.AVG(Table2[[#This Row],[Sharpe Ratio Z-Score]],Table2[Sharpe Ratio Z-Score])</f>
        <v>529.5</v>
      </c>
      <c r="AV628">
        <f>(Table2[[#This Row],[Rank 1Y]]+Table2[[#This Row],[Rank 6M]]+Table2[[#This Row],[Rank Sharpe]])/3</f>
        <v>567.83333333333337</v>
      </c>
    </row>
    <row r="629" spans="1:48" x14ac:dyDescent="0.3">
      <c r="A629" t="s">
        <v>1569</v>
      </c>
      <c r="B629" t="s">
        <v>1570</v>
      </c>
      <c r="C629" t="s">
        <v>3148</v>
      </c>
      <c r="D629" t="s">
        <v>463</v>
      </c>
      <c r="E629">
        <v>6137.04085192</v>
      </c>
      <c r="F629">
        <v>1136.3</v>
      </c>
      <c r="G629">
        <v>-35.176224416348497</v>
      </c>
      <c r="H629">
        <f>(Table2[[#This Row],[1Y Return vs Nifty]]-AVERAGE(Table2[1Y Return vs Nifty]))/_xlfn.STDEV.P(Table2[1Y Return vs Nifty])</f>
        <v>-1.0115613612120753</v>
      </c>
      <c r="I629">
        <v>-11.8278328954286</v>
      </c>
      <c r="J629">
        <f>(Table2[[#This Row],[1M Return vs Nifty]]-AVERAGE(Table2[1M Return vs Nifty]))/_xlfn.STDEV.P(Table2[1M Return vs Nifty])</f>
        <v>-1.3192159809908939</v>
      </c>
      <c r="K629">
        <v>0.29504493468656601</v>
      </c>
      <c r="L629">
        <f>(Table2[[#This Row],[6M Return vs Nifty]]-AVERAGE(Table2[6M Return vs Nifty]))/_xlfn.STDEV.P(Table2[6M Return vs Nifty])</f>
        <v>-0.16919586553344795</v>
      </c>
      <c r="M629">
        <v>-6.6816369045468704</v>
      </c>
      <c r="N629">
        <f>(Table2[[#This Row],[1W Return vs Nifty]]-AVERAGE(Table2[1W Return vs Nifty]))/_xlfn.STDEV.P(Table2[1W Return vs Nifty])</f>
        <v>-1.5322491658558068</v>
      </c>
      <c r="O629">
        <v>1204.71</v>
      </c>
      <c r="P629">
        <v>1211.15836347185</v>
      </c>
      <c r="Q629">
        <v>1161.7420035031701</v>
      </c>
      <c r="R629">
        <v>23.8764254786769</v>
      </c>
      <c r="S629" s="1">
        <f>(Table2[[#This Row],[Close Price]]-Table2[[#This Row],[20D EMA]])/Table2[[#This Row],[20D EMA]]</f>
        <v>-5.6785450440355004E-2</v>
      </c>
      <c r="T629" s="1">
        <f>(Table2[[#This Row],[Close Price]]-Table2[[#This Row],[50D EMA]])/Table2[[#This Row],[50D EMA]]</f>
        <v>-6.1807246458889582E-2</v>
      </c>
      <c r="U629" s="1">
        <f>(Table2[[#This Row],[Close Price]]-Table2[[#This Row],[200D EMA]])/Table2[[#This Row],[200D EMA]]</f>
        <v>-2.1899874005115692E-2</v>
      </c>
      <c r="V629">
        <v>1.21762915357907</v>
      </c>
      <c r="W629">
        <v>1112.4000000000001</v>
      </c>
      <c r="X629">
        <v>1158.5999999999999</v>
      </c>
      <c r="Y629">
        <v>1061.3</v>
      </c>
      <c r="Z629">
        <v>1180.4000000000001</v>
      </c>
      <c r="AA629">
        <v>1061.3</v>
      </c>
      <c r="AB629">
        <v>1400.05</v>
      </c>
      <c r="AC629" s="1">
        <f>(Table2[[#This Row],[Close Price]]/Table2[[#This Row],[Day Low]])-1</f>
        <v>2.14850773103199E-2</v>
      </c>
      <c r="AD629" s="1">
        <f>(Table2[[#This Row],[Day High]]/Table2[[#This Row],[Close Price]])-1</f>
        <v>1.9625099005544211E-2</v>
      </c>
      <c r="AE629" s="1">
        <f>(Table2[[#This Row],[Close Price]]/Table2[[#This Row],[Current Week Low]])-1</f>
        <v>7.0668048619617396E-2</v>
      </c>
      <c r="AF629" s="1">
        <f>(Table2[[#This Row],[Current Week High]]/Table2[[#This Row],[Close Price]])-1</f>
        <v>3.8810173369708822E-2</v>
      </c>
      <c r="AG629" s="1">
        <f>(Table2[[#This Row],[Close Price]]/Table2[[#This Row],[Current Month Low]])-1</f>
        <v>7.0668048619617396E-2</v>
      </c>
      <c r="AH629" s="1">
        <f>(Table2[[#This Row],[Current Month High]]/Table2[[#This Row],[Close Price]])-1</f>
        <v>0.23211299832790644</v>
      </c>
      <c r="AI629">
        <v>23.893338026929499</v>
      </c>
      <c r="AJ629">
        <v>21.750776813457598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0.04</v>
      </c>
      <c r="AM629" t="s">
        <v>3182</v>
      </c>
      <c r="AN629">
        <v>-9.2799999999999994</v>
      </c>
      <c r="AO629" t="s">
        <v>3181</v>
      </c>
      <c r="AP629">
        <v>-5.0879367982543999E-2</v>
      </c>
      <c r="AQ629">
        <f>(Table2[[#This Row],[Sharpe Ratio]]-AVERAGE(Table2[Sharpe Ratio]))/_xlfn.STDEV.P(Table2[Sharpe Ratio])</f>
        <v>-1.2914416294598892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662</v>
      </c>
      <c r="AT629">
        <f>_xlfn.RANK.AVG(Table2[[#This Row],[6M Return vs Nifty Z-Score]],Table2[6M Return vs Nifty Z-Score])</f>
        <v>385</v>
      </c>
      <c r="AU629">
        <f>_xlfn.RANK.AVG(Table2[[#This Row],[Sharpe Ratio Z-Score]],Table2[Sharpe Ratio Z-Score])</f>
        <v>663</v>
      </c>
      <c r="AV629">
        <f>(Table2[[#This Row],[Rank 1Y]]+Table2[[#This Row],[Rank 6M]]+Table2[[#This Row],[Rank Sharpe]])/3</f>
        <v>570</v>
      </c>
    </row>
    <row r="630" spans="1:48" x14ac:dyDescent="0.3">
      <c r="A630" t="s">
        <v>762</v>
      </c>
      <c r="B630" t="s">
        <v>763</v>
      </c>
      <c r="C630" t="s">
        <v>3137</v>
      </c>
      <c r="D630" t="s">
        <v>730</v>
      </c>
      <c r="E630">
        <v>21754.480276319999</v>
      </c>
      <c r="F630">
        <v>226.4</v>
      </c>
      <c r="G630">
        <v>-42.982161429100501</v>
      </c>
      <c r="H630">
        <f>(Table2[[#This Row],[1Y Return vs Nifty]]-AVERAGE(Table2[1Y Return vs Nifty]))/_xlfn.STDEV.P(Table2[1Y Return vs Nifty])</f>
        <v>-1.1455107424608491</v>
      </c>
      <c r="I630">
        <v>-5.6677457705957401</v>
      </c>
      <c r="J630">
        <f>(Table2[[#This Row],[1M Return vs Nifty]]-AVERAGE(Table2[1M Return vs Nifty]))/_xlfn.STDEV.P(Table2[1M Return vs Nifty])</f>
        <v>-0.60882372224197001</v>
      </c>
      <c r="K630">
        <v>-32.802123730711401</v>
      </c>
      <c r="L630">
        <f>(Table2[[#This Row],[6M Return vs Nifty]]-AVERAGE(Table2[6M Return vs Nifty]))/_xlfn.STDEV.P(Table2[6M Return vs Nifty])</f>
        <v>-1.3410222184603164</v>
      </c>
      <c r="M630">
        <v>3.07667526325447</v>
      </c>
      <c r="N630">
        <f>(Table2[[#This Row],[1W Return vs Nifty]]-AVERAGE(Table2[1W Return vs Nifty]))/_xlfn.STDEV.P(Table2[1W Return vs Nifty])</f>
        <v>0.48643704679227995</v>
      </c>
      <c r="O630">
        <v>235.73</v>
      </c>
      <c r="P630">
        <v>257.16255142065597</v>
      </c>
      <c r="Q630">
        <v>270.86136306903302</v>
      </c>
      <c r="R630">
        <v>47.499562047183801</v>
      </c>
      <c r="S630" s="1">
        <f>(Table2[[#This Row],[Close Price]]-Table2[[#This Row],[20D EMA]])/Table2[[#This Row],[20D EMA]]</f>
        <v>-3.9579179569846794E-2</v>
      </c>
      <c r="T630" s="1">
        <f>(Table2[[#This Row],[Close Price]]-Table2[[#This Row],[50D EMA]])/Table2[[#This Row],[50D EMA]]</f>
        <v>-0.11962298262601946</v>
      </c>
      <c r="U630" s="1">
        <f>(Table2[[#This Row],[Close Price]]-Table2[[#This Row],[200D EMA]])/Table2[[#This Row],[200D EMA]]</f>
        <v>-0.16414804446546841</v>
      </c>
      <c r="V630">
        <v>1.04230509108722</v>
      </c>
      <c r="W630">
        <v>223.8</v>
      </c>
      <c r="X630">
        <v>228.9</v>
      </c>
      <c r="Y630">
        <v>210.35</v>
      </c>
      <c r="Z630">
        <v>237.4</v>
      </c>
      <c r="AA630">
        <v>210</v>
      </c>
      <c r="AB630">
        <v>269</v>
      </c>
      <c r="AC630" s="1">
        <f>(Table2[[#This Row],[Close Price]]/Table2[[#This Row],[Day Low]])-1</f>
        <v>1.1617515638963294E-2</v>
      </c>
      <c r="AD630" s="1">
        <f>(Table2[[#This Row],[Day High]]/Table2[[#This Row],[Close Price]])-1</f>
        <v>1.1042402826855202E-2</v>
      </c>
      <c r="AE630" s="1">
        <f>(Table2[[#This Row],[Close Price]]/Table2[[#This Row],[Current Week Low]])-1</f>
        <v>7.630140242453054E-2</v>
      </c>
      <c r="AF630" s="1">
        <f>(Table2[[#This Row],[Current Week High]]/Table2[[#This Row],[Close Price]])-1</f>
        <v>4.8586572438162445E-2</v>
      </c>
      <c r="AG630" s="1">
        <f>(Table2[[#This Row],[Close Price]]/Table2[[#This Row],[Current Month Low]])-1</f>
        <v>7.8095238095238217E-2</v>
      </c>
      <c r="AH630" s="1">
        <f>(Table2[[#This Row],[Current Month High]]/Table2[[#This Row],[Close Price]])-1</f>
        <v>0.18816254416961131</v>
      </c>
      <c r="AI630">
        <v>69.743816254416899</v>
      </c>
      <c r="AJ630">
        <v>7.80952380952382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-0.24</v>
      </c>
      <c r="AM630" t="s">
        <v>3181</v>
      </c>
      <c r="AN630">
        <v>-7.55</v>
      </c>
      <c r="AO630" t="s">
        <v>3181</v>
      </c>
      <c r="AP630">
        <v>6.3298080223895006E-2</v>
      </c>
      <c r="AQ630">
        <f>(Table2[[#This Row],[Sharpe Ratio]]-AVERAGE(Table2[Sharpe Ratio]))/_xlfn.STDEV.P(Table2[Sharpe Ratio])</f>
        <v>6.4922044868704773E-2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691</v>
      </c>
      <c r="AT630">
        <f>_xlfn.RANK.AVG(Table2[[#This Row],[6M Return vs Nifty Z-Score]],Table2[6M Return vs Nifty Z-Score])</f>
        <v>703</v>
      </c>
      <c r="AU630">
        <f>_xlfn.RANK.AVG(Table2[[#This Row],[Sharpe Ratio Z-Score]],Table2[Sharpe Ratio Z-Score])</f>
        <v>318</v>
      </c>
      <c r="AV630">
        <f>(Table2[[#This Row],[Rank 1Y]]+Table2[[#This Row],[Rank 6M]]+Table2[[#This Row],[Rank Sharpe]])/3</f>
        <v>570.66666666666663</v>
      </c>
    </row>
    <row r="631" spans="1:48" x14ac:dyDescent="0.3">
      <c r="A631" t="s">
        <v>1976</v>
      </c>
      <c r="B631" t="s">
        <v>1977</v>
      </c>
      <c r="C631" t="s">
        <v>3152</v>
      </c>
      <c r="D631" t="s">
        <v>438</v>
      </c>
      <c r="E631">
        <v>3415.3722477000001</v>
      </c>
      <c r="F631">
        <v>22.15</v>
      </c>
      <c r="G631">
        <v>-32.809879330438598</v>
      </c>
      <c r="H631">
        <f>(Table2[[#This Row],[1Y Return vs Nifty]]-AVERAGE(Table2[1Y Return vs Nifty]))/_xlfn.STDEV.P(Table2[1Y Return vs Nifty])</f>
        <v>-0.97095503047165377</v>
      </c>
      <c r="I631">
        <v>-6.0091870185737797</v>
      </c>
      <c r="J631">
        <f>(Table2[[#This Row],[1M Return vs Nifty]]-AVERAGE(Table2[1M Return vs Nifty]))/_xlfn.STDEV.P(Table2[1M Return vs Nifty])</f>
        <v>-0.64819933730484181</v>
      </c>
      <c r="K631">
        <v>-13.2244067504187</v>
      </c>
      <c r="L631">
        <f>(Table2[[#This Row],[6M Return vs Nifty]]-AVERAGE(Table2[6M Return vs Nifty]))/_xlfn.STDEV.P(Table2[6M Return vs Nifty])</f>
        <v>-0.64786066982199975</v>
      </c>
      <c r="M631">
        <v>-4.2495845370891701</v>
      </c>
      <c r="N631">
        <f>(Table2[[#This Row],[1W Return vs Nifty]]-AVERAGE(Table2[1W Return vs Nifty]))/_xlfn.STDEV.P(Table2[1W Return vs Nifty])</f>
        <v>-1.0291344367713431</v>
      </c>
      <c r="O631">
        <v>23.08</v>
      </c>
      <c r="P631">
        <v>23.002967026829999</v>
      </c>
      <c r="Q631">
        <v>23.740416196083</v>
      </c>
      <c r="R631">
        <v>43.954265674817201</v>
      </c>
      <c r="S631" s="1">
        <f>(Table2[[#This Row],[Close Price]]-Table2[[#This Row],[20D EMA]])/Table2[[#This Row],[20D EMA]]</f>
        <v>-4.0294627383015591E-2</v>
      </c>
      <c r="T631" s="1">
        <f>(Table2[[#This Row],[Close Price]]-Table2[[#This Row],[50D EMA]])/Table2[[#This Row],[50D EMA]]</f>
        <v>-3.7080739447008064E-2</v>
      </c>
      <c r="U631" s="1">
        <f>(Table2[[#This Row],[Close Price]]-Table2[[#This Row],[200D EMA]])/Table2[[#This Row],[200D EMA]]</f>
        <v>-6.6991925623671622E-2</v>
      </c>
      <c r="V631">
        <v>0.51634949018690302</v>
      </c>
      <c r="W631">
        <v>21.55</v>
      </c>
      <c r="X631">
        <v>22.75</v>
      </c>
      <c r="Y631">
        <v>20.98</v>
      </c>
      <c r="Z631">
        <v>23.35</v>
      </c>
      <c r="AA631">
        <v>19.399999999999999</v>
      </c>
      <c r="AB631">
        <v>29.14</v>
      </c>
      <c r="AC631" s="1">
        <f>(Table2[[#This Row],[Close Price]]/Table2[[#This Row],[Day Low]])-1</f>
        <v>2.7842227378190199E-2</v>
      </c>
      <c r="AD631" s="1">
        <f>(Table2[[#This Row],[Day High]]/Table2[[#This Row],[Close Price]])-1</f>
        <v>2.7088036117381531E-2</v>
      </c>
      <c r="AE631" s="1">
        <f>(Table2[[#This Row],[Close Price]]/Table2[[#This Row],[Current Week Low]])-1</f>
        <v>5.5767397521448991E-2</v>
      </c>
      <c r="AF631" s="1">
        <f>(Table2[[#This Row],[Current Week High]]/Table2[[#This Row],[Close Price]])-1</f>
        <v>5.4176072234763062E-2</v>
      </c>
      <c r="AG631" s="1">
        <f>(Table2[[#This Row],[Close Price]]/Table2[[#This Row],[Current Month Low]])-1</f>
        <v>0.14175257731958757</v>
      </c>
      <c r="AH631" s="1">
        <f>(Table2[[#This Row],[Current Month High]]/Table2[[#This Row],[Close Price]])-1</f>
        <v>0.31557562076749446</v>
      </c>
      <c r="AI631">
        <v>103.837471783295</v>
      </c>
      <c r="AJ631">
        <v>32.634730538922099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-0.01</v>
      </c>
      <c r="AM631" t="s">
        <v>3181</v>
      </c>
      <c r="AN631">
        <v>-9.89</v>
      </c>
      <c r="AO631" t="s">
        <v>3181</v>
      </c>
      <c r="AQ631">
        <f>(Table2[[#This Row],[Sharpe Ratio]]-AVERAGE(Table2[Sharpe Ratio]))/_xlfn.STDEV.P(Table2[Sharpe Ratio])</f>
        <v>-0.68702344015560113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651</v>
      </c>
      <c r="AT631">
        <f>_xlfn.RANK.AVG(Table2[[#This Row],[6M Return vs Nifty Z-Score]],Table2[6M Return vs Nifty Z-Score])</f>
        <v>533</v>
      </c>
      <c r="AU631">
        <f>_xlfn.RANK.AVG(Table2[[#This Row],[Sharpe Ratio Z-Score]],Table2[Sharpe Ratio Z-Score])</f>
        <v>529.5</v>
      </c>
      <c r="AV631">
        <f>(Table2[[#This Row],[Rank 1Y]]+Table2[[#This Row],[Rank 6M]]+Table2[[#This Row],[Rank Sharpe]])/3</f>
        <v>571.16666666666663</v>
      </c>
    </row>
    <row r="632" spans="1:48" x14ac:dyDescent="0.3">
      <c r="A632" t="s">
        <v>1068</v>
      </c>
      <c r="B632" t="s">
        <v>1069</v>
      </c>
      <c r="C632" t="s">
        <v>3144</v>
      </c>
      <c r="D632" t="s">
        <v>75</v>
      </c>
      <c r="E632">
        <v>12596.89751631</v>
      </c>
      <c r="F632">
        <v>352.7</v>
      </c>
      <c r="G632">
        <v>-23.266902148059401</v>
      </c>
      <c r="H632">
        <f>(Table2[[#This Row],[1Y Return vs Nifty]]-AVERAGE(Table2[1Y Return vs Nifty]))/_xlfn.STDEV.P(Table2[1Y Return vs Nifty])</f>
        <v>-0.80719815070659429</v>
      </c>
      <c r="I632">
        <v>1.58060310872647</v>
      </c>
      <c r="J632">
        <f>(Table2[[#This Row],[1M Return vs Nifty]]-AVERAGE(Table2[1M Return vs Nifty]))/_xlfn.STDEV.P(Table2[1M Return vs Nifty])</f>
        <v>0.22706882736570258</v>
      </c>
      <c r="K632">
        <v>-1.8124684867141201</v>
      </c>
      <c r="L632">
        <f>(Table2[[#This Row],[6M Return vs Nifty]]-AVERAGE(Table2[6M Return vs Nifty]))/_xlfn.STDEV.P(Table2[6M Return vs Nifty])</f>
        <v>-0.24381372155949294</v>
      </c>
      <c r="M632">
        <v>6.39604297717728</v>
      </c>
      <c r="N632">
        <f>(Table2[[#This Row],[1W Return vs Nifty]]-AVERAGE(Table2[1W Return vs Nifty]))/_xlfn.STDEV.P(Table2[1W Return vs Nifty])</f>
        <v>1.1731092625997532</v>
      </c>
      <c r="O632">
        <v>347.67</v>
      </c>
      <c r="P632">
        <v>348.77412362980499</v>
      </c>
      <c r="Q632">
        <v>345.334049237388</v>
      </c>
      <c r="R632">
        <v>48.0748112388601</v>
      </c>
      <c r="S632" s="1">
        <f>(Table2[[#This Row],[Close Price]]-Table2[[#This Row],[20D EMA]])/Table2[[#This Row],[20D EMA]]</f>
        <v>1.4467742399401653E-2</v>
      </c>
      <c r="T632" s="1">
        <f>(Table2[[#This Row],[Close Price]]-Table2[[#This Row],[50D EMA]])/Table2[[#This Row],[50D EMA]]</f>
        <v>1.1256214564707769E-2</v>
      </c>
      <c r="U632" s="1">
        <f>(Table2[[#This Row],[Close Price]]-Table2[[#This Row],[200D EMA]])/Table2[[#This Row],[200D EMA]]</f>
        <v>2.1329929032131201E-2</v>
      </c>
      <c r="V632">
        <v>0.54739496051974201</v>
      </c>
      <c r="W632">
        <v>341.75</v>
      </c>
      <c r="X632">
        <v>358.75</v>
      </c>
      <c r="Y632">
        <v>324.10000000000002</v>
      </c>
      <c r="Z632">
        <v>358.75</v>
      </c>
      <c r="AA632">
        <v>322.25</v>
      </c>
      <c r="AB632">
        <v>371</v>
      </c>
      <c r="AC632" s="1">
        <f>(Table2[[#This Row],[Close Price]]/Table2[[#This Row],[Day Low]])-1</f>
        <v>3.2040965618141959E-2</v>
      </c>
      <c r="AD632" s="1">
        <f>(Table2[[#This Row],[Day High]]/Table2[[#This Row],[Close Price]])-1</f>
        <v>1.7153388148568149E-2</v>
      </c>
      <c r="AE632" s="1">
        <f>(Table2[[#This Row],[Close Price]]/Table2[[#This Row],[Current Week Low]])-1</f>
        <v>8.8244369021906799E-2</v>
      </c>
      <c r="AF632" s="1">
        <f>(Table2[[#This Row],[Current Week High]]/Table2[[#This Row],[Close Price]])-1</f>
        <v>1.7153388148568149E-2</v>
      </c>
      <c r="AG632" s="1">
        <f>(Table2[[#This Row],[Close Price]]/Table2[[#This Row],[Current Month Low]])-1</f>
        <v>9.4491854150504206E-2</v>
      </c>
      <c r="AH632" s="1">
        <f>(Table2[[#This Row],[Current Month High]]/Table2[[#This Row],[Close Price]])-1</f>
        <v>5.188545506095843E-2</v>
      </c>
      <c r="AI632">
        <v>12.8437765806634</v>
      </c>
      <c r="AJ632">
        <v>21.0779265362169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0.08</v>
      </c>
      <c r="AM632" t="s">
        <v>3182</v>
      </c>
      <c r="AN632">
        <v>1</v>
      </c>
      <c r="AO632" t="s">
        <v>3182</v>
      </c>
      <c r="AP632">
        <v>-9.9861015515065002E-2</v>
      </c>
      <c r="AQ632">
        <f>(Table2[[#This Row],[Sharpe Ratio]]-AVERAGE(Table2[Sharpe Ratio]))/_xlfn.STDEV.P(Table2[Sharpe Ratio])</f>
        <v>-1.8733159703696345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600</v>
      </c>
      <c r="AT632">
        <f>_xlfn.RANK.AVG(Table2[[#This Row],[6M Return vs Nifty Z-Score]],Table2[6M Return vs Nifty Z-Score])</f>
        <v>406</v>
      </c>
      <c r="AU632">
        <f>_xlfn.RANK.AVG(Table2[[#This Row],[Sharpe Ratio Z-Score]],Table2[Sharpe Ratio Z-Score])</f>
        <v>711</v>
      </c>
      <c r="AV632">
        <f>(Table2[[#This Row],[Rank 1Y]]+Table2[[#This Row],[Rank 6M]]+Table2[[#This Row],[Rank Sharpe]])/3</f>
        <v>572.33333333333337</v>
      </c>
    </row>
    <row r="633" spans="1:48" x14ac:dyDescent="0.3">
      <c r="A633" t="s">
        <v>492</v>
      </c>
      <c r="B633" t="s">
        <v>493</v>
      </c>
      <c r="C633" t="s">
        <v>3135</v>
      </c>
      <c r="D633" t="s">
        <v>277</v>
      </c>
      <c r="E633">
        <v>43733.469317559997</v>
      </c>
      <c r="F633">
        <v>7021.85</v>
      </c>
      <c r="G633">
        <v>-34.7776603711335</v>
      </c>
      <c r="H633">
        <f>(Table2[[#This Row],[1Y Return vs Nifty]]-AVERAGE(Table2[1Y Return vs Nifty]))/_xlfn.STDEV.P(Table2[1Y Return vs Nifty])</f>
        <v>-1.0047220276179993</v>
      </c>
      <c r="I633">
        <v>-1.9675883215447001</v>
      </c>
      <c r="J633">
        <f>(Table2[[#This Row],[1M Return vs Nifty]]-AVERAGE(Table2[1M Return vs Nifty]))/_xlfn.STDEV.P(Table2[1M Return vs Nifty])</f>
        <v>-0.18211495097124791</v>
      </c>
      <c r="K633">
        <v>-8.8925588532695201</v>
      </c>
      <c r="L633">
        <f>(Table2[[#This Row],[6M Return vs Nifty]]-AVERAGE(Table2[6M Return vs Nifty]))/_xlfn.STDEV.P(Table2[6M Return vs Nifty])</f>
        <v>-0.494488833878304</v>
      </c>
      <c r="M633">
        <v>-1.22810804411309</v>
      </c>
      <c r="N633">
        <f>(Table2[[#This Row],[1W Return vs Nifty]]-AVERAGE(Table2[1W Return vs Nifty]))/_xlfn.STDEV.P(Table2[1W Return vs Nifty])</f>
        <v>-0.4040864947371855</v>
      </c>
      <c r="O633">
        <v>7282</v>
      </c>
      <c r="P633">
        <v>7396.6649064810299</v>
      </c>
      <c r="Q633">
        <v>7428.2034903621898</v>
      </c>
      <c r="R633">
        <v>38.6899130701457</v>
      </c>
      <c r="S633" s="1">
        <f>(Table2[[#This Row],[Close Price]]-Table2[[#This Row],[20D EMA]])/Table2[[#This Row],[20D EMA]]</f>
        <v>-3.5725075528700856E-2</v>
      </c>
      <c r="T633" s="1">
        <f>(Table2[[#This Row],[Close Price]]-Table2[[#This Row],[50D EMA]])/Table2[[#This Row],[50D EMA]]</f>
        <v>-5.0673500992672128E-2</v>
      </c>
      <c r="U633" s="1">
        <f>(Table2[[#This Row],[Close Price]]-Table2[[#This Row],[200D EMA]])/Table2[[#This Row],[200D EMA]]</f>
        <v>-5.4704140898861685E-2</v>
      </c>
      <c r="V633">
        <v>0.35313288529897302</v>
      </c>
      <c r="W633">
        <v>7000</v>
      </c>
      <c r="X633">
        <v>7101</v>
      </c>
      <c r="Y633">
        <v>6969</v>
      </c>
      <c r="Z633">
        <v>7133</v>
      </c>
      <c r="AA633">
        <v>6870.6</v>
      </c>
      <c r="AB633">
        <v>8027</v>
      </c>
      <c r="AC633" s="1">
        <f>(Table2[[#This Row],[Close Price]]/Table2[[#This Row],[Day Low]])-1</f>
        <v>3.1214285714287193E-3</v>
      </c>
      <c r="AD633" s="1">
        <f>(Table2[[#This Row],[Day High]]/Table2[[#This Row],[Close Price]])-1</f>
        <v>1.1271958244622127E-2</v>
      </c>
      <c r="AE633" s="1">
        <f>(Table2[[#This Row],[Close Price]]/Table2[[#This Row],[Current Week Low]])-1</f>
        <v>7.5835844454010815E-3</v>
      </c>
      <c r="AF633" s="1">
        <f>(Table2[[#This Row],[Current Week High]]/Table2[[#This Row],[Close Price]])-1</f>
        <v>1.5829161830571703E-2</v>
      </c>
      <c r="AG633" s="1">
        <f>(Table2[[#This Row],[Close Price]]/Table2[[#This Row],[Current Month Low]])-1</f>
        <v>2.2014089016970884E-2</v>
      </c>
      <c r="AH633" s="1">
        <f>(Table2[[#This Row],[Current Month High]]/Table2[[#This Row],[Close Price]])-1</f>
        <v>0.14314603701303774</v>
      </c>
      <c r="AI633">
        <v>31.019603096050101</v>
      </c>
      <c r="AJ633">
        <v>9.5247379585725103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</v>
      </c>
      <c r="AM633" t="s">
        <v>3183</v>
      </c>
      <c r="AN633">
        <v>-5.99</v>
      </c>
      <c r="AO633" t="s">
        <v>3181</v>
      </c>
      <c r="AP633">
        <v>-7.6593042794589998E-3</v>
      </c>
      <c r="AQ633">
        <f>(Table2[[#This Row],[Sharpe Ratio]]-AVERAGE(Table2[Sharpe Ratio]))/_xlfn.STDEV.P(Table2[Sharpe Ratio])</f>
        <v>-0.77801165418981399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658</v>
      </c>
      <c r="AT633">
        <f>_xlfn.RANK.AVG(Table2[[#This Row],[6M Return vs Nifty Z-Score]],Table2[6M Return vs Nifty Z-Score])</f>
        <v>489</v>
      </c>
      <c r="AU633">
        <f>_xlfn.RANK.AVG(Table2[[#This Row],[Sharpe Ratio Z-Score]],Table2[Sharpe Ratio Z-Score])</f>
        <v>572</v>
      </c>
      <c r="AV633">
        <f>(Table2[[#This Row],[Rank 1Y]]+Table2[[#This Row],[Rank 6M]]+Table2[[#This Row],[Rank Sharpe]])/3</f>
        <v>573</v>
      </c>
    </row>
    <row r="634" spans="1:48" x14ac:dyDescent="0.3">
      <c r="A634" t="s">
        <v>1413</v>
      </c>
      <c r="B634" t="s">
        <v>1414</v>
      </c>
      <c r="C634" t="s">
        <v>3150</v>
      </c>
      <c r="D634" t="s">
        <v>470</v>
      </c>
      <c r="E634">
        <v>7573.4485946000004</v>
      </c>
      <c r="F634">
        <v>479</v>
      </c>
      <c r="G634">
        <v>-19.018632756972199</v>
      </c>
      <c r="H634">
        <f>(Table2[[#This Row],[1Y Return vs Nifty]]-AVERAGE(Table2[1Y Return vs Nifty]))/_xlfn.STDEV.P(Table2[1Y Return vs Nifty])</f>
        <v>-0.73429811892506525</v>
      </c>
      <c r="I634">
        <v>-4.12342899909968</v>
      </c>
      <c r="J634">
        <f>(Table2[[#This Row],[1M Return vs Nifty]]-AVERAGE(Table2[1M Return vs Nifty]))/_xlfn.STDEV.P(Table2[1M Return vs Nifty])</f>
        <v>-0.43073035159720036</v>
      </c>
      <c r="K634">
        <v>-8.3174523558704401</v>
      </c>
      <c r="L634">
        <f>(Table2[[#This Row],[6M Return vs Nifty]]-AVERAGE(Table2[6M Return vs Nifty]))/_xlfn.STDEV.P(Table2[6M Return vs Nifty])</f>
        <v>-0.474126821761652</v>
      </c>
      <c r="M634">
        <v>2.6356612091457299</v>
      </c>
      <c r="N634">
        <f>(Table2[[#This Row],[1W Return vs Nifty]]-AVERAGE(Table2[1W Return vs Nifty]))/_xlfn.STDEV.P(Table2[1W Return vs Nifty])</f>
        <v>0.39520518463163962</v>
      </c>
      <c r="O634">
        <v>473.38</v>
      </c>
      <c r="P634">
        <v>490.44741716387398</v>
      </c>
      <c r="Q634">
        <v>494.28519827444802</v>
      </c>
      <c r="R634">
        <v>44.260645181415299</v>
      </c>
      <c r="S634" s="1">
        <f>(Table2[[#This Row],[Close Price]]-Table2[[#This Row],[20D EMA]])/Table2[[#This Row],[20D EMA]]</f>
        <v>1.1872068950948507E-2</v>
      </c>
      <c r="T634" s="1">
        <f>(Table2[[#This Row],[Close Price]]-Table2[[#This Row],[50D EMA]])/Table2[[#This Row],[50D EMA]]</f>
        <v>-2.3340763480968717E-2</v>
      </c>
      <c r="U634" s="1">
        <f>(Table2[[#This Row],[Close Price]]-Table2[[#This Row],[200D EMA]])/Table2[[#This Row],[200D EMA]]</f>
        <v>-3.0923843820953412E-2</v>
      </c>
      <c r="V634">
        <v>0.459656352437538</v>
      </c>
      <c r="W634">
        <v>453.6</v>
      </c>
      <c r="X634">
        <v>496.3</v>
      </c>
      <c r="Y634">
        <v>436.5</v>
      </c>
      <c r="Z634">
        <v>496.3</v>
      </c>
      <c r="AA634">
        <v>432.35</v>
      </c>
      <c r="AB634">
        <v>529</v>
      </c>
      <c r="AC634" s="1">
        <f>(Table2[[#This Row],[Close Price]]/Table2[[#This Row],[Day Low]])-1</f>
        <v>5.599647266313923E-2</v>
      </c>
      <c r="AD634" s="1">
        <f>(Table2[[#This Row],[Day High]]/Table2[[#This Row],[Close Price]])-1</f>
        <v>3.6116910229645027E-2</v>
      </c>
      <c r="AE634" s="1">
        <f>(Table2[[#This Row],[Close Price]]/Table2[[#This Row],[Current Week Low]])-1</f>
        <v>9.7365406643757257E-2</v>
      </c>
      <c r="AF634" s="1">
        <f>(Table2[[#This Row],[Current Week High]]/Table2[[#This Row],[Close Price]])-1</f>
        <v>3.6116910229645027E-2</v>
      </c>
      <c r="AG634" s="1">
        <f>(Table2[[#This Row],[Close Price]]/Table2[[#This Row],[Current Month Low]])-1</f>
        <v>0.10789869318838896</v>
      </c>
      <c r="AH634" s="1">
        <f>(Table2[[#This Row],[Current Month High]]/Table2[[#This Row],[Close Price]])-1</f>
        <v>0.10438413361169108</v>
      </c>
      <c r="AI634">
        <v>32.338204592901803</v>
      </c>
      <c r="AJ634">
        <v>18.917576961271099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3181</v>
      </c>
      <c r="AN634">
        <v>-3.18</v>
      </c>
      <c r="AO634" t="s">
        <v>3181</v>
      </c>
      <c r="AP634">
        <v>-5.6215379719488999E-2</v>
      </c>
      <c r="AQ634">
        <f>(Table2[[#This Row],[Sharpe Ratio]]-AVERAGE(Table2[Sharpe Ratio]))/_xlfn.STDEV.P(Table2[Sharpe Ratio])</f>
        <v>-1.3548304387166639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570</v>
      </c>
      <c r="AT634">
        <f>_xlfn.RANK.AVG(Table2[[#This Row],[6M Return vs Nifty Z-Score]],Table2[6M Return vs Nifty Z-Score])</f>
        <v>480</v>
      </c>
      <c r="AU634">
        <f>_xlfn.RANK.AVG(Table2[[#This Row],[Sharpe Ratio Z-Score]],Table2[Sharpe Ratio Z-Score])</f>
        <v>670</v>
      </c>
      <c r="AV634">
        <f>(Table2[[#This Row],[Rank 1Y]]+Table2[[#This Row],[Rank 6M]]+Table2[[#This Row],[Rank Sharpe]])/3</f>
        <v>573.33333333333337</v>
      </c>
    </row>
    <row r="635" spans="1:48" x14ac:dyDescent="0.3">
      <c r="A635" t="s">
        <v>818</v>
      </c>
      <c r="B635" t="s">
        <v>819</v>
      </c>
      <c r="C635" t="s">
        <v>3146</v>
      </c>
      <c r="D635" t="s">
        <v>820</v>
      </c>
      <c r="E635">
        <v>19123.027498849999</v>
      </c>
      <c r="F635">
        <v>1200.6500000000001</v>
      </c>
      <c r="G635">
        <v>-31.677385306115699</v>
      </c>
      <c r="H635">
        <f>(Table2[[#This Row],[1Y Return vs Nifty]]-AVERAGE(Table2[1Y Return vs Nifty]))/_xlfn.STDEV.P(Table2[1Y Return vs Nifty])</f>
        <v>-0.95152150524871526</v>
      </c>
      <c r="I635">
        <v>-11.8267371148976</v>
      </c>
      <c r="J635">
        <f>(Table2[[#This Row],[1M Return vs Nifty]]-AVERAGE(Table2[1M Return vs Nifty]))/_xlfn.STDEV.P(Table2[1M Return vs Nifty])</f>
        <v>-1.3190896136212877</v>
      </c>
      <c r="K635">
        <v>-6.6957396477594902</v>
      </c>
      <c r="L635">
        <f>(Table2[[#This Row],[6M Return vs Nifty]]-AVERAGE(Table2[6M Return vs Nifty]))/_xlfn.STDEV.P(Table2[6M Return vs Nifty])</f>
        <v>-0.41670904964183975</v>
      </c>
      <c r="M635">
        <v>-3.5174897665690898</v>
      </c>
      <c r="N635">
        <f>(Table2[[#This Row],[1W Return vs Nifty]]-AVERAGE(Table2[1W Return vs Nifty]))/_xlfn.STDEV.P(Table2[1W Return vs Nifty])</f>
        <v>-0.87768717886571379</v>
      </c>
      <c r="O635">
        <v>1313.19</v>
      </c>
      <c r="P635">
        <v>1369.17787080623</v>
      </c>
      <c r="Q635">
        <v>1347.05777199677</v>
      </c>
      <c r="R635">
        <v>20.690822827432601</v>
      </c>
      <c r="S635" s="1">
        <f>(Table2[[#This Row],[Close Price]]-Table2[[#This Row],[20D EMA]])/Table2[[#This Row],[20D EMA]]</f>
        <v>-8.5699708343803985E-2</v>
      </c>
      <c r="T635" s="1">
        <f>(Table2[[#This Row],[Close Price]]-Table2[[#This Row],[50D EMA]])/Table2[[#This Row],[50D EMA]]</f>
        <v>-0.12308690813633552</v>
      </c>
      <c r="U635" s="1">
        <f>(Table2[[#This Row],[Close Price]]-Table2[[#This Row],[200D EMA]])/Table2[[#This Row],[200D EMA]]</f>
        <v>-0.10868707715463967</v>
      </c>
      <c r="V635">
        <v>0.86854457982783795</v>
      </c>
      <c r="W635">
        <v>1192.6500000000001</v>
      </c>
      <c r="X635">
        <v>1209.0999999999999</v>
      </c>
      <c r="Y635">
        <v>1192.6500000000001</v>
      </c>
      <c r="Z635">
        <v>1263.4000000000001</v>
      </c>
      <c r="AA635">
        <v>1192.6500000000001</v>
      </c>
      <c r="AB635">
        <v>1501.65</v>
      </c>
      <c r="AC635" s="1">
        <f>(Table2[[#This Row],[Close Price]]/Table2[[#This Row],[Day Low]])-1</f>
        <v>6.7077516454954189E-3</v>
      </c>
      <c r="AD635" s="1">
        <f>(Table2[[#This Row],[Day High]]/Table2[[#This Row],[Close Price]])-1</f>
        <v>7.0378544954814437E-3</v>
      </c>
      <c r="AE635" s="1">
        <f>(Table2[[#This Row],[Close Price]]/Table2[[#This Row],[Current Week Low]])-1</f>
        <v>6.7077516454954189E-3</v>
      </c>
      <c r="AF635" s="1">
        <f>(Table2[[#This Row],[Current Week High]]/Table2[[#This Row],[Close Price]])-1</f>
        <v>5.2263357348103057E-2</v>
      </c>
      <c r="AG635" s="1">
        <f>(Table2[[#This Row],[Close Price]]/Table2[[#This Row],[Current Month Low]])-1</f>
        <v>6.7077516454954189E-3</v>
      </c>
      <c r="AH635" s="1">
        <f>(Table2[[#This Row],[Current Month High]]/Table2[[#This Row],[Close Price]])-1</f>
        <v>0.25069753883313206</v>
      </c>
      <c r="AI635">
        <v>31.487111148128101</v>
      </c>
      <c r="AJ635">
        <v>8.1325708110055501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-0.13</v>
      </c>
      <c r="AM635" t="s">
        <v>3181</v>
      </c>
      <c r="AN635">
        <v>-14.62</v>
      </c>
      <c r="AO635" t="s">
        <v>3181</v>
      </c>
      <c r="AP635">
        <v>-3.0754871160937999E-2</v>
      </c>
      <c r="AQ635">
        <f>(Table2[[#This Row],[Sharpe Ratio]]-AVERAGE(Table2[Sharpe Ratio]))/_xlfn.STDEV.P(Table2[Sharpe Ratio])</f>
        <v>-1.0523739599529063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643</v>
      </c>
      <c r="AT635">
        <f>_xlfn.RANK.AVG(Table2[[#This Row],[6M Return vs Nifty Z-Score]],Table2[6M Return vs Nifty Z-Score])</f>
        <v>465</v>
      </c>
      <c r="AU635">
        <f>_xlfn.RANK.AVG(Table2[[#This Row],[Sharpe Ratio Z-Score]],Table2[Sharpe Ratio Z-Score])</f>
        <v>622</v>
      </c>
      <c r="AV635">
        <f>(Table2[[#This Row],[Rank 1Y]]+Table2[[#This Row],[Rank 6M]]+Table2[[#This Row],[Rank Sharpe]])/3</f>
        <v>576.66666666666663</v>
      </c>
    </row>
    <row r="636" spans="1:48" x14ac:dyDescent="0.3">
      <c r="A636" t="s">
        <v>1000</v>
      </c>
      <c r="B636" t="s">
        <v>1001</v>
      </c>
      <c r="C636" t="s">
        <v>3143</v>
      </c>
      <c r="D636" t="s">
        <v>117</v>
      </c>
      <c r="E636">
        <v>13917.447181650001</v>
      </c>
      <c r="F636">
        <v>47.49</v>
      </c>
      <c r="G636">
        <v>-8.5836364461379304</v>
      </c>
      <c r="H636">
        <f>(Table2[[#This Row],[1Y Return vs Nifty]]-AVERAGE(Table2[1Y Return vs Nifty]))/_xlfn.STDEV.P(Table2[1Y Return vs Nifty])</f>
        <v>-0.55523424781182662</v>
      </c>
      <c r="I636">
        <v>-7.5482654002754996</v>
      </c>
      <c r="J636">
        <f>(Table2[[#This Row],[1M Return vs Nifty]]-AVERAGE(Table2[1M Return vs Nifty]))/_xlfn.STDEV.P(Table2[1M Return vs Nifty])</f>
        <v>-0.82568860747460238</v>
      </c>
      <c r="K636">
        <v>-34.631826367996197</v>
      </c>
      <c r="L636">
        <f>(Table2[[#This Row],[6M Return vs Nifty]]-AVERAGE(Table2[6M Return vs Nifty]))/_xlfn.STDEV.P(Table2[6M Return vs Nifty])</f>
        <v>-1.4058040065965232</v>
      </c>
      <c r="M636">
        <v>3.3235832217354702</v>
      </c>
      <c r="N636">
        <f>(Table2[[#This Row],[1W Return vs Nifty]]-AVERAGE(Table2[1W Return vs Nifty]))/_xlfn.STDEV.P(Table2[1W Return vs Nifty])</f>
        <v>0.53751449574121868</v>
      </c>
      <c r="O636">
        <v>47.99</v>
      </c>
      <c r="P636">
        <v>50.747269037217997</v>
      </c>
      <c r="Q636">
        <v>53.945541672855597</v>
      </c>
      <c r="R636">
        <v>41.593702442801799</v>
      </c>
      <c r="S636" s="1">
        <f>(Table2[[#This Row],[Close Price]]-Table2[[#This Row],[20D EMA]])/Table2[[#This Row],[20D EMA]]</f>
        <v>-1.0418837257762034E-2</v>
      </c>
      <c r="T636" s="1">
        <f>(Table2[[#This Row],[Close Price]]-Table2[[#This Row],[50D EMA]])/Table2[[#This Row],[50D EMA]]</f>
        <v>-6.4186095114381767E-2</v>
      </c>
      <c r="U636" s="1">
        <f>(Table2[[#This Row],[Close Price]]-Table2[[#This Row],[200D EMA]])/Table2[[#This Row],[200D EMA]]</f>
        <v>-0.11966775145208905</v>
      </c>
      <c r="V636">
        <v>0.90435652497791796</v>
      </c>
      <c r="W636">
        <v>45.81</v>
      </c>
      <c r="X636">
        <v>47.72</v>
      </c>
      <c r="Y636">
        <v>43.18</v>
      </c>
      <c r="Z636">
        <v>47.72</v>
      </c>
      <c r="AA636">
        <v>42.95</v>
      </c>
      <c r="AB636">
        <v>54.87</v>
      </c>
      <c r="AC636" s="1">
        <f>(Table2[[#This Row],[Close Price]]/Table2[[#This Row],[Day Low]])-1</f>
        <v>3.6673215455140795E-2</v>
      </c>
      <c r="AD636" s="1">
        <f>(Table2[[#This Row],[Day High]]/Table2[[#This Row],[Close Price]])-1</f>
        <v>4.8431248683933337E-3</v>
      </c>
      <c r="AE636" s="1">
        <f>(Table2[[#This Row],[Close Price]]/Table2[[#This Row],[Current Week Low]])-1</f>
        <v>9.9814729041222794E-2</v>
      </c>
      <c r="AF636" s="1">
        <f>(Table2[[#This Row],[Current Week High]]/Table2[[#This Row],[Close Price]])-1</f>
        <v>4.8431248683933337E-3</v>
      </c>
      <c r="AG636" s="1">
        <f>(Table2[[#This Row],[Close Price]]/Table2[[#This Row],[Current Month Low]])-1</f>
        <v>0.10570430733410929</v>
      </c>
      <c r="AH636" s="1">
        <f>(Table2[[#This Row],[Current Month High]]/Table2[[#This Row],[Close Price]])-1</f>
        <v>0.15540113708149073</v>
      </c>
      <c r="AI636">
        <v>55.190566435038903</v>
      </c>
      <c r="AJ636">
        <v>21.302681992337099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-0.16</v>
      </c>
      <c r="AM636" t="s">
        <v>3181</v>
      </c>
      <c r="AN636">
        <v>-5.96</v>
      </c>
      <c r="AO636" t="s">
        <v>3181</v>
      </c>
      <c r="AQ636">
        <f>(Table2[[#This Row],[Sharpe Ratio]]-AVERAGE(Table2[Sharpe Ratio]))/_xlfn.STDEV.P(Table2[Sharpe Ratio])</f>
        <v>-0.68702344015560113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500</v>
      </c>
      <c r="AT636">
        <f>_xlfn.RANK.AVG(Table2[[#This Row],[6M Return vs Nifty Z-Score]],Table2[6M Return vs Nifty Z-Score])</f>
        <v>707</v>
      </c>
      <c r="AU636">
        <f>_xlfn.RANK.AVG(Table2[[#This Row],[Sharpe Ratio Z-Score]],Table2[Sharpe Ratio Z-Score])</f>
        <v>529.5</v>
      </c>
      <c r="AV636">
        <f>(Table2[[#This Row],[Rank 1Y]]+Table2[[#This Row],[Rank 6M]]+Table2[[#This Row],[Rank Sharpe]])/3</f>
        <v>578.83333333333337</v>
      </c>
    </row>
    <row r="637" spans="1:48" x14ac:dyDescent="0.3">
      <c r="A637" t="s">
        <v>1565</v>
      </c>
      <c r="B637" t="s">
        <v>1566</v>
      </c>
      <c r="C637" t="s">
        <v>3147</v>
      </c>
      <c r="D637" t="s">
        <v>149</v>
      </c>
      <c r="E637">
        <v>6245.9156000000003</v>
      </c>
      <c r="F637">
        <v>333.4</v>
      </c>
      <c r="G637">
        <v>-42.363750399120903</v>
      </c>
      <c r="H637">
        <f>(Table2[[#This Row],[1Y Return vs Nifty]]-AVERAGE(Table2[1Y Return vs Nifty]))/_xlfn.STDEV.P(Table2[1Y Return vs Nifty])</f>
        <v>-1.1348988486308245</v>
      </c>
      <c r="I637">
        <v>-11.4607332019532</v>
      </c>
      <c r="J637">
        <f>(Table2[[#This Row],[1M Return vs Nifty]]-AVERAGE(Table2[1M Return vs Nifty]))/_xlfn.STDEV.P(Table2[1M Return vs Nifty])</f>
        <v>-1.2768813881273064</v>
      </c>
      <c r="K637">
        <v>-31.786752684612502</v>
      </c>
      <c r="L637">
        <f>(Table2[[#This Row],[6M Return vs Nifty]]-AVERAGE(Table2[6M Return vs Nifty]))/_xlfn.STDEV.P(Table2[6M Return vs Nifty])</f>
        <v>-1.3050723593697549</v>
      </c>
      <c r="M637">
        <v>-2.3839264587237401</v>
      </c>
      <c r="N637">
        <f>(Table2[[#This Row],[1W Return vs Nifty]]-AVERAGE(Table2[1W Return vs Nifty]))/_xlfn.STDEV.P(Table2[1W Return vs Nifty])</f>
        <v>-0.64318877572365185</v>
      </c>
      <c r="O637">
        <v>353.23</v>
      </c>
      <c r="P637">
        <v>381.05022930082799</v>
      </c>
      <c r="Q637">
        <v>407.28508408260001</v>
      </c>
      <c r="R637">
        <v>31.689282924371302</v>
      </c>
      <c r="S637" s="1">
        <f>(Table2[[#This Row],[Close Price]]-Table2[[#This Row],[20D EMA]])/Table2[[#This Row],[20D EMA]]</f>
        <v>-5.6139059536279588E-2</v>
      </c>
      <c r="T637" s="1">
        <f>(Table2[[#This Row],[Close Price]]-Table2[[#This Row],[50D EMA]])/Table2[[#This Row],[50D EMA]]</f>
        <v>-0.12504973265141262</v>
      </c>
      <c r="U637" s="1">
        <f>(Table2[[#This Row],[Close Price]]-Table2[[#This Row],[200D EMA]])/Table2[[#This Row],[200D EMA]]</f>
        <v>-0.18140876494169786</v>
      </c>
      <c r="V637">
        <v>0.79051926562405095</v>
      </c>
      <c r="W637">
        <v>324.5</v>
      </c>
      <c r="X637">
        <v>338.75</v>
      </c>
      <c r="Y637">
        <v>312.60000000000002</v>
      </c>
      <c r="Z637">
        <v>345</v>
      </c>
      <c r="AA637">
        <v>312.60000000000002</v>
      </c>
      <c r="AB637">
        <v>407.35</v>
      </c>
      <c r="AC637" s="1">
        <f>(Table2[[#This Row],[Close Price]]/Table2[[#This Row],[Day Low]])-1</f>
        <v>2.7426810477657826E-2</v>
      </c>
      <c r="AD637" s="1">
        <f>(Table2[[#This Row],[Day High]]/Table2[[#This Row],[Close Price]])-1</f>
        <v>1.6046790641871755E-2</v>
      </c>
      <c r="AE637" s="1">
        <f>(Table2[[#This Row],[Close Price]]/Table2[[#This Row],[Current Week Low]])-1</f>
        <v>6.6538707613563508E-2</v>
      </c>
      <c r="AF637" s="1">
        <f>(Table2[[#This Row],[Current Week High]]/Table2[[#This Row],[Close Price]])-1</f>
        <v>3.479304139172168E-2</v>
      </c>
      <c r="AG637" s="1">
        <f>(Table2[[#This Row],[Close Price]]/Table2[[#This Row],[Current Month Low]])-1</f>
        <v>6.6538707613563508E-2</v>
      </c>
      <c r="AH637" s="1">
        <f>(Table2[[#This Row],[Current Month High]]/Table2[[#This Row],[Close Price]])-1</f>
        <v>0.2218056388722256</v>
      </c>
      <c r="AI637">
        <v>64.217156568686207</v>
      </c>
      <c r="AJ637">
        <v>6.6538707613563499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-0.22</v>
      </c>
      <c r="AM637" t="s">
        <v>3181</v>
      </c>
      <c r="AN637">
        <v>-10.51</v>
      </c>
      <c r="AO637" t="s">
        <v>3181</v>
      </c>
      <c r="AP637">
        <v>5.2255258303927E-2</v>
      </c>
      <c r="AQ637">
        <f>(Table2[[#This Row],[Sharpe Ratio]]-AVERAGE(Table2[Sharpe Ratio]))/_xlfn.STDEV.P(Table2[Sharpe Ratio])</f>
        <v>-6.6260450007542229E-2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689</v>
      </c>
      <c r="AT637">
        <f>_xlfn.RANK.AVG(Table2[[#This Row],[6M Return vs Nifty Z-Score]],Table2[6M Return vs Nifty Z-Score])</f>
        <v>696</v>
      </c>
      <c r="AU637">
        <f>_xlfn.RANK.AVG(Table2[[#This Row],[Sharpe Ratio Z-Score]],Table2[Sharpe Ratio Z-Score])</f>
        <v>355</v>
      </c>
      <c r="AV637">
        <f>(Table2[[#This Row],[Rank 1Y]]+Table2[[#This Row],[Rank 6M]]+Table2[[#This Row],[Rank Sharpe]])/3</f>
        <v>580</v>
      </c>
    </row>
    <row r="638" spans="1:48" x14ac:dyDescent="0.3">
      <c r="A638" t="s">
        <v>271</v>
      </c>
      <c r="B638" t="s">
        <v>272</v>
      </c>
      <c r="C638" t="s">
        <v>3138</v>
      </c>
      <c r="D638" t="s">
        <v>197</v>
      </c>
      <c r="E638">
        <v>95704.814574000004</v>
      </c>
      <c r="F638">
        <v>540</v>
      </c>
      <c r="G638">
        <v>-24.7663856233936</v>
      </c>
      <c r="H638">
        <f>(Table2[[#This Row],[1Y Return vs Nifty]]-AVERAGE(Table2[1Y Return vs Nifty]))/_xlfn.STDEV.P(Table2[1Y Return vs Nifty])</f>
        <v>-0.83292919150101197</v>
      </c>
      <c r="I638">
        <v>-6.7357418550902803</v>
      </c>
      <c r="J638">
        <f>(Table2[[#This Row],[1M Return vs Nifty]]-AVERAGE(Table2[1M Return vs Nifty]))/_xlfn.STDEV.P(Table2[1M Return vs Nifty])</f>
        <v>-0.73198693981085605</v>
      </c>
      <c r="K638">
        <v>-4.2819380400450102</v>
      </c>
      <c r="L638">
        <f>(Table2[[#This Row],[6M Return vs Nifty]]-AVERAGE(Table2[6M Return vs Nifty]))/_xlfn.STDEV.P(Table2[6M Return vs Nifty])</f>
        <v>-0.33124686514947754</v>
      </c>
      <c r="M638">
        <v>-0.84212045862310003</v>
      </c>
      <c r="N638">
        <f>(Table2[[#This Row],[1W Return vs Nifty]]-AVERAGE(Table2[1W Return vs Nifty]))/_xlfn.STDEV.P(Table2[1W Return vs Nifty])</f>
        <v>-0.32423786890074358</v>
      </c>
      <c r="O638">
        <v>565.83000000000004</v>
      </c>
      <c r="P638">
        <v>592.67797609524996</v>
      </c>
      <c r="Q638">
        <v>586.22053758027403</v>
      </c>
      <c r="R638">
        <v>39.027007587521702</v>
      </c>
      <c r="S638" s="1">
        <f>(Table2[[#This Row],[Close Price]]-Table2[[#This Row],[20D EMA]])/Table2[[#This Row],[20D EMA]]</f>
        <v>-4.5649753459519715E-2</v>
      </c>
      <c r="T638" s="1">
        <f>(Table2[[#This Row],[Close Price]]-Table2[[#This Row],[50D EMA]])/Table2[[#This Row],[50D EMA]]</f>
        <v>-8.8881278231914634E-2</v>
      </c>
      <c r="U638" s="1">
        <f>(Table2[[#This Row],[Close Price]]-Table2[[#This Row],[200D EMA]])/Table2[[#This Row],[200D EMA]]</f>
        <v>-7.8844964680113788E-2</v>
      </c>
      <c r="V638">
        <v>0.90317497994095697</v>
      </c>
      <c r="W638">
        <v>533</v>
      </c>
      <c r="X638">
        <v>548.95000000000005</v>
      </c>
      <c r="Y638">
        <v>532.85</v>
      </c>
      <c r="Z638">
        <v>558.5</v>
      </c>
      <c r="AA638">
        <v>532.85</v>
      </c>
      <c r="AB638">
        <v>629.75</v>
      </c>
      <c r="AC638" s="1">
        <f>(Table2[[#This Row],[Close Price]]/Table2[[#This Row],[Day Low]])-1</f>
        <v>1.3133208255159401E-2</v>
      </c>
      <c r="AD638" s="1">
        <f>(Table2[[#This Row],[Day High]]/Table2[[#This Row],[Close Price]])-1</f>
        <v>1.6574074074074074E-2</v>
      </c>
      <c r="AE638" s="1">
        <f>(Table2[[#This Row],[Close Price]]/Table2[[#This Row],[Current Week Low]])-1</f>
        <v>1.3418410434456129E-2</v>
      </c>
      <c r="AF638" s="1">
        <f>(Table2[[#This Row],[Current Week High]]/Table2[[#This Row],[Close Price]])-1</f>
        <v>3.4259259259259212E-2</v>
      </c>
      <c r="AG638" s="1">
        <f>(Table2[[#This Row],[Close Price]]/Table2[[#This Row],[Current Month Low]])-1</f>
        <v>1.3418410434456129E-2</v>
      </c>
      <c r="AH638" s="1">
        <f>(Table2[[#This Row],[Current Month High]]/Table2[[#This Row],[Close Price]])-1</f>
        <v>0.16620370370370363</v>
      </c>
      <c r="AI638">
        <v>24.4444444444444</v>
      </c>
      <c r="AJ638">
        <v>10.3843008994276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-7.0000000000000007E-2</v>
      </c>
      <c r="AM638" t="s">
        <v>3181</v>
      </c>
      <c r="AN638">
        <v>-5.43</v>
      </c>
      <c r="AO638" t="s">
        <v>3181</v>
      </c>
      <c r="AP638">
        <v>-9.3419510896711994E-2</v>
      </c>
      <c r="AQ638">
        <f>(Table2[[#This Row],[Sharpe Ratio]]-AVERAGE(Table2[Sharpe Ratio]))/_xlfn.STDEV.P(Table2[Sharpe Ratio])</f>
        <v>-1.7967945293180105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609</v>
      </c>
      <c r="AT638">
        <f>_xlfn.RANK.AVG(Table2[[#This Row],[6M Return vs Nifty Z-Score]],Table2[6M Return vs Nifty Z-Score])</f>
        <v>429</v>
      </c>
      <c r="AU638">
        <f>_xlfn.RANK.AVG(Table2[[#This Row],[Sharpe Ratio Z-Score]],Table2[Sharpe Ratio Z-Score])</f>
        <v>706</v>
      </c>
      <c r="AV638">
        <f>(Table2[[#This Row],[Rank 1Y]]+Table2[[#This Row],[Rank 6M]]+Table2[[#This Row],[Rank Sharpe]])/3</f>
        <v>581.33333333333337</v>
      </c>
    </row>
    <row r="639" spans="1:48" x14ac:dyDescent="0.3">
      <c r="A639" t="s">
        <v>333</v>
      </c>
      <c r="B639" t="s">
        <v>334</v>
      </c>
      <c r="C639" t="s">
        <v>3134</v>
      </c>
      <c r="D639" t="s">
        <v>194</v>
      </c>
      <c r="E639">
        <v>79004.857312305001</v>
      </c>
      <c r="F639">
        <v>718.35</v>
      </c>
      <c r="G639">
        <v>0.43422784930386898</v>
      </c>
      <c r="H639">
        <f>(Table2[[#This Row],[1Y Return vs Nifty]]-AVERAGE(Table2[1Y Return vs Nifty]))/_xlfn.STDEV.P(Table2[1Y Return vs Nifty])</f>
        <v>-0.40048827169307039</v>
      </c>
      <c r="I639">
        <v>-3.3989286604804598</v>
      </c>
      <c r="J639">
        <f>(Table2[[#This Row],[1M Return vs Nifty]]-AVERAGE(Table2[1M Return vs Nifty]))/_xlfn.STDEV.P(Table2[1M Return vs Nifty])</f>
        <v>-0.34717967746123468</v>
      </c>
      <c r="K639">
        <v>-30.016561664745598</v>
      </c>
      <c r="L639">
        <f>(Table2[[#This Row],[6M Return vs Nifty]]-AVERAGE(Table2[6M Return vs Nifty]))/_xlfn.STDEV.P(Table2[6M Return vs Nifty])</f>
        <v>-1.2423976179812806</v>
      </c>
      <c r="M639">
        <v>2.0008946981137399</v>
      </c>
      <c r="N639">
        <f>(Table2[[#This Row],[1W Return vs Nifty]]-AVERAGE(Table2[1W Return vs Nifty]))/_xlfn.STDEV.P(Table2[1W Return vs Nifty])</f>
        <v>0.26389206592458347</v>
      </c>
      <c r="O639">
        <v>736.83</v>
      </c>
      <c r="P639">
        <v>777.58378742019295</v>
      </c>
      <c r="Q639">
        <v>877.23827471544098</v>
      </c>
      <c r="R639">
        <v>41.043741414391498</v>
      </c>
      <c r="S639" s="1">
        <f>(Table2[[#This Row],[Close Price]]-Table2[[#This Row],[20D EMA]])/Table2[[#This Row],[20D EMA]]</f>
        <v>-2.5080412035340605E-2</v>
      </c>
      <c r="T639" s="1">
        <f>(Table2[[#This Row],[Close Price]]-Table2[[#This Row],[50D EMA]])/Table2[[#This Row],[50D EMA]]</f>
        <v>-7.6176726390752278E-2</v>
      </c>
      <c r="U639" s="1">
        <f>(Table2[[#This Row],[Close Price]]-Table2[[#This Row],[200D EMA]])/Table2[[#This Row],[200D EMA]]</f>
        <v>-0.18112328120541848</v>
      </c>
      <c r="V639">
        <v>0.42744282098790798</v>
      </c>
      <c r="W639">
        <v>713.55</v>
      </c>
      <c r="X639">
        <v>727</v>
      </c>
      <c r="Y639">
        <v>700.05</v>
      </c>
      <c r="Z639">
        <v>727.7</v>
      </c>
      <c r="AA639">
        <v>682.25</v>
      </c>
      <c r="AB639">
        <v>794.35</v>
      </c>
      <c r="AC639" s="1">
        <f>(Table2[[#This Row],[Close Price]]/Table2[[#This Row],[Day Low]])-1</f>
        <v>6.7269287365987473E-3</v>
      </c>
      <c r="AD639" s="1">
        <f>(Table2[[#This Row],[Day High]]/Table2[[#This Row],[Close Price]])-1</f>
        <v>1.204148395628879E-2</v>
      </c>
      <c r="AE639" s="1">
        <f>(Table2[[#This Row],[Close Price]]/Table2[[#This Row],[Current Week Low]])-1</f>
        <v>2.6140989929290814E-2</v>
      </c>
      <c r="AF639" s="1">
        <f>(Table2[[#This Row],[Current Week High]]/Table2[[#This Row],[Close Price]])-1</f>
        <v>1.3015939305352608E-2</v>
      </c>
      <c r="AG639" s="1">
        <f>(Table2[[#This Row],[Close Price]]/Table2[[#This Row],[Current Month Low]])-1</f>
        <v>5.2913155001832246E-2</v>
      </c>
      <c r="AH639" s="1">
        <f>(Table2[[#This Row],[Current Month High]]/Table2[[#This Row],[Close Price]])-1</f>
        <v>0.10579800932692973</v>
      </c>
      <c r="AI639">
        <v>75.318438087283297</v>
      </c>
      <c r="AJ639">
        <v>36.309297912713397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-0.09</v>
      </c>
      <c r="AM639" t="s">
        <v>3181</v>
      </c>
      <c r="AN639">
        <v>-3.69</v>
      </c>
      <c r="AO639" t="s">
        <v>3181</v>
      </c>
      <c r="AP639">
        <v>-2.1646482205501999E-2</v>
      </c>
      <c r="AQ639">
        <f>(Table2[[#This Row],[Sharpe Ratio]]-AVERAGE(Table2[Sharpe Ratio]))/_xlfn.STDEV.P(Table2[Sharpe Ratio])</f>
        <v>-0.94417143743311815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449</v>
      </c>
      <c r="AT639">
        <f>_xlfn.RANK.AVG(Table2[[#This Row],[6M Return vs Nifty Z-Score]],Table2[6M Return vs Nifty Z-Score])</f>
        <v>691</v>
      </c>
      <c r="AU639">
        <f>_xlfn.RANK.AVG(Table2[[#This Row],[Sharpe Ratio Z-Score]],Table2[Sharpe Ratio Z-Score])</f>
        <v>606</v>
      </c>
      <c r="AV639">
        <f>(Table2[[#This Row],[Rank 1Y]]+Table2[[#This Row],[Rank 6M]]+Table2[[#This Row],[Rank Sharpe]])/3</f>
        <v>582</v>
      </c>
    </row>
    <row r="640" spans="1:48" x14ac:dyDescent="0.3">
      <c r="A640" t="s">
        <v>1780</v>
      </c>
      <c r="B640" t="s">
        <v>1781</v>
      </c>
      <c r="C640" t="s">
        <v>3140</v>
      </c>
      <c r="D640" t="s">
        <v>51</v>
      </c>
      <c r="E640">
        <v>4418.8370500000001</v>
      </c>
      <c r="F640">
        <v>484.15</v>
      </c>
      <c r="G640">
        <v>-23.733757139294202</v>
      </c>
      <c r="H640">
        <f>(Table2[[#This Row],[1Y Return vs Nifty]]-AVERAGE(Table2[1Y Return vs Nifty]))/_xlfn.STDEV.P(Table2[1Y Return vs Nifty])</f>
        <v>-0.81520935257853411</v>
      </c>
      <c r="I640">
        <v>1.00421006982028</v>
      </c>
      <c r="J640">
        <f>(Table2[[#This Row],[1M Return vs Nifty]]-AVERAGE(Table2[1M Return vs Nifty]))/_xlfn.STDEV.P(Table2[1M Return vs Nifty])</f>
        <v>0.1605981517830363</v>
      </c>
      <c r="K640">
        <v>-10.4050194649907</v>
      </c>
      <c r="L640">
        <f>(Table2[[#This Row],[6M Return vs Nifty]]-AVERAGE(Table2[6M Return vs Nifty]))/_xlfn.STDEV.P(Table2[6M Return vs Nifty])</f>
        <v>-0.54803846588751259</v>
      </c>
      <c r="M640">
        <v>0.404841994777146</v>
      </c>
      <c r="N640">
        <f>(Table2[[#This Row],[1W Return vs Nifty]]-AVERAGE(Table2[1W Return vs Nifty]))/_xlfn.STDEV.P(Table2[1W Return vs Nifty])</f>
        <v>-6.6280768422365591E-2</v>
      </c>
      <c r="O640">
        <v>496.59</v>
      </c>
      <c r="P640">
        <v>511.31186774298902</v>
      </c>
      <c r="Q640">
        <v>511.179189802569</v>
      </c>
      <c r="R640">
        <v>33.6423397576418</v>
      </c>
      <c r="S640" s="1">
        <f>(Table2[[#This Row],[Close Price]]-Table2[[#This Row],[20D EMA]])/Table2[[#This Row],[20D EMA]]</f>
        <v>-2.5050846775005534E-2</v>
      </c>
      <c r="T640" s="1">
        <f>(Table2[[#This Row],[Close Price]]-Table2[[#This Row],[50D EMA]])/Table2[[#This Row],[50D EMA]]</f>
        <v>-5.3121919236660396E-2</v>
      </c>
      <c r="U640" s="1">
        <f>(Table2[[#This Row],[Close Price]]-Table2[[#This Row],[200D EMA]])/Table2[[#This Row],[200D EMA]]</f>
        <v>-5.2876154471406422E-2</v>
      </c>
      <c r="V640">
        <v>0.32779166565510598</v>
      </c>
      <c r="W640">
        <v>478.2</v>
      </c>
      <c r="X640">
        <v>494.7</v>
      </c>
      <c r="Y640">
        <v>475.1</v>
      </c>
      <c r="Z640">
        <v>494.7</v>
      </c>
      <c r="AA640">
        <v>466.1</v>
      </c>
      <c r="AB640">
        <v>529</v>
      </c>
      <c r="AC640" s="1">
        <f>(Table2[[#This Row],[Close Price]]/Table2[[#This Row],[Day Low]])-1</f>
        <v>1.2442492680886597E-2</v>
      </c>
      <c r="AD640" s="1">
        <f>(Table2[[#This Row],[Day High]]/Table2[[#This Row],[Close Price]])-1</f>
        <v>2.1790767324176397E-2</v>
      </c>
      <c r="AE640" s="1">
        <f>(Table2[[#This Row],[Close Price]]/Table2[[#This Row],[Current Week Low]])-1</f>
        <v>1.9048621342875105E-2</v>
      </c>
      <c r="AF640" s="1">
        <f>(Table2[[#This Row],[Current Week High]]/Table2[[#This Row],[Close Price]])-1</f>
        <v>2.1790767324176397E-2</v>
      </c>
      <c r="AG640" s="1">
        <f>(Table2[[#This Row],[Close Price]]/Table2[[#This Row],[Current Month Low]])-1</f>
        <v>3.8725595365801224E-2</v>
      </c>
      <c r="AH640" s="1">
        <f>(Table2[[#This Row],[Current Month High]]/Table2[[#This Row],[Close Price]])-1</f>
        <v>9.2636579572446642E-2</v>
      </c>
      <c r="AI640">
        <v>31.1576990602086</v>
      </c>
      <c r="AJ640">
        <v>12.318756524765099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-0.05</v>
      </c>
      <c r="AM640" t="s">
        <v>3181</v>
      </c>
      <c r="AN640">
        <v>-4.17</v>
      </c>
      <c r="AO640" t="s">
        <v>3181</v>
      </c>
      <c r="AP640">
        <v>-3.9562558342741999E-2</v>
      </c>
      <c r="AQ640">
        <f>(Table2[[#This Row],[Sharpe Ratio]]-AVERAGE(Table2[Sharpe Ratio]))/_xlfn.STDEV.P(Table2[Sharpe Ratio])</f>
        <v>-1.1570043150353631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603</v>
      </c>
      <c r="AT640">
        <f>_xlfn.RANK.AVG(Table2[[#This Row],[6M Return vs Nifty Z-Score]],Table2[6M Return vs Nifty Z-Score])</f>
        <v>510</v>
      </c>
      <c r="AU640">
        <f>_xlfn.RANK.AVG(Table2[[#This Row],[Sharpe Ratio Z-Score]],Table2[Sharpe Ratio Z-Score])</f>
        <v>640</v>
      </c>
      <c r="AV640">
        <f>(Table2[[#This Row],[Rank 1Y]]+Table2[[#This Row],[Rank 6M]]+Table2[[#This Row],[Rank Sharpe]])/3</f>
        <v>584.33333333333337</v>
      </c>
    </row>
    <row r="641" spans="1:48" x14ac:dyDescent="0.3">
      <c r="A641" t="s">
        <v>429</v>
      </c>
      <c r="B641" t="s">
        <v>430</v>
      </c>
      <c r="C641" t="s">
        <v>3138</v>
      </c>
      <c r="D641" t="s">
        <v>197</v>
      </c>
      <c r="E641">
        <v>52241.334696320002</v>
      </c>
      <c r="F641">
        <v>16093.7</v>
      </c>
      <c r="G641">
        <v>-35.114466743319497</v>
      </c>
      <c r="H641">
        <f>(Table2[[#This Row],[1Y Return vs Nifty]]-AVERAGE(Table2[1Y Return vs Nifty]))/_xlfn.STDEV.P(Table2[1Y Return vs Nifty])</f>
        <v>-1.0105016034820189</v>
      </c>
      <c r="I641">
        <v>3.7600712574863202</v>
      </c>
      <c r="J641">
        <f>(Table2[[#This Row],[1M Return vs Nifty]]-AVERAGE(Table2[1M Return vs Nifty]))/_xlfn.STDEV.P(Table2[1M Return vs Nifty])</f>
        <v>0.47840899020647654</v>
      </c>
      <c r="K641">
        <v>-6.1714902979578099</v>
      </c>
      <c r="L641">
        <f>(Table2[[#This Row],[6M Return vs Nifty]]-AVERAGE(Table2[6M Return vs Nifty]))/_xlfn.STDEV.P(Table2[6M Return vs Nifty])</f>
        <v>-0.39814766725251632</v>
      </c>
      <c r="M641">
        <v>1.0189131409099701</v>
      </c>
      <c r="N641">
        <f>(Table2[[#This Row],[1W Return vs Nifty]]-AVERAGE(Table2[1W Return vs Nifty]))/_xlfn.STDEV.P(Table2[1W Return vs Nifty])</f>
        <v>6.0751133710628014E-2</v>
      </c>
      <c r="O641">
        <v>16323.65</v>
      </c>
      <c r="P641">
        <v>16475.009146160701</v>
      </c>
      <c r="Q641">
        <v>16467.813892910799</v>
      </c>
      <c r="R641">
        <v>48.449327586441903</v>
      </c>
      <c r="S641" s="1">
        <f>(Table2[[#This Row],[Close Price]]-Table2[[#This Row],[20D EMA]])/Table2[[#This Row],[20D EMA]]</f>
        <v>-1.4086922961469947E-2</v>
      </c>
      <c r="T641" s="1">
        <f>(Table2[[#This Row],[Close Price]]-Table2[[#This Row],[50D EMA]])/Table2[[#This Row],[50D EMA]]</f>
        <v>-2.3144700119912192E-2</v>
      </c>
      <c r="U641" s="1">
        <f>(Table2[[#This Row],[Close Price]]-Table2[[#This Row],[200D EMA]])/Table2[[#This Row],[200D EMA]]</f>
        <v>-2.271788443466986E-2</v>
      </c>
      <c r="V641">
        <v>1.0466065484903699</v>
      </c>
      <c r="W641">
        <v>15950</v>
      </c>
      <c r="X641">
        <v>16394.3</v>
      </c>
      <c r="Y641">
        <v>15448.8</v>
      </c>
      <c r="Z641">
        <v>16572</v>
      </c>
      <c r="AA641">
        <v>15448.8</v>
      </c>
      <c r="AB641">
        <v>17011</v>
      </c>
      <c r="AC641" s="1">
        <f>(Table2[[#This Row],[Close Price]]/Table2[[#This Row],[Day Low]])-1</f>
        <v>9.0094043887147812E-3</v>
      </c>
      <c r="AD641" s="1">
        <f>(Table2[[#This Row],[Day High]]/Table2[[#This Row],[Close Price]])-1</f>
        <v>1.8678116281526158E-2</v>
      </c>
      <c r="AE641" s="1">
        <f>(Table2[[#This Row],[Close Price]]/Table2[[#This Row],[Current Week Low]])-1</f>
        <v>4.1744342602661799E-2</v>
      </c>
      <c r="AF641" s="1">
        <f>(Table2[[#This Row],[Current Week High]]/Table2[[#This Row],[Close Price]])-1</f>
        <v>2.9719703983546397E-2</v>
      </c>
      <c r="AG641" s="1">
        <f>(Table2[[#This Row],[Close Price]]/Table2[[#This Row],[Current Month Low]])-1</f>
        <v>4.1744342602661799E-2</v>
      </c>
      <c r="AH641" s="1">
        <f>(Table2[[#This Row],[Current Month High]]/Table2[[#This Row],[Close Price]])-1</f>
        <v>5.6997458632881193E-2</v>
      </c>
      <c r="AI641">
        <v>19.612022095602601</v>
      </c>
      <c r="AJ641">
        <v>4.8763798923455903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-0.02</v>
      </c>
      <c r="AM641" t="s">
        <v>3181</v>
      </c>
      <c r="AN641">
        <v>-1.59</v>
      </c>
      <c r="AO641" t="s">
        <v>3181</v>
      </c>
      <c r="AP641">
        <v>-3.8918166739656999E-2</v>
      </c>
      <c r="AQ641">
        <f>(Table2[[#This Row],[Sharpe Ratio]]-AVERAGE(Table2[Sharpe Ratio]))/_xlfn.STDEV.P(Table2[Sharpe Ratio])</f>
        <v>-1.1493493063081881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660</v>
      </c>
      <c r="AT641">
        <f>_xlfn.RANK.AVG(Table2[[#This Row],[6M Return vs Nifty Z-Score]],Table2[6M Return vs Nifty Z-Score])</f>
        <v>460</v>
      </c>
      <c r="AU641">
        <f>_xlfn.RANK.AVG(Table2[[#This Row],[Sharpe Ratio Z-Score]],Table2[Sharpe Ratio Z-Score])</f>
        <v>639</v>
      </c>
      <c r="AV641">
        <f>(Table2[[#This Row],[Rank 1Y]]+Table2[[#This Row],[Rank 6M]]+Table2[[#This Row],[Rank Sharpe]])/3</f>
        <v>586.33333333333337</v>
      </c>
    </row>
    <row r="642" spans="1:48" x14ac:dyDescent="0.3">
      <c r="A642" t="s">
        <v>574</v>
      </c>
      <c r="B642" t="s">
        <v>575</v>
      </c>
      <c r="C642" t="s">
        <v>3144</v>
      </c>
      <c r="D642" t="s">
        <v>75</v>
      </c>
      <c r="E642">
        <v>34381.231348280002</v>
      </c>
      <c r="F642">
        <v>1833.2</v>
      </c>
      <c r="G642">
        <v>-39.746155045823002</v>
      </c>
      <c r="H642">
        <f>(Table2[[#This Row],[1Y Return vs Nifty]]-AVERAGE(Table2[1Y Return vs Nifty]))/_xlfn.STDEV.P(Table2[1Y Return vs Nifty])</f>
        <v>-1.0899810793276483</v>
      </c>
      <c r="I642">
        <v>7.6614993928400196E-2</v>
      </c>
      <c r="J642">
        <f>(Table2[[#This Row],[1M Return vs Nifty]]-AVERAGE(Table2[1M Return vs Nifty]))/_xlfn.STDEV.P(Table2[1M Return vs Nifty])</f>
        <v>5.3626229501159237E-2</v>
      </c>
      <c r="K642">
        <v>-4.7326852117992599</v>
      </c>
      <c r="L642">
        <f>(Table2[[#This Row],[6M Return vs Nifty]]-AVERAGE(Table2[6M Return vs Nifty]))/_xlfn.STDEV.P(Table2[6M Return vs Nifty])</f>
        <v>-0.34720585607431453</v>
      </c>
      <c r="M642">
        <v>5.0587625326132502</v>
      </c>
      <c r="N642">
        <f>(Table2[[#This Row],[1W Return vs Nifty]]-AVERAGE(Table2[1W Return vs Nifty]))/_xlfn.STDEV.P(Table2[1W Return vs Nifty])</f>
        <v>0.89646822576217577</v>
      </c>
      <c r="O642">
        <v>1835</v>
      </c>
      <c r="P642">
        <v>1847.2679138751901</v>
      </c>
      <c r="Q642">
        <v>1903.4069905169799</v>
      </c>
      <c r="R642">
        <v>53.989229247058802</v>
      </c>
      <c r="S642" s="1">
        <f>(Table2[[#This Row],[Close Price]]-Table2[[#This Row],[20D EMA]])/Table2[[#This Row],[20D EMA]]</f>
        <v>-9.8092643051768641E-4</v>
      </c>
      <c r="T642" s="1">
        <f>(Table2[[#This Row],[Close Price]]-Table2[[#This Row],[50D EMA]])/Table2[[#This Row],[50D EMA]]</f>
        <v>-7.6155244020226663E-3</v>
      </c>
      <c r="U642" s="1">
        <f>(Table2[[#This Row],[Close Price]]-Table2[[#This Row],[200D EMA]])/Table2[[#This Row],[200D EMA]]</f>
        <v>-3.688490736177822E-2</v>
      </c>
      <c r="V642">
        <v>0.99086769613470305</v>
      </c>
      <c r="W642">
        <v>1818.15</v>
      </c>
      <c r="X642">
        <v>1863.9</v>
      </c>
      <c r="Y642">
        <v>1765.9</v>
      </c>
      <c r="Z642">
        <v>1863.9</v>
      </c>
      <c r="AA642">
        <v>1751</v>
      </c>
      <c r="AB642">
        <v>1982</v>
      </c>
      <c r="AC642" s="1">
        <f>(Table2[[#This Row],[Close Price]]/Table2[[#This Row],[Day Low]])-1</f>
        <v>8.277644858784905E-3</v>
      </c>
      <c r="AD642" s="1">
        <f>(Table2[[#This Row],[Day High]]/Table2[[#This Row],[Close Price]])-1</f>
        <v>1.6746672485271619E-2</v>
      </c>
      <c r="AE642" s="1">
        <f>(Table2[[#This Row],[Close Price]]/Table2[[#This Row],[Current Week Low]])-1</f>
        <v>3.8110878305679829E-2</v>
      </c>
      <c r="AF642" s="1">
        <f>(Table2[[#This Row],[Current Week High]]/Table2[[#This Row],[Close Price]])-1</f>
        <v>1.6746672485271619E-2</v>
      </c>
      <c r="AG642" s="1">
        <f>(Table2[[#This Row],[Close Price]]/Table2[[#This Row],[Current Month Low]])-1</f>
        <v>4.6944603083951986E-2</v>
      </c>
      <c r="AH642" s="1">
        <f>(Table2[[#This Row],[Current Month High]]/Table2[[#This Row],[Close Price]])-1</f>
        <v>8.1169539602880203E-2</v>
      </c>
      <c r="AI642">
        <v>32.5932795112371</v>
      </c>
      <c r="AJ642">
        <v>11.008840983408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0.08</v>
      </c>
      <c r="AM642" t="s">
        <v>3182</v>
      </c>
      <c r="AN642">
        <v>-2.8</v>
      </c>
      <c r="AO642" t="s">
        <v>3181</v>
      </c>
      <c r="AP642">
        <v>-4.1658539458522999E-2</v>
      </c>
      <c r="AQ642">
        <f>(Table2[[#This Row],[Sharpe Ratio]]-AVERAGE(Table2[Sharpe Ratio]))/_xlfn.STDEV.P(Table2[Sharpe Ratio])</f>
        <v>-1.1819033882952936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676</v>
      </c>
      <c r="AT642">
        <f>_xlfn.RANK.AVG(Table2[[#This Row],[6M Return vs Nifty Z-Score]],Table2[6M Return vs Nifty Z-Score])</f>
        <v>438</v>
      </c>
      <c r="AU642">
        <f>_xlfn.RANK.AVG(Table2[[#This Row],[Sharpe Ratio Z-Score]],Table2[Sharpe Ratio Z-Score])</f>
        <v>645</v>
      </c>
      <c r="AV642">
        <f>(Table2[[#This Row],[Rank 1Y]]+Table2[[#This Row],[Rank 6M]]+Table2[[#This Row],[Rank Sharpe]])/3</f>
        <v>586.33333333333337</v>
      </c>
    </row>
    <row r="643" spans="1:48" x14ac:dyDescent="0.3">
      <c r="A643" t="s">
        <v>378</v>
      </c>
      <c r="B643" t="s">
        <v>379</v>
      </c>
      <c r="C643" t="s">
        <v>3146</v>
      </c>
      <c r="D643" t="s">
        <v>94</v>
      </c>
      <c r="E643">
        <v>62579.931910319901</v>
      </c>
      <c r="F643">
        <v>536.79999999999995</v>
      </c>
      <c r="G643">
        <v>-30.7676947060021</v>
      </c>
      <c r="H643">
        <f>(Table2[[#This Row],[1Y Return vs Nifty]]-AVERAGE(Table2[1Y Return vs Nifty]))/_xlfn.STDEV.P(Table2[1Y Return vs Nifty])</f>
        <v>-0.93591127257402407</v>
      </c>
      <c r="I643">
        <v>-5.9326781854545603</v>
      </c>
      <c r="J643">
        <f>(Table2[[#This Row],[1M Return vs Nifty]]-AVERAGE(Table2[1M Return vs Nifty]))/_xlfn.STDEV.P(Table2[1M Return vs Nifty])</f>
        <v>-0.63937620190555444</v>
      </c>
      <c r="K643">
        <v>-4.33366463090689</v>
      </c>
      <c r="L643">
        <f>(Table2[[#This Row],[6M Return vs Nifty]]-AVERAGE(Table2[6M Return vs Nifty]))/_xlfn.STDEV.P(Table2[6M Return vs Nifty])</f>
        <v>-0.3330782780697733</v>
      </c>
      <c r="M643">
        <v>2.2421623128576198</v>
      </c>
      <c r="N643">
        <f>(Table2[[#This Row],[1W Return vs Nifty]]-AVERAGE(Table2[1W Return vs Nifty]))/_xlfn.STDEV.P(Table2[1W Return vs Nifty])</f>
        <v>0.31380270611182981</v>
      </c>
      <c r="O643">
        <v>558.07000000000005</v>
      </c>
      <c r="P643">
        <v>567.61373289686003</v>
      </c>
      <c r="Q643">
        <v>554.18472883279605</v>
      </c>
      <c r="R643">
        <v>41.1913796094763</v>
      </c>
      <c r="S643" s="1">
        <f>(Table2[[#This Row],[Close Price]]-Table2[[#This Row],[20D EMA]])/Table2[[#This Row],[20D EMA]]</f>
        <v>-3.8113498306664204E-2</v>
      </c>
      <c r="T643" s="1">
        <f>(Table2[[#This Row],[Close Price]]-Table2[[#This Row],[50D EMA]])/Table2[[#This Row],[50D EMA]]</f>
        <v>-5.4286447122411638E-2</v>
      </c>
      <c r="U643" s="1">
        <f>(Table2[[#This Row],[Close Price]]-Table2[[#This Row],[200D EMA]])/Table2[[#This Row],[200D EMA]]</f>
        <v>-3.1369916795454089E-2</v>
      </c>
      <c r="V643">
        <v>0.55169021376937899</v>
      </c>
      <c r="W643">
        <v>528.25</v>
      </c>
      <c r="X643">
        <v>547.75</v>
      </c>
      <c r="Y643">
        <v>528.25</v>
      </c>
      <c r="Z643">
        <v>550.35</v>
      </c>
      <c r="AA643">
        <v>528.25</v>
      </c>
      <c r="AB643">
        <v>624</v>
      </c>
      <c r="AC643" s="1">
        <f>(Table2[[#This Row],[Close Price]]/Table2[[#This Row],[Day Low]])-1</f>
        <v>1.6185518220539485E-2</v>
      </c>
      <c r="AD643" s="1">
        <f>(Table2[[#This Row],[Day High]]/Table2[[#This Row],[Close Price]])-1</f>
        <v>2.0398658718330909E-2</v>
      </c>
      <c r="AE643" s="1">
        <f>(Table2[[#This Row],[Close Price]]/Table2[[#This Row],[Current Week Low]])-1</f>
        <v>1.6185518220539485E-2</v>
      </c>
      <c r="AF643" s="1">
        <f>(Table2[[#This Row],[Current Week High]]/Table2[[#This Row],[Close Price]])-1</f>
        <v>2.5242175856930116E-2</v>
      </c>
      <c r="AG643" s="1">
        <f>(Table2[[#This Row],[Close Price]]/Table2[[#This Row],[Current Month Low]])-1</f>
        <v>1.6185518220539485E-2</v>
      </c>
      <c r="AH643" s="1">
        <f>(Table2[[#This Row],[Current Month High]]/Table2[[#This Row],[Close Price]])-1</f>
        <v>0.16244411326378549</v>
      </c>
      <c r="AI643">
        <v>17.269001490312899</v>
      </c>
      <c r="AJ643">
        <v>22.277904328018199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0.03</v>
      </c>
      <c r="AM643" t="s">
        <v>3182</v>
      </c>
      <c r="AN643">
        <v>-7.65</v>
      </c>
      <c r="AO643" t="s">
        <v>3181</v>
      </c>
      <c r="AP643">
        <v>-7.7165705307549001E-2</v>
      </c>
      <c r="AQ643">
        <f>(Table2[[#This Row],[Sharpe Ratio]]-AVERAGE(Table2[Sharpe Ratio]))/_xlfn.STDEV.P(Table2[Sharpe Ratio])</f>
        <v>-1.6037084880983883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638</v>
      </c>
      <c r="AT643">
        <f>_xlfn.RANK.AVG(Table2[[#This Row],[6M Return vs Nifty Z-Score]],Table2[6M Return vs Nifty Z-Score])</f>
        <v>432</v>
      </c>
      <c r="AU643">
        <f>_xlfn.RANK.AVG(Table2[[#This Row],[Sharpe Ratio Z-Score]],Table2[Sharpe Ratio Z-Score])</f>
        <v>691</v>
      </c>
      <c r="AV643">
        <f>(Table2[[#This Row],[Rank 1Y]]+Table2[[#This Row],[Rank 6M]]+Table2[[#This Row],[Rank Sharpe]])/3</f>
        <v>587</v>
      </c>
    </row>
    <row r="644" spans="1:48" x14ac:dyDescent="0.3">
      <c r="A644" t="s">
        <v>1573</v>
      </c>
      <c r="B644" t="s">
        <v>1574</v>
      </c>
      <c r="C644" t="s">
        <v>3138</v>
      </c>
      <c r="D644" t="s">
        <v>1008</v>
      </c>
      <c r="E644">
        <v>6116.3732510999998</v>
      </c>
      <c r="F644">
        <v>133.35</v>
      </c>
      <c r="G644">
        <v>-44.828784504805903</v>
      </c>
      <c r="H644">
        <f>(Table2[[#This Row],[1Y Return vs Nifty]]-AVERAGE(Table2[1Y Return vs Nifty]))/_xlfn.STDEV.P(Table2[1Y Return vs Nifty])</f>
        <v>-1.1771986766558546</v>
      </c>
      <c r="I644">
        <v>9.9988271432260696</v>
      </c>
      <c r="J644">
        <f>(Table2[[#This Row],[1M Return vs Nifty]]-AVERAGE(Table2[1M Return vs Nifty]))/_xlfn.STDEV.P(Table2[1M Return vs Nifty])</f>
        <v>1.1978734710881582</v>
      </c>
      <c r="K644">
        <v>-27.3493972497727</v>
      </c>
      <c r="L644">
        <f>(Table2[[#This Row],[6M Return vs Nifty]]-AVERAGE(Table2[6M Return vs Nifty]))/_xlfn.STDEV.P(Table2[6M Return vs Nifty])</f>
        <v>-1.1479649618030023</v>
      </c>
      <c r="M644">
        <v>3.7058932162553901</v>
      </c>
      <c r="N644">
        <f>(Table2[[#This Row],[1W Return vs Nifty]]-AVERAGE(Table2[1W Return vs Nifty]))/_xlfn.STDEV.P(Table2[1W Return vs Nifty])</f>
        <v>0.61660234429780114</v>
      </c>
      <c r="O644">
        <v>131.16999999999999</v>
      </c>
      <c r="P644">
        <v>133.42943576863499</v>
      </c>
      <c r="Q644">
        <v>145.48892388046499</v>
      </c>
      <c r="R644">
        <v>55.4685353095823</v>
      </c>
      <c r="S644" s="1">
        <f>(Table2[[#This Row],[Close Price]]-Table2[[#This Row],[20D EMA]])/Table2[[#This Row],[20D EMA]]</f>
        <v>1.6619653884272372E-2</v>
      </c>
      <c r="T644" s="1">
        <f>(Table2[[#This Row],[Close Price]]-Table2[[#This Row],[50D EMA]])/Table2[[#This Row],[50D EMA]]</f>
        <v>-5.9533916318685982E-4</v>
      </c>
      <c r="U644" s="1">
        <f>(Table2[[#This Row],[Close Price]]-Table2[[#This Row],[200D EMA]])/Table2[[#This Row],[200D EMA]]</f>
        <v>-8.34353815857381E-2</v>
      </c>
      <c r="V644">
        <v>0.53025575695304705</v>
      </c>
      <c r="W644">
        <v>131.6</v>
      </c>
      <c r="X644">
        <v>135.1</v>
      </c>
      <c r="Y644">
        <v>122.15</v>
      </c>
      <c r="Z644">
        <v>136</v>
      </c>
      <c r="AA644">
        <v>120.03</v>
      </c>
      <c r="AB644">
        <v>146.94999999999999</v>
      </c>
      <c r="AC644" s="1">
        <f>(Table2[[#This Row],[Close Price]]/Table2[[#This Row],[Day Low]])-1</f>
        <v>1.3297872340425565E-2</v>
      </c>
      <c r="AD644" s="1">
        <f>(Table2[[#This Row],[Day High]]/Table2[[#This Row],[Close Price]])-1</f>
        <v>1.3123359580052396E-2</v>
      </c>
      <c r="AE644" s="1">
        <f>(Table2[[#This Row],[Close Price]]/Table2[[#This Row],[Current Week Low]])-1</f>
        <v>9.1690544412607267E-2</v>
      </c>
      <c r="AF644" s="1">
        <f>(Table2[[#This Row],[Current Week High]]/Table2[[#This Row],[Close Price]])-1</f>
        <v>1.9872515935508206E-2</v>
      </c>
      <c r="AG644" s="1">
        <f>(Table2[[#This Row],[Close Price]]/Table2[[#This Row],[Current Month Low]])-1</f>
        <v>0.11097225693576607</v>
      </c>
      <c r="AH644" s="1">
        <f>(Table2[[#This Row],[Current Month High]]/Table2[[#This Row],[Close Price]])-1</f>
        <v>0.10198725159355071</v>
      </c>
      <c r="AI644">
        <v>57.930258717660202</v>
      </c>
      <c r="AJ644">
        <v>11.0972256935766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7.0000000000000007E-2</v>
      </c>
      <c r="AM644" t="s">
        <v>3182</v>
      </c>
      <c r="AN644">
        <v>-2.74</v>
      </c>
      <c r="AO644" t="s">
        <v>3181</v>
      </c>
      <c r="AP644">
        <v>4.4044155267795003E-2</v>
      </c>
      <c r="AQ644">
        <f>(Table2[[#This Row],[Sharpe Ratio]]-AVERAGE(Table2[Sharpe Ratio]))/_xlfn.STDEV.P(Table2[Sharpe Ratio])</f>
        <v>-0.16380372198750393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697</v>
      </c>
      <c r="AT644">
        <f>_xlfn.RANK.AVG(Table2[[#This Row],[6M Return vs Nifty Z-Score]],Table2[6M Return vs Nifty Z-Score])</f>
        <v>677</v>
      </c>
      <c r="AU644">
        <f>_xlfn.RANK.AVG(Table2[[#This Row],[Sharpe Ratio Z-Score]],Table2[Sharpe Ratio Z-Score])</f>
        <v>388</v>
      </c>
      <c r="AV644">
        <f>(Table2[[#This Row],[Rank 1Y]]+Table2[[#This Row],[Rank 6M]]+Table2[[#This Row],[Rank Sharpe]])/3</f>
        <v>587.33333333333337</v>
      </c>
    </row>
    <row r="645" spans="1:48" x14ac:dyDescent="0.3">
      <c r="A645" t="s">
        <v>1518</v>
      </c>
      <c r="B645" t="s">
        <v>1519</v>
      </c>
      <c r="C645" t="s">
        <v>3138</v>
      </c>
      <c r="D645" t="s">
        <v>373</v>
      </c>
      <c r="E645">
        <v>6683.5848464000001</v>
      </c>
      <c r="F645">
        <v>292</v>
      </c>
      <c r="G645">
        <v>-45.821506230173597</v>
      </c>
      <c r="H645">
        <f>(Table2[[#This Row],[1Y Return vs Nifty]]-AVERAGE(Table2[1Y Return vs Nifty]))/_xlfn.STDEV.P(Table2[1Y Return vs Nifty])</f>
        <v>-1.1942337181438898</v>
      </c>
      <c r="I645">
        <v>-1.79448314362136</v>
      </c>
      <c r="J645">
        <f>(Table2[[#This Row],[1M Return vs Nifty]]-AVERAGE(Table2[1M Return vs Nifty]))/_xlfn.STDEV.P(Table2[1M Return vs Nifty])</f>
        <v>-0.16215215241757769</v>
      </c>
      <c r="K645">
        <v>-7.7099118651579204</v>
      </c>
      <c r="L645">
        <f>(Table2[[#This Row],[6M Return vs Nifty]]-AVERAGE(Table2[6M Return vs Nifty]))/_xlfn.STDEV.P(Table2[6M Return vs Nifty])</f>
        <v>-0.45261646343812101</v>
      </c>
      <c r="M645">
        <v>1.6555214957251301</v>
      </c>
      <c r="N645">
        <f>(Table2[[#This Row],[1W Return vs Nifty]]-AVERAGE(Table2[1W Return vs Nifty]))/_xlfn.STDEV.P(Table2[1W Return vs Nifty])</f>
        <v>0.19244527165410552</v>
      </c>
      <c r="O645">
        <v>284.99</v>
      </c>
      <c r="P645">
        <v>291.54228276976301</v>
      </c>
      <c r="Q645">
        <v>308.38812622676897</v>
      </c>
      <c r="R645">
        <v>49.7068387255663</v>
      </c>
      <c r="S645" s="1">
        <f>(Table2[[#This Row],[Close Price]]-Table2[[#This Row],[20D EMA]])/Table2[[#This Row],[20D EMA]]</f>
        <v>2.4597354293133061E-2</v>
      </c>
      <c r="T645" s="1">
        <f>(Table2[[#This Row],[Close Price]]-Table2[[#This Row],[50D EMA]])/Table2[[#This Row],[50D EMA]]</f>
        <v>1.5699857526273928E-3</v>
      </c>
      <c r="U645" s="1">
        <f>(Table2[[#This Row],[Close Price]]-Table2[[#This Row],[200D EMA]])/Table2[[#This Row],[200D EMA]]</f>
        <v>-5.3141236101672054E-2</v>
      </c>
      <c r="V645">
        <v>0.56815619697829101</v>
      </c>
      <c r="W645">
        <v>280.95</v>
      </c>
      <c r="X645">
        <v>294.5</v>
      </c>
      <c r="Y645">
        <v>265.89999999999998</v>
      </c>
      <c r="Z645">
        <v>294.5</v>
      </c>
      <c r="AA645">
        <v>263</v>
      </c>
      <c r="AB645">
        <v>306.8</v>
      </c>
      <c r="AC645" s="1">
        <f>(Table2[[#This Row],[Close Price]]/Table2[[#This Row],[Day Low]])-1</f>
        <v>3.9330841786794801E-2</v>
      </c>
      <c r="AD645" s="1">
        <f>(Table2[[#This Row],[Day High]]/Table2[[#This Row],[Close Price]])-1</f>
        <v>8.5616438356164171E-3</v>
      </c>
      <c r="AE645" s="1">
        <f>(Table2[[#This Row],[Close Price]]/Table2[[#This Row],[Current Week Low]])-1</f>
        <v>9.8157201955622497E-2</v>
      </c>
      <c r="AF645" s="1">
        <f>(Table2[[#This Row],[Current Week High]]/Table2[[#This Row],[Close Price]])-1</f>
        <v>8.5616438356164171E-3</v>
      </c>
      <c r="AG645" s="1">
        <f>(Table2[[#This Row],[Close Price]]/Table2[[#This Row],[Current Month Low]])-1</f>
        <v>0.11026615969581743</v>
      </c>
      <c r="AH645" s="1">
        <f>(Table2[[#This Row],[Current Month High]]/Table2[[#This Row],[Close Price]])-1</f>
        <v>5.0684931506849384E-2</v>
      </c>
      <c r="AI645">
        <v>34.417808219177999</v>
      </c>
      <c r="AJ645">
        <v>13.1125314739492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0.05</v>
      </c>
      <c r="AM645" t="s">
        <v>3182</v>
      </c>
      <c r="AN645">
        <v>2.56</v>
      </c>
      <c r="AO645" t="s">
        <v>3182</v>
      </c>
      <c r="AP645">
        <v>-1.8362472793088998E-2</v>
      </c>
      <c r="AQ645">
        <f>(Table2[[#This Row],[Sharpe Ratio]]-AVERAGE(Table2[Sharpe Ratio]))/_xlfn.STDEV.P(Table2[Sharpe Ratio])</f>
        <v>-0.90515925820577581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699</v>
      </c>
      <c r="AT645">
        <f>_xlfn.RANK.AVG(Table2[[#This Row],[6M Return vs Nifty Z-Score]],Table2[6M Return vs Nifty Z-Score])</f>
        <v>473</v>
      </c>
      <c r="AU645">
        <f>_xlfn.RANK.AVG(Table2[[#This Row],[Sharpe Ratio Z-Score]],Table2[Sharpe Ratio Z-Score])</f>
        <v>594</v>
      </c>
      <c r="AV645">
        <f>(Table2[[#This Row],[Rank 1Y]]+Table2[[#This Row],[Rank 6M]]+Table2[[#This Row],[Rank Sharpe]])/3</f>
        <v>588.66666666666663</v>
      </c>
    </row>
    <row r="646" spans="1:48" x14ac:dyDescent="0.3">
      <c r="A646" t="s">
        <v>290</v>
      </c>
      <c r="B646" t="s">
        <v>291</v>
      </c>
      <c r="C646" t="s">
        <v>3144</v>
      </c>
      <c r="D646" t="s">
        <v>75</v>
      </c>
      <c r="E646">
        <v>90462.192596819994</v>
      </c>
      <c r="F646">
        <v>25072.15</v>
      </c>
      <c r="G646">
        <v>-29.137148321746501</v>
      </c>
      <c r="H646">
        <f>(Table2[[#This Row],[1Y Return vs Nifty]]-AVERAGE(Table2[1Y Return vs Nifty]))/_xlfn.STDEV.P(Table2[1Y Return vs Nifty])</f>
        <v>-0.90793120062216737</v>
      </c>
      <c r="I646">
        <v>2.2212116619236801</v>
      </c>
      <c r="J646">
        <f>(Table2[[#This Row],[1M Return vs Nifty]]-AVERAGE(Table2[1M Return vs Nifty]))/_xlfn.STDEV.P(Table2[1M Return vs Nifty])</f>
        <v>0.30094495084536749</v>
      </c>
      <c r="K646">
        <v>-6.0937194397272503</v>
      </c>
      <c r="L646">
        <f>(Table2[[#This Row],[6M Return vs Nifty]]-AVERAGE(Table2[6M Return vs Nifty]))/_xlfn.STDEV.P(Table2[6M Return vs Nifty])</f>
        <v>-0.3953941404452645</v>
      </c>
      <c r="M646">
        <v>3.7242608247355</v>
      </c>
      <c r="N646">
        <f>(Table2[[#This Row],[1W Return vs Nifty]]-AVERAGE(Table2[1W Return vs Nifty]))/_xlfn.STDEV.P(Table2[1W Return vs Nifty])</f>
        <v>0.62040202167648351</v>
      </c>
      <c r="O646">
        <v>25028.55</v>
      </c>
      <c r="P646">
        <v>25318.5317086426</v>
      </c>
      <c r="Q646">
        <v>25821.7887629084</v>
      </c>
      <c r="R646">
        <v>65.5015115677745</v>
      </c>
      <c r="S646" s="1">
        <f>(Table2[[#This Row],[Close Price]]-Table2[[#This Row],[20D EMA]])/Table2[[#This Row],[20D EMA]]</f>
        <v>1.7420106238676305E-3</v>
      </c>
      <c r="T646" s="1">
        <f>(Table2[[#This Row],[Close Price]]-Table2[[#This Row],[50D EMA]])/Table2[[#This Row],[50D EMA]]</f>
        <v>-9.7312795022191298E-3</v>
      </c>
      <c r="U646" s="1">
        <f>(Table2[[#This Row],[Close Price]]-Table2[[#This Row],[200D EMA]])/Table2[[#This Row],[200D EMA]]</f>
        <v>-2.9031248369021351E-2</v>
      </c>
      <c r="V646">
        <v>0.72475859357257999</v>
      </c>
      <c r="W646">
        <v>24970.6</v>
      </c>
      <c r="X646">
        <v>25555</v>
      </c>
      <c r="Y646">
        <v>24956.85</v>
      </c>
      <c r="Z646">
        <v>25555</v>
      </c>
      <c r="AA646">
        <v>23999.85</v>
      </c>
      <c r="AB646">
        <v>26698.9</v>
      </c>
      <c r="AC646" s="1">
        <f>(Table2[[#This Row],[Close Price]]/Table2[[#This Row],[Day Low]])-1</f>
        <v>4.0667825362628029E-3</v>
      </c>
      <c r="AD646" s="1">
        <f>(Table2[[#This Row],[Day High]]/Table2[[#This Row],[Close Price]])-1</f>
        <v>1.9258420199304682E-2</v>
      </c>
      <c r="AE646" s="1">
        <f>(Table2[[#This Row],[Close Price]]/Table2[[#This Row],[Current Week Low]])-1</f>
        <v>4.6199740752539409E-3</v>
      </c>
      <c r="AF646" s="1">
        <f>(Table2[[#This Row],[Current Week High]]/Table2[[#This Row],[Close Price]])-1</f>
        <v>1.9258420199304682E-2</v>
      </c>
      <c r="AG646" s="1">
        <f>(Table2[[#This Row],[Close Price]]/Table2[[#This Row],[Current Month Low]])-1</f>
        <v>4.467944591320383E-2</v>
      </c>
      <c r="AH646" s="1">
        <f>(Table2[[#This Row],[Current Month High]]/Table2[[#This Row],[Close Price]])-1</f>
        <v>6.4882748388151779E-2</v>
      </c>
      <c r="AI646">
        <v>22.5971845254595</v>
      </c>
      <c r="AJ646">
        <v>5.7896624472573803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0.06</v>
      </c>
      <c r="AM646" t="s">
        <v>3182</v>
      </c>
      <c r="AN646">
        <v>1.43</v>
      </c>
      <c r="AO646" t="s">
        <v>3182</v>
      </c>
      <c r="AP646">
        <v>-6.6400363295688006E-2</v>
      </c>
      <c r="AQ646">
        <f>(Table2[[#This Row],[Sharpe Ratio]]-AVERAGE(Table2[Sharpe Ratio]))/_xlfn.STDEV.P(Table2[Sharpe Ratio])</f>
        <v>-1.4758222979970728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630</v>
      </c>
      <c r="AT646">
        <f>_xlfn.RANK.AVG(Table2[[#This Row],[6M Return vs Nifty Z-Score]],Table2[6M Return vs Nifty Z-Score])</f>
        <v>455</v>
      </c>
      <c r="AU646">
        <f>_xlfn.RANK.AVG(Table2[[#This Row],[Sharpe Ratio Z-Score]],Table2[Sharpe Ratio Z-Score])</f>
        <v>686</v>
      </c>
      <c r="AV646">
        <f>(Table2[[#This Row],[Rank 1Y]]+Table2[[#This Row],[Rank 6M]]+Table2[[#This Row],[Rank Sharpe]])/3</f>
        <v>590.33333333333337</v>
      </c>
    </row>
    <row r="647" spans="1:48" x14ac:dyDescent="0.3">
      <c r="A647" t="s">
        <v>1148</v>
      </c>
      <c r="B647" t="s">
        <v>1149</v>
      </c>
      <c r="C647" t="s">
        <v>3150</v>
      </c>
      <c r="D647" t="s">
        <v>473</v>
      </c>
      <c r="E647">
        <v>10692.289865610001</v>
      </c>
      <c r="F647">
        <v>2090.9499999999998</v>
      </c>
      <c r="G647">
        <v>-29.2757036369986</v>
      </c>
      <c r="H647">
        <f>(Table2[[#This Row],[1Y Return vs Nifty]]-AVERAGE(Table2[1Y Return vs Nifty]))/_xlfn.STDEV.P(Table2[1Y Return vs Nifty])</f>
        <v>-0.9103088009943493</v>
      </c>
      <c r="I647">
        <v>-4.1586392795688001</v>
      </c>
      <c r="J647">
        <f>(Table2[[#This Row],[1M Return vs Nifty]]-AVERAGE(Table2[1M Return vs Nifty]))/_xlfn.STDEV.P(Table2[1M Return vs Nifty])</f>
        <v>-0.43479086408131884</v>
      </c>
      <c r="K647">
        <v>-4.0017094245998202</v>
      </c>
      <c r="L647">
        <f>(Table2[[#This Row],[6M Return vs Nifty]]-AVERAGE(Table2[6M Return vs Nifty]))/_xlfn.STDEV.P(Table2[6M Return vs Nifty])</f>
        <v>-0.32132519240028579</v>
      </c>
      <c r="M647">
        <v>-0.41938485394859598</v>
      </c>
      <c r="N647">
        <f>(Table2[[#This Row],[1W Return vs Nifty]]-AVERAGE(Table2[1W Return vs Nifty]))/_xlfn.STDEV.P(Table2[1W Return vs Nifty])</f>
        <v>-0.23678723993155912</v>
      </c>
      <c r="O647">
        <v>2155.11</v>
      </c>
      <c r="P647">
        <v>2184.3243839051702</v>
      </c>
      <c r="Q647">
        <v>2173.44394906349</v>
      </c>
      <c r="R647">
        <v>34.9291894117464</v>
      </c>
      <c r="S647" s="1">
        <f>(Table2[[#This Row],[Close Price]]-Table2[[#This Row],[20D EMA]])/Table2[[#This Row],[20D EMA]]</f>
        <v>-2.9771102171119019E-2</v>
      </c>
      <c r="T647" s="1">
        <f>(Table2[[#This Row],[Close Price]]-Table2[[#This Row],[50D EMA]])/Table2[[#This Row],[50D EMA]]</f>
        <v>-4.2747489609686148E-2</v>
      </c>
      <c r="U647" s="1">
        <f>(Table2[[#This Row],[Close Price]]-Table2[[#This Row],[200D EMA]])/Table2[[#This Row],[200D EMA]]</f>
        <v>-3.7955406717084091E-2</v>
      </c>
      <c r="V647">
        <v>0.384449527750442</v>
      </c>
      <c r="W647">
        <v>2051</v>
      </c>
      <c r="X647">
        <v>2099</v>
      </c>
      <c r="Y647">
        <v>1978.05</v>
      </c>
      <c r="Z647">
        <v>2099</v>
      </c>
      <c r="AA647">
        <v>1974.95</v>
      </c>
      <c r="AB647">
        <v>2443.15</v>
      </c>
      <c r="AC647" s="1">
        <f>(Table2[[#This Row],[Close Price]]/Table2[[#This Row],[Day Low]])-1</f>
        <v>1.9478303266699193E-2</v>
      </c>
      <c r="AD647" s="1">
        <f>(Table2[[#This Row],[Day High]]/Table2[[#This Row],[Close Price]])-1</f>
        <v>3.8499246753869176E-3</v>
      </c>
      <c r="AE647" s="1">
        <f>(Table2[[#This Row],[Close Price]]/Table2[[#This Row],[Current Week Low]])-1</f>
        <v>5.7076413639695511E-2</v>
      </c>
      <c r="AF647" s="1">
        <f>(Table2[[#This Row],[Current Week High]]/Table2[[#This Row],[Close Price]])-1</f>
        <v>3.8499246753869176E-3</v>
      </c>
      <c r="AG647" s="1">
        <f>(Table2[[#This Row],[Close Price]]/Table2[[#This Row],[Current Month Low]])-1</f>
        <v>5.8735664194030202E-2</v>
      </c>
      <c r="AH647" s="1">
        <f>(Table2[[#This Row],[Current Month High]]/Table2[[#This Row],[Close Price]])-1</f>
        <v>0.16844018269207783</v>
      </c>
      <c r="AI647">
        <v>30.801788660656602</v>
      </c>
      <c r="AJ647">
        <v>15.649889380530899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0.06</v>
      </c>
      <c r="AM647" t="s">
        <v>3182</v>
      </c>
      <c r="AN647">
        <v>-10.3</v>
      </c>
      <c r="AO647" t="s">
        <v>3181</v>
      </c>
      <c r="AP647">
        <v>-0.112251497543551</v>
      </c>
      <c r="AQ647">
        <f>(Table2[[#This Row],[Sharpe Ratio]]-AVERAGE(Table2[Sharpe Ratio]))/_xlfn.STDEV.P(Table2[Sharpe Ratio])</f>
        <v>-2.0205079070861878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631</v>
      </c>
      <c r="AT647">
        <f>_xlfn.RANK.AVG(Table2[[#This Row],[6M Return vs Nifty Z-Score]],Table2[6M Return vs Nifty Z-Score])</f>
        <v>426</v>
      </c>
      <c r="AU647">
        <f>_xlfn.RANK.AVG(Table2[[#This Row],[Sharpe Ratio Z-Score]],Table2[Sharpe Ratio Z-Score])</f>
        <v>721</v>
      </c>
      <c r="AV647">
        <f>(Table2[[#This Row],[Rank 1Y]]+Table2[[#This Row],[Rank 6M]]+Table2[[#This Row],[Rank Sharpe]])/3</f>
        <v>592.66666666666663</v>
      </c>
    </row>
    <row r="648" spans="1:48" x14ac:dyDescent="0.3">
      <c r="A648" t="s">
        <v>1238</v>
      </c>
      <c r="B648" t="s">
        <v>1239</v>
      </c>
      <c r="C648" t="s">
        <v>3135</v>
      </c>
      <c r="D648" t="s">
        <v>21</v>
      </c>
      <c r="E648">
        <v>9439.8497349000008</v>
      </c>
      <c r="F648">
        <v>458.25</v>
      </c>
      <c r="G648">
        <v>-11.770267516457</v>
      </c>
      <c r="H648">
        <f>(Table2[[#This Row],[1Y Return vs Nifty]]-AVERAGE(Table2[1Y Return vs Nifty]))/_xlfn.STDEV.P(Table2[1Y Return vs Nifty])</f>
        <v>-0.60991663372399141</v>
      </c>
      <c r="I648">
        <v>1.21883700284074</v>
      </c>
      <c r="J648">
        <f>(Table2[[#This Row],[1M Return vs Nifty]]-AVERAGE(Table2[1M Return vs Nifty]))/_xlfn.STDEV.P(Table2[1M Return vs Nifty])</f>
        <v>0.18534931335705307</v>
      </c>
      <c r="K648">
        <v>-15.329412935188101</v>
      </c>
      <c r="L648">
        <f>(Table2[[#This Row],[6M Return vs Nifty]]-AVERAGE(Table2[6M Return vs Nifty]))/_xlfn.STDEV.P(Table2[6M Return vs Nifty])</f>
        <v>-0.72238975553698681</v>
      </c>
      <c r="M648">
        <v>-7.9775596979451205E-2</v>
      </c>
      <c r="N648">
        <f>(Table2[[#This Row],[1W Return vs Nifty]]-AVERAGE(Table2[1W Return vs Nifty]))/_xlfn.STDEV.P(Table2[1W Return vs Nifty])</f>
        <v>-0.16653282370234976</v>
      </c>
      <c r="O648">
        <v>461.11</v>
      </c>
      <c r="P648">
        <v>472.66335289980498</v>
      </c>
      <c r="Q648">
        <v>478.29660348654699</v>
      </c>
      <c r="R648">
        <v>43.526806812271403</v>
      </c>
      <c r="S648" s="1">
        <f>(Table2[[#This Row],[Close Price]]-Table2[[#This Row],[20D EMA]])/Table2[[#This Row],[20D EMA]]</f>
        <v>-6.2024245841556542E-3</v>
      </c>
      <c r="T648" s="1">
        <f>(Table2[[#This Row],[Close Price]]-Table2[[#This Row],[50D EMA]])/Table2[[#This Row],[50D EMA]]</f>
        <v>-3.0493908214754943E-2</v>
      </c>
      <c r="U648" s="1">
        <f>(Table2[[#This Row],[Close Price]]-Table2[[#This Row],[200D EMA]])/Table2[[#This Row],[200D EMA]]</f>
        <v>-4.1912493922008028E-2</v>
      </c>
      <c r="V648">
        <v>1.14955229544712</v>
      </c>
      <c r="W648">
        <v>452.75</v>
      </c>
      <c r="X648">
        <v>459.85</v>
      </c>
      <c r="Y648">
        <v>440.55</v>
      </c>
      <c r="Z648">
        <v>459.85</v>
      </c>
      <c r="AA648">
        <v>440.55</v>
      </c>
      <c r="AB648">
        <v>493.45</v>
      </c>
      <c r="AC648" s="1">
        <f>(Table2[[#This Row],[Close Price]]/Table2[[#This Row],[Day Low]])-1</f>
        <v>1.2147984538928736E-2</v>
      </c>
      <c r="AD648" s="1">
        <f>(Table2[[#This Row],[Day High]]/Table2[[#This Row],[Close Price]])-1</f>
        <v>3.4915439170759566E-3</v>
      </c>
      <c r="AE648" s="1">
        <f>(Table2[[#This Row],[Close Price]]/Table2[[#This Row],[Current Week Low]])-1</f>
        <v>4.0177051413006426E-2</v>
      </c>
      <c r="AF648" s="1">
        <f>(Table2[[#This Row],[Current Week High]]/Table2[[#This Row],[Close Price]])-1</f>
        <v>3.4915439170759566E-3</v>
      </c>
      <c r="AG648" s="1">
        <f>(Table2[[#This Row],[Close Price]]/Table2[[#This Row],[Current Month Low]])-1</f>
        <v>4.0177051413006426E-2</v>
      </c>
      <c r="AH648" s="1">
        <f>(Table2[[#This Row],[Current Month High]]/Table2[[#This Row],[Close Price]])-1</f>
        <v>7.681396617566838E-2</v>
      </c>
      <c r="AI648">
        <v>25.477359519912699</v>
      </c>
      <c r="AJ648">
        <v>15.953947368421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</v>
      </c>
      <c r="AM648">
        <v>0</v>
      </c>
      <c r="AN648">
        <v>-0.8</v>
      </c>
      <c r="AO648" t="s">
        <v>3181</v>
      </c>
      <c r="AP648">
        <v>-8.6709488869276E-2</v>
      </c>
      <c r="AQ648">
        <f>(Table2[[#This Row],[Sharpe Ratio]]-AVERAGE(Table2[Sharpe Ratio]))/_xlfn.STDEV.P(Table2[Sharpe Ratio])</f>
        <v>-1.7170832529238895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523</v>
      </c>
      <c r="AT648">
        <f>_xlfn.RANK.AVG(Table2[[#This Row],[6M Return vs Nifty Z-Score]],Table2[6M Return vs Nifty Z-Score])</f>
        <v>558</v>
      </c>
      <c r="AU648">
        <f>_xlfn.RANK.AVG(Table2[[#This Row],[Sharpe Ratio Z-Score]],Table2[Sharpe Ratio Z-Score])</f>
        <v>701</v>
      </c>
      <c r="AV648">
        <f>(Table2[[#This Row],[Rank 1Y]]+Table2[[#This Row],[Rank 6M]]+Table2[[#This Row],[Rank Sharpe]])/3</f>
        <v>594</v>
      </c>
    </row>
    <row r="649" spans="1:48" x14ac:dyDescent="0.3">
      <c r="A649" t="s">
        <v>1434</v>
      </c>
      <c r="B649" t="s">
        <v>1435</v>
      </c>
      <c r="C649" t="s">
        <v>3136</v>
      </c>
      <c r="D649" t="s">
        <v>24</v>
      </c>
      <c r="E649">
        <v>7368.3654266169997</v>
      </c>
      <c r="F649">
        <v>38.090000000000003</v>
      </c>
      <c r="G649">
        <v>-53.755676038549304</v>
      </c>
      <c r="H649">
        <f>(Table2[[#This Row],[1Y Return vs Nifty]]-AVERAGE(Table2[1Y Return vs Nifty]))/_xlfn.STDEV.P(Table2[1Y Return vs Nifty])</f>
        <v>-1.3303835659864283</v>
      </c>
      <c r="I649">
        <v>-3.7079112294918302</v>
      </c>
      <c r="J649">
        <f>(Table2[[#This Row],[1M Return vs Nifty]]-AVERAGE(Table2[1M Return vs Nifty]))/_xlfn.STDEV.P(Table2[1M Return vs Nifty])</f>
        <v>-0.3828120996438979</v>
      </c>
      <c r="K649">
        <v>-38.139162483220296</v>
      </c>
      <c r="L649">
        <f>(Table2[[#This Row],[6M Return vs Nifty]]-AVERAGE(Table2[6M Return vs Nifty]))/_xlfn.STDEV.P(Table2[6M Return vs Nifty])</f>
        <v>-1.5299834773525405</v>
      </c>
      <c r="M649">
        <v>-2.9733405090982199</v>
      </c>
      <c r="N649">
        <f>(Table2[[#This Row],[1W Return vs Nifty]]-AVERAGE(Table2[1W Return vs Nifty]))/_xlfn.STDEV.P(Table2[1W Return vs Nifty])</f>
        <v>-0.76511990444466638</v>
      </c>
      <c r="O649">
        <v>38.479999999999997</v>
      </c>
      <c r="P649">
        <v>40.505384964922598</v>
      </c>
      <c r="Q649">
        <v>45.294309115228998</v>
      </c>
      <c r="R649">
        <v>36.061422849671899</v>
      </c>
      <c r="S649" s="1">
        <f>(Table2[[#This Row],[Close Price]]-Table2[[#This Row],[20D EMA]])/Table2[[#This Row],[20D EMA]]</f>
        <v>-1.0135135135134966E-2</v>
      </c>
      <c r="T649" s="1">
        <f>(Table2[[#This Row],[Close Price]]-Table2[[#This Row],[50D EMA]])/Table2[[#This Row],[50D EMA]]</f>
        <v>-5.9631206246139927E-2</v>
      </c>
      <c r="U649" s="1">
        <f>(Table2[[#This Row],[Close Price]]-Table2[[#This Row],[200D EMA]])/Table2[[#This Row],[200D EMA]]</f>
        <v>-0.15905550290879122</v>
      </c>
      <c r="V649">
        <v>0.96114577039916405</v>
      </c>
      <c r="W649">
        <v>36.5</v>
      </c>
      <c r="X649">
        <v>38.49</v>
      </c>
      <c r="Y649">
        <v>35.119999999999997</v>
      </c>
      <c r="Z649">
        <v>38.49</v>
      </c>
      <c r="AA649">
        <v>34.450000000000003</v>
      </c>
      <c r="AB649">
        <v>41.65</v>
      </c>
      <c r="AC649" s="1">
        <f>(Table2[[#This Row],[Close Price]]/Table2[[#This Row],[Day Low]])-1</f>
        <v>4.3561643835616559E-2</v>
      </c>
      <c r="AD649" s="1">
        <f>(Table2[[#This Row],[Day High]]/Table2[[#This Row],[Close Price]])-1</f>
        <v>1.050144394854291E-2</v>
      </c>
      <c r="AE649" s="1">
        <f>(Table2[[#This Row],[Close Price]]/Table2[[#This Row],[Current Week Low]])-1</f>
        <v>8.4567198177676772E-2</v>
      </c>
      <c r="AF649" s="1">
        <f>(Table2[[#This Row],[Current Week High]]/Table2[[#This Row],[Close Price]])-1</f>
        <v>1.050144394854291E-2</v>
      </c>
      <c r="AG649" s="1">
        <f>(Table2[[#This Row],[Close Price]]/Table2[[#This Row],[Current Month Low]])-1</f>
        <v>0.10566037735849054</v>
      </c>
      <c r="AH649" s="1">
        <f>(Table2[[#This Row],[Current Month High]]/Table2[[#This Row],[Close Price]])-1</f>
        <v>9.34628511420319E-2</v>
      </c>
      <c r="AI649">
        <v>65.397742189550996</v>
      </c>
      <c r="AJ649">
        <v>10.566037735848999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-0.12</v>
      </c>
      <c r="AM649" t="s">
        <v>3181</v>
      </c>
      <c r="AN649">
        <v>-4.5599999999999996</v>
      </c>
      <c r="AO649" t="s">
        <v>3181</v>
      </c>
      <c r="AP649">
        <v>5.4705741526920003E-2</v>
      </c>
      <c r="AQ649">
        <f>(Table2[[#This Row],[Sharpe Ratio]]-AVERAGE(Table2[Sharpe Ratio]))/_xlfn.STDEV.P(Table2[Sharpe Ratio])</f>
        <v>-3.7150091697468156E-2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716</v>
      </c>
      <c r="AT649">
        <f>_xlfn.RANK.AVG(Table2[[#This Row],[6M Return vs Nifty Z-Score]],Table2[6M Return vs Nifty Z-Score])</f>
        <v>720</v>
      </c>
      <c r="AU649">
        <f>_xlfn.RANK.AVG(Table2[[#This Row],[Sharpe Ratio Z-Score]],Table2[Sharpe Ratio Z-Score])</f>
        <v>346</v>
      </c>
      <c r="AV649">
        <f>(Table2[[#This Row],[Rank 1Y]]+Table2[[#This Row],[Rank 6M]]+Table2[[#This Row],[Rank Sharpe]])/3</f>
        <v>594</v>
      </c>
    </row>
    <row r="650" spans="1:48" x14ac:dyDescent="0.3">
      <c r="A650" t="s">
        <v>1611</v>
      </c>
      <c r="B650" t="s">
        <v>1612</v>
      </c>
      <c r="C650" t="s">
        <v>3147</v>
      </c>
      <c r="D650" t="s">
        <v>1613</v>
      </c>
      <c r="E650">
        <v>5831.1648703000001</v>
      </c>
      <c r="F650">
        <v>446.6</v>
      </c>
      <c r="G650">
        <v>-17.310315911817501</v>
      </c>
      <c r="H650">
        <f>(Table2[[#This Row],[1Y Return vs Nifty]]-AVERAGE(Table2[1Y Return vs Nifty]))/_xlfn.STDEV.P(Table2[1Y Return vs Nifty])</f>
        <v>-0.70498351082465294</v>
      </c>
      <c r="I650">
        <v>-5.0374443116313996</v>
      </c>
      <c r="J650">
        <f>(Table2[[#This Row],[1M Return vs Nifty]]-AVERAGE(Table2[1M Return vs Nifty]))/_xlfn.STDEV.P(Table2[1M Return vs Nifty])</f>
        <v>-0.53613623129376875</v>
      </c>
      <c r="K650">
        <v>-20.914026007638402</v>
      </c>
      <c r="L650">
        <f>(Table2[[#This Row],[6M Return vs Nifty]]-AVERAGE(Table2[6M Return vs Nifty]))/_xlfn.STDEV.P(Table2[6M Return vs Nifty])</f>
        <v>-0.92011654103205254</v>
      </c>
      <c r="M650">
        <v>2.75357663662309</v>
      </c>
      <c r="N650">
        <f>(Table2[[#This Row],[1W Return vs Nifty]]-AVERAGE(Table2[1W Return vs Nifty]))/_xlfn.STDEV.P(Table2[1W Return vs Nifty])</f>
        <v>0.41959815788499311</v>
      </c>
      <c r="O650">
        <v>446.87</v>
      </c>
      <c r="P650">
        <v>470.57772063667198</v>
      </c>
      <c r="Q650">
        <v>493.170420513838</v>
      </c>
      <c r="R650">
        <v>48.518176184526503</v>
      </c>
      <c r="S650" s="1">
        <f>(Table2[[#This Row],[Close Price]]-Table2[[#This Row],[20D EMA]])/Table2[[#This Row],[20D EMA]]</f>
        <v>-6.0420256450417753E-4</v>
      </c>
      <c r="T650" s="1">
        <f>(Table2[[#This Row],[Close Price]]-Table2[[#This Row],[50D EMA]])/Table2[[#This Row],[50D EMA]]</f>
        <v>-5.0953794846536948E-2</v>
      </c>
      <c r="U650" s="1">
        <f>(Table2[[#This Row],[Close Price]]-Table2[[#This Row],[200D EMA]])/Table2[[#This Row],[200D EMA]]</f>
        <v>-9.4430684762715295E-2</v>
      </c>
      <c r="V650">
        <v>0.56432076625649097</v>
      </c>
      <c r="W650">
        <v>433.4</v>
      </c>
      <c r="X650">
        <v>454.5</v>
      </c>
      <c r="Y650">
        <v>408.25</v>
      </c>
      <c r="Z650">
        <v>454.5</v>
      </c>
      <c r="AA650">
        <v>402.8</v>
      </c>
      <c r="AB650">
        <v>495.7</v>
      </c>
      <c r="AC650" s="1">
        <f>(Table2[[#This Row],[Close Price]]/Table2[[#This Row],[Day Low]])-1</f>
        <v>3.0456852791878264E-2</v>
      </c>
      <c r="AD650" s="1">
        <f>(Table2[[#This Row],[Day High]]/Table2[[#This Row],[Close Price]])-1</f>
        <v>1.7689207344379732E-2</v>
      </c>
      <c r="AE650" s="1">
        <f>(Table2[[#This Row],[Close Price]]/Table2[[#This Row],[Current Week Low]])-1</f>
        <v>9.3937538273117127E-2</v>
      </c>
      <c r="AF650" s="1">
        <f>(Table2[[#This Row],[Current Week High]]/Table2[[#This Row],[Close Price]])-1</f>
        <v>1.7689207344379732E-2</v>
      </c>
      <c r="AG650" s="1">
        <f>(Table2[[#This Row],[Close Price]]/Table2[[#This Row],[Current Month Low]])-1</f>
        <v>0.10873882820258185</v>
      </c>
      <c r="AH650" s="1">
        <f>(Table2[[#This Row],[Current Month High]]/Table2[[#This Row],[Close Price]])-1</f>
        <v>0.10994178235557528</v>
      </c>
      <c r="AI650">
        <v>49.876847290640299</v>
      </c>
      <c r="AJ650">
        <v>10.9427400322941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-0.08</v>
      </c>
      <c r="AM650" t="s">
        <v>3181</v>
      </c>
      <c r="AN650">
        <v>-3.2</v>
      </c>
      <c r="AO650" t="s">
        <v>3181</v>
      </c>
      <c r="AP650">
        <v>-1.8990765476216E-2</v>
      </c>
      <c r="AQ650">
        <f>(Table2[[#This Row],[Sharpe Ratio]]-AVERAGE(Table2[Sharpe Ratio]))/_xlfn.STDEV.P(Table2[Sharpe Ratio])</f>
        <v>-0.91262302084565461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562</v>
      </c>
      <c r="AT650">
        <f>_xlfn.RANK.AVG(Table2[[#This Row],[6M Return vs Nifty Z-Score]],Table2[6M Return vs Nifty Z-Score])</f>
        <v>626</v>
      </c>
      <c r="AU650">
        <f>_xlfn.RANK.AVG(Table2[[#This Row],[Sharpe Ratio Z-Score]],Table2[Sharpe Ratio Z-Score])</f>
        <v>597</v>
      </c>
      <c r="AV650">
        <f>(Table2[[#This Row],[Rank 1Y]]+Table2[[#This Row],[Rank 6M]]+Table2[[#This Row],[Rank Sharpe]])/3</f>
        <v>595</v>
      </c>
    </row>
    <row r="651" spans="1:48" x14ac:dyDescent="0.3">
      <c r="A651" t="s">
        <v>1493</v>
      </c>
      <c r="B651" t="s">
        <v>1494</v>
      </c>
      <c r="C651" t="s">
        <v>3150</v>
      </c>
      <c r="D651" t="s">
        <v>473</v>
      </c>
      <c r="E651">
        <v>6899.1449300000004</v>
      </c>
      <c r="F651">
        <v>2129.3000000000002</v>
      </c>
      <c r="G651">
        <v>-22.775916215812298</v>
      </c>
      <c r="H651">
        <f>(Table2[[#This Row],[1Y Return vs Nifty]]-AVERAGE(Table2[1Y Return vs Nifty]))/_xlfn.STDEV.P(Table2[1Y Return vs Nifty])</f>
        <v>-0.79877286342603948</v>
      </c>
      <c r="I651">
        <v>-0.89712691576635795</v>
      </c>
      <c r="J651">
        <f>(Table2[[#This Row],[1M Return vs Nifty]]-AVERAGE(Table2[1M Return vs Nifty]))/_xlfn.STDEV.P(Table2[1M Return vs Nifty])</f>
        <v>-5.8667428145009005E-2</v>
      </c>
      <c r="K651">
        <v>-9.2129859180039997</v>
      </c>
      <c r="L651">
        <f>(Table2[[#This Row],[6M Return vs Nifty]]-AVERAGE(Table2[6M Return vs Nifty]))/_xlfn.STDEV.P(Table2[6M Return vs Nifty])</f>
        <v>-0.50583375834730926</v>
      </c>
      <c r="M651">
        <v>1.8650285519291301</v>
      </c>
      <c r="N651">
        <f>(Table2[[#This Row],[1W Return vs Nifty]]-AVERAGE(Table2[1W Return vs Nifty]))/_xlfn.STDEV.P(Table2[1W Return vs Nifty])</f>
        <v>0.23578565660376977</v>
      </c>
      <c r="O651">
        <v>2143.61</v>
      </c>
      <c r="P651">
        <v>2199.8915310358302</v>
      </c>
      <c r="Q651">
        <v>2243.74056386131</v>
      </c>
      <c r="R651">
        <v>51.453805857505799</v>
      </c>
      <c r="S651" s="1">
        <f>(Table2[[#This Row],[Close Price]]-Table2[[#This Row],[20D EMA]])/Table2[[#This Row],[20D EMA]]</f>
        <v>-6.6756546200101435E-3</v>
      </c>
      <c r="T651" s="1">
        <f>(Table2[[#This Row],[Close Price]]-Table2[[#This Row],[50D EMA]])/Table2[[#This Row],[50D EMA]]</f>
        <v>-3.2088641662523988E-2</v>
      </c>
      <c r="U651" s="1">
        <f>(Table2[[#This Row],[Close Price]]-Table2[[#This Row],[200D EMA]])/Table2[[#This Row],[200D EMA]]</f>
        <v>-5.1004365524490995E-2</v>
      </c>
      <c r="V651">
        <v>0.50212166310874295</v>
      </c>
      <c r="W651">
        <v>2098.25</v>
      </c>
      <c r="X651">
        <v>2147.9499999999998</v>
      </c>
      <c r="Y651">
        <v>2000.5</v>
      </c>
      <c r="Z651">
        <v>2147.9499999999998</v>
      </c>
      <c r="AA651">
        <v>2000.5</v>
      </c>
      <c r="AB651">
        <v>2374</v>
      </c>
      <c r="AC651" s="1">
        <f>(Table2[[#This Row],[Close Price]]/Table2[[#This Row],[Day Low]])-1</f>
        <v>1.4798045990706665E-2</v>
      </c>
      <c r="AD651" s="1">
        <f>(Table2[[#This Row],[Day High]]/Table2[[#This Row],[Close Price]])-1</f>
        <v>8.7587470060581651E-3</v>
      </c>
      <c r="AE651" s="1">
        <f>(Table2[[#This Row],[Close Price]]/Table2[[#This Row],[Current Week Low]])-1</f>
        <v>6.4383904023994187E-2</v>
      </c>
      <c r="AF651" s="1">
        <f>(Table2[[#This Row],[Current Week High]]/Table2[[#This Row],[Close Price]])-1</f>
        <v>8.7587470060581651E-3</v>
      </c>
      <c r="AG651" s="1">
        <f>(Table2[[#This Row],[Close Price]]/Table2[[#This Row],[Current Month Low]])-1</f>
        <v>6.4383904023994187E-2</v>
      </c>
      <c r="AH651" s="1">
        <f>(Table2[[#This Row],[Current Month High]]/Table2[[#This Row],[Close Price]])-1</f>
        <v>0.11492039637439522</v>
      </c>
      <c r="AI651">
        <v>28.4459681585497</v>
      </c>
      <c r="AJ651">
        <v>8.6377551020408294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0.03</v>
      </c>
      <c r="AM651" t="s">
        <v>3182</v>
      </c>
      <c r="AN651">
        <v>-4.5999999999999996</v>
      </c>
      <c r="AO651" t="s">
        <v>3181</v>
      </c>
      <c r="AP651">
        <v>-8.2167738385584999E-2</v>
      </c>
      <c r="AQ651">
        <f>(Table2[[#This Row],[Sharpe Ratio]]-AVERAGE(Table2[Sharpe Ratio]))/_xlfn.STDEV.P(Table2[Sharpe Ratio])</f>
        <v>-1.663129819293067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597</v>
      </c>
      <c r="AT651">
        <f>_xlfn.RANK.AVG(Table2[[#This Row],[6M Return vs Nifty Z-Score]],Table2[6M Return vs Nifty Z-Score])</f>
        <v>495</v>
      </c>
      <c r="AU651">
        <f>_xlfn.RANK.AVG(Table2[[#This Row],[Sharpe Ratio Z-Score]],Table2[Sharpe Ratio Z-Score])</f>
        <v>695</v>
      </c>
      <c r="AV651">
        <f>(Table2[[#This Row],[Rank 1Y]]+Table2[[#This Row],[Rank 6M]]+Table2[[#This Row],[Rank Sharpe]])/3</f>
        <v>595.66666666666663</v>
      </c>
    </row>
    <row r="652" spans="1:48" x14ac:dyDescent="0.3">
      <c r="A652" t="s">
        <v>514</v>
      </c>
      <c r="B652" t="s">
        <v>515</v>
      </c>
      <c r="C652" t="s">
        <v>3135</v>
      </c>
      <c r="D652" t="s">
        <v>21</v>
      </c>
      <c r="E652">
        <v>40822.424173899999</v>
      </c>
      <c r="F652">
        <v>1006.3</v>
      </c>
      <c r="G652">
        <v>-50.223801516385699</v>
      </c>
      <c r="H652">
        <f>(Table2[[#This Row],[1Y Return vs Nifty]]-AVERAGE(Table2[1Y Return vs Nifty]))/_xlfn.STDEV.P(Table2[1Y Return vs Nifty])</f>
        <v>-1.2697768244614498</v>
      </c>
      <c r="I652">
        <v>-3.1746117027845999</v>
      </c>
      <c r="J652">
        <f>(Table2[[#This Row],[1M Return vs Nifty]]-AVERAGE(Table2[1M Return vs Nifty]))/_xlfn.STDEV.P(Table2[1M Return vs Nifty])</f>
        <v>-0.32131104492016938</v>
      </c>
      <c r="K652">
        <v>-14.7761745802991</v>
      </c>
      <c r="L652">
        <f>(Table2[[#This Row],[6M Return vs Nifty]]-AVERAGE(Table2[6M Return vs Nifty]))/_xlfn.STDEV.P(Table2[6M Return vs Nifty])</f>
        <v>-0.70280199894478601</v>
      </c>
      <c r="M652">
        <v>-3.5334919597127201</v>
      </c>
      <c r="N652">
        <f>(Table2[[#This Row],[1W Return vs Nifty]]-AVERAGE(Table2[1W Return vs Nifty]))/_xlfn.STDEV.P(Table2[1W Return vs Nifty])</f>
        <v>-0.88099752660984165</v>
      </c>
      <c r="O652">
        <v>1035.3499999999999</v>
      </c>
      <c r="P652">
        <v>1046.5855597237</v>
      </c>
      <c r="Q652">
        <v>1074.3182370003699</v>
      </c>
      <c r="R652">
        <v>33.364095335661901</v>
      </c>
      <c r="S652" s="1">
        <f>(Table2[[#This Row],[Close Price]]-Table2[[#This Row],[20D EMA]])/Table2[[#This Row],[20D EMA]]</f>
        <v>-2.805814458878636E-2</v>
      </c>
      <c r="T652" s="1">
        <f>(Table2[[#This Row],[Close Price]]-Table2[[#This Row],[50D EMA]])/Table2[[#This Row],[50D EMA]]</f>
        <v>-3.8492371072208882E-2</v>
      </c>
      <c r="U652" s="1">
        <f>(Table2[[#This Row],[Close Price]]-Table2[[#This Row],[200D EMA]])/Table2[[#This Row],[200D EMA]]</f>
        <v>-6.3312931548369977E-2</v>
      </c>
      <c r="V652">
        <v>0.37090782573180497</v>
      </c>
      <c r="W652">
        <v>1000.2</v>
      </c>
      <c r="X652">
        <v>1012.9</v>
      </c>
      <c r="Y652">
        <v>986.75</v>
      </c>
      <c r="Z652">
        <v>1030.5999999999999</v>
      </c>
      <c r="AA652">
        <v>986.75</v>
      </c>
      <c r="AB652">
        <v>1112</v>
      </c>
      <c r="AC652" s="1">
        <f>(Table2[[#This Row],[Close Price]]/Table2[[#This Row],[Day Low]])-1</f>
        <v>6.0987802439511629E-3</v>
      </c>
      <c r="AD652" s="1">
        <f>(Table2[[#This Row],[Day High]]/Table2[[#This Row],[Close Price]])-1</f>
        <v>6.5586803140216254E-3</v>
      </c>
      <c r="AE652" s="1">
        <f>(Table2[[#This Row],[Close Price]]/Table2[[#This Row],[Current Week Low]])-1</f>
        <v>1.9812515834811251E-2</v>
      </c>
      <c r="AF652" s="1">
        <f>(Table2[[#This Row],[Current Week High]]/Table2[[#This Row],[Close Price]])-1</f>
        <v>2.4147868428897823E-2</v>
      </c>
      <c r="AG652" s="1">
        <f>(Table2[[#This Row],[Close Price]]/Table2[[#This Row],[Current Month Low]])-1</f>
        <v>1.9812515834811251E-2</v>
      </c>
      <c r="AH652" s="1">
        <f>(Table2[[#This Row],[Current Month High]]/Table2[[#This Row],[Close Price]])-1</f>
        <v>0.10503825896849861</v>
      </c>
      <c r="AI652">
        <v>39.123521812580698</v>
      </c>
      <c r="AJ652">
        <v>3.73157406452941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-0.02</v>
      </c>
      <c r="AM652" t="s">
        <v>3181</v>
      </c>
      <c r="AN652">
        <v>-4.7699999999999996</v>
      </c>
      <c r="AO652" t="s">
        <v>3181</v>
      </c>
      <c r="AQ652">
        <f>(Table2[[#This Row],[Sharpe Ratio]]-AVERAGE(Table2[Sharpe Ratio]))/_xlfn.STDEV.P(Table2[Sharpe Ratio])</f>
        <v>-0.68702344015560113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708</v>
      </c>
      <c r="AT652">
        <f>_xlfn.RANK.AVG(Table2[[#This Row],[6M Return vs Nifty Z-Score]],Table2[6M Return vs Nifty Z-Score])</f>
        <v>550</v>
      </c>
      <c r="AU652">
        <f>_xlfn.RANK.AVG(Table2[[#This Row],[Sharpe Ratio Z-Score]],Table2[Sharpe Ratio Z-Score])</f>
        <v>529.5</v>
      </c>
      <c r="AV652">
        <f>(Table2[[#This Row],[Rank 1Y]]+Table2[[#This Row],[Rank 6M]]+Table2[[#This Row],[Rank Sharpe]])/3</f>
        <v>595.83333333333337</v>
      </c>
    </row>
    <row r="653" spans="1:48" x14ac:dyDescent="0.3">
      <c r="A653" t="s">
        <v>637</v>
      </c>
      <c r="B653" t="s">
        <v>638</v>
      </c>
      <c r="C653" t="s">
        <v>3134</v>
      </c>
      <c r="D653" t="s">
        <v>194</v>
      </c>
      <c r="E653">
        <v>29410.533611999999</v>
      </c>
      <c r="F653">
        <v>420.15</v>
      </c>
      <c r="G653">
        <v>-16.978851134876201</v>
      </c>
      <c r="H653">
        <f>(Table2[[#This Row],[1Y Return vs Nifty]]-AVERAGE(Table2[1Y Return vs Nifty]))/_xlfn.STDEV.P(Table2[1Y Return vs Nifty])</f>
        <v>-0.69929559639432659</v>
      </c>
      <c r="I653">
        <v>-19.017093736479701</v>
      </c>
      <c r="J653">
        <f>(Table2[[#This Row],[1M Return vs Nifty]]-AVERAGE(Table2[1M Return vs Nifty]))/_xlfn.STDEV.P(Table2[1M Return vs Nifty])</f>
        <v>-2.1482943924018452</v>
      </c>
      <c r="K653">
        <v>-16.4526426639035</v>
      </c>
      <c r="L653">
        <f>(Table2[[#This Row],[6M Return vs Nifty]]-AVERAGE(Table2[6M Return vs Nifty]))/_xlfn.STDEV.P(Table2[6M Return vs Nifty])</f>
        <v>-0.76215842003533962</v>
      </c>
      <c r="M653">
        <v>-2.3904324884580799</v>
      </c>
      <c r="N653">
        <f>(Table2[[#This Row],[1W Return vs Nifty]]-AVERAGE(Table2[1W Return vs Nifty]))/_xlfn.STDEV.P(Table2[1W Return vs Nifty])</f>
        <v>-0.64453466754366617</v>
      </c>
      <c r="O653">
        <v>464.32</v>
      </c>
      <c r="P653">
        <v>498.36809679289598</v>
      </c>
      <c r="Q653">
        <v>487.79575136567303</v>
      </c>
      <c r="R653">
        <v>25.013076791770601</v>
      </c>
      <c r="S653" s="1">
        <f>(Table2[[#This Row],[Close Price]]-Table2[[#This Row],[20D EMA]])/Table2[[#This Row],[20D EMA]]</f>
        <v>-9.5128359751895278E-2</v>
      </c>
      <c r="T653" s="1">
        <f>(Table2[[#This Row],[Close Price]]-Table2[[#This Row],[50D EMA]])/Table2[[#This Row],[50D EMA]]</f>
        <v>-0.1569484429204959</v>
      </c>
      <c r="U653" s="1">
        <f>(Table2[[#This Row],[Close Price]]-Table2[[#This Row],[200D EMA]])/Table2[[#This Row],[200D EMA]]</f>
        <v>-0.13867638489323955</v>
      </c>
      <c r="V653">
        <v>1.6257825347155099</v>
      </c>
      <c r="W653">
        <v>415.65</v>
      </c>
      <c r="X653">
        <v>423.95</v>
      </c>
      <c r="Y653">
        <v>403.5</v>
      </c>
      <c r="Z653">
        <v>428.95</v>
      </c>
      <c r="AA653">
        <v>403.5</v>
      </c>
      <c r="AB653">
        <v>569.54999999999995</v>
      </c>
      <c r="AC653" s="1">
        <f>(Table2[[#This Row],[Close Price]]/Table2[[#This Row],[Day Low]])-1</f>
        <v>1.0826416456153121E-2</v>
      </c>
      <c r="AD653" s="1">
        <f>(Table2[[#This Row],[Day High]]/Table2[[#This Row],[Close Price]])-1</f>
        <v>9.0443889087230556E-3</v>
      </c>
      <c r="AE653" s="1">
        <f>(Table2[[#This Row],[Close Price]]/Table2[[#This Row],[Current Week Low]])-1</f>
        <v>4.1263940520446019E-2</v>
      </c>
      <c r="AF653" s="1">
        <f>(Table2[[#This Row],[Current Week High]]/Table2[[#This Row],[Close Price]])-1</f>
        <v>2.0944900630727181E-2</v>
      </c>
      <c r="AG653" s="1">
        <f>(Table2[[#This Row],[Close Price]]/Table2[[#This Row],[Current Month Low]])-1</f>
        <v>4.1263940520446019E-2</v>
      </c>
      <c r="AH653" s="1">
        <f>(Table2[[#This Row],[Current Month High]]/Table2[[#This Row],[Close Price]])-1</f>
        <v>0.3555872902534809</v>
      </c>
      <c r="AI653">
        <v>35.749137212900102</v>
      </c>
      <c r="AJ653">
        <v>11.8312483364386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-0.16</v>
      </c>
      <c r="AM653" t="s">
        <v>3181</v>
      </c>
      <c r="AN653">
        <v>-19.920000000000002</v>
      </c>
      <c r="AO653" t="s">
        <v>3181</v>
      </c>
      <c r="AP653">
        <v>-4.6250143485800997E-2</v>
      </c>
      <c r="AQ653">
        <f>(Table2[[#This Row],[Sharpe Ratio]]-AVERAGE(Table2[Sharpe Ratio]))/_xlfn.STDEV.P(Table2[Sharpe Ratio])</f>
        <v>-1.2364490539002948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559</v>
      </c>
      <c r="AT653">
        <f>_xlfn.RANK.AVG(Table2[[#This Row],[6M Return vs Nifty Z-Score]],Table2[6M Return vs Nifty Z-Score])</f>
        <v>577</v>
      </c>
      <c r="AU653">
        <f>_xlfn.RANK.AVG(Table2[[#This Row],[Sharpe Ratio Z-Score]],Table2[Sharpe Ratio Z-Score])</f>
        <v>653</v>
      </c>
      <c r="AV653">
        <f>(Table2[[#This Row],[Rank 1Y]]+Table2[[#This Row],[Rank 6M]]+Table2[[#This Row],[Rank Sharpe]])/3</f>
        <v>596.33333333333337</v>
      </c>
    </row>
    <row r="654" spans="1:48" x14ac:dyDescent="0.3">
      <c r="A654" t="s">
        <v>914</v>
      </c>
      <c r="B654" t="s">
        <v>915</v>
      </c>
      <c r="C654" t="s">
        <v>3150</v>
      </c>
      <c r="D654" t="s">
        <v>473</v>
      </c>
      <c r="E654">
        <v>16512.566317199999</v>
      </c>
      <c r="F654">
        <v>3329.85</v>
      </c>
      <c r="G654">
        <v>-30.017847698042701</v>
      </c>
      <c r="H654">
        <f>(Table2[[#This Row],[1Y Return vs Nifty]]-AVERAGE(Table2[1Y Return vs Nifty]))/_xlfn.STDEV.P(Table2[1Y Return vs Nifty])</f>
        <v>-0.92304394574531401</v>
      </c>
      <c r="I654">
        <v>2.33126077636387</v>
      </c>
      <c r="J654">
        <f>(Table2[[#This Row],[1M Return vs Nifty]]-AVERAGE(Table2[1M Return vs Nifty]))/_xlfn.STDEV.P(Table2[1M Return vs Nifty])</f>
        <v>0.31363601144178826</v>
      </c>
      <c r="K654">
        <v>-9.9534411749936993</v>
      </c>
      <c r="L654">
        <f>(Table2[[#This Row],[6M Return vs Nifty]]-AVERAGE(Table2[6M Return vs Nifty]))/_xlfn.STDEV.P(Table2[6M Return vs Nifty])</f>
        <v>-0.5320500486915315</v>
      </c>
      <c r="M654">
        <v>-2.21507720016622</v>
      </c>
      <c r="N654">
        <f>(Table2[[#This Row],[1W Return vs Nifty]]-AVERAGE(Table2[1W Return vs Nifty]))/_xlfn.STDEV.P(Table2[1W Return vs Nifty])</f>
        <v>-0.60825920343648898</v>
      </c>
      <c r="O654">
        <v>3349.19</v>
      </c>
      <c r="P654">
        <v>3367.80652473182</v>
      </c>
      <c r="Q654">
        <v>3465.0804215029002</v>
      </c>
      <c r="R654">
        <v>48.4293192167246</v>
      </c>
      <c r="S654" s="1">
        <f>(Table2[[#This Row],[Close Price]]-Table2[[#This Row],[20D EMA]])/Table2[[#This Row],[20D EMA]]</f>
        <v>-5.7745305581349956E-3</v>
      </c>
      <c r="T654" s="1">
        <f>(Table2[[#This Row],[Close Price]]-Table2[[#This Row],[50D EMA]])/Table2[[#This Row],[50D EMA]]</f>
        <v>-1.1270399428554637E-2</v>
      </c>
      <c r="U654" s="1">
        <f>(Table2[[#This Row],[Close Price]]-Table2[[#This Row],[200D EMA]])/Table2[[#This Row],[200D EMA]]</f>
        <v>-3.9026632878046495E-2</v>
      </c>
      <c r="V654">
        <v>1.2156687593716899</v>
      </c>
      <c r="W654">
        <v>3280.05</v>
      </c>
      <c r="X654">
        <v>3348.45</v>
      </c>
      <c r="Y654">
        <v>3280.05</v>
      </c>
      <c r="Z654">
        <v>3408.85</v>
      </c>
      <c r="AA654">
        <v>3181.3</v>
      </c>
      <c r="AB654">
        <v>3612.85</v>
      </c>
      <c r="AC654" s="1">
        <f>(Table2[[#This Row],[Close Price]]/Table2[[#This Row],[Day Low]])-1</f>
        <v>1.5182695385741019E-2</v>
      </c>
      <c r="AD654" s="1">
        <f>(Table2[[#This Row],[Day High]]/Table2[[#This Row],[Close Price]])-1</f>
        <v>5.5858371998738221E-3</v>
      </c>
      <c r="AE654" s="1">
        <f>(Table2[[#This Row],[Close Price]]/Table2[[#This Row],[Current Week Low]])-1</f>
        <v>1.5182695385741019E-2</v>
      </c>
      <c r="AF654" s="1">
        <f>(Table2[[#This Row],[Current Week High]]/Table2[[#This Row],[Close Price]])-1</f>
        <v>2.3724792408066353E-2</v>
      </c>
      <c r="AG654" s="1">
        <f>(Table2[[#This Row],[Close Price]]/Table2[[#This Row],[Current Month Low]])-1</f>
        <v>4.6694747430295669E-2</v>
      </c>
      <c r="AH654" s="1">
        <f>(Table2[[#This Row],[Current Month High]]/Table2[[#This Row],[Close Price]])-1</f>
        <v>8.4988813309908817E-2</v>
      </c>
      <c r="AI654">
        <v>19.508386263645502</v>
      </c>
      <c r="AJ654">
        <v>15.7826109633338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0.05</v>
      </c>
      <c r="AM654" t="s">
        <v>3182</v>
      </c>
      <c r="AN654">
        <v>-0.88</v>
      </c>
      <c r="AO654" t="s">
        <v>3181</v>
      </c>
      <c r="AP654">
        <v>-4.2919884919187003E-2</v>
      </c>
      <c r="AQ654">
        <f>(Table2[[#This Row],[Sharpe Ratio]]-AVERAGE(Table2[Sharpe Ratio]))/_xlfn.STDEV.P(Table2[Sharpe Ratio])</f>
        <v>-1.1968874608113533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636</v>
      </c>
      <c r="AT654">
        <f>_xlfn.RANK.AVG(Table2[[#This Row],[6M Return vs Nifty Z-Score]],Table2[6M Return vs Nifty Z-Score])</f>
        <v>506</v>
      </c>
      <c r="AU654">
        <f>_xlfn.RANK.AVG(Table2[[#This Row],[Sharpe Ratio Z-Score]],Table2[Sharpe Ratio Z-Score])</f>
        <v>647</v>
      </c>
      <c r="AV654">
        <f>(Table2[[#This Row],[Rank 1Y]]+Table2[[#This Row],[Rank 6M]]+Table2[[#This Row],[Rank Sharpe]])/3</f>
        <v>596.33333333333337</v>
      </c>
    </row>
    <row r="655" spans="1:48" x14ac:dyDescent="0.3">
      <c r="A655" t="s">
        <v>2406</v>
      </c>
      <c r="B655" t="s">
        <v>2407</v>
      </c>
      <c r="C655" t="s">
        <v>3144</v>
      </c>
      <c r="D655" t="s">
        <v>75</v>
      </c>
      <c r="E655">
        <v>2129.381218</v>
      </c>
      <c r="F655">
        <v>82.43</v>
      </c>
      <c r="G655">
        <v>-56.949898671021899</v>
      </c>
      <c r="H655">
        <f>(Table2[[#This Row],[1Y Return vs Nifty]]-AVERAGE(Table2[1Y Return vs Nifty]))/_xlfn.STDEV.P(Table2[1Y Return vs Nifty])</f>
        <v>-1.3851962226209311</v>
      </c>
      <c r="I655">
        <v>-1.7871457481580499</v>
      </c>
      <c r="J655">
        <f>(Table2[[#This Row],[1M Return vs Nifty]]-AVERAGE(Table2[1M Return vs Nifty]))/_xlfn.STDEV.P(Table2[1M Return vs Nifty])</f>
        <v>-0.16130599085672864</v>
      </c>
      <c r="K655">
        <v>-19.2486927098021</v>
      </c>
      <c r="L655">
        <f>(Table2[[#This Row],[6M Return vs Nifty]]-AVERAGE(Table2[6M Return vs Nifty]))/_xlfn.STDEV.P(Table2[6M Return vs Nifty])</f>
        <v>-0.86115435412899577</v>
      </c>
      <c r="M655">
        <v>1.2448889724690899</v>
      </c>
      <c r="N655">
        <f>(Table2[[#This Row],[1W Return vs Nifty]]-AVERAGE(Table2[1W Return vs Nifty]))/_xlfn.STDEV.P(Table2[1W Return vs Nifty])</f>
        <v>0.10749838750983322</v>
      </c>
      <c r="O655">
        <v>80.34</v>
      </c>
      <c r="P655">
        <v>84.053039737981393</v>
      </c>
      <c r="Q655">
        <v>93.177342293113099</v>
      </c>
      <c r="R655">
        <v>42.207728433793797</v>
      </c>
      <c r="S655" s="1">
        <f>(Table2[[#This Row],[Close Price]]-Table2[[#This Row],[20D EMA]])/Table2[[#This Row],[20D EMA]]</f>
        <v>2.6014438635797901E-2</v>
      </c>
      <c r="T655" s="1">
        <f>(Table2[[#This Row],[Close Price]]-Table2[[#This Row],[50D EMA]])/Table2[[#This Row],[50D EMA]]</f>
        <v>-1.9309709000898595E-2</v>
      </c>
      <c r="U655" s="1">
        <f>(Table2[[#This Row],[Close Price]]-Table2[[#This Row],[200D EMA]])/Table2[[#This Row],[200D EMA]]</f>
        <v>-0.11534287229726499</v>
      </c>
      <c r="V655">
        <v>0.93177669014912201</v>
      </c>
      <c r="W655">
        <v>77.52</v>
      </c>
      <c r="X655">
        <v>83.54</v>
      </c>
      <c r="Y655">
        <v>72.86</v>
      </c>
      <c r="Z655">
        <v>83.54</v>
      </c>
      <c r="AA655">
        <v>72.86</v>
      </c>
      <c r="AB655">
        <v>87.5</v>
      </c>
      <c r="AC655" s="1">
        <f>(Table2[[#This Row],[Close Price]]/Table2[[#This Row],[Day Low]])-1</f>
        <v>6.3338493292053766E-2</v>
      </c>
      <c r="AD655" s="1">
        <f>(Table2[[#This Row],[Day High]]/Table2[[#This Row],[Close Price]])-1</f>
        <v>1.3465971127016862E-2</v>
      </c>
      <c r="AE655" s="1">
        <f>(Table2[[#This Row],[Close Price]]/Table2[[#This Row],[Current Week Low]])-1</f>
        <v>0.13134779028273402</v>
      </c>
      <c r="AF655" s="1">
        <f>(Table2[[#This Row],[Current Week High]]/Table2[[#This Row],[Close Price]])-1</f>
        <v>1.3465971127016862E-2</v>
      </c>
      <c r="AG655" s="1">
        <f>(Table2[[#This Row],[Close Price]]/Table2[[#This Row],[Current Month Low]])-1</f>
        <v>0.13134779028273402</v>
      </c>
      <c r="AH655" s="1">
        <f>(Table2[[#This Row],[Current Month High]]/Table2[[#This Row],[Close Price]])-1</f>
        <v>6.1506732985563417E-2</v>
      </c>
      <c r="AI655">
        <v>89.251486109426097</v>
      </c>
      <c r="AJ655">
        <v>13.1347790282734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-0.05</v>
      </c>
      <c r="AM655" t="s">
        <v>3181</v>
      </c>
      <c r="AN655">
        <v>0.59</v>
      </c>
      <c r="AO655" t="s">
        <v>3182</v>
      </c>
      <c r="AP655">
        <v>1.8306839849174E-2</v>
      </c>
      <c r="AQ655">
        <f>(Table2[[#This Row],[Sharpe Ratio]]-AVERAGE(Table2[Sharpe Ratio]))/_xlfn.STDEV.P(Table2[Sharpe Ratio])</f>
        <v>-0.46954851009519666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721</v>
      </c>
      <c r="AT655">
        <f>_xlfn.RANK.AVG(Table2[[#This Row],[6M Return vs Nifty Z-Score]],Table2[6M Return vs Nifty Z-Score])</f>
        <v>611</v>
      </c>
      <c r="AU655">
        <f>_xlfn.RANK.AVG(Table2[[#This Row],[Sharpe Ratio Z-Score]],Table2[Sharpe Ratio Z-Score])</f>
        <v>457</v>
      </c>
      <c r="AV655">
        <f>(Table2[[#This Row],[Rank 1Y]]+Table2[[#This Row],[Rank 6M]]+Table2[[#This Row],[Rank Sharpe]])/3</f>
        <v>596.33333333333337</v>
      </c>
    </row>
    <row r="656" spans="1:48" x14ac:dyDescent="0.3">
      <c r="A656" t="s">
        <v>92</v>
      </c>
      <c r="B656" t="s">
        <v>93</v>
      </c>
      <c r="C656" t="s">
        <v>3146</v>
      </c>
      <c r="D656" t="s">
        <v>94</v>
      </c>
      <c r="E656">
        <v>281441.41633360402</v>
      </c>
      <c r="F656">
        <v>2935.65</v>
      </c>
      <c r="G656">
        <v>-28.8696208693903</v>
      </c>
      <c r="H656">
        <f>(Table2[[#This Row],[1Y Return vs Nifty]]-AVERAGE(Table2[1Y Return vs Nifty]))/_xlfn.STDEV.P(Table2[1Y Return vs Nifty])</f>
        <v>-0.9033404466035746</v>
      </c>
      <c r="I656">
        <v>-3.2589194161189599</v>
      </c>
      <c r="J656">
        <f>(Table2[[#This Row],[1M Return vs Nifty]]-AVERAGE(Table2[1M Return vs Nifty]))/_xlfn.STDEV.P(Table2[1M Return vs Nifty])</f>
        <v>-0.33103356112681764</v>
      </c>
      <c r="K656">
        <v>-8.4162937834113194</v>
      </c>
      <c r="L656">
        <f>(Table2[[#This Row],[6M Return vs Nifty]]-AVERAGE(Table2[6M Return vs Nifty]))/_xlfn.STDEV.P(Table2[6M Return vs Nifty])</f>
        <v>-0.47762636550583953</v>
      </c>
      <c r="M656">
        <v>1.0177144687175499</v>
      </c>
      <c r="N656">
        <f>(Table2[[#This Row],[1W Return vs Nifty]]-AVERAGE(Table2[1W Return vs Nifty]))/_xlfn.STDEV.P(Table2[1W Return vs Nifty])</f>
        <v>6.0503166338124033E-2</v>
      </c>
      <c r="O656">
        <v>3039.91</v>
      </c>
      <c r="P656">
        <v>3090.3627665870899</v>
      </c>
      <c r="Q656">
        <v>3053.3803430644798</v>
      </c>
      <c r="R656">
        <v>40.964553497938503</v>
      </c>
      <c r="S656" s="1">
        <f>(Table2[[#This Row],[Close Price]]-Table2[[#This Row],[20D EMA]])/Table2[[#This Row],[20D EMA]]</f>
        <v>-3.429706800530271E-2</v>
      </c>
      <c r="T656" s="1">
        <f>(Table2[[#This Row],[Close Price]]-Table2[[#This Row],[50D EMA]])/Table2[[#This Row],[50D EMA]]</f>
        <v>-5.0062979097418484E-2</v>
      </c>
      <c r="U656" s="1">
        <f>(Table2[[#This Row],[Close Price]]-Table2[[#This Row],[200D EMA]])/Table2[[#This Row],[200D EMA]]</f>
        <v>-3.8557378982246739E-2</v>
      </c>
      <c r="V656">
        <v>0.66933925656327697</v>
      </c>
      <c r="W656">
        <v>2919</v>
      </c>
      <c r="X656">
        <v>2996.5</v>
      </c>
      <c r="Y656">
        <v>2919</v>
      </c>
      <c r="Z656">
        <v>3028</v>
      </c>
      <c r="AA656">
        <v>2919</v>
      </c>
      <c r="AB656">
        <v>3328.95</v>
      </c>
      <c r="AC656" s="1">
        <f>(Table2[[#This Row],[Close Price]]/Table2[[#This Row],[Day Low]])-1</f>
        <v>5.7040082219939059E-3</v>
      </c>
      <c r="AD656" s="1">
        <f>(Table2[[#This Row],[Day High]]/Table2[[#This Row],[Close Price]])-1</f>
        <v>2.0727947813942382E-2</v>
      </c>
      <c r="AE656" s="1">
        <f>(Table2[[#This Row],[Close Price]]/Table2[[#This Row],[Current Week Low]])-1</f>
        <v>5.7040082219939059E-3</v>
      </c>
      <c r="AF656" s="1">
        <f>(Table2[[#This Row],[Current Week High]]/Table2[[#This Row],[Close Price]])-1</f>
        <v>3.1458109788292221E-2</v>
      </c>
      <c r="AG656" s="1">
        <f>(Table2[[#This Row],[Close Price]]/Table2[[#This Row],[Current Month Low]])-1</f>
        <v>5.7040082219939059E-3</v>
      </c>
      <c r="AH656" s="1">
        <f>(Table2[[#This Row],[Current Month High]]/Table2[[#This Row],[Close Price]])-1</f>
        <v>0.13397373665116752</v>
      </c>
      <c r="AI656">
        <v>16.599390254287801</v>
      </c>
      <c r="AJ656">
        <v>9.9453203999850306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</v>
      </c>
      <c r="AM656" t="s">
        <v>3183</v>
      </c>
      <c r="AN656">
        <v>-4.29</v>
      </c>
      <c r="AO656" t="s">
        <v>3181</v>
      </c>
      <c r="AP656">
        <v>-6.5847897869931005E-2</v>
      </c>
      <c r="AQ656">
        <f>(Table2[[#This Row],[Sharpe Ratio]]-AVERAGE(Table2[Sharpe Ratio]))/_xlfn.STDEV.P(Table2[Sharpe Ratio])</f>
        <v>-1.469259320398691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629</v>
      </c>
      <c r="AT656">
        <f>_xlfn.RANK.AVG(Table2[[#This Row],[6M Return vs Nifty Z-Score]],Table2[6M Return vs Nifty Z-Score])</f>
        <v>481</v>
      </c>
      <c r="AU656">
        <f>_xlfn.RANK.AVG(Table2[[#This Row],[Sharpe Ratio Z-Score]],Table2[Sharpe Ratio Z-Score])</f>
        <v>684</v>
      </c>
      <c r="AV656">
        <f>(Table2[[#This Row],[Rank 1Y]]+Table2[[#This Row],[Rank 6M]]+Table2[[#This Row],[Rank Sharpe]])/3</f>
        <v>598</v>
      </c>
    </row>
    <row r="657" spans="1:48" x14ac:dyDescent="0.3">
      <c r="A657" t="s">
        <v>2045</v>
      </c>
      <c r="B657" t="s">
        <v>2046</v>
      </c>
      <c r="C657" t="s">
        <v>3138</v>
      </c>
      <c r="D657" t="s">
        <v>197</v>
      </c>
      <c r="E657">
        <v>3136.4533966549998</v>
      </c>
      <c r="F657">
        <v>228.85</v>
      </c>
      <c r="G657">
        <v>-28.350229543803799</v>
      </c>
      <c r="H657">
        <f>(Table2[[#This Row],[1Y Return vs Nifty]]-AVERAGE(Table2[1Y Return vs Nifty]))/_xlfn.STDEV.P(Table2[1Y Return vs Nifty])</f>
        <v>-0.89442772458511122</v>
      </c>
      <c r="I657">
        <v>-2.61150228772977</v>
      </c>
      <c r="J657">
        <f>(Table2[[#This Row],[1M Return vs Nifty]]-AVERAGE(Table2[1M Return vs Nifty]))/_xlfn.STDEV.P(Table2[1M Return vs Nifty])</f>
        <v>-0.25637226058529039</v>
      </c>
      <c r="K657">
        <v>-13.500293973232001</v>
      </c>
      <c r="L657">
        <f>(Table2[[#This Row],[6M Return vs Nifty]]-AVERAGE(Table2[6M Return vs Nifty]))/_xlfn.STDEV.P(Table2[6M Return vs Nifty])</f>
        <v>-0.65762863279783057</v>
      </c>
      <c r="M657">
        <v>3.15392587552877</v>
      </c>
      <c r="N657">
        <f>(Table2[[#This Row],[1W Return vs Nifty]]-AVERAGE(Table2[1W Return vs Nifty]))/_xlfn.STDEV.P(Table2[1W Return vs Nifty])</f>
        <v>0.50241775567258296</v>
      </c>
      <c r="O657">
        <v>229.39</v>
      </c>
      <c r="P657">
        <v>241.94369497763901</v>
      </c>
      <c r="Q657">
        <v>243.20166196716701</v>
      </c>
      <c r="R657">
        <v>46.612070642048998</v>
      </c>
      <c r="S657" s="1">
        <f>(Table2[[#This Row],[Close Price]]-Table2[[#This Row],[20D EMA]])/Table2[[#This Row],[20D EMA]]</f>
        <v>-2.3540694886437599E-3</v>
      </c>
      <c r="T657" s="1">
        <f>(Table2[[#This Row],[Close Price]]-Table2[[#This Row],[50D EMA]])/Table2[[#This Row],[50D EMA]]</f>
        <v>-5.4118769157630524E-2</v>
      </c>
      <c r="U657" s="1">
        <f>(Table2[[#This Row],[Close Price]]-Table2[[#This Row],[200D EMA]])/Table2[[#This Row],[200D EMA]]</f>
        <v>-5.9011364688389911E-2</v>
      </c>
      <c r="V657">
        <v>0.57488744417162996</v>
      </c>
      <c r="W657">
        <v>221.5</v>
      </c>
      <c r="X657">
        <v>230</v>
      </c>
      <c r="Y657">
        <v>215.26</v>
      </c>
      <c r="Z657">
        <v>230</v>
      </c>
      <c r="AA657">
        <v>212.73</v>
      </c>
      <c r="AB657">
        <v>250</v>
      </c>
      <c r="AC657" s="1">
        <f>(Table2[[#This Row],[Close Price]]/Table2[[#This Row],[Day Low]])-1</f>
        <v>3.3182844243792253E-2</v>
      </c>
      <c r="AD657" s="1">
        <f>(Table2[[#This Row],[Day High]]/Table2[[#This Row],[Close Price]])-1</f>
        <v>5.0251256281408363E-3</v>
      </c>
      <c r="AE657" s="1">
        <f>(Table2[[#This Row],[Close Price]]/Table2[[#This Row],[Current Week Low]])-1</f>
        <v>6.3132955495679655E-2</v>
      </c>
      <c r="AF657" s="1">
        <f>(Table2[[#This Row],[Current Week High]]/Table2[[#This Row],[Close Price]])-1</f>
        <v>5.0251256281408363E-3</v>
      </c>
      <c r="AG657" s="1">
        <f>(Table2[[#This Row],[Close Price]]/Table2[[#This Row],[Current Month Low]])-1</f>
        <v>7.5776806280261289E-2</v>
      </c>
      <c r="AH657" s="1">
        <f>(Table2[[#This Row],[Current Month High]]/Table2[[#This Row],[Close Price]])-1</f>
        <v>9.2418614813196465E-2</v>
      </c>
      <c r="AI657">
        <v>26.261743500109201</v>
      </c>
      <c r="AJ657">
        <v>14.568210262828501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-0.11</v>
      </c>
      <c r="AM657" t="s">
        <v>3181</v>
      </c>
      <c r="AN657">
        <v>-0.18</v>
      </c>
      <c r="AO657" t="s">
        <v>3181</v>
      </c>
      <c r="AP657">
        <v>-3.5756287011160001E-2</v>
      </c>
      <c r="AQ657">
        <f>(Table2[[#This Row],[Sharpe Ratio]]-AVERAGE(Table2[Sharpe Ratio]))/_xlfn.STDEV.P(Table2[Sharpe Ratio])</f>
        <v>-1.1117879588293482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626</v>
      </c>
      <c r="AT657">
        <f>_xlfn.RANK.AVG(Table2[[#This Row],[6M Return vs Nifty Z-Score]],Table2[6M Return vs Nifty Z-Score])</f>
        <v>536</v>
      </c>
      <c r="AU657">
        <f>_xlfn.RANK.AVG(Table2[[#This Row],[Sharpe Ratio Z-Score]],Table2[Sharpe Ratio Z-Score])</f>
        <v>634</v>
      </c>
      <c r="AV657">
        <f>(Table2[[#This Row],[Rank 1Y]]+Table2[[#This Row],[Rank 6M]]+Table2[[#This Row],[Rank Sharpe]])/3</f>
        <v>598.66666666666663</v>
      </c>
    </row>
    <row r="658" spans="1:48" x14ac:dyDescent="0.3">
      <c r="A658" t="s">
        <v>357</v>
      </c>
      <c r="B658" t="s">
        <v>358</v>
      </c>
      <c r="C658" t="s">
        <v>3148</v>
      </c>
      <c r="D658" t="s">
        <v>128</v>
      </c>
      <c r="E658">
        <v>65704</v>
      </c>
      <c r="F658">
        <v>821.3</v>
      </c>
      <c r="G658">
        <v>-3.4262894155158601</v>
      </c>
      <c r="H658">
        <f>(Table2[[#This Row],[1Y Return vs Nifty]]-AVERAGE(Table2[1Y Return vs Nifty]))/_xlfn.STDEV.P(Table2[1Y Return vs Nifty])</f>
        <v>-0.46673450172004066</v>
      </c>
      <c r="I658">
        <v>-3.5723957329706502</v>
      </c>
      <c r="J658">
        <f>(Table2[[#This Row],[1M Return vs Nifty]]-AVERAGE(Table2[1M Return vs Nifty]))/_xlfn.STDEV.P(Table2[1M Return vs Nifty])</f>
        <v>-0.3671842103432616</v>
      </c>
      <c r="K658">
        <v>-29.3278065293079</v>
      </c>
      <c r="L658">
        <f>(Table2[[#This Row],[6M Return vs Nifty]]-AVERAGE(Table2[6M Return vs Nifty]))/_xlfn.STDEV.P(Table2[6M Return vs Nifty])</f>
        <v>-1.2180118033945664</v>
      </c>
      <c r="M658">
        <v>1.70898761532068</v>
      </c>
      <c r="N658">
        <f>(Table2[[#This Row],[1W Return vs Nifty]]-AVERAGE(Table2[1W Return vs Nifty]))/_xlfn.STDEV.P(Table2[1W Return vs Nifty])</f>
        <v>0.20350572110636447</v>
      </c>
      <c r="O658">
        <v>854.94</v>
      </c>
      <c r="P658">
        <v>890.28333482224105</v>
      </c>
      <c r="Q658">
        <v>912.08173294459596</v>
      </c>
      <c r="R658">
        <v>43.797988144025801</v>
      </c>
      <c r="S658" s="1">
        <f>(Table2[[#This Row],[Close Price]]-Table2[[#This Row],[20D EMA]])/Table2[[#This Row],[20D EMA]]</f>
        <v>-3.9347790488221512E-2</v>
      </c>
      <c r="T658" s="1">
        <f>(Table2[[#This Row],[Close Price]]-Table2[[#This Row],[50D EMA]])/Table2[[#This Row],[50D EMA]]</f>
        <v>-7.7484697426145457E-2</v>
      </c>
      <c r="U658" s="1">
        <f>(Table2[[#This Row],[Close Price]]-Table2[[#This Row],[200D EMA]])/Table2[[#This Row],[200D EMA]]</f>
        <v>-9.9532453798316017E-2</v>
      </c>
      <c r="V658">
        <v>0.85861924400540901</v>
      </c>
      <c r="W658">
        <v>816.15</v>
      </c>
      <c r="X658">
        <v>845.1</v>
      </c>
      <c r="Y658">
        <v>806.5</v>
      </c>
      <c r="Z658">
        <v>856.95</v>
      </c>
      <c r="AA658">
        <v>798.1</v>
      </c>
      <c r="AB658">
        <v>934</v>
      </c>
      <c r="AC658" s="1">
        <f>(Table2[[#This Row],[Close Price]]/Table2[[#This Row],[Day Low]])-1</f>
        <v>6.3101145622741495E-3</v>
      </c>
      <c r="AD658" s="1">
        <f>(Table2[[#This Row],[Day High]]/Table2[[#This Row],[Close Price]])-1</f>
        <v>2.89784488006819E-2</v>
      </c>
      <c r="AE658" s="1">
        <f>(Table2[[#This Row],[Close Price]]/Table2[[#This Row],[Current Week Low]])-1</f>
        <v>1.8350898946063232E-2</v>
      </c>
      <c r="AF658" s="1">
        <f>(Table2[[#This Row],[Current Week High]]/Table2[[#This Row],[Close Price]])-1</f>
        <v>4.3406794106903845E-2</v>
      </c>
      <c r="AG658" s="1">
        <f>(Table2[[#This Row],[Close Price]]/Table2[[#This Row],[Current Month Low]])-1</f>
        <v>2.9069038967547867E-2</v>
      </c>
      <c r="AH658" s="1">
        <f>(Table2[[#This Row],[Current Month High]]/Table2[[#This Row],[Close Price]])-1</f>
        <v>0.13722147814440522</v>
      </c>
      <c r="AI658">
        <v>38.6704005844393</v>
      </c>
      <c r="AJ658">
        <v>26.412190241649899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-0.13</v>
      </c>
      <c r="AM658" t="s">
        <v>3181</v>
      </c>
      <c r="AN658">
        <v>-8.27</v>
      </c>
      <c r="AO658" t="s">
        <v>3181</v>
      </c>
      <c r="AP658">
        <v>-3.7297627612110001E-2</v>
      </c>
      <c r="AQ658">
        <f>(Table2[[#This Row],[Sharpe Ratio]]-AVERAGE(Table2[Sharpe Ratio]))/_xlfn.STDEV.P(Table2[Sharpe Ratio])</f>
        <v>-1.1300982156597201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472</v>
      </c>
      <c r="AT658">
        <f>_xlfn.RANK.AVG(Table2[[#This Row],[6M Return vs Nifty Z-Score]],Table2[6M Return vs Nifty Z-Score])</f>
        <v>689</v>
      </c>
      <c r="AU658">
        <f>_xlfn.RANK.AVG(Table2[[#This Row],[Sharpe Ratio Z-Score]],Table2[Sharpe Ratio Z-Score])</f>
        <v>637</v>
      </c>
      <c r="AV658">
        <f>(Table2[[#This Row],[Rank 1Y]]+Table2[[#This Row],[Rank 6M]]+Table2[[#This Row],[Rank Sharpe]])/3</f>
        <v>599.33333333333337</v>
      </c>
    </row>
    <row r="659" spans="1:48" x14ac:dyDescent="0.3">
      <c r="A659" t="s">
        <v>1170</v>
      </c>
      <c r="B659" t="s">
        <v>1171</v>
      </c>
      <c r="C659" t="s">
        <v>3147</v>
      </c>
      <c r="D659" t="s">
        <v>244</v>
      </c>
      <c r="E659">
        <v>10353.92960403</v>
      </c>
      <c r="F659">
        <v>529.95000000000005</v>
      </c>
      <c r="G659">
        <v>-13.2881414661577</v>
      </c>
      <c r="H659">
        <f>(Table2[[#This Row],[1Y Return vs Nifty]]-AVERAGE(Table2[1Y Return vs Nifty]))/_xlfn.STDEV.P(Table2[1Y Return vs Nifty])</f>
        <v>-0.63596325388552921</v>
      </c>
      <c r="I659">
        <v>-5.5807351835383798</v>
      </c>
      <c r="J659">
        <f>(Table2[[#This Row],[1M Return vs Nifty]]-AVERAGE(Table2[1M Return vs Nifty]))/_xlfn.STDEV.P(Table2[1M Return vs Nifty])</f>
        <v>-0.59878950580604173</v>
      </c>
      <c r="K659">
        <v>-27.5858515916245</v>
      </c>
      <c r="L659">
        <f>(Table2[[#This Row],[6M Return vs Nifty]]-AVERAGE(Table2[6M Return vs Nifty]))/_xlfn.STDEV.P(Table2[6M Return vs Nifty])</f>
        <v>-1.1563367784936425</v>
      </c>
      <c r="M659">
        <v>0.33729117478613102</v>
      </c>
      <c r="N659">
        <f>(Table2[[#This Row],[1W Return vs Nifty]]-AVERAGE(Table2[1W Return vs Nifty]))/_xlfn.STDEV.P(Table2[1W Return vs Nifty])</f>
        <v>-8.0254897003626077E-2</v>
      </c>
      <c r="O659">
        <v>540.46</v>
      </c>
      <c r="P659">
        <v>547.79472843646795</v>
      </c>
      <c r="Q659">
        <v>547.79112185883798</v>
      </c>
      <c r="R659">
        <v>41.560971018036099</v>
      </c>
      <c r="S659" s="1">
        <f>(Table2[[#This Row],[Close Price]]-Table2[[#This Row],[20D EMA]])/Table2[[#This Row],[20D EMA]]</f>
        <v>-1.9446397513229453E-2</v>
      </c>
      <c r="T659" s="1">
        <f>(Table2[[#This Row],[Close Price]]-Table2[[#This Row],[50D EMA]])/Table2[[#This Row],[50D EMA]]</f>
        <v>-3.2575575320706096E-2</v>
      </c>
      <c r="U659" s="1">
        <f>(Table2[[#This Row],[Close Price]]-Table2[[#This Row],[200D EMA]])/Table2[[#This Row],[200D EMA]]</f>
        <v>-3.256920593801714E-2</v>
      </c>
      <c r="V659">
        <v>0.388460200545929</v>
      </c>
      <c r="W659">
        <v>516.5</v>
      </c>
      <c r="X659">
        <v>532</v>
      </c>
      <c r="Y659">
        <v>490</v>
      </c>
      <c r="Z659">
        <v>532</v>
      </c>
      <c r="AA659">
        <v>490</v>
      </c>
      <c r="AB659">
        <v>608.6</v>
      </c>
      <c r="AC659" s="1">
        <f>(Table2[[#This Row],[Close Price]]/Table2[[#This Row],[Day Low]])-1</f>
        <v>2.6040658276863526E-2</v>
      </c>
      <c r="AD659" s="1">
        <f>(Table2[[#This Row],[Day High]]/Table2[[#This Row],[Close Price]])-1</f>
        <v>3.8682894612698249E-3</v>
      </c>
      <c r="AE659" s="1">
        <f>(Table2[[#This Row],[Close Price]]/Table2[[#This Row],[Current Week Low]])-1</f>
        <v>8.1530612244897993E-2</v>
      </c>
      <c r="AF659" s="1">
        <f>(Table2[[#This Row],[Current Week High]]/Table2[[#This Row],[Close Price]])-1</f>
        <v>3.8682894612698249E-3</v>
      </c>
      <c r="AG659" s="1">
        <f>(Table2[[#This Row],[Close Price]]/Table2[[#This Row],[Current Month Low]])-1</f>
        <v>8.1530612244897993E-2</v>
      </c>
      <c r="AH659" s="1">
        <f>(Table2[[#This Row],[Current Month High]]/Table2[[#This Row],[Close Price]])-1</f>
        <v>0.14841022737994147</v>
      </c>
      <c r="AI659">
        <v>33.861685064628702</v>
      </c>
      <c r="AJ659">
        <v>19.089887640449401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0.03</v>
      </c>
      <c r="AM659" t="s">
        <v>3182</v>
      </c>
      <c r="AN659">
        <v>-10.78</v>
      </c>
      <c r="AO659" t="s">
        <v>3181</v>
      </c>
      <c r="AP659">
        <v>-1.4852151074634E-2</v>
      </c>
      <c r="AQ659">
        <f>(Table2[[#This Row],[Sharpe Ratio]]-AVERAGE(Table2[Sharpe Ratio]))/_xlfn.STDEV.P(Table2[Sharpe Ratio])</f>
        <v>-0.86345861645110589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535</v>
      </c>
      <c r="AT659">
        <f>_xlfn.RANK.AVG(Table2[[#This Row],[6M Return vs Nifty Z-Score]],Table2[6M Return vs Nifty Z-Score])</f>
        <v>679</v>
      </c>
      <c r="AU659">
        <f>_xlfn.RANK.AVG(Table2[[#This Row],[Sharpe Ratio Z-Score]],Table2[Sharpe Ratio Z-Score])</f>
        <v>587</v>
      </c>
      <c r="AV659">
        <f>(Table2[[#This Row],[Rank 1Y]]+Table2[[#This Row],[Rank 6M]]+Table2[[#This Row],[Rank Sharpe]])/3</f>
        <v>600.33333333333337</v>
      </c>
    </row>
    <row r="660" spans="1:48" x14ac:dyDescent="0.3">
      <c r="A660" t="s">
        <v>1222</v>
      </c>
      <c r="B660" t="s">
        <v>1223</v>
      </c>
      <c r="C660" t="s">
        <v>3137</v>
      </c>
      <c r="D660" t="s">
        <v>21</v>
      </c>
      <c r="E660">
        <v>9592.0520744650003</v>
      </c>
      <c r="F660">
        <v>1523.45</v>
      </c>
      <c r="G660">
        <v>-28.780481492511399</v>
      </c>
      <c r="H660">
        <f>(Table2[[#This Row],[1Y Return vs Nifty]]-AVERAGE(Table2[1Y Return vs Nifty]))/_xlfn.STDEV.P(Table2[1Y Return vs Nifty])</f>
        <v>-0.90181082058195494</v>
      </c>
      <c r="I660">
        <v>3.51458767422299</v>
      </c>
      <c r="J660">
        <f>(Table2[[#This Row],[1M Return vs Nifty]]-AVERAGE(Table2[1M Return vs Nifty]))/_xlfn.STDEV.P(Table2[1M Return vs Nifty])</f>
        <v>0.45009938456839904</v>
      </c>
      <c r="K660">
        <v>-8.8376098637202301</v>
      </c>
      <c r="L660">
        <f>(Table2[[#This Row],[6M Return vs Nifty]]-AVERAGE(Table2[6M Return vs Nifty]))/_xlfn.STDEV.P(Table2[6M Return vs Nifty])</f>
        <v>-0.4925433298785048</v>
      </c>
      <c r="M660">
        <v>0.45839685148676301</v>
      </c>
      <c r="N660">
        <f>(Table2[[#This Row],[1W Return vs Nifty]]-AVERAGE(Table2[1W Return vs Nifty]))/_xlfn.STDEV.P(Table2[1W Return vs Nifty])</f>
        <v>-5.520196206722864E-2</v>
      </c>
      <c r="O660">
        <v>1539.27</v>
      </c>
      <c r="P660">
        <v>1566.5939152758799</v>
      </c>
      <c r="Q660">
        <v>1576.43716093944</v>
      </c>
      <c r="R660">
        <v>44.653058085281998</v>
      </c>
      <c r="S660" s="1">
        <f>(Table2[[#This Row],[Close Price]]-Table2[[#This Row],[20D EMA]])/Table2[[#This Row],[20D EMA]]</f>
        <v>-1.0277599121661526E-2</v>
      </c>
      <c r="T660" s="1">
        <f>(Table2[[#This Row],[Close Price]]-Table2[[#This Row],[50D EMA]])/Table2[[#This Row],[50D EMA]]</f>
        <v>-2.7539948199200137E-2</v>
      </c>
      <c r="U660" s="1">
        <f>(Table2[[#This Row],[Close Price]]-Table2[[#This Row],[200D EMA]])/Table2[[#This Row],[200D EMA]]</f>
        <v>-3.3611971509136154E-2</v>
      </c>
      <c r="V660">
        <v>0.60612386907754701</v>
      </c>
      <c r="W660">
        <v>1514.5</v>
      </c>
      <c r="X660">
        <v>1544</v>
      </c>
      <c r="Y660">
        <v>1491.5</v>
      </c>
      <c r="Z660">
        <v>1547</v>
      </c>
      <c r="AA660">
        <v>1486.15</v>
      </c>
      <c r="AB660">
        <v>1607.7</v>
      </c>
      <c r="AC660" s="1">
        <f>(Table2[[#This Row],[Close Price]]/Table2[[#This Row],[Day Low]])-1</f>
        <v>5.9095411026741651E-3</v>
      </c>
      <c r="AD660" s="1">
        <f>(Table2[[#This Row],[Day High]]/Table2[[#This Row],[Close Price]])-1</f>
        <v>1.3489120089271056E-2</v>
      </c>
      <c r="AE660" s="1">
        <f>(Table2[[#This Row],[Close Price]]/Table2[[#This Row],[Current Week Low]])-1</f>
        <v>2.1421387864565933E-2</v>
      </c>
      <c r="AF660" s="1">
        <f>(Table2[[#This Row],[Current Week High]]/Table2[[#This Row],[Close Price]])-1</f>
        <v>1.5458334700843457E-2</v>
      </c>
      <c r="AG660" s="1">
        <f>(Table2[[#This Row],[Close Price]]/Table2[[#This Row],[Current Month Low]])-1</f>
        <v>2.5098408639773861E-2</v>
      </c>
      <c r="AH660" s="1">
        <f>(Table2[[#This Row],[Current Month High]]/Table2[[#This Row],[Close Price]])-1</f>
        <v>5.5302110341658661E-2</v>
      </c>
      <c r="AI660">
        <v>27.5033640749614</v>
      </c>
      <c r="AJ660">
        <v>9.9130622993398596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-0.03</v>
      </c>
      <c r="AM660" t="s">
        <v>3181</v>
      </c>
      <c r="AN660">
        <v>-2.23</v>
      </c>
      <c r="AO660" t="s">
        <v>3181</v>
      </c>
      <c r="AP660">
        <v>-6.7321547920886002E-2</v>
      </c>
      <c r="AQ660">
        <f>(Table2[[#This Row],[Sharpe Ratio]]-AVERAGE(Table2[Sharpe Ratio]))/_xlfn.STDEV.P(Table2[Sharpe Ratio])</f>
        <v>-1.48676545168106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628</v>
      </c>
      <c r="AT660">
        <f>_xlfn.RANK.AVG(Table2[[#This Row],[6M Return vs Nifty Z-Score]],Table2[6M Return vs Nifty Z-Score])</f>
        <v>488</v>
      </c>
      <c r="AU660">
        <f>_xlfn.RANK.AVG(Table2[[#This Row],[Sharpe Ratio Z-Score]],Table2[Sharpe Ratio Z-Score])</f>
        <v>687</v>
      </c>
      <c r="AV660">
        <f>(Table2[[#This Row],[Rank 1Y]]+Table2[[#This Row],[Rank 6M]]+Table2[[#This Row],[Rank Sharpe]])/3</f>
        <v>601</v>
      </c>
    </row>
    <row r="661" spans="1:48" x14ac:dyDescent="0.3">
      <c r="A661" t="s">
        <v>1653</v>
      </c>
      <c r="B661" t="s">
        <v>1654</v>
      </c>
      <c r="C661" t="s">
        <v>3150</v>
      </c>
      <c r="D661" t="s">
        <v>284</v>
      </c>
      <c r="E661">
        <v>5434.3371356030002</v>
      </c>
      <c r="F661">
        <v>161.57</v>
      </c>
      <c r="G661">
        <v>-21.881325343442299</v>
      </c>
      <c r="H661">
        <f>(Table2[[#This Row],[1Y Return vs Nifty]]-AVERAGE(Table2[1Y Return vs Nifty]))/_xlfn.STDEV.P(Table2[1Y Return vs Nifty])</f>
        <v>-0.78342174111631491</v>
      </c>
      <c r="I661">
        <v>-3.8204480119209099</v>
      </c>
      <c r="J661">
        <f>(Table2[[#This Row],[1M Return vs Nifty]]-AVERAGE(Table2[1M Return vs Nifty]))/_xlfn.STDEV.P(Table2[1M Return vs Nifty])</f>
        <v>-0.39579004255964839</v>
      </c>
      <c r="K661">
        <v>-15.279202590172201</v>
      </c>
      <c r="L661">
        <f>(Table2[[#This Row],[6M Return vs Nifty]]-AVERAGE(Table2[6M Return vs Nifty]))/_xlfn.STDEV.P(Table2[6M Return vs Nifty])</f>
        <v>-0.72061202626733201</v>
      </c>
      <c r="M661">
        <v>0.85714171280018203</v>
      </c>
      <c r="N661">
        <f>(Table2[[#This Row],[1W Return vs Nifty]]-AVERAGE(Table2[1W Return vs Nifty]))/_xlfn.STDEV.P(Table2[1W Return vs Nifty])</f>
        <v>2.7285740729743355E-2</v>
      </c>
      <c r="O661">
        <v>166.13</v>
      </c>
      <c r="P661">
        <v>168.738595504578</v>
      </c>
      <c r="Q661">
        <v>167.51301016465899</v>
      </c>
      <c r="R661">
        <v>43.1954673551719</v>
      </c>
      <c r="S661" s="1">
        <f>(Table2[[#This Row],[Close Price]]-Table2[[#This Row],[20D EMA]])/Table2[[#This Row],[20D EMA]]</f>
        <v>-2.7448383795822564E-2</v>
      </c>
      <c r="T661" s="1">
        <f>(Table2[[#This Row],[Close Price]]-Table2[[#This Row],[50D EMA]])/Table2[[#This Row],[50D EMA]]</f>
        <v>-4.248343707698763E-2</v>
      </c>
      <c r="U661" s="1">
        <f>(Table2[[#This Row],[Close Price]]-Table2[[#This Row],[200D EMA]])/Table2[[#This Row],[200D EMA]]</f>
        <v>-3.5477902037681995E-2</v>
      </c>
      <c r="V661">
        <v>0.64901442091278405</v>
      </c>
      <c r="W661">
        <v>160.80000000000001</v>
      </c>
      <c r="X661">
        <v>163.95</v>
      </c>
      <c r="Y661">
        <v>153.88</v>
      </c>
      <c r="Z661">
        <v>164.22</v>
      </c>
      <c r="AA661">
        <v>151.68</v>
      </c>
      <c r="AB661">
        <v>185</v>
      </c>
      <c r="AC661" s="1">
        <f>(Table2[[#This Row],[Close Price]]/Table2[[#This Row],[Day Low]])-1</f>
        <v>4.7885572139303445E-3</v>
      </c>
      <c r="AD661" s="1">
        <f>(Table2[[#This Row],[Day High]]/Table2[[#This Row],[Close Price]])-1</f>
        <v>1.473045738689116E-2</v>
      </c>
      <c r="AE661" s="1">
        <f>(Table2[[#This Row],[Close Price]]/Table2[[#This Row],[Current Week Low]])-1</f>
        <v>4.9974005718741887E-2</v>
      </c>
      <c r="AF661" s="1">
        <f>(Table2[[#This Row],[Current Week High]]/Table2[[#This Row],[Close Price]])-1</f>
        <v>1.6401559695488066E-2</v>
      </c>
      <c r="AG661" s="1">
        <f>(Table2[[#This Row],[Close Price]]/Table2[[#This Row],[Current Month Low]])-1</f>
        <v>6.5203059071729852E-2</v>
      </c>
      <c r="AH661" s="1">
        <f>(Table2[[#This Row],[Current Month High]]/Table2[[#This Row],[Close Price]])-1</f>
        <v>0.14501454477935272</v>
      </c>
      <c r="AI661">
        <v>35.916321099213903</v>
      </c>
      <c r="AJ661">
        <v>24.236831987696998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0.13</v>
      </c>
      <c r="AM661" t="s">
        <v>3182</v>
      </c>
      <c r="AN661">
        <v>-7.37</v>
      </c>
      <c r="AO661" t="s">
        <v>3181</v>
      </c>
      <c r="AP661">
        <v>-4.8934320611092E-2</v>
      </c>
      <c r="AQ661">
        <f>(Table2[[#This Row],[Sharpe Ratio]]-AVERAGE(Table2[Sharpe Ratio]))/_xlfn.STDEV.P(Table2[Sharpe Ratio])</f>
        <v>-1.2683355639370739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590</v>
      </c>
      <c r="AT661">
        <f>_xlfn.RANK.AVG(Table2[[#This Row],[6M Return vs Nifty Z-Score]],Table2[6M Return vs Nifty Z-Score])</f>
        <v>557</v>
      </c>
      <c r="AU661">
        <f>_xlfn.RANK.AVG(Table2[[#This Row],[Sharpe Ratio Z-Score]],Table2[Sharpe Ratio Z-Score])</f>
        <v>657</v>
      </c>
      <c r="AV661">
        <f>(Table2[[#This Row],[Rank 1Y]]+Table2[[#This Row],[Rank 6M]]+Table2[[#This Row],[Rank Sharpe]])/3</f>
        <v>601.33333333333337</v>
      </c>
    </row>
    <row r="662" spans="1:48" x14ac:dyDescent="0.3">
      <c r="A662" t="s">
        <v>2018</v>
      </c>
      <c r="B662" t="s">
        <v>2019</v>
      </c>
      <c r="C662" t="s">
        <v>3142</v>
      </c>
      <c r="D662" t="s">
        <v>202</v>
      </c>
      <c r="E662">
        <v>3207.1646150249999</v>
      </c>
      <c r="F662">
        <v>204.37</v>
      </c>
      <c r="G662">
        <v>-48.427161243882303</v>
      </c>
      <c r="H662">
        <f>(Table2[[#This Row],[1Y Return vs Nifty]]-AVERAGE(Table2[1Y Return vs Nifty]))/_xlfn.STDEV.P(Table2[1Y Return vs Nifty])</f>
        <v>-1.2389465919813119</v>
      </c>
      <c r="I662">
        <v>0.44767187995660401</v>
      </c>
      <c r="J662">
        <f>(Table2[[#This Row],[1M Return vs Nifty]]-AVERAGE(Table2[1M Return vs Nifty]))/_xlfn.STDEV.P(Table2[1M Return vs Nifty])</f>
        <v>9.6417172883647498E-2</v>
      </c>
      <c r="K662">
        <v>-18.262433695225301</v>
      </c>
      <c r="L662">
        <f>(Table2[[#This Row],[6M Return vs Nifty]]-AVERAGE(Table2[6M Return vs Nifty]))/_xlfn.STDEV.P(Table2[6M Return vs Nifty])</f>
        <v>-0.82623522507065272</v>
      </c>
      <c r="M662">
        <v>-8.0637941507657393E-3</v>
      </c>
      <c r="N662">
        <f>(Table2[[#This Row],[1W Return vs Nifty]]-AVERAGE(Table2[1W Return vs Nifty]))/_xlfn.STDEV.P(Table2[1W Return vs Nifty])</f>
        <v>-0.15169791934951818</v>
      </c>
      <c r="O662">
        <v>205.71</v>
      </c>
      <c r="P662">
        <v>212.39290535263899</v>
      </c>
      <c r="Q662">
        <v>224.51969020154399</v>
      </c>
      <c r="R662">
        <v>48.241556883039401</v>
      </c>
      <c r="S662" s="1">
        <f>(Table2[[#This Row],[Close Price]]-Table2[[#This Row],[20D EMA]])/Table2[[#This Row],[20D EMA]]</f>
        <v>-6.5140245977346909E-3</v>
      </c>
      <c r="T662" s="1">
        <f>(Table2[[#This Row],[Close Price]]-Table2[[#This Row],[50D EMA]])/Table2[[#This Row],[50D EMA]]</f>
        <v>-3.7773885805264737E-2</v>
      </c>
      <c r="U662" s="1">
        <f>(Table2[[#This Row],[Close Price]]-Table2[[#This Row],[200D EMA]])/Table2[[#This Row],[200D EMA]]</f>
        <v>-8.9745759863895547E-2</v>
      </c>
      <c r="V662">
        <v>0.68473281870775204</v>
      </c>
      <c r="W662">
        <v>199.65</v>
      </c>
      <c r="X662">
        <v>205</v>
      </c>
      <c r="Y662">
        <v>188.85</v>
      </c>
      <c r="Z662">
        <v>205</v>
      </c>
      <c r="AA662">
        <v>188.85</v>
      </c>
      <c r="AB662">
        <v>217.99</v>
      </c>
      <c r="AC662" s="1">
        <f>(Table2[[#This Row],[Close Price]]/Table2[[#This Row],[Day Low]])-1</f>
        <v>2.3641372401703054E-2</v>
      </c>
      <c r="AD662" s="1">
        <f>(Table2[[#This Row],[Day High]]/Table2[[#This Row],[Close Price]])-1</f>
        <v>3.0826442237119611E-3</v>
      </c>
      <c r="AE662" s="1">
        <f>(Table2[[#This Row],[Close Price]]/Table2[[#This Row],[Current Week Low]])-1</f>
        <v>8.2181625628805932E-2</v>
      </c>
      <c r="AF662" s="1">
        <f>(Table2[[#This Row],[Current Week High]]/Table2[[#This Row],[Close Price]])-1</f>
        <v>3.0826442237119611E-3</v>
      </c>
      <c r="AG662" s="1">
        <f>(Table2[[#This Row],[Close Price]]/Table2[[#This Row],[Current Month Low]])-1</f>
        <v>8.2181625628805932E-2</v>
      </c>
      <c r="AH662" s="1">
        <f>(Table2[[#This Row],[Current Month High]]/Table2[[#This Row],[Close Price]])-1</f>
        <v>6.6643832265009584E-2</v>
      </c>
      <c r="AI662">
        <v>45.765034006948099</v>
      </c>
      <c r="AJ662">
        <v>8.2181625628805897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0.02</v>
      </c>
      <c r="AM662" t="s">
        <v>3182</v>
      </c>
      <c r="AN662">
        <v>-3.32</v>
      </c>
      <c r="AO662" t="s">
        <v>3181</v>
      </c>
      <c r="AP662">
        <v>1.2726054697999999E-3</v>
      </c>
      <c r="AQ662">
        <f>(Table2[[#This Row],[Sharpe Ratio]]-AVERAGE(Table2[Sharpe Ratio]))/_xlfn.STDEV.P(Table2[Sharpe Ratio])</f>
        <v>-0.67190560508305963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703</v>
      </c>
      <c r="AT662">
        <f>_xlfn.RANK.AVG(Table2[[#This Row],[6M Return vs Nifty Z-Score]],Table2[6M Return vs Nifty Z-Score])</f>
        <v>603</v>
      </c>
      <c r="AU662">
        <f>_xlfn.RANK.AVG(Table2[[#This Row],[Sharpe Ratio Z-Score]],Table2[Sharpe Ratio Z-Score])</f>
        <v>498</v>
      </c>
      <c r="AV662">
        <f>(Table2[[#This Row],[Rank 1Y]]+Table2[[#This Row],[Rank 6M]]+Table2[[#This Row],[Rank Sharpe]])/3</f>
        <v>601.33333333333337</v>
      </c>
    </row>
    <row r="663" spans="1:48" x14ac:dyDescent="0.3">
      <c r="A663" t="s">
        <v>1737</v>
      </c>
      <c r="B663" t="s">
        <v>1738</v>
      </c>
      <c r="C663" t="s">
        <v>3145</v>
      </c>
      <c r="D663" t="s">
        <v>1141</v>
      </c>
      <c r="E663">
        <v>4680.6906054999999</v>
      </c>
      <c r="F663">
        <v>2792.3</v>
      </c>
      <c r="G663">
        <v>-7.85135670877506</v>
      </c>
      <c r="H663">
        <f>(Table2[[#This Row],[1Y Return vs Nifty]]-AVERAGE(Table2[1Y Return vs Nifty]))/_xlfn.STDEV.P(Table2[1Y Return vs Nifty])</f>
        <v>-0.54266837422605063</v>
      </c>
      <c r="I663">
        <v>-3.9297369246943101</v>
      </c>
      <c r="J663">
        <f>(Table2[[#This Row],[1M Return vs Nifty]]-AVERAGE(Table2[1M Return vs Nifty]))/_xlfn.STDEV.P(Table2[1M Return vs Nifty])</f>
        <v>-0.40839343534095041</v>
      </c>
      <c r="K663">
        <v>-19.433400146268902</v>
      </c>
      <c r="L663">
        <f>(Table2[[#This Row],[6M Return vs Nifty]]-AVERAGE(Table2[6M Return vs Nifty]))/_xlfn.STDEV.P(Table2[6M Return vs Nifty])</f>
        <v>-0.86769403865070083</v>
      </c>
      <c r="M663">
        <v>-2.2103518785380398</v>
      </c>
      <c r="N663">
        <f>(Table2[[#This Row],[1W Return vs Nifty]]-AVERAGE(Table2[1W Return vs Nifty]))/_xlfn.STDEV.P(Table2[1W Return vs Nifty])</f>
        <v>-0.6072816838145394</v>
      </c>
      <c r="O663">
        <v>2917.78</v>
      </c>
      <c r="P663">
        <v>3006.1293817178898</v>
      </c>
      <c r="Q663">
        <v>2993.9564221236101</v>
      </c>
      <c r="R663">
        <v>31.629061466686402</v>
      </c>
      <c r="S663" s="1">
        <f>(Table2[[#This Row],[Close Price]]-Table2[[#This Row],[20D EMA]])/Table2[[#This Row],[20D EMA]]</f>
        <v>-4.3005298548896766E-2</v>
      </c>
      <c r="T663" s="1">
        <f>(Table2[[#This Row],[Close Price]]-Table2[[#This Row],[50D EMA]])/Table2[[#This Row],[50D EMA]]</f>
        <v>-7.1131130622093919E-2</v>
      </c>
      <c r="U663" s="1">
        <f>(Table2[[#This Row],[Close Price]]-Table2[[#This Row],[200D EMA]])/Table2[[#This Row],[200D EMA]]</f>
        <v>-6.7354494752657493E-2</v>
      </c>
      <c r="V663">
        <v>0.62375016262160399</v>
      </c>
      <c r="W663">
        <v>2750</v>
      </c>
      <c r="X663">
        <v>2804.8</v>
      </c>
      <c r="Y663">
        <v>2730</v>
      </c>
      <c r="Z663">
        <v>2825.15</v>
      </c>
      <c r="AA663">
        <v>2730</v>
      </c>
      <c r="AB663">
        <v>3140</v>
      </c>
      <c r="AC663" s="1">
        <f>(Table2[[#This Row],[Close Price]]/Table2[[#This Row],[Day Low]])-1</f>
        <v>1.5381818181818163E-2</v>
      </c>
      <c r="AD663" s="1">
        <f>(Table2[[#This Row],[Day High]]/Table2[[#This Row],[Close Price]])-1</f>
        <v>4.4765963542598985E-3</v>
      </c>
      <c r="AE663" s="1">
        <f>(Table2[[#This Row],[Close Price]]/Table2[[#This Row],[Current Week Low]])-1</f>
        <v>2.2820512820512784E-2</v>
      </c>
      <c r="AF663" s="1">
        <f>(Table2[[#This Row],[Current Week High]]/Table2[[#This Row],[Close Price]])-1</f>
        <v>1.176449521899503E-2</v>
      </c>
      <c r="AG663" s="1">
        <f>(Table2[[#This Row],[Close Price]]/Table2[[#This Row],[Current Month Low]])-1</f>
        <v>2.2820512820512784E-2</v>
      </c>
      <c r="AH663" s="1">
        <f>(Table2[[#This Row],[Current Month High]]/Table2[[#This Row],[Close Price]])-1</f>
        <v>0.12452100419009415</v>
      </c>
      <c r="AI663">
        <v>32.5072520860938</v>
      </c>
      <c r="AJ663">
        <v>21.404347826086902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</v>
      </c>
      <c r="AM663">
        <v>0</v>
      </c>
      <c r="AN663">
        <v>-7.91</v>
      </c>
      <c r="AO663" t="s">
        <v>3181</v>
      </c>
      <c r="AP663">
        <v>-8.5990013624299005E-2</v>
      </c>
      <c r="AQ663">
        <f>(Table2[[#This Row],[Sharpe Ratio]]-AVERAGE(Table2[Sharpe Ratio]))/_xlfn.STDEV.P(Table2[Sharpe Ratio])</f>
        <v>-1.7085362928876044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493</v>
      </c>
      <c r="AT663">
        <f>_xlfn.RANK.AVG(Table2[[#This Row],[6M Return vs Nifty Z-Score]],Table2[6M Return vs Nifty Z-Score])</f>
        <v>613</v>
      </c>
      <c r="AU663">
        <f>_xlfn.RANK.AVG(Table2[[#This Row],[Sharpe Ratio Z-Score]],Table2[Sharpe Ratio Z-Score])</f>
        <v>700</v>
      </c>
      <c r="AV663">
        <f>(Table2[[#This Row],[Rank 1Y]]+Table2[[#This Row],[Rank 6M]]+Table2[[#This Row],[Rank Sharpe]])/3</f>
        <v>602</v>
      </c>
    </row>
    <row r="664" spans="1:48" x14ac:dyDescent="0.3">
      <c r="A664" t="s">
        <v>52</v>
      </c>
      <c r="B664" t="s">
        <v>53</v>
      </c>
      <c r="C664" t="s">
        <v>3136</v>
      </c>
      <c r="D664" t="s">
        <v>54</v>
      </c>
      <c r="E664">
        <v>426244.59435949998</v>
      </c>
      <c r="F664">
        <v>6889.75</v>
      </c>
      <c r="G664">
        <v>-34.911633316861199</v>
      </c>
      <c r="H664">
        <f>(Table2[[#This Row],[1Y Return vs Nifty]]-AVERAGE(Table2[1Y Return vs Nifty]))/_xlfn.STDEV.P(Table2[1Y Return vs Nifty])</f>
        <v>-1.0070209948214222</v>
      </c>
      <c r="I664">
        <v>-3.3459681591746202</v>
      </c>
      <c r="J664">
        <f>(Table2[[#This Row],[1M Return vs Nifty]]-AVERAGE(Table2[1M Return vs Nifty]))/_xlfn.STDEV.P(Table2[1M Return vs Nifty])</f>
        <v>-0.34107217778067594</v>
      </c>
      <c r="K664">
        <v>-6.9779082216830997</v>
      </c>
      <c r="L664">
        <f>(Table2[[#This Row],[6M Return vs Nifty]]-AVERAGE(Table2[6M Return vs Nifty]))/_xlfn.STDEV.P(Table2[6M Return vs Nifty])</f>
        <v>-0.42669940785750082</v>
      </c>
      <c r="M664">
        <v>-5.8590263622124099E-2</v>
      </c>
      <c r="N664">
        <f>(Table2[[#This Row],[1W Return vs Nifty]]-AVERAGE(Table2[1W Return vs Nifty]))/_xlfn.STDEV.P(Table2[1W Return vs Nifty])</f>
        <v>-0.16215024814795181</v>
      </c>
      <c r="O664">
        <v>7046.27</v>
      </c>
      <c r="P664">
        <v>7117.4767199280896</v>
      </c>
      <c r="Q664">
        <v>7054.4847728783998</v>
      </c>
      <c r="R664">
        <v>45.359121073369799</v>
      </c>
      <c r="S664" s="1">
        <f>(Table2[[#This Row],[Close Price]]-Table2[[#This Row],[20D EMA]])/Table2[[#This Row],[20D EMA]]</f>
        <v>-2.2213170940086093E-2</v>
      </c>
      <c r="T664" s="1">
        <f>(Table2[[#This Row],[Close Price]]-Table2[[#This Row],[50D EMA]])/Table2[[#This Row],[50D EMA]]</f>
        <v>-3.199542884214595E-2</v>
      </c>
      <c r="U664" s="1">
        <f>(Table2[[#This Row],[Close Price]]-Table2[[#This Row],[200D EMA]])/Table2[[#This Row],[200D EMA]]</f>
        <v>-2.3351779496602984E-2</v>
      </c>
      <c r="V664">
        <v>1.0236623100725899</v>
      </c>
      <c r="W664">
        <v>6879.75</v>
      </c>
      <c r="X664">
        <v>6970.8</v>
      </c>
      <c r="Y664">
        <v>6802.2</v>
      </c>
      <c r="Z664">
        <v>7060</v>
      </c>
      <c r="AA664">
        <v>6601</v>
      </c>
      <c r="AB664">
        <v>7814.65</v>
      </c>
      <c r="AC664" s="1">
        <f>(Table2[[#This Row],[Close Price]]/Table2[[#This Row],[Day Low]])-1</f>
        <v>1.4535411897234063E-3</v>
      </c>
      <c r="AD664" s="1">
        <f>(Table2[[#This Row],[Day High]]/Table2[[#This Row],[Close Price]])-1</f>
        <v>1.1763852099132777E-2</v>
      </c>
      <c r="AE664" s="1">
        <f>(Table2[[#This Row],[Close Price]]/Table2[[#This Row],[Current Week Low]])-1</f>
        <v>1.2870835906030331E-2</v>
      </c>
      <c r="AF664" s="1">
        <f>(Table2[[#This Row],[Current Week High]]/Table2[[#This Row],[Close Price]])-1</f>
        <v>2.4710620849813125E-2</v>
      </c>
      <c r="AG664" s="1">
        <f>(Table2[[#This Row],[Close Price]]/Table2[[#This Row],[Current Month Low]])-1</f>
        <v>4.3743372216330956E-2</v>
      </c>
      <c r="AH664" s="1">
        <f>(Table2[[#This Row],[Current Month High]]/Table2[[#This Row],[Close Price]])-1</f>
        <v>0.1342428970572227</v>
      </c>
      <c r="AI664">
        <v>13.647084437026001</v>
      </c>
      <c r="AJ664">
        <v>11.3440964478489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0.01</v>
      </c>
      <c r="AM664" t="s">
        <v>3182</v>
      </c>
      <c r="AN664">
        <v>-1.81</v>
      </c>
      <c r="AO664" t="s">
        <v>3181</v>
      </c>
      <c r="AP664">
        <v>-6.3242166682189002E-2</v>
      </c>
      <c r="AQ664">
        <f>(Table2[[#This Row],[Sharpe Ratio]]-AVERAGE(Table2[Sharpe Ratio]))/_xlfn.STDEV.P(Table2[Sharpe Ratio])</f>
        <v>-1.4383047038466716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659</v>
      </c>
      <c r="AT664">
        <f>_xlfn.RANK.AVG(Table2[[#This Row],[6M Return vs Nifty Z-Score]],Table2[6M Return vs Nifty Z-Score])</f>
        <v>468</v>
      </c>
      <c r="AU664">
        <f>_xlfn.RANK.AVG(Table2[[#This Row],[Sharpe Ratio Z-Score]],Table2[Sharpe Ratio Z-Score])</f>
        <v>680</v>
      </c>
      <c r="AV664">
        <f>(Table2[[#This Row],[Rank 1Y]]+Table2[[#This Row],[Rank 6M]]+Table2[[#This Row],[Rank Sharpe]])/3</f>
        <v>602.33333333333337</v>
      </c>
    </row>
    <row r="665" spans="1:48" x14ac:dyDescent="0.3">
      <c r="A665" t="s">
        <v>482</v>
      </c>
      <c r="B665" t="s">
        <v>483</v>
      </c>
      <c r="C665" t="s">
        <v>3136</v>
      </c>
      <c r="D665" t="s">
        <v>54</v>
      </c>
      <c r="E665">
        <v>45551.695911884999</v>
      </c>
      <c r="F665">
        <v>612.45000000000005</v>
      </c>
      <c r="G665">
        <v>-35.3316779501898</v>
      </c>
      <c r="H665">
        <f>(Table2[[#This Row],[1Y Return vs Nifty]]-AVERAGE(Table2[1Y Return vs Nifty]))/_xlfn.STDEV.P(Table2[1Y Return vs Nifty])</f>
        <v>-1.0142289339374204</v>
      </c>
      <c r="I665">
        <v>-11.7563861750256</v>
      </c>
      <c r="J665">
        <f>(Table2[[#This Row],[1M Return vs Nifty]]-AVERAGE(Table2[1M Return vs Nifty]))/_xlfn.STDEV.P(Table2[1M Return vs Nifty])</f>
        <v>-1.3109766174788613</v>
      </c>
      <c r="K665">
        <v>-12.1709944628741</v>
      </c>
      <c r="L665">
        <f>(Table2[[#This Row],[6M Return vs Nifty]]-AVERAGE(Table2[6M Return vs Nifty]))/_xlfn.STDEV.P(Table2[6M Return vs Nifty])</f>
        <v>-0.61056393633034389</v>
      </c>
      <c r="M665">
        <v>-7.8198243970575696</v>
      </c>
      <c r="N665">
        <f>(Table2[[#This Row],[1W Return vs Nifty]]-AVERAGE(Table2[1W Return vs Nifty]))/_xlfn.STDEV.P(Table2[1W Return vs Nifty])</f>
        <v>-1.7677041665803361</v>
      </c>
      <c r="O665">
        <v>658.41</v>
      </c>
      <c r="P665">
        <v>674.27475109781699</v>
      </c>
      <c r="Q665">
        <v>666.45390514533801</v>
      </c>
      <c r="R665">
        <v>25.2126086612489</v>
      </c>
      <c r="S665" s="1">
        <f>(Table2[[#This Row],[Close Price]]-Table2[[#This Row],[20D EMA]])/Table2[[#This Row],[20D EMA]]</f>
        <v>-6.9804529092814399E-2</v>
      </c>
      <c r="T665" s="1">
        <f>(Table2[[#This Row],[Close Price]]-Table2[[#This Row],[50D EMA]])/Table2[[#This Row],[50D EMA]]</f>
        <v>-9.169074030602109E-2</v>
      </c>
      <c r="U665" s="1">
        <f>(Table2[[#This Row],[Close Price]]-Table2[[#This Row],[200D EMA]])/Table2[[#This Row],[200D EMA]]</f>
        <v>-8.1031718365519936E-2</v>
      </c>
      <c r="V665">
        <v>1.05248572090671</v>
      </c>
      <c r="W665">
        <v>606.15</v>
      </c>
      <c r="X665">
        <v>616</v>
      </c>
      <c r="Y665">
        <v>602.65</v>
      </c>
      <c r="Z665">
        <v>625.65</v>
      </c>
      <c r="AA665">
        <v>599.25</v>
      </c>
      <c r="AB665">
        <v>748.15</v>
      </c>
      <c r="AC665" s="1">
        <f>(Table2[[#This Row],[Close Price]]/Table2[[#This Row],[Day Low]])-1</f>
        <v>1.0393466963622977E-2</v>
      </c>
      <c r="AD665" s="1">
        <f>(Table2[[#This Row],[Day High]]/Table2[[#This Row],[Close Price]])-1</f>
        <v>5.7963915421666012E-3</v>
      </c>
      <c r="AE665" s="1">
        <f>(Table2[[#This Row],[Close Price]]/Table2[[#This Row],[Current Week Low]])-1</f>
        <v>1.626151165684897E-2</v>
      </c>
      <c r="AF665" s="1">
        <f>(Table2[[#This Row],[Current Week High]]/Table2[[#This Row],[Close Price]])-1</f>
        <v>2.1552779818760692E-2</v>
      </c>
      <c r="AG665" s="1">
        <f>(Table2[[#This Row],[Close Price]]/Table2[[#This Row],[Current Month Low]])-1</f>
        <v>2.2027534418022521E-2</v>
      </c>
      <c r="AH665" s="1">
        <f>(Table2[[#This Row],[Current Month High]]/Table2[[#This Row],[Close Price]])-1</f>
        <v>0.22156910768225968</v>
      </c>
      <c r="AI665">
        <v>32.810841701363302</v>
      </c>
      <c r="AJ665">
        <v>10.610438865811799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-0.03</v>
      </c>
      <c r="AM665" t="s">
        <v>3181</v>
      </c>
      <c r="AN665">
        <v>-11.98</v>
      </c>
      <c r="AO665" t="s">
        <v>3181</v>
      </c>
      <c r="AP665">
        <v>-2.8215889504153002E-2</v>
      </c>
      <c r="AQ665">
        <f>(Table2[[#This Row],[Sharpe Ratio]]-AVERAGE(Table2[Sharpe Ratio]))/_xlfn.STDEV.P(Table2[Sharpe Ratio])</f>
        <v>-1.0222122901735706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663</v>
      </c>
      <c r="AT665">
        <f>_xlfn.RANK.AVG(Table2[[#This Row],[6M Return vs Nifty Z-Score]],Table2[6M Return vs Nifty Z-Score])</f>
        <v>525</v>
      </c>
      <c r="AU665">
        <f>_xlfn.RANK.AVG(Table2[[#This Row],[Sharpe Ratio Z-Score]],Table2[Sharpe Ratio Z-Score])</f>
        <v>619</v>
      </c>
      <c r="AV665">
        <f>(Table2[[#This Row],[Rank 1Y]]+Table2[[#This Row],[Rank 6M]]+Table2[[#This Row],[Rank Sharpe]])/3</f>
        <v>602.33333333333337</v>
      </c>
    </row>
    <row r="666" spans="1:48" x14ac:dyDescent="0.3">
      <c r="A666" t="s">
        <v>1969</v>
      </c>
      <c r="B666" t="s">
        <v>1970</v>
      </c>
      <c r="C666" t="s">
        <v>3153</v>
      </c>
      <c r="D666" t="s">
        <v>1971</v>
      </c>
      <c r="E666">
        <v>3434.0027300000002</v>
      </c>
      <c r="F666">
        <v>19.399999999999999</v>
      </c>
      <c r="G666">
        <v>-19.682760586963401</v>
      </c>
      <c r="H666">
        <f>(Table2[[#This Row],[1Y Return vs Nifty]]-AVERAGE(Table2[1Y Return vs Nifty]))/_xlfn.STDEV.P(Table2[1Y Return vs Nifty])</f>
        <v>-0.74569451012731114</v>
      </c>
      <c r="I666">
        <v>-0.60028616786176903</v>
      </c>
      <c r="J666">
        <f>(Table2[[#This Row],[1M Return vs Nifty]]-AVERAGE(Table2[1M Return vs Nifty]))/_xlfn.STDEV.P(Table2[1M Return vs Nifty])</f>
        <v>-2.4435222476589597E-2</v>
      </c>
      <c r="K666">
        <v>-18.6976510267015</v>
      </c>
      <c r="L666">
        <f>(Table2[[#This Row],[6M Return vs Nifty]]-AVERAGE(Table2[6M Return vs Nifty]))/_xlfn.STDEV.P(Table2[6M Return vs Nifty])</f>
        <v>-0.84164437210163445</v>
      </c>
      <c r="M666">
        <v>2.3224259785599202</v>
      </c>
      <c r="N666">
        <f>(Table2[[#This Row],[1W Return vs Nifty]]-AVERAGE(Table2[1W Return vs Nifty]))/_xlfn.STDEV.P(Table2[1W Return vs Nifty])</f>
        <v>0.3304067204683756</v>
      </c>
      <c r="O666">
        <v>19.5</v>
      </c>
      <c r="P666">
        <v>20.252832975518398</v>
      </c>
      <c r="Q666">
        <v>20.924970847605099</v>
      </c>
      <c r="R666">
        <v>49.938168343996701</v>
      </c>
      <c r="S666" s="1">
        <f>(Table2[[#This Row],[Close Price]]-Table2[[#This Row],[20D EMA]])/Table2[[#This Row],[20D EMA]]</f>
        <v>-5.1282051282052011E-3</v>
      </c>
      <c r="T666" s="1">
        <f>(Table2[[#This Row],[Close Price]]-Table2[[#This Row],[50D EMA]])/Table2[[#This Row],[50D EMA]]</f>
        <v>-4.2109317572968839E-2</v>
      </c>
      <c r="U666" s="1">
        <f>(Table2[[#This Row],[Close Price]]-Table2[[#This Row],[200D EMA]])/Table2[[#This Row],[200D EMA]]</f>
        <v>-7.2878039291492544E-2</v>
      </c>
      <c r="V666">
        <v>0.46147769360725499</v>
      </c>
      <c r="W666">
        <v>19.28</v>
      </c>
      <c r="X666">
        <v>19.54</v>
      </c>
      <c r="Y666">
        <v>17.88</v>
      </c>
      <c r="Z666">
        <v>19.54</v>
      </c>
      <c r="AA666">
        <v>17.88</v>
      </c>
      <c r="AB666">
        <v>21.11</v>
      </c>
      <c r="AC666" s="1">
        <f>(Table2[[#This Row],[Close Price]]/Table2[[#This Row],[Day Low]])-1</f>
        <v>6.2240663900414717E-3</v>
      </c>
      <c r="AD666" s="1">
        <f>(Table2[[#This Row],[Day High]]/Table2[[#This Row],[Close Price]])-1</f>
        <v>7.2164948453607991E-3</v>
      </c>
      <c r="AE666" s="1">
        <f>(Table2[[#This Row],[Close Price]]/Table2[[#This Row],[Current Week Low]])-1</f>
        <v>8.5011185682326573E-2</v>
      </c>
      <c r="AF666" s="1">
        <f>(Table2[[#This Row],[Current Week High]]/Table2[[#This Row],[Close Price]])-1</f>
        <v>7.2164948453607991E-3</v>
      </c>
      <c r="AG666" s="1">
        <f>(Table2[[#This Row],[Close Price]]/Table2[[#This Row],[Current Month Low]])-1</f>
        <v>8.5011185682326573E-2</v>
      </c>
      <c r="AH666" s="1">
        <f>(Table2[[#This Row],[Current Month High]]/Table2[[#This Row],[Close Price]])-1</f>
        <v>8.8144329896907347E-2</v>
      </c>
      <c r="AI666">
        <v>44.072164948453597</v>
      </c>
      <c r="AJ666">
        <v>8.6834733893557292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-0.12</v>
      </c>
      <c r="AM666" t="s">
        <v>3181</v>
      </c>
      <c r="AN666">
        <v>-6.19</v>
      </c>
      <c r="AO666" t="s">
        <v>3181</v>
      </c>
      <c r="AP666">
        <v>-3.5277554922540998E-2</v>
      </c>
      <c r="AQ666">
        <f>(Table2[[#This Row],[Sharpe Ratio]]-AVERAGE(Table2[Sharpe Ratio]))/_xlfn.STDEV.P(Table2[Sharpe Ratio])</f>
        <v>-1.1061008916813397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575</v>
      </c>
      <c r="AT666">
        <f>_xlfn.RANK.AVG(Table2[[#This Row],[6M Return vs Nifty Z-Score]],Table2[6M Return vs Nifty Z-Score])</f>
        <v>606</v>
      </c>
      <c r="AU666">
        <f>_xlfn.RANK.AVG(Table2[[#This Row],[Sharpe Ratio Z-Score]],Table2[Sharpe Ratio Z-Score])</f>
        <v>632</v>
      </c>
      <c r="AV666">
        <f>(Table2[[#This Row],[Rank 1Y]]+Table2[[#This Row],[Rank 6M]]+Table2[[#This Row],[Rank Sharpe]])/3</f>
        <v>604.33333333333337</v>
      </c>
    </row>
    <row r="667" spans="1:48" x14ac:dyDescent="0.3">
      <c r="A667" t="s">
        <v>1479</v>
      </c>
      <c r="B667" t="s">
        <v>1480</v>
      </c>
      <c r="C667" t="s">
        <v>3140</v>
      </c>
      <c r="D667" t="s">
        <v>51</v>
      </c>
      <c r="E667">
        <v>7006.4210849199999</v>
      </c>
      <c r="F667">
        <v>215.9</v>
      </c>
      <c r="G667">
        <v>-32.3793042237007</v>
      </c>
      <c r="H667">
        <f>(Table2[[#This Row],[1Y Return vs Nifty]]-AVERAGE(Table2[1Y Return vs Nifty]))/_xlfn.STDEV.P(Table2[1Y Return vs Nifty])</f>
        <v>-0.96356638910362258</v>
      </c>
      <c r="I667">
        <v>6.1602719103071601</v>
      </c>
      <c r="J667">
        <f>(Table2[[#This Row],[1M Return vs Nifty]]-AVERAGE(Table2[1M Return vs Nifty]))/_xlfn.STDEV.P(Table2[1M Return vs Nifty])</f>
        <v>0.7552044199877237</v>
      </c>
      <c r="K667">
        <v>-16.117625661202698</v>
      </c>
      <c r="L667">
        <f>(Table2[[#This Row],[6M Return vs Nifty]]-AVERAGE(Table2[6M Return vs Nifty]))/_xlfn.STDEV.P(Table2[6M Return vs Nifty])</f>
        <v>-0.75029692951292515</v>
      </c>
      <c r="M667">
        <v>4.1332691832097197</v>
      </c>
      <c r="N667">
        <f>(Table2[[#This Row],[1W Return vs Nifty]]-AVERAGE(Table2[1W Return vs Nifty]))/_xlfn.STDEV.P(Table2[1W Return vs Nifty])</f>
        <v>0.70501291748632355</v>
      </c>
      <c r="O667">
        <v>211.88</v>
      </c>
      <c r="P667">
        <v>216.25892188381999</v>
      </c>
      <c r="Q667">
        <v>244.55453383174901</v>
      </c>
      <c r="R667">
        <v>63.534142787950401</v>
      </c>
      <c r="S667" s="1">
        <f>(Table2[[#This Row],[Close Price]]-Table2[[#This Row],[20D EMA]])/Table2[[#This Row],[20D EMA]]</f>
        <v>1.8973003586936051E-2</v>
      </c>
      <c r="T667" s="1">
        <f>(Table2[[#This Row],[Close Price]]-Table2[[#This Row],[50D EMA]])/Table2[[#This Row],[50D EMA]]</f>
        <v>-1.6596859019430915E-3</v>
      </c>
      <c r="U667" s="1">
        <f>(Table2[[#This Row],[Close Price]]-Table2[[#This Row],[200D EMA]])/Table2[[#This Row],[200D EMA]]</f>
        <v>-0.11717032345621133</v>
      </c>
      <c r="V667">
        <v>0.82960532721427904</v>
      </c>
      <c r="W667">
        <v>213.35</v>
      </c>
      <c r="X667">
        <v>216.94</v>
      </c>
      <c r="Y667">
        <v>204.7</v>
      </c>
      <c r="Z667">
        <v>223.94</v>
      </c>
      <c r="AA667">
        <v>198.7</v>
      </c>
      <c r="AB667">
        <v>223.94</v>
      </c>
      <c r="AC667" s="1">
        <f>(Table2[[#This Row],[Close Price]]/Table2[[#This Row],[Day Low]])-1</f>
        <v>1.195219123505975E-2</v>
      </c>
      <c r="AD667" s="1">
        <f>(Table2[[#This Row],[Day High]]/Table2[[#This Row],[Close Price]])-1</f>
        <v>4.8170449282074479E-3</v>
      </c>
      <c r="AE667" s="1">
        <f>(Table2[[#This Row],[Close Price]]/Table2[[#This Row],[Current Week Low]])-1</f>
        <v>5.4714215925744991E-2</v>
      </c>
      <c r="AF667" s="1">
        <f>(Table2[[#This Row],[Current Week High]]/Table2[[#This Row],[Close Price]])-1</f>
        <v>3.7239462714219407E-2</v>
      </c>
      <c r="AG667" s="1">
        <f>(Table2[[#This Row],[Close Price]]/Table2[[#This Row],[Current Month Low]])-1</f>
        <v>8.656265727226975E-2</v>
      </c>
      <c r="AH667" s="1">
        <f>(Table2[[#This Row],[Current Month High]]/Table2[[#This Row],[Close Price]])-1</f>
        <v>3.7239462714219407E-2</v>
      </c>
      <c r="AI667">
        <v>118.99027327466401</v>
      </c>
      <c r="AJ667">
        <v>10.0968893421723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-0.02</v>
      </c>
      <c r="AM667" t="s">
        <v>3181</v>
      </c>
      <c r="AN667">
        <v>1.31</v>
      </c>
      <c r="AO667" t="s">
        <v>3182</v>
      </c>
      <c r="AP667">
        <v>-1.9029620882487001E-2</v>
      </c>
      <c r="AQ667">
        <f>(Table2[[#This Row],[Sharpe Ratio]]-AVERAGE(Table2[Sharpe Ratio]))/_xlfn.STDEV.P(Table2[Sharpe Ratio])</f>
        <v>-0.9130846011528444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647</v>
      </c>
      <c r="AT667">
        <f>_xlfn.RANK.AVG(Table2[[#This Row],[6M Return vs Nifty Z-Score]],Table2[6M Return vs Nifty Z-Score])</f>
        <v>572</v>
      </c>
      <c r="AU667">
        <f>_xlfn.RANK.AVG(Table2[[#This Row],[Sharpe Ratio Z-Score]],Table2[Sharpe Ratio Z-Score])</f>
        <v>598</v>
      </c>
      <c r="AV667">
        <f>(Table2[[#This Row],[Rank 1Y]]+Table2[[#This Row],[Rank 6M]]+Table2[[#This Row],[Rank Sharpe]])/3</f>
        <v>605.66666666666663</v>
      </c>
    </row>
    <row r="668" spans="1:48" x14ac:dyDescent="0.3">
      <c r="A668" t="s">
        <v>2221</v>
      </c>
      <c r="B668" t="s">
        <v>2222</v>
      </c>
      <c r="C668" t="s">
        <v>3138</v>
      </c>
      <c r="D668" t="s">
        <v>373</v>
      </c>
      <c r="E668">
        <v>2551.2869862799998</v>
      </c>
      <c r="F668">
        <v>1811.05</v>
      </c>
      <c r="G668">
        <v>-34.412684275672497</v>
      </c>
      <c r="H668">
        <f>(Table2[[#This Row],[1Y Return vs Nifty]]-AVERAGE(Table2[1Y Return vs Nifty]))/_xlfn.STDEV.P(Table2[1Y Return vs Nifty])</f>
        <v>-0.99845906109934435</v>
      </c>
      <c r="I668">
        <v>-3.3839415810875701</v>
      </c>
      <c r="J668">
        <f>(Table2[[#This Row],[1M Return vs Nifty]]-AVERAGE(Table2[1M Return vs Nifty]))/_xlfn.STDEV.P(Table2[1M Return vs Nifty])</f>
        <v>-0.34545134067537253</v>
      </c>
      <c r="K668">
        <v>-7.5502224446856996</v>
      </c>
      <c r="L668">
        <f>(Table2[[#This Row],[6M Return vs Nifty]]-AVERAGE(Table2[6M Return vs Nifty]))/_xlfn.STDEV.P(Table2[6M Return vs Nifty])</f>
        <v>-0.44696255771933352</v>
      </c>
      <c r="M668">
        <v>5.4480984090360396</v>
      </c>
      <c r="N668">
        <f>(Table2[[#This Row],[1W Return vs Nifty]]-AVERAGE(Table2[1W Return vs Nifty]))/_xlfn.STDEV.P(Table2[1W Return vs Nifty])</f>
        <v>0.97700950711380807</v>
      </c>
      <c r="O668">
        <v>1835.46</v>
      </c>
      <c r="P668">
        <v>1961.78568237641</v>
      </c>
      <c r="Q668">
        <v>1959.4165004741899</v>
      </c>
      <c r="R668">
        <v>49.929314606097599</v>
      </c>
      <c r="S668" s="1">
        <f>(Table2[[#This Row],[Close Price]]-Table2[[#This Row],[20D EMA]])/Table2[[#This Row],[20D EMA]]</f>
        <v>-1.3299118477112048E-2</v>
      </c>
      <c r="T668" s="1">
        <f>(Table2[[#This Row],[Close Price]]-Table2[[#This Row],[50D EMA]])/Table2[[#This Row],[50D EMA]]</f>
        <v>-7.6835958040949878E-2</v>
      </c>
      <c r="U668" s="1">
        <f>(Table2[[#This Row],[Close Price]]-Table2[[#This Row],[200D EMA]])/Table2[[#This Row],[200D EMA]]</f>
        <v>-7.5719736175685157E-2</v>
      </c>
      <c r="V668">
        <v>0.477865724816806</v>
      </c>
      <c r="W668">
        <v>1778.35</v>
      </c>
      <c r="X668">
        <v>1820</v>
      </c>
      <c r="Y668">
        <v>1648.85</v>
      </c>
      <c r="Z668">
        <v>1820</v>
      </c>
      <c r="AA668">
        <v>1607.05</v>
      </c>
      <c r="AB668">
        <v>2029</v>
      </c>
      <c r="AC668" s="1">
        <f>(Table2[[#This Row],[Close Price]]/Table2[[#This Row],[Day Low]])-1</f>
        <v>1.8387831416762701E-2</v>
      </c>
      <c r="AD668" s="1">
        <f>(Table2[[#This Row],[Day High]]/Table2[[#This Row],[Close Price]])-1</f>
        <v>4.9418845421165258E-3</v>
      </c>
      <c r="AE668" s="1">
        <f>(Table2[[#This Row],[Close Price]]/Table2[[#This Row],[Current Week Low]])-1</f>
        <v>9.8371592321921275E-2</v>
      </c>
      <c r="AF668" s="1">
        <f>(Table2[[#This Row],[Current Week High]]/Table2[[#This Row],[Close Price]])-1</f>
        <v>4.9418845421165258E-3</v>
      </c>
      <c r="AG668" s="1">
        <f>(Table2[[#This Row],[Close Price]]/Table2[[#This Row],[Current Month Low]])-1</f>
        <v>0.12694066768302159</v>
      </c>
      <c r="AH668" s="1">
        <f>(Table2[[#This Row],[Current Month High]]/Table2[[#This Row],[Close Price]])-1</f>
        <v>0.1203445515032715</v>
      </c>
      <c r="AI668">
        <v>41.351702051296201</v>
      </c>
      <c r="AJ668">
        <v>18.291966035270999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-0.17</v>
      </c>
      <c r="AM668" t="s">
        <v>3181</v>
      </c>
      <c r="AN668">
        <v>-4.3099999999999996</v>
      </c>
      <c r="AO668" t="s">
        <v>3181</v>
      </c>
      <c r="AP668">
        <v>-6.9913622163917999E-2</v>
      </c>
      <c r="AQ668">
        <f>(Table2[[#This Row],[Sharpe Ratio]]-AVERAGE(Table2[Sharpe Ratio]))/_xlfn.STDEV.P(Table2[Sharpe Ratio])</f>
        <v>-1.5175578314341498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656</v>
      </c>
      <c r="AT668">
        <f>_xlfn.RANK.AVG(Table2[[#This Row],[6M Return vs Nifty Z-Score]],Table2[6M Return vs Nifty Z-Score])</f>
        <v>472</v>
      </c>
      <c r="AU668">
        <f>_xlfn.RANK.AVG(Table2[[#This Row],[Sharpe Ratio Z-Score]],Table2[Sharpe Ratio Z-Score])</f>
        <v>689</v>
      </c>
      <c r="AV668">
        <f>(Table2[[#This Row],[Rank 1Y]]+Table2[[#This Row],[Rank 6M]]+Table2[[#This Row],[Rank Sharpe]])/3</f>
        <v>605.66666666666663</v>
      </c>
    </row>
    <row r="669" spans="1:48" x14ac:dyDescent="0.3">
      <c r="A669" t="s">
        <v>459</v>
      </c>
      <c r="B669" t="s">
        <v>460</v>
      </c>
      <c r="C669" t="s">
        <v>3136</v>
      </c>
      <c r="D669" t="s">
        <v>24</v>
      </c>
      <c r="E669">
        <v>48236.164938766997</v>
      </c>
      <c r="F669">
        <v>65.930000000000007</v>
      </c>
      <c r="G669">
        <v>-47.1431946927976</v>
      </c>
      <c r="H669">
        <f>(Table2[[#This Row],[1Y Return vs Nifty]]-AVERAGE(Table2[1Y Return vs Nifty]))/_xlfn.STDEV.P(Table2[1Y Return vs Nifty])</f>
        <v>-1.2169138078605901</v>
      </c>
      <c r="I669">
        <v>-2.0982292849711199</v>
      </c>
      <c r="J669">
        <f>(Table2[[#This Row],[1M Return vs Nifty]]-AVERAGE(Table2[1M Return vs Nifty]))/_xlfn.STDEV.P(Table2[1M Return vs Nifty])</f>
        <v>-0.19718070040188576</v>
      </c>
      <c r="K669">
        <v>-26.234232270791999</v>
      </c>
      <c r="L669">
        <f>(Table2[[#This Row],[6M Return vs Nifty]]-AVERAGE(Table2[6M Return vs Nifty]))/_xlfn.STDEV.P(Table2[6M Return vs Nifty])</f>
        <v>-1.1084818349095251</v>
      </c>
      <c r="M669">
        <v>3.65116768598085</v>
      </c>
      <c r="N669">
        <f>(Table2[[#This Row],[1W Return vs Nifty]]-AVERAGE(Table2[1W Return vs Nifty]))/_xlfn.STDEV.P(Table2[1W Return vs Nifty])</f>
        <v>0.60528136260082388</v>
      </c>
      <c r="O669">
        <v>69.58</v>
      </c>
      <c r="P669">
        <v>71.758679124581903</v>
      </c>
      <c r="Q669">
        <v>76.167669240574199</v>
      </c>
      <c r="R669">
        <v>47.024815939998199</v>
      </c>
      <c r="S669" s="1">
        <f>(Table2[[#This Row],[Close Price]]-Table2[[#This Row],[20D EMA]])/Table2[[#This Row],[20D EMA]]</f>
        <v>-5.2457602759413503E-2</v>
      </c>
      <c r="T669" s="1">
        <f>(Table2[[#This Row],[Close Price]]-Table2[[#This Row],[50D EMA]])/Table2[[#This Row],[50D EMA]]</f>
        <v>-8.1226120598772336E-2</v>
      </c>
      <c r="U669" s="1">
        <f>(Table2[[#This Row],[Close Price]]-Table2[[#This Row],[200D EMA]])/Table2[[#This Row],[200D EMA]]</f>
        <v>-0.13440964312874928</v>
      </c>
      <c r="V669">
        <v>1.75745874775877</v>
      </c>
      <c r="W669">
        <v>65.510000000000005</v>
      </c>
      <c r="X669">
        <v>70.59</v>
      </c>
      <c r="Y669">
        <v>59.3</v>
      </c>
      <c r="Z669">
        <v>70.59</v>
      </c>
      <c r="AA669">
        <v>59.3</v>
      </c>
      <c r="AB669">
        <v>75.099999999999994</v>
      </c>
      <c r="AC669" s="1">
        <f>(Table2[[#This Row],[Close Price]]/Table2[[#This Row],[Day Low]])-1</f>
        <v>6.4112349259655144E-3</v>
      </c>
      <c r="AD669" s="1">
        <f>(Table2[[#This Row],[Day High]]/Table2[[#This Row],[Close Price]])-1</f>
        <v>7.0681025329895286E-2</v>
      </c>
      <c r="AE669" s="1">
        <f>(Table2[[#This Row],[Close Price]]/Table2[[#This Row],[Current Week Low]])-1</f>
        <v>0.11180438448566621</v>
      </c>
      <c r="AF669" s="1">
        <f>(Table2[[#This Row],[Current Week High]]/Table2[[#This Row],[Close Price]])-1</f>
        <v>7.0681025329895286E-2</v>
      </c>
      <c r="AG669" s="1">
        <f>(Table2[[#This Row],[Close Price]]/Table2[[#This Row],[Current Month Low]])-1</f>
        <v>0.11180438448566621</v>
      </c>
      <c r="AH669" s="1">
        <f>(Table2[[#This Row],[Current Month High]]/Table2[[#This Row],[Close Price]])-1</f>
        <v>0.13908691035947207</v>
      </c>
      <c r="AI669">
        <v>40.224480509631398</v>
      </c>
      <c r="AJ669">
        <v>11.1804384485666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-0.11</v>
      </c>
      <c r="AM669" t="s">
        <v>3181</v>
      </c>
      <c r="AN669">
        <v>-9.36</v>
      </c>
      <c r="AO669" t="s">
        <v>3181</v>
      </c>
      <c r="AP669">
        <v>2.1046641368208E-2</v>
      </c>
      <c r="AQ669">
        <f>(Table2[[#This Row],[Sharpe Ratio]]-AVERAGE(Table2[Sharpe Ratio]))/_xlfn.STDEV.P(Table2[Sharpe Ratio])</f>
        <v>-0.43700121363986699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701</v>
      </c>
      <c r="AT669">
        <f>_xlfn.RANK.AVG(Table2[[#This Row],[6M Return vs Nifty Z-Score]],Table2[6M Return vs Nifty Z-Score])</f>
        <v>671</v>
      </c>
      <c r="AU669">
        <f>_xlfn.RANK.AVG(Table2[[#This Row],[Sharpe Ratio Z-Score]],Table2[Sharpe Ratio Z-Score])</f>
        <v>446</v>
      </c>
      <c r="AV669">
        <f>(Table2[[#This Row],[Rank 1Y]]+Table2[[#This Row],[Rank 6M]]+Table2[[#This Row],[Rank Sharpe]])/3</f>
        <v>606</v>
      </c>
    </row>
    <row r="670" spans="1:48" x14ac:dyDescent="0.3">
      <c r="A670" t="s">
        <v>677</v>
      </c>
      <c r="B670" t="s">
        <v>678</v>
      </c>
      <c r="C670" t="s">
        <v>3140</v>
      </c>
      <c r="D670" t="s">
        <v>51</v>
      </c>
      <c r="E670">
        <v>27202.15698453</v>
      </c>
      <c r="F670">
        <v>1651.1</v>
      </c>
      <c r="G670">
        <v>-20.0668921544375</v>
      </c>
      <c r="H670">
        <f>(Table2[[#This Row],[1Y Return vs Nifty]]-AVERAGE(Table2[1Y Return vs Nifty]))/_xlfn.STDEV.P(Table2[1Y Return vs Nifty])</f>
        <v>-0.75228618332390751</v>
      </c>
      <c r="I670">
        <v>-2.48064243139323</v>
      </c>
      <c r="J670">
        <f>(Table2[[#This Row],[1M Return vs Nifty]]-AVERAGE(Table2[1M Return vs Nifty]))/_xlfn.STDEV.P(Table2[1M Return vs Nifty])</f>
        <v>-0.24128126803297373</v>
      </c>
      <c r="K670">
        <v>-11.214345805112</v>
      </c>
      <c r="L670">
        <f>(Table2[[#This Row],[6M Return vs Nifty]]-AVERAGE(Table2[6M Return vs Nifty]))/_xlfn.STDEV.P(Table2[6M Return vs Nifty])</f>
        <v>-0.57669318082883947</v>
      </c>
      <c r="M670">
        <v>2.4166437358136101</v>
      </c>
      <c r="N670">
        <f>(Table2[[#This Row],[1W Return vs Nifty]]-AVERAGE(Table2[1W Return vs Nifty]))/_xlfn.STDEV.P(Table2[1W Return vs Nifty])</f>
        <v>0.3498973951141634</v>
      </c>
      <c r="O670">
        <v>1674.49</v>
      </c>
      <c r="P670">
        <v>1757.1032422451599</v>
      </c>
      <c r="Q670">
        <v>1805.6843252870201</v>
      </c>
      <c r="R670">
        <v>45.202749464373703</v>
      </c>
      <c r="S670" s="1">
        <f>(Table2[[#This Row],[Close Price]]-Table2[[#This Row],[20D EMA]])/Table2[[#This Row],[20D EMA]]</f>
        <v>-1.396843217935019E-2</v>
      </c>
      <c r="T670" s="1">
        <f>(Table2[[#This Row],[Close Price]]-Table2[[#This Row],[50D EMA]])/Table2[[#This Row],[50D EMA]]</f>
        <v>-6.032840854002014E-2</v>
      </c>
      <c r="U670" s="1">
        <f>(Table2[[#This Row],[Close Price]]-Table2[[#This Row],[200D EMA]])/Table2[[#This Row],[200D EMA]]</f>
        <v>-8.5609828430253693E-2</v>
      </c>
      <c r="V670">
        <v>0.49118654112881299</v>
      </c>
      <c r="W670">
        <v>1623.8</v>
      </c>
      <c r="X670">
        <v>1656.55</v>
      </c>
      <c r="Y670">
        <v>1601.4</v>
      </c>
      <c r="Z670">
        <v>1656.55</v>
      </c>
      <c r="AA670">
        <v>1585.7</v>
      </c>
      <c r="AB670">
        <v>1805</v>
      </c>
      <c r="AC670" s="1">
        <f>(Table2[[#This Row],[Close Price]]/Table2[[#This Row],[Day Low]])-1</f>
        <v>1.6812415322083885E-2</v>
      </c>
      <c r="AD670" s="1">
        <f>(Table2[[#This Row],[Day High]]/Table2[[#This Row],[Close Price]])-1</f>
        <v>3.3008297498637873E-3</v>
      </c>
      <c r="AE670" s="1">
        <f>(Table2[[#This Row],[Close Price]]/Table2[[#This Row],[Current Week Low]])-1</f>
        <v>3.1035344073935267E-2</v>
      </c>
      <c r="AF670" s="1">
        <f>(Table2[[#This Row],[Current Week High]]/Table2[[#This Row],[Close Price]])-1</f>
        <v>3.3008297498637873E-3</v>
      </c>
      <c r="AG670" s="1">
        <f>(Table2[[#This Row],[Close Price]]/Table2[[#This Row],[Current Month Low]])-1</f>
        <v>4.1243614807340512E-2</v>
      </c>
      <c r="AH670" s="1">
        <f>(Table2[[#This Row],[Current Month High]]/Table2[[#This Row],[Close Price]])-1</f>
        <v>9.321058688147299E-2</v>
      </c>
      <c r="AI670">
        <v>34.513354733208097</v>
      </c>
      <c r="AJ670">
        <v>11.061783203847501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-0.18</v>
      </c>
      <c r="AM670" t="s">
        <v>3181</v>
      </c>
      <c r="AN670">
        <v>0.08</v>
      </c>
      <c r="AO670" t="s">
        <v>3182</v>
      </c>
      <c r="AP670">
        <v>-0.113644302859815</v>
      </c>
      <c r="AQ670">
        <f>(Table2[[#This Row],[Sharpe Ratio]]-AVERAGE(Table2[Sharpe Ratio]))/_xlfn.STDEV.P(Table2[Sharpe Ratio])</f>
        <v>-2.0370536485269715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577</v>
      </c>
      <c r="AT670">
        <f>_xlfn.RANK.AVG(Table2[[#This Row],[6M Return vs Nifty Z-Score]],Table2[6M Return vs Nifty Z-Score])</f>
        <v>518</v>
      </c>
      <c r="AU670">
        <f>_xlfn.RANK.AVG(Table2[[#This Row],[Sharpe Ratio Z-Score]],Table2[Sharpe Ratio Z-Score])</f>
        <v>723</v>
      </c>
      <c r="AV670">
        <f>(Table2[[#This Row],[Rank 1Y]]+Table2[[#This Row],[Rank 6M]]+Table2[[#This Row],[Rank Sharpe]])/3</f>
        <v>606</v>
      </c>
    </row>
    <row r="671" spans="1:48" x14ac:dyDescent="0.3">
      <c r="A671" t="s">
        <v>2094</v>
      </c>
      <c r="B671" t="s">
        <v>2095</v>
      </c>
      <c r="C671" t="s">
        <v>3145</v>
      </c>
      <c r="D671" t="s">
        <v>438</v>
      </c>
      <c r="E671">
        <v>2955.1447361149999</v>
      </c>
      <c r="F671">
        <v>410.15</v>
      </c>
      <c r="G671">
        <v>-9.6291227611233303</v>
      </c>
      <c r="H671">
        <f>(Table2[[#This Row],[1Y Return vs Nifty]]-AVERAGE(Table2[1Y Return vs Nifty]))/_xlfn.STDEV.P(Table2[1Y Return vs Nifty])</f>
        <v>-0.57317472629219057</v>
      </c>
      <c r="I671">
        <v>-9.3372135226330393</v>
      </c>
      <c r="J671">
        <f>(Table2[[#This Row],[1M Return vs Nifty]]-AVERAGE(Table2[1M Return vs Nifty]))/_xlfn.STDEV.P(Table2[1M Return vs Nifty])</f>
        <v>-1.0319933027934531</v>
      </c>
      <c r="K671">
        <v>-18.866552525160301</v>
      </c>
      <c r="L671">
        <f>(Table2[[#This Row],[6M Return vs Nifty]]-AVERAGE(Table2[6M Return vs Nifty]))/_xlfn.STDEV.P(Table2[6M Return vs Nifty])</f>
        <v>-0.84762443731336912</v>
      </c>
      <c r="M671">
        <v>-7.8344181650178903</v>
      </c>
      <c r="N671">
        <f>(Table2[[#This Row],[1W Return vs Nifty]]-AVERAGE(Table2[1W Return vs Nifty]))/_xlfn.STDEV.P(Table2[1W Return vs Nifty])</f>
        <v>-1.7707231556909009</v>
      </c>
      <c r="O671">
        <v>451.67</v>
      </c>
      <c r="P671">
        <v>471.15244296614497</v>
      </c>
      <c r="Q671">
        <v>460.98992252948602</v>
      </c>
      <c r="R671">
        <v>15.078689679913699</v>
      </c>
      <c r="S671" s="1">
        <f>(Table2[[#This Row],[Close Price]]-Table2[[#This Row],[20D EMA]])/Table2[[#This Row],[20D EMA]]</f>
        <v>-9.1925520844864703E-2</v>
      </c>
      <c r="T671" s="1">
        <f>(Table2[[#This Row],[Close Price]]-Table2[[#This Row],[50D EMA]])/Table2[[#This Row],[50D EMA]]</f>
        <v>-0.12947495842768744</v>
      </c>
      <c r="U671" s="1">
        <f>(Table2[[#This Row],[Close Price]]-Table2[[#This Row],[200D EMA]])/Table2[[#This Row],[200D EMA]]</f>
        <v>-0.11028423842873529</v>
      </c>
      <c r="V671">
        <v>1.41929730220244</v>
      </c>
      <c r="W671">
        <v>403.55</v>
      </c>
      <c r="X671">
        <v>412.6</v>
      </c>
      <c r="Y671">
        <v>403.55</v>
      </c>
      <c r="Z671">
        <v>429.95</v>
      </c>
      <c r="AA671">
        <v>403.55</v>
      </c>
      <c r="AB671">
        <v>512.35</v>
      </c>
      <c r="AC671" s="1">
        <f>(Table2[[#This Row],[Close Price]]/Table2[[#This Row],[Day Low]])-1</f>
        <v>1.635485070003706E-2</v>
      </c>
      <c r="AD671" s="1">
        <f>(Table2[[#This Row],[Day High]]/Table2[[#This Row],[Close Price]])-1</f>
        <v>5.9734243569427026E-3</v>
      </c>
      <c r="AE671" s="1">
        <f>(Table2[[#This Row],[Close Price]]/Table2[[#This Row],[Current Week Low]])-1</f>
        <v>1.635485070003706E-2</v>
      </c>
      <c r="AF671" s="1">
        <f>(Table2[[#This Row],[Current Week High]]/Table2[[#This Row],[Close Price]])-1</f>
        <v>4.8275021333658463E-2</v>
      </c>
      <c r="AG671" s="1">
        <f>(Table2[[#This Row],[Close Price]]/Table2[[#This Row],[Current Month Low]])-1</f>
        <v>1.635485070003706E-2</v>
      </c>
      <c r="AH671" s="1">
        <f>(Table2[[#This Row],[Current Month High]]/Table2[[#This Row],[Close Price]])-1</f>
        <v>0.24917713031817645</v>
      </c>
      <c r="AI671">
        <v>35.2432037059612</v>
      </c>
      <c r="AJ671">
        <v>17.842264042522601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-0.12</v>
      </c>
      <c r="AM671" t="s">
        <v>3181</v>
      </c>
      <c r="AN671">
        <v>-17.12</v>
      </c>
      <c r="AO671" t="s">
        <v>3181</v>
      </c>
      <c r="AP671">
        <v>-8.8992311816046998E-2</v>
      </c>
      <c r="AQ671">
        <f>(Table2[[#This Row],[Sharpe Ratio]]-AVERAGE(Table2[Sharpe Ratio]))/_xlfn.STDEV.P(Table2[Sharpe Ratio])</f>
        <v>-1.7442019017338157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511</v>
      </c>
      <c r="AT671">
        <f>_xlfn.RANK.AVG(Table2[[#This Row],[6M Return vs Nifty Z-Score]],Table2[6M Return vs Nifty Z-Score])</f>
        <v>608</v>
      </c>
      <c r="AU671">
        <f>_xlfn.RANK.AVG(Table2[[#This Row],[Sharpe Ratio Z-Score]],Table2[Sharpe Ratio Z-Score])</f>
        <v>703</v>
      </c>
      <c r="AV671">
        <f>(Table2[[#This Row],[Rank 1Y]]+Table2[[#This Row],[Rank 6M]]+Table2[[#This Row],[Rank Sharpe]])/3</f>
        <v>607.33333333333337</v>
      </c>
    </row>
    <row r="672" spans="1:48" x14ac:dyDescent="0.3">
      <c r="A672" t="s">
        <v>1790</v>
      </c>
      <c r="B672" t="s">
        <v>1791</v>
      </c>
      <c r="C672" t="s">
        <v>3145</v>
      </c>
      <c r="D672" t="s">
        <v>438</v>
      </c>
      <c r="E672">
        <v>4393.8678937839904</v>
      </c>
      <c r="F672">
        <v>87.94</v>
      </c>
      <c r="G672">
        <v>-26.362223886095201</v>
      </c>
      <c r="H672">
        <f>(Table2[[#This Row],[1Y Return vs Nifty]]-AVERAGE(Table2[1Y Return vs Nifty]))/_xlfn.STDEV.P(Table2[1Y Return vs Nifty])</f>
        <v>-0.86031367430080774</v>
      </c>
      <c r="I672">
        <v>1.81228850442295</v>
      </c>
      <c r="J672">
        <f>(Table2[[#This Row],[1M Return vs Nifty]]-AVERAGE(Table2[1M Return vs Nifty]))/_xlfn.STDEV.P(Table2[1M Return vs Nifty])</f>
        <v>0.25378720134850991</v>
      </c>
      <c r="K672">
        <v>-23.288056914742299</v>
      </c>
      <c r="L672">
        <f>(Table2[[#This Row],[6M Return vs Nifty]]-AVERAGE(Table2[6M Return vs Nifty]))/_xlfn.STDEV.P(Table2[6M Return vs Nifty])</f>
        <v>-1.0041706185192203</v>
      </c>
      <c r="M672">
        <v>5.9932082063870604</v>
      </c>
      <c r="N672">
        <f>(Table2[[#This Row],[1W Return vs Nifty]]-AVERAGE(Table2[1W Return vs Nifty]))/_xlfn.STDEV.P(Table2[1W Return vs Nifty])</f>
        <v>1.0897754868621103</v>
      </c>
      <c r="O672">
        <v>87.06</v>
      </c>
      <c r="P672">
        <v>91.631527327636206</v>
      </c>
      <c r="Q672">
        <v>97.505671926744597</v>
      </c>
      <c r="R672">
        <v>64.656434575699606</v>
      </c>
      <c r="S672" s="1">
        <f>(Table2[[#This Row],[Close Price]]-Table2[[#This Row],[20D EMA]])/Table2[[#This Row],[20D EMA]]</f>
        <v>1.0107971513898409E-2</v>
      </c>
      <c r="T672" s="1">
        <f>(Table2[[#This Row],[Close Price]]-Table2[[#This Row],[50D EMA]])/Table2[[#This Row],[50D EMA]]</f>
        <v>-4.0286650624482591E-2</v>
      </c>
      <c r="U672" s="1">
        <f>(Table2[[#This Row],[Close Price]]-Table2[[#This Row],[200D EMA]])/Table2[[#This Row],[200D EMA]]</f>
        <v>-9.8103748609939631E-2</v>
      </c>
      <c r="V672">
        <v>1.5190972305550601</v>
      </c>
      <c r="W672">
        <v>87.41</v>
      </c>
      <c r="X672">
        <v>90.2</v>
      </c>
      <c r="Y672">
        <v>83.05</v>
      </c>
      <c r="Z672">
        <v>90.32</v>
      </c>
      <c r="AA672">
        <v>81.010000000000005</v>
      </c>
      <c r="AB672">
        <v>98.91</v>
      </c>
      <c r="AC672" s="1">
        <f>(Table2[[#This Row],[Close Price]]/Table2[[#This Row],[Day Low]])-1</f>
        <v>6.0633794760325266E-3</v>
      </c>
      <c r="AD672" s="1">
        <f>(Table2[[#This Row],[Day High]]/Table2[[#This Row],[Close Price]])-1</f>
        <v>2.5699340459404141E-2</v>
      </c>
      <c r="AE672" s="1">
        <f>(Table2[[#This Row],[Close Price]]/Table2[[#This Row],[Current Week Low]])-1</f>
        <v>5.8880192655027086E-2</v>
      </c>
      <c r="AF672" s="1">
        <f>(Table2[[#This Row],[Current Week High]]/Table2[[#This Row],[Close Price]])-1</f>
        <v>2.7063907209460947E-2</v>
      </c>
      <c r="AG672" s="1">
        <f>(Table2[[#This Row],[Close Price]]/Table2[[#This Row],[Current Month Low]])-1</f>
        <v>8.5544994445130085E-2</v>
      </c>
      <c r="AH672" s="1">
        <f>(Table2[[#This Row],[Current Month High]]/Table2[[#This Row],[Close Price]])-1</f>
        <v>0.12474414373436438</v>
      </c>
      <c r="AI672">
        <v>38.219240391175802</v>
      </c>
      <c r="AJ672">
        <v>8.5544994445130094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-7.0000000000000007E-2</v>
      </c>
      <c r="AM672" t="s">
        <v>3181</v>
      </c>
      <c r="AN672">
        <v>0.87</v>
      </c>
      <c r="AO672" t="s">
        <v>3182</v>
      </c>
      <c r="AP672">
        <v>-3.995166572701E-3</v>
      </c>
      <c r="AQ672">
        <f>(Table2[[#This Row],[Sharpe Ratio]]-AVERAGE(Table2[Sharpe Ratio]))/_xlfn.STDEV.P(Table2[Sharpe Ratio])</f>
        <v>-0.73448376526556358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618</v>
      </c>
      <c r="AT672">
        <f>_xlfn.RANK.AVG(Table2[[#This Row],[6M Return vs Nifty Z-Score]],Table2[6M Return vs Nifty Z-Score])</f>
        <v>650</v>
      </c>
      <c r="AU672">
        <f>_xlfn.RANK.AVG(Table2[[#This Row],[Sharpe Ratio Z-Score]],Table2[Sharpe Ratio Z-Score])</f>
        <v>564</v>
      </c>
      <c r="AV672">
        <f>(Table2[[#This Row],[Rank 1Y]]+Table2[[#This Row],[Rank 6M]]+Table2[[#This Row],[Rank Sharpe]])/3</f>
        <v>610.66666666666663</v>
      </c>
    </row>
    <row r="673" spans="1:48" x14ac:dyDescent="0.3">
      <c r="A673" t="s">
        <v>123</v>
      </c>
      <c r="B673" t="s">
        <v>124</v>
      </c>
      <c r="C673" t="s">
        <v>3138</v>
      </c>
      <c r="D673" t="s">
        <v>125</v>
      </c>
      <c r="E673">
        <v>218183.94452220001</v>
      </c>
      <c r="F673">
        <v>2262.9499999999998</v>
      </c>
      <c r="G673">
        <v>-33.489026759884702</v>
      </c>
      <c r="H673">
        <f>(Table2[[#This Row],[1Y Return vs Nifty]]-AVERAGE(Table2[1Y Return vs Nifty]))/_xlfn.STDEV.P(Table2[1Y Return vs Nifty])</f>
        <v>-0.98260915704254292</v>
      </c>
      <c r="I673">
        <v>-9.0615331273628197</v>
      </c>
      <c r="J673">
        <f>(Table2[[#This Row],[1M Return vs Nifty]]-AVERAGE(Table2[1M Return vs Nifty]))/_xlfn.STDEV.P(Table2[1M Return vs Nifty])</f>
        <v>-1.0002013468161874</v>
      </c>
      <c r="K673">
        <v>-17.005507126399401</v>
      </c>
      <c r="L673">
        <f>(Table2[[#This Row],[6M Return vs Nifty]]-AVERAGE(Table2[6M Return vs Nifty]))/_xlfn.STDEV.P(Table2[6M Return vs Nifty])</f>
        <v>-0.7817329387290417</v>
      </c>
      <c r="M673">
        <v>-1.1221358193275099</v>
      </c>
      <c r="N673">
        <f>(Table2[[#This Row],[1W Return vs Nifty]]-AVERAGE(Table2[1W Return vs Nifty]))/_xlfn.STDEV.P(Table2[1W Return vs Nifty])</f>
        <v>-0.38216419245583783</v>
      </c>
      <c r="O673">
        <v>2384.6</v>
      </c>
      <c r="P673">
        <v>2471.24605106233</v>
      </c>
      <c r="Q673">
        <v>2484.5170483726201</v>
      </c>
      <c r="R673">
        <v>19.018065358455601</v>
      </c>
      <c r="S673" s="1">
        <f>(Table2[[#This Row],[Close Price]]-Table2[[#This Row],[20D EMA]])/Table2[[#This Row],[20D EMA]]</f>
        <v>-5.1014845257066212E-2</v>
      </c>
      <c r="T673" s="1">
        <f>(Table2[[#This Row],[Close Price]]-Table2[[#This Row],[50D EMA]])/Table2[[#This Row],[50D EMA]]</f>
        <v>-8.4287863999939899E-2</v>
      </c>
      <c r="U673" s="1">
        <f>(Table2[[#This Row],[Close Price]]-Table2[[#This Row],[200D EMA]])/Table2[[#This Row],[200D EMA]]</f>
        <v>-8.9179121760403546E-2</v>
      </c>
      <c r="V673">
        <v>1.2780957158365001</v>
      </c>
      <c r="W673">
        <v>2260</v>
      </c>
      <c r="X673">
        <v>2287</v>
      </c>
      <c r="Y673">
        <v>2256.0500000000002</v>
      </c>
      <c r="Z673">
        <v>2319</v>
      </c>
      <c r="AA673">
        <v>2216</v>
      </c>
      <c r="AB673">
        <v>2710</v>
      </c>
      <c r="AC673" s="1">
        <f>(Table2[[#This Row],[Close Price]]/Table2[[#This Row],[Day Low]])-1</f>
        <v>1.3053097345132603E-3</v>
      </c>
      <c r="AD673" s="1">
        <f>(Table2[[#This Row],[Day High]]/Table2[[#This Row],[Close Price]])-1</f>
        <v>1.0627720453390666E-2</v>
      </c>
      <c r="AE673" s="1">
        <f>(Table2[[#This Row],[Close Price]]/Table2[[#This Row],[Current Week Low]])-1</f>
        <v>3.0584428536599706E-3</v>
      </c>
      <c r="AF673" s="1">
        <f>(Table2[[#This Row],[Current Week High]]/Table2[[#This Row],[Close Price]])-1</f>
        <v>2.4768554320687697E-2</v>
      </c>
      <c r="AG673" s="1">
        <f>(Table2[[#This Row],[Close Price]]/Table2[[#This Row],[Current Month Low]])-1</f>
        <v>2.1186823104692998E-2</v>
      </c>
      <c r="AH673" s="1">
        <f>(Table2[[#This Row],[Current Month High]]/Table2[[#This Row],[Close Price]])-1</f>
        <v>0.19755186813672432</v>
      </c>
      <c r="AI673">
        <v>22.760114010473</v>
      </c>
      <c r="AJ673">
        <v>2.1186823104692998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-0.05</v>
      </c>
      <c r="AM673" t="s">
        <v>3181</v>
      </c>
      <c r="AN673">
        <v>-8.91</v>
      </c>
      <c r="AO673" t="s">
        <v>3181</v>
      </c>
      <c r="AP673">
        <v>-2.1023093761667E-2</v>
      </c>
      <c r="AQ673">
        <f>(Table2[[#This Row],[Sharpe Ratio]]-AVERAGE(Table2[Sharpe Ratio]))/_xlfn.STDEV.P(Table2[Sharpe Ratio])</f>
        <v>-0.93676593438942402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654</v>
      </c>
      <c r="AT673">
        <f>_xlfn.RANK.AVG(Table2[[#This Row],[6M Return vs Nifty Z-Score]],Table2[6M Return vs Nifty Z-Score])</f>
        <v>583</v>
      </c>
      <c r="AU673">
        <f>_xlfn.RANK.AVG(Table2[[#This Row],[Sharpe Ratio Z-Score]],Table2[Sharpe Ratio Z-Score])</f>
        <v>603</v>
      </c>
      <c r="AV673">
        <f>(Table2[[#This Row],[Rank 1Y]]+Table2[[#This Row],[Rank 6M]]+Table2[[#This Row],[Rank Sharpe]])/3</f>
        <v>613.33333333333337</v>
      </c>
    </row>
    <row r="674" spans="1:48" x14ac:dyDescent="0.3">
      <c r="A674" t="s">
        <v>1189</v>
      </c>
      <c r="B674" t="s">
        <v>1190</v>
      </c>
      <c r="C674" t="s">
        <v>3135</v>
      </c>
      <c r="D674" t="s">
        <v>277</v>
      </c>
      <c r="E674">
        <v>10177.5019565</v>
      </c>
      <c r="F674">
        <v>736.15</v>
      </c>
      <c r="G674">
        <v>-18.496171857746699</v>
      </c>
      <c r="H674">
        <f>(Table2[[#This Row],[1Y Return vs Nifty]]-AVERAGE(Table2[1Y Return vs Nifty]))/_xlfn.STDEV.P(Table2[1Y Return vs Nifty])</f>
        <v>-0.72533272321874498</v>
      </c>
      <c r="I674">
        <v>-15.6120753871412</v>
      </c>
      <c r="J674">
        <f>(Table2[[#This Row],[1M Return vs Nifty]]-AVERAGE(Table2[1M Return vs Nifty]))/_xlfn.STDEV.P(Table2[1M Return vs Nifty])</f>
        <v>-1.7556215896882403</v>
      </c>
      <c r="K674">
        <v>-37.743426454985901</v>
      </c>
      <c r="L674">
        <f>(Table2[[#This Row],[6M Return vs Nifty]]-AVERAGE(Table2[6M Return vs Nifty]))/_xlfn.STDEV.P(Table2[6M Return vs Nifty])</f>
        <v>-1.5159721910284478</v>
      </c>
      <c r="M674">
        <v>-5.5846440530877999</v>
      </c>
      <c r="N674">
        <f>(Table2[[#This Row],[1W Return vs Nifty]]-AVERAGE(Table2[1W Return vs Nifty]))/_xlfn.STDEV.P(Table2[1W Return vs Nifty])</f>
        <v>-1.3053160337183785</v>
      </c>
      <c r="O674">
        <v>826.96</v>
      </c>
      <c r="P674">
        <v>894.91973964264298</v>
      </c>
      <c r="Q674">
        <v>920.62968485500301</v>
      </c>
      <c r="R674">
        <v>25.603512815818601</v>
      </c>
      <c r="S674" s="1">
        <f>(Table2[[#This Row],[Close Price]]-Table2[[#This Row],[20D EMA]])/Table2[[#This Row],[20D EMA]]</f>
        <v>-0.10981184095965954</v>
      </c>
      <c r="T674" s="1">
        <f>(Table2[[#This Row],[Close Price]]-Table2[[#This Row],[50D EMA]])/Table2[[#This Row],[50D EMA]]</f>
        <v>-0.17741226683193123</v>
      </c>
      <c r="U674" s="1">
        <f>(Table2[[#This Row],[Close Price]]-Table2[[#This Row],[200D EMA]])/Table2[[#This Row],[200D EMA]]</f>
        <v>-0.2003842455765025</v>
      </c>
      <c r="V674">
        <v>1.2448139645823999</v>
      </c>
      <c r="W674">
        <v>730</v>
      </c>
      <c r="X674">
        <v>758.45</v>
      </c>
      <c r="Y674">
        <v>706.25</v>
      </c>
      <c r="Z674">
        <v>779.5</v>
      </c>
      <c r="AA674">
        <v>706.25</v>
      </c>
      <c r="AB674">
        <v>973.2</v>
      </c>
      <c r="AC674" s="1">
        <f>(Table2[[#This Row],[Close Price]]/Table2[[#This Row],[Day Low]])-1</f>
        <v>8.4246575342465935E-3</v>
      </c>
      <c r="AD674" s="1">
        <f>(Table2[[#This Row],[Day High]]/Table2[[#This Row],[Close Price]])-1</f>
        <v>3.0292739251511325E-2</v>
      </c>
      <c r="AE674" s="1">
        <f>(Table2[[#This Row],[Close Price]]/Table2[[#This Row],[Current Week Low]])-1</f>
        <v>4.2336283185840706E-2</v>
      </c>
      <c r="AF674" s="1">
        <f>(Table2[[#This Row],[Current Week High]]/Table2[[#This Row],[Close Price]])-1</f>
        <v>5.8887455002377243E-2</v>
      </c>
      <c r="AG674" s="1">
        <f>(Table2[[#This Row],[Close Price]]/Table2[[#This Row],[Current Month Low]])-1</f>
        <v>4.2336283185840706E-2</v>
      </c>
      <c r="AH674" s="1">
        <f>(Table2[[#This Row],[Current Month High]]/Table2[[#This Row],[Close Price]])-1</f>
        <v>0.32201317666236506</v>
      </c>
      <c r="AI674">
        <v>62.874414181892199</v>
      </c>
      <c r="AJ674">
        <v>13.866976024748601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-0.24</v>
      </c>
      <c r="AM674" t="s">
        <v>3181</v>
      </c>
      <c r="AN674">
        <v>-17.68</v>
      </c>
      <c r="AO674" t="s">
        <v>3181</v>
      </c>
      <c r="AP674">
        <v>-6.9501450003800003E-4</v>
      </c>
      <c r="AQ674">
        <f>(Table2[[#This Row],[Sharpe Ratio]]-AVERAGE(Table2[Sharpe Ratio]))/_xlfn.STDEV.P(Table2[Sharpe Ratio])</f>
        <v>-0.69527982034093117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567</v>
      </c>
      <c r="AT674">
        <f>_xlfn.RANK.AVG(Table2[[#This Row],[6M Return vs Nifty Z-Score]],Table2[6M Return vs Nifty Z-Score])</f>
        <v>719</v>
      </c>
      <c r="AU674">
        <f>_xlfn.RANK.AVG(Table2[[#This Row],[Sharpe Ratio Z-Score]],Table2[Sharpe Ratio Z-Score])</f>
        <v>556</v>
      </c>
      <c r="AV674">
        <f>(Table2[[#This Row],[Rank 1Y]]+Table2[[#This Row],[Rank 6M]]+Table2[[#This Row],[Rank Sharpe]])/3</f>
        <v>614</v>
      </c>
    </row>
    <row r="675" spans="1:48" x14ac:dyDescent="0.3">
      <c r="A675" t="s">
        <v>738</v>
      </c>
      <c r="B675" t="s">
        <v>739</v>
      </c>
      <c r="C675" t="s">
        <v>3146</v>
      </c>
      <c r="D675" t="s">
        <v>94</v>
      </c>
      <c r="E675">
        <v>23047.394991779998</v>
      </c>
      <c r="F675">
        <v>285.10000000000002</v>
      </c>
      <c r="G675">
        <v>-36.385868080682002</v>
      </c>
      <c r="H675">
        <f>(Table2[[#This Row],[1Y Return vs Nifty]]-AVERAGE(Table2[1Y Return vs Nifty]))/_xlfn.STDEV.P(Table2[1Y Return vs Nifty])</f>
        <v>-1.0323187693367213</v>
      </c>
      <c r="I675">
        <v>-1.6865660726195899</v>
      </c>
      <c r="J675">
        <f>(Table2[[#This Row],[1M Return vs Nifty]]-AVERAGE(Table2[1M Return vs Nifty]))/_xlfn.STDEV.P(Table2[1M Return vs Nifty])</f>
        <v>-0.14970696288162688</v>
      </c>
      <c r="K675">
        <v>-7.4124487248276303</v>
      </c>
      <c r="L675">
        <f>(Table2[[#This Row],[6M Return vs Nifty]]-AVERAGE(Table2[6M Return vs Nifty]))/_xlfn.STDEV.P(Table2[6M Return vs Nifty])</f>
        <v>-0.44208459134998551</v>
      </c>
      <c r="M675">
        <v>4.1986373615851704</v>
      </c>
      <c r="N675">
        <f>(Table2[[#This Row],[1W Return vs Nifty]]-AVERAGE(Table2[1W Return vs Nifty]))/_xlfn.STDEV.P(Table2[1W Return vs Nifty])</f>
        <v>0.71853552653626285</v>
      </c>
      <c r="O675">
        <v>286.51</v>
      </c>
      <c r="P675">
        <v>291.17680457285502</v>
      </c>
      <c r="Q675">
        <v>293.22515282297098</v>
      </c>
      <c r="R675">
        <v>52.193334328675903</v>
      </c>
      <c r="S675" s="1">
        <f>(Table2[[#This Row],[Close Price]]-Table2[[#This Row],[20D EMA]])/Table2[[#This Row],[20D EMA]]</f>
        <v>-4.9212941956649622E-3</v>
      </c>
      <c r="T675" s="1">
        <f>(Table2[[#This Row],[Close Price]]-Table2[[#This Row],[50D EMA]])/Table2[[#This Row],[50D EMA]]</f>
        <v>-2.086980994852743E-2</v>
      </c>
      <c r="U675" s="1">
        <f>(Table2[[#This Row],[Close Price]]-Table2[[#This Row],[200D EMA]])/Table2[[#This Row],[200D EMA]]</f>
        <v>-2.7709603847922162E-2</v>
      </c>
      <c r="V675">
        <v>0.66080366037312799</v>
      </c>
      <c r="W675">
        <v>283.55</v>
      </c>
      <c r="X675">
        <v>287.14999999999998</v>
      </c>
      <c r="Y675">
        <v>277.64999999999998</v>
      </c>
      <c r="Z675">
        <v>289.05</v>
      </c>
      <c r="AA675">
        <v>265.75</v>
      </c>
      <c r="AB675">
        <v>313.5</v>
      </c>
      <c r="AC675" s="1">
        <f>(Table2[[#This Row],[Close Price]]/Table2[[#This Row],[Day Low]])-1</f>
        <v>5.4664080409099203E-3</v>
      </c>
      <c r="AD675" s="1">
        <f>(Table2[[#This Row],[Day High]]/Table2[[#This Row],[Close Price]])-1</f>
        <v>7.1904594878988703E-3</v>
      </c>
      <c r="AE675" s="1">
        <f>(Table2[[#This Row],[Close Price]]/Table2[[#This Row],[Current Week Low]])-1</f>
        <v>2.6832342877723958E-2</v>
      </c>
      <c r="AF675" s="1">
        <f>(Table2[[#This Row],[Current Week High]]/Table2[[#This Row],[Close Price]])-1</f>
        <v>1.3854787793756485E-2</v>
      </c>
      <c r="AG675" s="1">
        <f>(Table2[[#This Row],[Close Price]]/Table2[[#This Row],[Current Month Low]])-1</f>
        <v>7.2812793979303958E-2</v>
      </c>
      <c r="AH675" s="1">
        <f>(Table2[[#This Row],[Current Month High]]/Table2[[#This Row],[Close Price]])-1</f>
        <v>9.9614170466503005E-2</v>
      </c>
      <c r="AI675">
        <v>25.324447562258801</v>
      </c>
      <c r="AJ675">
        <v>13.20230295811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0.01</v>
      </c>
      <c r="AM675" t="s">
        <v>3182</v>
      </c>
      <c r="AN675">
        <v>-0.42</v>
      </c>
      <c r="AO675" t="s">
        <v>3181</v>
      </c>
      <c r="AP675">
        <v>-9.3836549819315995E-2</v>
      </c>
      <c r="AQ675">
        <f>(Table2[[#This Row],[Sharpe Ratio]]-AVERAGE(Table2[Sharpe Ratio]))/_xlfn.STDEV.P(Table2[Sharpe Ratio])</f>
        <v>-1.8017487164564239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667</v>
      </c>
      <c r="AT675">
        <f>_xlfn.RANK.AVG(Table2[[#This Row],[6M Return vs Nifty Z-Score]],Table2[6M Return vs Nifty Z-Score])</f>
        <v>469</v>
      </c>
      <c r="AU675">
        <f>_xlfn.RANK.AVG(Table2[[#This Row],[Sharpe Ratio Z-Score]],Table2[Sharpe Ratio Z-Score])</f>
        <v>708</v>
      </c>
      <c r="AV675">
        <f>(Table2[[#This Row],[Rank 1Y]]+Table2[[#This Row],[Rank 6M]]+Table2[[#This Row],[Rank Sharpe]])/3</f>
        <v>614.66666666666663</v>
      </c>
    </row>
    <row r="676" spans="1:48" x14ac:dyDescent="0.3">
      <c r="A676" t="s">
        <v>2209</v>
      </c>
      <c r="B676" t="s">
        <v>2210</v>
      </c>
      <c r="C676" t="s">
        <v>3134</v>
      </c>
      <c r="D676" t="s">
        <v>451</v>
      </c>
      <c r="E676">
        <v>2586.496519755</v>
      </c>
      <c r="F676">
        <v>77.849999999999994</v>
      </c>
      <c r="G676">
        <v>-26.218668617833998</v>
      </c>
      <c r="H676">
        <f>(Table2[[#This Row],[1Y Return vs Nifty]]-AVERAGE(Table2[1Y Return vs Nifty]))/_xlfn.STDEV.P(Table2[1Y Return vs Nifty])</f>
        <v>-0.85785027505390432</v>
      </c>
      <c r="I676">
        <v>-2.6350579502491001</v>
      </c>
      <c r="J676">
        <f>(Table2[[#This Row],[1M Return vs Nifty]]-AVERAGE(Table2[1M Return vs Nifty]))/_xlfn.STDEV.P(Table2[1M Return vs Nifty])</f>
        <v>-0.25908874169413315</v>
      </c>
      <c r="K676">
        <v>-20.2910412949457</v>
      </c>
      <c r="L676">
        <f>(Table2[[#This Row],[6M Return vs Nifty]]-AVERAGE(Table2[6M Return vs Nifty]))/_xlfn.STDEV.P(Table2[6M Return vs Nifty])</f>
        <v>-0.89805937018507598</v>
      </c>
      <c r="M676">
        <v>-0.88994758529976103</v>
      </c>
      <c r="N676">
        <f>(Table2[[#This Row],[1W Return vs Nifty]]-AVERAGE(Table2[1W Return vs Nifty]))/_xlfn.STDEV.P(Table2[1W Return vs Nifty])</f>
        <v>-0.33413178903288693</v>
      </c>
      <c r="O676">
        <v>80.91</v>
      </c>
      <c r="P676">
        <v>83.408090763540599</v>
      </c>
      <c r="Q676">
        <v>85.392456678423002</v>
      </c>
      <c r="R676">
        <v>44.660214873036701</v>
      </c>
      <c r="S676" s="1">
        <f>(Table2[[#This Row],[Close Price]]-Table2[[#This Row],[20D EMA]])/Table2[[#This Row],[20D EMA]]</f>
        <v>-3.7819799777530617E-2</v>
      </c>
      <c r="T676" s="1">
        <f>(Table2[[#This Row],[Close Price]]-Table2[[#This Row],[50D EMA]])/Table2[[#This Row],[50D EMA]]</f>
        <v>-6.6637309554268817E-2</v>
      </c>
      <c r="U676" s="1">
        <f>(Table2[[#This Row],[Close Price]]-Table2[[#This Row],[200D EMA]])/Table2[[#This Row],[200D EMA]]</f>
        <v>-8.8326966711204116E-2</v>
      </c>
      <c r="V676">
        <v>0.49554930390240398</v>
      </c>
      <c r="W676">
        <v>77.599999999999994</v>
      </c>
      <c r="X676">
        <v>79.41</v>
      </c>
      <c r="Y676">
        <v>76.12</v>
      </c>
      <c r="Z676">
        <v>80.95</v>
      </c>
      <c r="AA676">
        <v>75.64</v>
      </c>
      <c r="AB676">
        <v>90</v>
      </c>
      <c r="AC676" s="1">
        <f>(Table2[[#This Row],[Close Price]]/Table2[[#This Row],[Day Low]])-1</f>
        <v>3.221649484536071E-3</v>
      </c>
      <c r="AD676" s="1">
        <f>(Table2[[#This Row],[Day High]]/Table2[[#This Row],[Close Price]])-1</f>
        <v>2.00385356454722E-2</v>
      </c>
      <c r="AE676" s="1">
        <f>(Table2[[#This Row],[Close Price]]/Table2[[#This Row],[Current Week Low]])-1</f>
        <v>2.2727272727272485E-2</v>
      </c>
      <c r="AF676" s="1">
        <f>(Table2[[#This Row],[Current Week High]]/Table2[[#This Row],[Close Price]])-1</f>
        <v>3.9820166987797112E-2</v>
      </c>
      <c r="AG676" s="1">
        <f>(Table2[[#This Row],[Close Price]]/Table2[[#This Row],[Current Month Low]])-1</f>
        <v>2.9217345319936472E-2</v>
      </c>
      <c r="AH676" s="1">
        <f>(Table2[[#This Row],[Current Month High]]/Table2[[#This Row],[Close Price]])-1</f>
        <v>0.1560693641618498</v>
      </c>
      <c r="AI676">
        <v>54.142581888246603</v>
      </c>
      <c r="AJ676">
        <v>24.460431654676199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0.04</v>
      </c>
      <c r="AM676" t="s">
        <v>3182</v>
      </c>
      <c r="AN676">
        <v>-5.29</v>
      </c>
      <c r="AO676" t="s">
        <v>3181</v>
      </c>
      <c r="AP676">
        <v>-2.4964765826275E-2</v>
      </c>
      <c r="AQ676">
        <f>(Table2[[#This Row],[Sharpe Ratio]]-AVERAGE(Table2[Sharpe Ratio]))/_xlfn.STDEV.P(Table2[Sharpe Ratio])</f>
        <v>-0.98359077492083613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616</v>
      </c>
      <c r="AT676">
        <f>_xlfn.RANK.AVG(Table2[[#This Row],[6M Return vs Nifty Z-Score]],Table2[6M Return vs Nifty Z-Score])</f>
        <v>620</v>
      </c>
      <c r="AU676">
        <f>_xlfn.RANK.AVG(Table2[[#This Row],[Sharpe Ratio Z-Score]],Table2[Sharpe Ratio Z-Score])</f>
        <v>613</v>
      </c>
      <c r="AV676">
        <f>(Table2[[#This Row],[Rank 1Y]]+Table2[[#This Row],[Rank 6M]]+Table2[[#This Row],[Rank Sharpe]])/3</f>
        <v>616.33333333333337</v>
      </c>
    </row>
    <row r="677" spans="1:48" x14ac:dyDescent="0.3">
      <c r="A677" t="s">
        <v>880</v>
      </c>
      <c r="B677" t="s">
        <v>881</v>
      </c>
      <c r="C677" t="s">
        <v>580</v>
      </c>
      <c r="D677" t="s">
        <v>580</v>
      </c>
      <c r="E677">
        <v>17426.40065829</v>
      </c>
      <c r="F677">
        <v>34.630000000000003</v>
      </c>
      <c r="G677">
        <v>-27.6387199974337</v>
      </c>
      <c r="H677">
        <f>(Table2[[#This Row],[1Y Return vs Nifty]]-AVERAGE(Table2[1Y Return vs Nifty]))/_xlfn.STDEV.P(Table2[1Y Return vs Nifty])</f>
        <v>-0.88221826615197574</v>
      </c>
      <c r="I677">
        <v>-2.0753582082833599</v>
      </c>
      <c r="J677">
        <f>(Table2[[#This Row],[1M Return vs Nifty]]-AVERAGE(Table2[1M Return vs Nifty]))/_xlfn.STDEV.P(Table2[1M Return vs Nifty])</f>
        <v>-0.1945431669548765</v>
      </c>
      <c r="K677">
        <v>-19.851119810231701</v>
      </c>
      <c r="L677">
        <f>(Table2[[#This Row],[6M Return vs Nifty]]-AVERAGE(Table2[6M Return vs Nifty]))/_xlfn.STDEV.P(Table2[6M Return vs Nifty])</f>
        <v>-0.88248366961025526</v>
      </c>
      <c r="M677">
        <v>2.1174218265770701</v>
      </c>
      <c r="N677">
        <f>(Table2[[#This Row],[1W Return vs Nifty]]-AVERAGE(Table2[1W Return vs Nifty]))/_xlfn.STDEV.P(Table2[1W Return vs Nifty])</f>
        <v>0.28799784401237316</v>
      </c>
      <c r="O677">
        <v>34.270000000000003</v>
      </c>
      <c r="P677">
        <v>35.415060778323401</v>
      </c>
      <c r="Q677">
        <v>37.272995360179998</v>
      </c>
      <c r="R677">
        <v>48.294387052512199</v>
      </c>
      <c r="S677" s="1">
        <f>(Table2[[#This Row],[Close Price]]-Table2[[#This Row],[20D EMA]])/Table2[[#This Row],[20D EMA]]</f>
        <v>1.0504814706740572E-2</v>
      </c>
      <c r="T677" s="1">
        <f>(Table2[[#This Row],[Close Price]]-Table2[[#This Row],[50D EMA]])/Table2[[#This Row],[50D EMA]]</f>
        <v>-2.2167427107845392E-2</v>
      </c>
      <c r="U677" s="1">
        <f>(Table2[[#This Row],[Close Price]]-Table2[[#This Row],[200D EMA]])/Table2[[#This Row],[200D EMA]]</f>
        <v>-7.0909121594332519E-2</v>
      </c>
      <c r="V677">
        <v>0.65065767765593197</v>
      </c>
      <c r="W677">
        <v>33.5</v>
      </c>
      <c r="X677">
        <v>34.799999999999997</v>
      </c>
      <c r="Y677">
        <v>31.77</v>
      </c>
      <c r="Z677">
        <v>34.799999999999997</v>
      </c>
      <c r="AA677">
        <v>31.77</v>
      </c>
      <c r="AB677">
        <v>37.39</v>
      </c>
      <c r="AC677" s="1">
        <f>(Table2[[#This Row],[Close Price]]/Table2[[#This Row],[Day Low]])-1</f>
        <v>3.3731343283582182E-2</v>
      </c>
      <c r="AD677" s="1">
        <f>(Table2[[#This Row],[Day High]]/Table2[[#This Row],[Close Price]])-1</f>
        <v>4.9090384060062053E-3</v>
      </c>
      <c r="AE677" s="1">
        <f>(Table2[[#This Row],[Close Price]]/Table2[[#This Row],[Current Week Low]])-1</f>
        <v>9.0022033364809628E-2</v>
      </c>
      <c r="AF677" s="1">
        <f>(Table2[[#This Row],[Current Week High]]/Table2[[#This Row],[Close Price]])-1</f>
        <v>4.9090384060062053E-3</v>
      </c>
      <c r="AG677" s="1">
        <f>(Table2[[#This Row],[Close Price]]/Table2[[#This Row],[Current Month Low]])-1</f>
        <v>9.0022033364809628E-2</v>
      </c>
      <c r="AH677" s="1">
        <f>(Table2[[#This Row],[Current Month High]]/Table2[[#This Row],[Close Price]])-1</f>
        <v>7.9699682356338286E-2</v>
      </c>
      <c r="AI677">
        <v>52.757724516315299</v>
      </c>
      <c r="AJ677">
        <v>9.0022033364809602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-0.06</v>
      </c>
      <c r="AM677" t="s">
        <v>3181</v>
      </c>
      <c r="AN677">
        <v>-0.14000000000000001</v>
      </c>
      <c r="AO677" t="s">
        <v>3181</v>
      </c>
      <c r="AP677">
        <v>-2.1983260379405001E-2</v>
      </c>
      <c r="AQ677">
        <f>(Table2[[#This Row],[Sharpe Ratio]]-AVERAGE(Table2[Sharpe Ratio]))/_xlfn.STDEV.P(Table2[Sharpe Ratio])</f>
        <v>-0.94817217215406624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624</v>
      </c>
      <c r="AT677">
        <f>_xlfn.RANK.AVG(Table2[[#This Row],[6M Return vs Nifty Z-Score]],Table2[6M Return vs Nifty Z-Score])</f>
        <v>618</v>
      </c>
      <c r="AU677">
        <f>_xlfn.RANK.AVG(Table2[[#This Row],[Sharpe Ratio Z-Score]],Table2[Sharpe Ratio Z-Score])</f>
        <v>608</v>
      </c>
      <c r="AV677">
        <f>(Table2[[#This Row],[Rank 1Y]]+Table2[[#This Row],[Rank 6M]]+Table2[[#This Row],[Rank Sharpe]])/3</f>
        <v>616.66666666666663</v>
      </c>
    </row>
    <row r="678" spans="1:48" x14ac:dyDescent="0.3">
      <c r="A678" t="s">
        <v>944</v>
      </c>
      <c r="B678" t="s">
        <v>945</v>
      </c>
      <c r="C678" t="s">
        <v>3136</v>
      </c>
      <c r="D678" t="s">
        <v>54</v>
      </c>
      <c r="E678">
        <v>15659.174619685</v>
      </c>
      <c r="F678">
        <v>981.95</v>
      </c>
      <c r="G678">
        <v>-65.385616966843699</v>
      </c>
      <c r="H678">
        <f>(Table2[[#This Row],[1Y Return vs Nifty]]-AVERAGE(Table2[1Y Return vs Nifty]))/_xlfn.STDEV.P(Table2[1Y Return vs Nifty])</f>
        <v>-1.5299526105175225</v>
      </c>
      <c r="I678">
        <v>-12.2494391384033</v>
      </c>
      <c r="J678">
        <f>(Table2[[#This Row],[1M Return vs Nifty]]-AVERAGE(Table2[1M Return vs Nifty]))/_xlfn.STDEV.P(Table2[1M Return vs Nifty])</f>
        <v>-1.3678363665763611</v>
      </c>
      <c r="K678">
        <v>-40.142133834342999</v>
      </c>
      <c r="L678">
        <f>(Table2[[#This Row],[6M Return vs Nifty]]-AVERAGE(Table2[6M Return vs Nifty]))/_xlfn.STDEV.P(Table2[6M Return vs Nifty])</f>
        <v>-1.6008999547446674</v>
      </c>
      <c r="M678">
        <v>-0.66747283867150597</v>
      </c>
      <c r="N678">
        <f>(Table2[[#This Row],[1W Return vs Nifty]]-AVERAGE(Table2[1W Return vs Nifty]))/_xlfn.STDEV.P(Table2[1W Return vs Nifty])</f>
        <v>-0.28810879899545883</v>
      </c>
      <c r="O678">
        <v>1037.3900000000001</v>
      </c>
      <c r="P678">
        <v>1125.4544971616001</v>
      </c>
      <c r="Q678">
        <v>1289.8533351419101</v>
      </c>
      <c r="R678">
        <v>37.191167550713402</v>
      </c>
      <c r="S678" s="1">
        <f>(Table2[[#This Row],[Close Price]]-Table2[[#This Row],[20D EMA]])/Table2[[#This Row],[20D EMA]]</f>
        <v>-5.344181069800176E-2</v>
      </c>
      <c r="T678" s="1">
        <f>(Table2[[#This Row],[Close Price]]-Table2[[#This Row],[50D EMA]])/Table2[[#This Row],[50D EMA]]</f>
        <v>-0.12750804010603614</v>
      </c>
      <c r="U678" s="1">
        <f>(Table2[[#This Row],[Close Price]]-Table2[[#This Row],[200D EMA]])/Table2[[#This Row],[200D EMA]]</f>
        <v>-0.23871189595988787</v>
      </c>
      <c r="V678">
        <v>1.4630425626111001</v>
      </c>
      <c r="W678">
        <v>956.25</v>
      </c>
      <c r="X678">
        <v>992.1</v>
      </c>
      <c r="Y678">
        <v>911.5</v>
      </c>
      <c r="Z678">
        <v>1007</v>
      </c>
      <c r="AA678">
        <v>911.5</v>
      </c>
      <c r="AB678">
        <v>1207.5</v>
      </c>
      <c r="AC678" s="1">
        <f>(Table2[[#This Row],[Close Price]]/Table2[[#This Row],[Day Low]])-1</f>
        <v>2.6875816993464197E-2</v>
      </c>
      <c r="AD678" s="1">
        <f>(Table2[[#This Row],[Day High]]/Table2[[#This Row],[Close Price]])-1</f>
        <v>1.0336575182035679E-2</v>
      </c>
      <c r="AE678" s="1">
        <f>(Table2[[#This Row],[Close Price]]/Table2[[#This Row],[Current Week Low]])-1</f>
        <v>7.7290181020296167E-2</v>
      </c>
      <c r="AF678" s="1">
        <f>(Table2[[#This Row],[Current Week High]]/Table2[[#This Row],[Close Price]])-1</f>
        <v>2.5510463872906008E-2</v>
      </c>
      <c r="AG678" s="1">
        <f>(Table2[[#This Row],[Close Price]]/Table2[[#This Row],[Current Month Low]])-1</f>
        <v>7.7290181020296167E-2</v>
      </c>
      <c r="AH678" s="1">
        <f>(Table2[[#This Row],[Current Month High]]/Table2[[#This Row],[Close Price]])-1</f>
        <v>0.22969601303528697</v>
      </c>
      <c r="AI678">
        <v>82.901369723509305</v>
      </c>
      <c r="AJ678">
        <v>7.7290181020296096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-0.23</v>
      </c>
      <c r="AM678" t="s">
        <v>3181</v>
      </c>
      <c r="AN678">
        <v>-6.9</v>
      </c>
      <c r="AO678" t="s">
        <v>3181</v>
      </c>
      <c r="AP678">
        <v>3.9888283272735997E-2</v>
      </c>
      <c r="AQ678">
        <f>(Table2[[#This Row],[Sharpe Ratio]]-AVERAGE(Table2[Sharpe Ratio]))/_xlfn.STDEV.P(Table2[Sharpe Ratio])</f>
        <v>-0.21317313685711781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727</v>
      </c>
      <c r="AT678">
        <f>_xlfn.RANK.AVG(Table2[[#This Row],[6M Return vs Nifty Z-Score]],Table2[6M Return vs Nifty Z-Score])</f>
        <v>724</v>
      </c>
      <c r="AU678">
        <f>_xlfn.RANK.AVG(Table2[[#This Row],[Sharpe Ratio Z-Score]],Table2[Sharpe Ratio Z-Score])</f>
        <v>399</v>
      </c>
      <c r="AV678">
        <f>(Table2[[#This Row],[Rank 1Y]]+Table2[[#This Row],[Rank 6M]]+Table2[[#This Row],[Rank Sharpe]])/3</f>
        <v>616.66666666666663</v>
      </c>
    </row>
    <row r="679" spans="1:48" x14ac:dyDescent="0.3">
      <c r="A679" t="s">
        <v>2213</v>
      </c>
      <c r="B679" t="s">
        <v>2214</v>
      </c>
      <c r="C679" t="s">
        <v>3148</v>
      </c>
      <c r="D679" t="s">
        <v>580</v>
      </c>
      <c r="E679">
        <v>2568.015224876</v>
      </c>
      <c r="F679">
        <v>174.28</v>
      </c>
      <c r="G679">
        <v>-53.883506489588903</v>
      </c>
      <c r="H679">
        <f>(Table2[[#This Row],[1Y Return vs Nifty]]-AVERAGE(Table2[1Y Return vs Nifty]))/_xlfn.STDEV.P(Table2[1Y Return vs Nifty])</f>
        <v>-1.3325771283727932</v>
      </c>
      <c r="I679">
        <v>5.6209683223288698</v>
      </c>
      <c r="J679">
        <f>(Table2[[#This Row],[1M Return vs Nifty]]-AVERAGE(Table2[1M Return vs Nifty]))/_xlfn.STDEV.P(Table2[1M Return vs Nifty])</f>
        <v>0.69301096618560853</v>
      </c>
      <c r="K679">
        <v>-18.770230010307099</v>
      </c>
      <c r="L679">
        <f>(Table2[[#This Row],[6M Return vs Nifty]]-AVERAGE(Table2[6M Return vs Nifty]))/_xlfn.STDEV.P(Table2[6M Return vs Nifty])</f>
        <v>-0.84421407727845843</v>
      </c>
      <c r="M679">
        <v>4.4028787720009896</v>
      </c>
      <c r="N679">
        <f>(Table2[[#This Row],[1W Return vs Nifty]]-AVERAGE(Table2[1W Return vs Nifty]))/_xlfn.STDEV.P(Table2[1W Return vs Nifty])</f>
        <v>0.76078661588126684</v>
      </c>
      <c r="O679">
        <v>170.71</v>
      </c>
      <c r="P679">
        <v>172.323968452793</v>
      </c>
      <c r="Q679">
        <v>197.78386494209201</v>
      </c>
      <c r="R679">
        <v>59.1078490199043</v>
      </c>
      <c r="S679" s="1">
        <f>(Table2[[#This Row],[Close Price]]-Table2[[#This Row],[20D EMA]])/Table2[[#This Row],[20D EMA]]</f>
        <v>2.091265889520235E-2</v>
      </c>
      <c r="T679" s="1">
        <f>(Table2[[#This Row],[Close Price]]-Table2[[#This Row],[50D EMA]])/Table2[[#This Row],[50D EMA]]</f>
        <v>1.1350896597665382E-2</v>
      </c>
      <c r="U679" s="1">
        <f>(Table2[[#This Row],[Close Price]]-Table2[[#This Row],[200D EMA]])/Table2[[#This Row],[200D EMA]]</f>
        <v>-0.11883610904748761</v>
      </c>
      <c r="V679">
        <v>0.48241004932035603</v>
      </c>
      <c r="W679">
        <v>172.11</v>
      </c>
      <c r="X679">
        <v>178.2</v>
      </c>
      <c r="Y679">
        <v>163.91</v>
      </c>
      <c r="Z679">
        <v>178.2</v>
      </c>
      <c r="AA679">
        <v>154.99</v>
      </c>
      <c r="AB679">
        <v>179.9</v>
      </c>
      <c r="AC679" s="1">
        <f>(Table2[[#This Row],[Close Price]]/Table2[[#This Row],[Day Low]])-1</f>
        <v>1.2608215676020995E-2</v>
      </c>
      <c r="AD679" s="1">
        <f>(Table2[[#This Row],[Day High]]/Table2[[#This Row],[Close Price]])-1</f>
        <v>2.2492540739040612E-2</v>
      </c>
      <c r="AE679" s="1">
        <f>(Table2[[#This Row],[Close Price]]/Table2[[#This Row],[Current Week Low]])-1</f>
        <v>6.3266426697577982E-2</v>
      </c>
      <c r="AF679" s="1">
        <f>(Table2[[#This Row],[Current Week High]]/Table2[[#This Row],[Close Price]])-1</f>
        <v>2.2492540739040612E-2</v>
      </c>
      <c r="AG679" s="1">
        <f>(Table2[[#This Row],[Close Price]]/Table2[[#This Row],[Current Month Low]])-1</f>
        <v>0.12445964255758435</v>
      </c>
      <c r="AH679" s="1">
        <f>(Table2[[#This Row],[Current Month High]]/Table2[[#This Row],[Close Price]])-1</f>
        <v>3.2246958916685831E-2</v>
      </c>
      <c r="AI679">
        <v>79.022263025017196</v>
      </c>
      <c r="AJ679">
        <v>21.095052807115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0.11</v>
      </c>
      <c r="AM679" t="s">
        <v>3182</v>
      </c>
      <c r="AN679">
        <v>1.87</v>
      </c>
      <c r="AO679" t="s">
        <v>3182</v>
      </c>
      <c r="AQ679">
        <f>(Table2[[#This Row],[Sharpe Ratio]]-AVERAGE(Table2[Sharpe Ratio]))/_xlfn.STDEV.P(Table2[Sharpe Ratio])</f>
        <v>-0.68702344015560113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717</v>
      </c>
      <c r="AT679">
        <f>_xlfn.RANK.AVG(Table2[[#This Row],[6M Return vs Nifty Z-Score]],Table2[6M Return vs Nifty Z-Score])</f>
        <v>607</v>
      </c>
      <c r="AU679">
        <f>_xlfn.RANK.AVG(Table2[[#This Row],[Sharpe Ratio Z-Score]],Table2[Sharpe Ratio Z-Score])</f>
        <v>529.5</v>
      </c>
      <c r="AV679">
        <f>(Table2[[#This Row],[Rank 1Y]]+Table2[[#This Row],[Rank 6M]]+Table2[[#This Row],[Rank Sharpe]])/3</f>
        <v>617.83333333333337</v>
      </c>
    </row>
    <row r="680" spans="1:48" x14ac:dyDescent="0.3">
      <c r="A680" t="s">
        <v>1764</v>
      </c>
      <c r="B680" t="s">
        <v>1765</v>
      </c>
      <c r="C680" t="s">
        <v>3142</v>
      </c>
      <c r="D680" t="s">
        <v>202</v>
      </c>
      <c r="E680">
        <v>4475.1049875449999</v>
      </c>
      <c r="F680">
        <v>112.17</v>
      </c>
      <c r="G680">
        <v>-22.8112776894347</v>
      </c>
      <c r="H680">
        <f>(Table2[[#This Row],[1Y Return vs Nifty]]-AVERAGE(Table2[1Y Return vs Nifty]))/_xlfn.STDEV.P(Table2[1Y Return vs Nifty])</f>
        <v>-0.79937966405792105</v>
      </c>
      <c r="I680">
        <v>-1.19685004690151</v>
      </c>
      <c r="J680">
        <f>(Table2[[#This Row],[1M Return vs Nifty]]-AVERAGE(Table2[1M Return vs Nifty]))/_xlfn.STDEV.P(Table2[1M Return vs Nifty])</f>
        <v>-9.3232035400004243E-2</v>
      </c>
      <c r="K680">
        <v>-26.527376655783399</v>
      </c>
      <c r="L680">
        <f>(Table2[[#This Row],[6M Return vs Nifty]]-AVERAGE(Table2[6M Return vs Nifty]))/_xlfn.STDEV.P(Table2[6M Return vs Nifty])</f>
        <v>-1.1188607987120873</v>
      </c>
      <c r="M680">
        <v>-2.0555514550906602</v>
      </c>
      <c r="N680">
        <f>(Table2[[#This Row],[1W Return vs Nifty]]-AVERAGE(Table2[1W Return vs Nifty]))/_xlfn.STDEV.P(Table2[1W Return vs Nifty])</f>
        <v>-0.57525837126296731</v>
      </c>
      <c r="O680">
        <v>113.72</v>
      </c>
      <c r="P680">
        <v>118.5724407156</v>
      </c>
      <c r="Q680">
        <v>122.045747719464</v>
      </c>
      <c r="R680">
        <v>43.789885710396803</v>
      </c>
      <c r="S680" s="1">
        <f>(Table2[[#This Row],[Close Price]]-Table2[[#This Row],[20D EMA]])/Table2[[#This Row],[20D EMA]]</f>
        <v>-1.3629968343299307E-2</v>
      </c>
      <c r="T680" s="1">
        <f>(Table2[[#This Row],[Close Price]]-Table2[[#This Row],[50D EMA]])/Table2[[#This Row],[50D EMA]]</f>
        <v>-5.39960270443995E-2</v>
      </c>
      <c r="U680" s="1">
        <f>(Table2[[#This Row],[Close Price]]-Table2[[#This Row],[200D EMA]])/Table2[[#This Row],[200D EMA]]</f>
        <v>-8.0918408908145889E-2</v>
      </c>
      <c r="V680">
        <v>0.57074062694622496</v>
      </c>
      <c r="W680">
        <v>108.96</v>
      </c>
      <c r="X680">
        <v>112.6</v>
      </c>
      <c r="Y680">
        <v>105.55</v>
      </c>
      <c r="Z680">
        <v>112.6</v>
      </c>
      <c r="AA680">
        <v>105.55</v>
      </c>
      <c r="AB680">
        <v>123.5</v>
      </c>
      <c r="AC680" s="1">
        <f>(Table2[[#This Row],[Close Price]]/Table2[[#This Row],[Day Low]])-1</f>
        <v>2.9460352422907565E-2</v>
      </c>
      <c r="AD680" s="1">
        <f>(Table2[[#This Row],[Day High]]/Table2[[#This Row],[Close Price]])-1</f>
        <v>3.833467058928397E-3</v>
      </c>
      <c r="AE680" s="1">
        <f>(Table2[[#This Row],[Close Price]]/Table2[[#This Row],[Current Week Low]])-1</f>
        <v>6.271909047844626E-2</v>
      </c>
      <c r="AF680" s="1">
        <f>(Table2[[#This Row],[Current Week High]]/Table2[[#This Row],[Close Price]])-1</f>
        <v>3.833467058928397E-3</v>
      </c>
      <c r="AG680" s="1">
        <f>(Table2[[#This Row],[Close Price]]/Table2[[#This Row],[Current Month Low]])-1</f>
        <v>6.271909047844626E-2</v>
      </c>
      <c r="AH680" s="1">
        <f>(Table2[[#This Row],[Current Month High]]/Table2[[#This Row],[Close Price]])-1</f>
        <v>0.1010073994829277</v>
      </c>
      <c r="AI680">
        <v>33.422483730052498</v>
      </c>
      <c r="AJ680">
        <v>7.1346704871060096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-0.05</v>
      </c>
      <c r="AM680" t="s">
        <v>3181</v>
      </c>
      <c r="AN680">
        <v>-7.92</v>
      </c>
      <c r="AO680" t="s">
        <v>3181</v>
      </c>
      <c r="AP680">
        <v>-1.2021728162823E-2</v>
      </c>
      <c r="AQ680">
        <f>(Table2[[#This Row],[Sharpe Ratio]]-AVERAGE(Table2[Sharpe Ratio]))/_xlfn.STDEV.P(Table2[Sharpe Ratio])</f>
        <v>-0.8298347889713874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598</v>
      </c>
      <c r="AT680">
        <f>_xlfn.RANK.AVG(Table2[[#This Row],[6M Return vs Nifty Z-Score]],Table2[6M Return vs Nifty Z-Score])</f>
        <v>674</v>
      </c>
      <c r="AU680">
        <f>_xlfn.RANK.AVG(Table2[[#This Row],[Sharpe Ratio Z-Score]],Table2[Sharpe Ratio Z-Score])</f>
        <v>585</v>
      </c>
      <c r="AV680">
        <f>(Table2[[#This Row],[Rank 1Y]]+Table2[[#This Row],[Rank 6M]]+Table2[[#This Row],[Rank Sharpe]])/3</f>
        <v>619</v>
      </c>
    </row>
    <row r="681" spans="1:48" x14ac:dyDescent="0.3">
      <c r="A681" t="s">
        <v>1553</v>
      </c>
      <c r="B681" t="s">
        <v>1554</v>
      </c>
      <c r="C681" t="s">
        <v>3147</v>
      </c>
      <c r="D681" t="s">
        <v>265</v>
      </c>
      <c r="E681">
        <v>6292.6626432800003</v>
      </c>
      <c r="F681">
        <v>1399.7</v>
      </c>
      <c r="G681">
        <v>-46.1930542862072</v>
      </c>
      <c r="H681">
        <f>(Table2[[#This Row],[1Y Return vs Nifty]]-AVERAGE(Table2[1Y Return vs Nifty]))/_xlfn.STDEV.P(Table2[1Y Return vs Nifty])</f>
        <v>-1.2006094590867877</v>
      </c>
      <c r="I681">
        <v>2.8348125922132801</v>
      </c>
      <c r="J681">
        <f>(Table2[[#This Row],[1M Return vs Nifty]]-AVERAGE(Table2[1M Return vs Nifty]))/_xlfn.STDEV.P(Table2[1M Return vs Nifty])</f>
        <v>0.37170650697363361</v>
      </c>
      <c r="K681">
        <v>-9.0106244679091194</v>
      </c>
      <c r="L681">
        <f>(Table2[[#This Row],[6M Return vs Nifty]]-AVERAGE(Table2[6M Return vs Nifty]))/_xlfn.STDEV.P(Table2[6M Return vs Nifty])</f>
        <v>-0.49866902222033077</v>
      </c>
      <c r="M681">
        <v>0.93970556112707204</v>
      </c>
      <c r="N681">
        <f>(Table2[[#This Row],[1W Return vs Nifty]]-AVERAGE(Table2[1W Return vs Nifty]))/_xlfn.STDEV.P(Table2[1W Return vs Nifty])</f>
        <v>4.4365590135525733E-2</v>
      </c>
      <c r="O681">
        <v>1400.01</v>
      </c>
      <c r="P681">
        <v>1401.61268277723</v>
      </c>
      <c r="Q681">
        <v>1414.6170223414799</v>
      </c>
      <c r="R681">
        <v>45.957515008814902</v>
      </c>
      <c r="S681" s="1">
        <f>(Table2[[#This Row],[Close Price]]-Table2[[#This Row],[20D EMA]])/Table2[[#This Row],[20D EMA]]</f>
        <v>-2.214269898071767E-4</v>
      </c>
      <c r="T681" s="1">
        <f>(Table2[[#This Row],[Close Price]]-Table2[[#This Row],[50D EMA]])/Table2[[#This Row],[50D EMA]]</f>
        <v>-1.364630044186018E-3</v>
      </c>
      <c r="U681" s="1">
        <f>(Table2[[#This Row],[Close Price]]-Table2[[#This Row],[200D EMA]])/Table2[[#This Row],[200D EMA]]</f>
        <v>-1.0544919300341207E-2</v>
      </c>
      <c r="V681">
        <v>0.39070350918232299</v>
      </c>
      <c r="W681">
        <v>1376.8</v>
      </c>
      <c r="X681">
        <v>1408.85</v>
      </c>
      <c r="Y681">
        <v>1342.5</v>
      </c>
      <c r="Z681">
        <v>1408.85</v>
      </c>
      <c r="AA681">
        <v>1342.5</v>
      </c>
      <c r="AB681">
        <v>1477.5</v>
      </c>
      <c r="AC681" s="1">
        <f>(Table2[[#This Row],[Close Price]]/Table2[[#This Row],[Day Low]])-1</f>
        <v>1.6632771644392808E-2</v>
      </c>
      <c r="AD681" s="1">
        <f>(Table2[[#This Row],[Day High]]/Table2[[#This Row],[Close Price]])-1</f>
        <v>6.5371150960920055E-3</v>
      </c>
      <c r="AE681" s="1">
        <f>(Table2[[#This Row],[Close Price]]/Table2[[#This Row],[Current Week Low]])-1</f>
        <v>4.2607076350093198E-2</v>
      </c>
      <c r="AF681" s="1">
        <f>(Table2[[#This Row],[Current Week High]]/Table2[[#This Row],[Close Price]])-1</f>
        <v>6.5371150960920055E-3</v>
      </c>
      <c r="AG681" s="1">
        <f>(Table2[[#This Row],[Close Price]]/Table2[[#This Row],[Current Month Low]])-1</f>
        <v>4.2607076350093198E-2</v>
      </c>
      <c r="AH681" s="1">
        <f>(Table2[[#This Row],[Current Month High]]/Table2[[#This Row],[Close Price]])-1</f>
        <v>5.5583339286989997E-2</v>
      </c>
      <c r="AI681">
        <v>28.956204901050199</v>
      </c>
      <c r="AJ681">
        <v>22.447729857405299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0.11</v>
      </c>
      <c r="AM681" t="s">
        <v>3182</v>
      </c>
      <c r="AN681">
        <v>-2.93</v>
      </c>
      <c r="AO681" t="s">
        <v>3181</v>
      </c>
      <c r="AP681">
        <v>-5.3836864203262003E-2</v>
      </c>
      <c r="AQ681">
        <f>(Table2[[#This Row],[Sharpe Ratio]]-AVERAGE(Table2[Sharpe Ratio]))/_xlfn.STDEV.P(Table2[Sharpe Ratio])</f>
        <v>-1.3265750161641805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700</v>
      </c>
      <c r="AT681">
        <f>_xlfn.RANK.AVG(Table2[[#This Row],[6M Return vs Nifty Z-Score]],Table2[6M Return vs Nifty Z-Score])</f>
        <v>493</v>
      </c>
      <c r="AU681">
        <f>_xlfn.RANK.AVG(Table2[[#This Row],[Sharpe Ratio Z-Score]],Table2[Sharpe Ratio Z-Score])</f>
        <v>667</v>
      </c>
      <c r="AV681">
        <f>(Table2[[#This Row],[Rank 1Y]]+Table2[[#This Row],[Rank 6M]]+Table2[[#This Row],[Rank Sharpe]])/3</f>
        <v>620</v>
      </c>
    </row>
    <row r="682" spans="1:48" x14ac:dyDescent="0.3">
      <c r="A682" t="s">
        <v>1037</v>
      </c>
      <c r="B682" t="s">
        <v>1038</v>
      </c>
      <c r="C682" t="s">
        <v>3136</v>
      </c>
      <c r="D682" t="s">
        <v>54</v>
      </c>
      <c r="E682">
        <v>13293.257418944901</v>
      </c>
      <c r="F682">
        <v>157.05000000000001</v>
      </c>
      <c r="G682">
        <v>-12.605350217748301</v>
      </c>
      <c r="H682">
        <f>(Table2[[#This Row],[1Y Return vs Nifty]]-AVERAGE(Table2[1Y Return vs Nifty]))/_xlfn.STDEV.P(Table2[1Y Return vs Nifty])</f>
        <v>-0.62424659961364537</v>
      </c>
      <c r="I682">
        <v>-12.3297022905347</v>
      </c>
      <c r="J682">
        <f>(Table2[[#This Row],[1M Return vs Nifty]]-AVERAGE(Table2[1M Return vs Nifty]))/_xlfn.STDEV.P(Table2[1M Return vs Nifty])</f>
        <v>-1.3770924567551961</v>
      </c>
      <c r="K682">
        <v>-28.9071184460933</v>
      </c>
      <c r="L682">
        <f>(Table2[[#This Row],[6M Return vs Nifty]]-AVERAGE(Table2[6M Return vs Nifty]))/_xlfn.STDEV.P(Table2[6M Return vs Nifty])</f>
        <v>-1.2031170736593142</v>
      </c>
      <c r="M682">
        <v>11.290613696876999</v>
      </c>
      <c r="N682">
        <f>(Table2[[#This Row],[1W Return vs Nifty]]-AVERAGE(Table2[1W Return vs Nifty]))/_xlfn.STDEV.P(Table2[1W Return vs Nifty])</f>
        <v>2.1856411696329201</v>
      </c>
      <c r="O682">
        <v>166.08</v>
      </c>
      <c r="P682">
        <v>182.70131795840501</v>
      </c>
      <c r="Q682">
        <v>184.605102600549</v>
      </c>
      <c r="R682">
        <v>50.211424789996499</v>
      </c>
      <c r="S682" s="1">
        <f>(Table2[[#This Row],[Close Price]]-Table2[[#This Row],[20D EMA]])/Table2[[#This Row],[20D EMA]]</f>
        <v>-5.4371387283236997E-2</v>
      </c>
      <c r="T682" s="1">
        <f>(Table2[[#This Row],[Close Price]]-Table2[[#This Row],[50D EMA]])/Table2[[#This Row],[50D EMA]]</f>
        <v>-0.14040028963690865</v>
      </c>
      <c r="U682" s="1">
        <f>(Table2[[#This Row],[Close Price]]-Table2[[#This Row],[200D EMA]])/Table2[[#This Row],[200D EMA]]</f>
        <v>-0.14926511896138153</v>
      </c>
      <c r="V682">
        <v>2.3358508302907399</v>
      </c>
      <c r="W682">
        <v>153.25</v>
      </c>
      <c r="X682">
        <v>159.32</v>
      </c>
      <c r="Y682">
        <v>143.55000000000001</v>
      </c>
      <c r="Z682">
        <v>162.59</v>
      </c>
      <c r="AA682">
        <v>138.35</v>
      </c>
      <c r="AB682">
        <v>198.59</v>
      </c>
      <c r="AC682" s="1">
        <f>(Table2[[#This Row],[Close Price]]/Table2[[#This Row],[Day Low]])-1</f>
        <v>2.4796084828711429E-2</v>
      </c>
      <c r="AD682" s="1">
        <f>(Table2[[#This Row],[Day High]]/Table2[[#This Row],[Close Price]])-1</f>
        <v>1.4453995542820675E-2</v>
      </c>
      <c r="AE682" s="1">
        <f>(Table2[[#This Row],[Close Price]]/Table2[[#This Row],[Current Week Low]])-1</f>
        <v>9.404388714733547E-2</v>
      </c>
      <c r="AF682" s="1">
        <f>(Table2[[#This Row],[Current Week High]]/Table2[[#This Row],[Close Price]])-1</f>
        <v>3.5275390003183693E-2</v>
      </c>
      <c r="AG682" s="1">
        <f>(Table2[[#This Row],[Close Price]]/Table2[[#This Row],[Current Month Low]])-1</f>
        <v>0.13516443801951583</v>
      </c>
      <c r="AH682" s="1">
        <f>(Table2[[#This Row],[Current Month High]]/Table2[[#This Row],[Close Price]])-1</f>
        <v>0.2645017510347023</v>
      </c>
      <c r="AI682">
        <v>46.704871060171897</v>
      </c>
      <c r="AJ682">
        <v>18.7523629489603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-0.28000000000000003</v>
      </c>
      <c r="AM682" t="s">
        <v>3181</v>
      </c>
      <c r="AN682">
        <v>-14.27</v>
      </c>
      <c r="AO682" t="s">
        <v>3181</v>
      </c>
      <c r="AP682">
        <v>-4.6288322004184E-2</v>
      </c>
      <c r="AQ682">
        <f>(Table2[[#This Row],[Sharpe Ratio]]-AVERAGE(Table2[Sharpe Ratio]))/_xlfn.STDEV.P(Table2[Sharpe Ratio])</f>
        <v>-1.2369025931612245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528</v>
      </c>
      <c r="AT682">
        <f>_xlfn.RANK.AVG(Table2[[#This Row],[6M Return vs Nifty Z-Score]],Table2[6M Return vs Nifty Z-Score])</f>
        <v>686</v>
      </c>
      <c r="AU682">
        <f>_xlfn.RANK.AVG(Table2[[#This Row],[Sharpe Ratio Z-Score]],Table2[Sharpe Ratio Z-Score])</f>
        <v>654</v>
      </c>
      <c r="AV682">
        <f>(Table2[[#This Row],[Rank 1Y]]+Table2[[#This Row],[Rank 6M]]+Table2[[#This Row],[Rank Sharpe]])/3</f>
        <v>622.66666666666663</v>
      </c>
    </row>
    <row r="683" spans="1:48" x14ac:dyDescent="0.3">
      <c r="A683" t="s">
        <v>882</v>
      </c>
      <c r="B683" t="s">
        <v>883</v>
      </c>
      <c r="C683" t="s">
        <v>3146</v>
      </c>
      <c r="D683" t="s">
        <v>599</v>
      </c>
      <c r="E683">
        <v>17423.835960100001</v>
      </c>
      <c r="F683">
        <v>1355.65</v>
      </c>
      <c r="G683">
        <v>-40.3001565373972</v>
      </c>
      <c r="H683">
        <f>(Table2[[#This Row],[1Y Return vs Nifty]]-AVERAGE(Table2[1Y Return vs Nifty]))/_xlfn.STDEV.P(Table2[1Y Return vs Nifty])</f>
        <v>-1.0994877095869025</v>
      </c>
      <c r="I683">
        <v>0.68443926579982095</v>
      </c>
      <c r="J683">
        <f>(Table2[[#This Row],[1M Return vs Nifty]]-AVERAGE(Table2[1M Return vs Nifty]))/_xlfn.STDEV.P(Table2[1M Return vs Nifty])</f>
        <v>0.12372161105452881</v>
      </c>
      <c r="K683">
        <v>-6.9769607001626497</v>
      </c>
      <c r="L683">
        <f>(Table2[[#This Row],[6M Return vs Nifty]]-AVERAGE(Table2[6M Return vs Nifty]))/_xlfn.STDEV.P(Table2[6M Return vs Nifty])</f>
        <v>-0.42666586025411357</v>
      </c>
      <c r="M683">
        <v>-1.6544467945735899</v>
      </c>
      <c r="N683">
        <f>(Table2[[#This Row],[1W Return vs Nifty]]-AVERAGE(Table2[1W Return vs Nifty]))/_xlfn.STDEV.P(Table2[1W Return vs Nifty])</f>
        <v>-0.49228250063173129</v>
      </c>
      <c r="O683">
        <v>1394.57</v>
      </c>
      <c r="P683">
        <v>1417.8634795217899</v>
      </c>
      <c r="Q683">
        <v>1458.6662716508999</v>
      </c>
      <c r="R683">
        <v>35.402489595160397</v>
      </c>
      <c r="S683" s="1">
        <f>(Table2[[#This Row],[Close Price]]-Table2[[#This Row],[20D EMA]])/Table2[[#This Row],[20D EMA]]</f>
        <v>-2.7908244118258565E-2</v>
      </c>
      <c r="T683" s="1">
        <f>(Table2[[#This Row],[Close Price]]-Table2[[#This Row],[50D EMA]])/Table2[[#This Row],[50D EMA]]</f>
        <v>-4.3878328499421471E-2</v>
      </c>
      <c r="U683" s="1">
        <f>(Table2[[#This Row],[Close Price]]-Table2[[#This Row],[200D EMA]])/Table2[[#This Row],[200D EMA]]</f>
        <v>-7.0623605723266189E-2</v>
      </c>
      <c r="V683">
        <v>0.91537762752640495</v>
      </c>
      <c r="W683">
        <v>1346.55</v>
      </c>
      <c r="X683">
        <v>1370</v>
      </c>
      <c r="Y683">
        <v>1346.55</v>
      </c>
      <c r="Z683">
        <v>1386.6</v>
      </c>
      <c r="AA683">
        <v>1340</v>
      </c>
      <c r="AB683">
        <v>1468.8</v>
      </c>
      <c r="AC683" s="1">
        <f>(Table2[[#This Row],[Close Price]]/Table2[[#This Row],[Day Low]])-1</f>
        <v>6.758011213842785E-3</v>
      </c>
      <c r="AD683" s="1">
        <f>(Table2[[#This Row],[Day High]]/Table2[[#This Row],[Close Price]])-1</f>
        <v>1.0585328071404776E-2</v>
      </c>
      <c r="AE683" s="1">
        <f>(Table2[[#This Row],[Close Price]]/Table2[[#This Row],[Current Week Low]])-1</f>
        <v>6.758011213842785E-3</v>
      </c>
      <c r="AF683" s="1">
        <f>(Table2[[#This Row],[Current Week High]]/Table2[[#This Row],[Close Price]])-1</f>
        <v>2.2830376572123834E-2</v>
      </c>
      <c r="AG683" s="1">
        <f>(Table2[[#This Row],[Close Price]]/Table2[[#This Row],[Current Month Low]])-1</f>
        <v>1.1679104477612112E-2</v>
      </c>
      <c r="AH683" s="1">
        <f>(Table2[[#This Row],[Current Month High]]/Table2[[#This Row],[Close Price]])-1</f>
        <v>8.3465496256408311E-2</v>
      </c>
      <c r="AI683">
        <v>27.1899088997897</v>
      </c>
      <c r="AJ683">
        <v>6.8282111899133202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-0.02</v>
      </c>
      <c r="AM683" t="s">
        <v>3181</v>
      </c>
      <c r="AN683">
        <v>-6.55</v>
      </c>
      <c r="AO683" t="s">
        <v>3181</v>
      </c>
      <c r="AP683">
        <v>-0.14431107503382401</v>
      </c>
      <c r="AQ683">
        <f>(Table2[[#This Row],[Sharpe Ratio]]-AVERAGE(Table2[Sharpe Ratio]))/_xlfn.STDEV.P(Table2[Sharpe Ratio])</f>
        <v>-2.4013576020584098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678</v>
      </c>
      <c r="AT683">
        <f>_xlfn.RANK.AVG(Table2[[#This Row],[6M Return vs Nifty Z-Score]],Table2[6M Return vs Nifty Z-Score])</f>
        <v>467</v>
      </c>
      <c r="AU683">
        <f>_xlfn.RANK.AVG(Table2[[#This Row],[Sharpe Ratio Z-Score]],Table2[Sharpe Ratio Z-Score])</f>
        <v>730</v>
      </c>
      <c r="AV683">
        <f>(Table2[[#This Row],[Rank 1Y]]+Table2[[#This Row],[Rank 6M]]+Table2[[#This Row],[Rank Sharpe]])/3</f>
        <v>625</v>
      </c>
    </row>
    <row r="684" spans="1:48" x14ac:dyDescent="0.3">
      <c r="A684" t="s">
        <v>468</v>
      </c>
      <c r="B684" t="s">
        <v>469</v>
      </c>
      <c r="C684" t="s">
        <v>3147</v>
      </c>
      <c r="D684" t="s">
        <v>470</v>
      </c>
      <c r="E684">
        <v>47556.382538315003</v>
      </c>
      <c r="F684">
        <v>1770.35</v>
      </c>
      <c r="G684">
        <v>-31.209265818902399</v>
      </c>
      <c r="H684">
        <f>(Table2[[#This Row],[1Y Return vs Nifty]]-AVERAGE(Table2[1Y Return vs Nifty]))/_xlfn.STDEV.P(Table2[1Y Return vs Nifty])</f>
        <v>-0.94348860470643836</v>
      </c>
      <c r="I684">
        <v>-6.5138381512814698</v>
      </c>
      <c r="J684">
        <f>(Table2[[#This Row],[1M Return vs Nifty]]-AVERAGE(Table2[1M Return vs Nifty]))/_xlfn.STDEV.P(Table2[1M Return vs Nifty])</f>
        <v>-0.70639660802187665</v>
      </c>
      <c r="K684">
        <v>-21.261831028072901</v>
      </c>
      <c r="L684">
        <f>(Table2[[#This Row],[6M Return vs Nifty]]-AVERAGE(Table2[6M Return vs Nifty]))/_xlfn.STDEV.P(Table2[6M Return vs Nifty])</f>
        <v>-0.93243079947348573</v>
      </c>
      <c r="M684">
        <v>-1.6288682773590699</v>
      </c>
      <c r="N684">
        <f>(Table2[[#This Row],[1W Return vs Nifty]]-AVERAGE(Table2[1W Return vs Nifty]))/_xlfn.STDEV.P(Table2[1W Return vs Nifty])</f>
        <v>-0.4869911142574247</v>
      </c>
      <c r="O684">
        <v>1836.21</v>
      </c>
      <c r="P684">
        <v>1909.7333649191601</v>
      </c>
      <c r="Q684">
        <v>1989.61148514461</v>
      </c>
      <c r="R684">
        <v>13.489730862425001</v>
      </c>
      <c r="S684" s="1">
        <f>(Table2[[#This Row],[Close Price]]-Table2[[#This Row],[20D EMA]])/Table2[[#This Row],[20D EMA]]</f>
        <v>-3.5867357219490213E-2</v>
      </c>
      <c r="T684" s="1">
        <f>(Table2[[#This Row],[Close Price]]-Table2[[#This Row],[50D EMA]])/Table2[[#This Row],[50D EMA]]</f>
        <v>-7.2985772506027474E-2</v>
      </c>
      <c r="U684" s="1">
        <f>(Table2[[#This Row],[Close Price]]-Table2[[#This Row],[200D EMA]])/Table2[[#This Row],[200D EMA]]</f>
        <v>-0.11020316618682648</v>
      </c>
      <c r="V684">
        <v>1.10120516420169</v>
      </c>
      <c r="W684">
        <v>1740</v>
      </c>
      <c r="X684">
        <v>1775</v>
      </c>
      <c r="Y684">
        <v>1733.35</v>
      </c>
      <c r="Z684">
        <v>1814.2</v>
      </c>
      <c r="AA684">
        <v>1733.35</v>
      </c>
      <c r="AB684">
        <v>2001.7</v>
      </c>
      <c r="AC684" s="1">
        <f>(Table2[[#This Row],[Close Price]]/Table2[[#This Row],[Day Low]])-1</f>
        <v>1.7442528735632123E-2</v>
      </c>
      <c r="AD684" s="1">
        <f>(Table2[[#This Row],[Day High]]/Table2[[#This Row],[Close Price]])-1</f>
        <v>2.6265992600333909E-3</v>
      </c>
      <c r="AE684" s="1">
        <f>(Table2[[#This Row],[Close Price]]/Table2[[#This Row],[Current Week Low]])-1</f>
        <v>2.1345948596648068E-2</v>
      </c>
      <c r="AF684" s="1">
        <f>(Table2[[#This Row],[Current Week High]]/Table2[[#This Row],[Close Price]])-1</f>
        <v>2.4769113452142388E-2</v>
      </c>
      <c r="AG684" s="1">
        <f>(Table2[[#This Row],[Close Price]]/Table2[[#This Row],[Current Month Low]])-1</f>
        <v>2.1345948596648068E-2</v>
      </c>
      <c r="AH684" s="1">
        <f>(Table2[[#This Row],[Current Month High]]/Table2[[#This Row],[Close Price]])-1</f>
        <v>0.13068037393735721</v>
      </c>
      <c r="AI684">
        <v>38.616657723049101</v>
      </c>
      <c r="AJ684">
        <v>2.1345948596648001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-0.06</v>
      </c>
      <c r="AM684" t="s">
        <v>3181</v>
      </c>
      <c r="AN684">
        <v>-7.04</v>
      </c>
      <c r="AO684" t="s">
        <v>3181</v>
      </c>
      <c r="AP684">
        <v>-2.2062902052309999E-2</v>
      </c>
      <c r="AQ684">
        <f>(Table2[[#This Row],[Sharpe Ratio]]-AVERAGE(Table2[Sharpe Ratio]))/_xlfn.STDEV.P(Table2[Sharpe Ratio])</f>
        <v>-0.94911827030031115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641</v>
      </c>
      <c r="AT684">
        <f>_xlfn.RANK.AVG(Table2[[#This Row],[6M Return vs Nifty Z-Score]],Table2[6M Return vs Nifty Z-Score])</f>
        <v>630</v>
      </c>
      <c r="AU684">
        <f>_xlfn.RANK.AVG(Table2[[#This Row],[Sharpe Ratio Z-Score]],Table2[Sharpe Ratio Z-Score])</f>
        <v>609</v>
      </c>
      <c r="AV684">
        <f>(Table2[[#This Row],[Rank 1Y]]+Table2[[#This Row],[Rank 6M]]+Table2[[#This Row],[Rank Sharpe]])/3</f>
        <v>626.66666666666663</v>
      </c>
    </row>
    <row r="685" spans="1:48" x14ac:dyDescent="0.3">
      <c r="A685" t="s">
        <v>355</v>
      </c>
      <c r="B685" t="s">
        <v>356</v>
      </c>
      <c r="C685" t="s">
        <v>3150</v>
      </c>
      <c r="D685" t="s">
        <v>158</v>
      </c>
      <c r="E685">
        <v>66492.534619875005</v>
      </c>
      <c r="F685">
        <v>2243.15</v>
      </c>
      <c r="G685">
        <v>-24.685424489982701</v>
      </c>
      <c r="H685">
        <f>(Table2[[#This Row],[1Y Return vs Nifty]]-AVERAGE(Table2[1Y Return vs Nifty]))/_xlfn.STDEV.P(Table2[1Y Return vs Nifty])</f>
        <v>-0.83153990361566599</v>
      </c>
      <c r="I685">
        <v>-2.91058967812475</v>
      </c>
      <c r="J685">
        <f>(Table2[[#This Row],[1M Return vs Nifty]]-AVERAGE(Table2[1M Return vs Nifty]))/_xlfn.STDEV.P(Table2[1M Return vs Nifty])</f>
        <v>-0.29086355308170547</v>
      </c>
      <c r="K685">
        <v>-23.0373273953889</v>
      </c>
      <c r="L685">
        <f>(Table2[[#This Row],[6M Return vs Nifty]]-AVERAGE(Table2[6M Return vs Nifty]))/_xlfn.STDEV.P(Table2[6M Return vs Nifty])</f>
        <v>-0.99529338007005441</v>
      </c>
      <c r="M685">
        <v>4.0453349710042499</v>
      </c>
      <c r="N685">
        <f>(Table2[[#This Row],[1W Return vs Nifty]]-AVERAGE(Table2[1W Return vs Nifty]))/_xlfn.STDEV.P(Table2[1W Return vs Nifty])</f>
        <v>0.6868221096143462</v>
      </c>
      <c r="O685">
        <v>2296.5300000000002</v>
      </c>
      <c r="P685">
        <v>2367.9342653369399</v>
      </c>
      <c r="Q685">
        <v>2405.3830107969602</v>
      </c>
      <c r="R685">
        <v>45.840740722397001</v>
      </c>
      <c r="S685" s="1">
        <f>(Table2[[#This Row],[Close Price]]-Table2[[#This Row],[20D EMA]])/Table2[[#This Row],[20D EMA]]</f>
        <v>-2.3243763416981318E-2</v>
      </c>
      <c r="T685" s="1">
        <f>(Table2[[#This Row],[Close Price]]-Table2[[#This Row],[50D EMA]])/Table2[[#This Row],[50D EMA]]</f>
        <v>-5.2697520857566509E-2</v>
      </c>
      <c r="U685" s="1">
        <f>(Table2[[#This Row],[Close Price]]-Table2[[#This Row],[200D EMA]])/Table2[[#This Row],[200D EMA]]</f>
        <v>-6.7445812192382826E-2</v>
      </c>
      <c r="V685">
        <v>1.28093169525145</v>
      </c>
      <c r="W685">
        <v>2225.0500000000002</v>
      </c>
      <c r="X685">
        <v>2267.1999999999998</v>
      </c>
      <c r="Y685">
        <v>2206.9</v>
      </c>
      <c r="Z685">
        <v>2282.5500000000002</v>
      </c>
      <c r="AA685">
        <v>2146.5</v>
      </c>
      <c r="AB685">
        <v>2499.5</v>
      </c>
      <c r="AC685" s="1">
        <f>(Table2[[#This Row],[Close Price]]/Table2[[#This Row],[Day Low]])-1</f>
        <v>8.1346486595805789E-3</v>
      </c>
      <c r="AD685" s="1">
        <f>(Table2[[#This Row],[Day High]]/Table2[[#This Row],[Close Price]])-1</f>
        <v>1.0721529991306822E-2</v>
      </c>
      <c r="AE685" s="1">
        <f>(Table2[[#This Row],[Close Price]]/Table2[[#This Row],[Current Week Low]])-1</f>
        <v>1.6425755584756896E-2</v>
      </c>
      <c r="AF685" s="1">
        <f>(Table2[[#This Row],[Current Week High]]/Table2[[#This Row],[Close Price]])-1</f>
        <v>1.7564585515904119E-2</v>
      </c>
      <c r="AG685" s="1">
        <f>(Table2[[#This Row],[Close Price]]/Table2[[#This Row],[Current Month Low]])-1</f>
        <v>4.5026787794083534E-2</v>
      </c>
      <c r="AH685" s="1">
        <f>(Table2[[#This Row],[Current Month High]]/Table2[[#This Row],[Close Price]])-1</f>
        <v>0.11428125626908581</v>
      </c>
      <c r="AI685">
        <v>20.096738960836301</v>
      </c>
      <c r="AJ685">
        <v>7.37398879900437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3181</v>
      </c>
      <c r="AN685">
        <v>-4.5999999999999996</v>
      </c>
      <c r="AO685" t="s">
        <v>3181</v>
      </c>
      <c r="AP685">
        <v>-3.3705847512081E-2</v>
      </c>
      <c r="AQ685">
        <f>(Table2[[#This Row],[Sharpe Ratio]]-AVERAGE(Table2[Sharpe Ratio]))/_xlfn.STDEV.P(Table2[Sharpe Ratio])</f>
        <v>-1.0874298942846685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608</v>
      </c>
      <c r="AT685">
        <f>_xlfn.RANK.AVG(Table2[[#This Row],[6M Return vs Nifty Z-Score]],Table2[6M Return vs Nifty Z-Score])</f>
        <v>647</v>
      </c>
      <c r="AU685">
        <f>_xlfn.RANK.AVG(Table2[[#This Row],[Sharpe Ratio Z-Score]],Table2[Sharpe Ratio Z-Score])</f>
        <v>628</v>
      </c>
      <c r="AV685">
        <f>(Table2[[#This Row],[Rank 1Y]]+Table2[[#This Row],[Rank 6M]]+Table2[[#This Row],[Rank Sharpe]])/3</f>
        <v>627.66666666666663</v>
      </c>
    </row>
    <row r="686" spans="1:48" x14ac:dyDescent="0.3">
      <c r="A686" t="s">
        <v>103</v>
      </c>
      <c r="B686" t="s">
        <v>104</v>
      </c>
      <c r="C686" t="s">
        <v>3148</v>
      </c>
      <c r="D686" t="s">
        <v>105</v>
      </c>
      <c r="E686">
        <v>255783.64703876001</v>
      </c>
      <c r="F686">
        <v>3930.7</v>
      </c>
      <c r="G686">
        <v>-18.6826623577353</v>
      </c>
      <c r="H686">
        <f>(Table2[[#This Row],[1Y Return vs Nifty]]-AVERAGE(Table2[1Y Return vs Nifty]))/_xlfn.STDEV.P(Table2[1Y Return vs Nifty])</f>
        <v>-0.72853288830353091</v>
      </c>
      <c r="I686">
        <v>-17.040544118618602</v>
      </c>
      <c r="J686">
        <f>(Table2[[#This Row],[1M Return vs Nifty]]-AVERAGE(Table2[1M Return vs Nifty]))/_xlfn.STDEV.P(Table2[1M Return vs Nifty])</f>
        <v>-1.9203551572729645</v>
      </c>
      <c r="K686">
        <v>-21.724045319645999</v>
      </c>
      <c r="L686">
        <f>(Table2[[#This Row],[6M Return vs Nifty]]-AVERAGE(Table2[6M Return vs Nifty]))/_xlfn.STDEV.P(Table2[6M Return vs Nifty])</f>
        <v>-0.94879579108471801</v>
      </c>
      <c r="M686">
        <v>-4.5950460180407102</v>
      </c>
      <c r="N686">
        <f>(Table2[[#This Row],[1W Return vs Nifty]]-AVERAGE(Table2[1W Return vs Nifty]))/_xlfn.STDEV.P(Table2[1W Return vs Nifty])</f>
        <v>-1.100599493084969</v>
      </c>
      <c r="O686">
        <v>4238.3</v>
      </c>
      <c r="P686">
        <v>4576.7636136186202</v>
      </c>
      <c r="Q686">
        <v>4554.3826605422701</v>
      </c>
      <c r="R686">
        <v>24.175047382304399</v>
      </c>
      <c r="S686" s="1">
        <f>(Table2[[#This Row],[Close Price]]-Table2[[#This Row],[20D EMA]])/Table2[[#This Row],[20D EMA]]</f>
        <v>-7.2576268787013745E-2</v>
      </c>
      <c r="T686" s="1">
        <f>(Table2[[#This Row],[Close Price]]-Table2[[#This Row],[50D EMA]])/Table2[[#This Row],[50D EMA]]</f>
        <v>-0.14116167409131491</v>
      </c>
      <c r="U686" s="1">
        <f>(Table2[[#This Row],[Close Price]]-Table2[[#This Row],[200D EMA]])/Table2[[#This Row],[200D EMA]]</f>
        <v>-0.13694120741009741</v>
      </c>
      <c r="V686">
        <v>0.87732031898727203</v>
      </c>
      <c r="W686">
        <v>3876</v>
      </c>
      <c r="X686">
        <v>3939.35</v>
      </c>
      <c r="Y686">
        <v>3876</v>
      </c>
      <c r="Z686">
        <v>4094.3</v>
      </c>
      <c r="AA686">
        <v>3876</v>
      </c>
      <c r="AB686">
        <v>5138</v>
      </c>
      <c r="AC686" s="1">
        <f>(Table2[[#This Row],[Close Price]]/Table2[[#This Row],[Day Low]])-1</f>
        <v>1.4112487100103044E-2</v>
      </c>
      <c r="AD686" s="1">
        <f>(Table2[[#This Row],[Day High]]/Table2[[#This Row],[Close Price]])-1</f>
        <v>2.200625842725179E-3</v>
      </c>
      <c r="AE686" s="1">
        <f>(Table2[[#This Row],[Close Price]]/Table2[[#This Row],[Current Week Low]])-1</f>
        <v>1.4112487100103044E-2</v>
      </c>
      <c r="AF686" s="1">
        <f>(Table2[[#This Row],[Current Week High]]/Table2[[#This Row],[Close Price]])-1</f>
        <v>4.1621085302872451E-2</v>
      </c>
      <c r="AG686" s="1">
        <f>(Table2[[#This Row],[Close Price]]/Table2[[#This Row],[Current Month Low]])-1</f>
        <v>1.4112487100103044E-2</v>
      </c>
      <c r="AH686" s="1">
        <f>(Table2[[#This Row],[Current Month High]]/Table2[[#This Row],[Close Price]])-1</f>
        <v>0.30714630981758972</v>
      </c>
      <c r="AI686">
        <v>39.538758999669199</v>
      </c>
      <c r="AJ686">
        <v>8.5828729281767799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-0.19</v>
      </c>
      <c r="AM686" t="s">
        <v>3181</v>
      </c>
      <c r="AN686">
        <v>-6.27</v>
      </c>
      <c r="AO686" t="s">
        <v>3181</v>
      </c>
      <c r="AP686">
        <v>-6.6379076974341006E-2</v>
      </c>
      <c r="AQ686">
        <f>(Table2[[#This Row],[Sharpe Ratio]]-AVERAGE(Table2[Sharpe Ratio]))/_xlfn.STDEV.P(Table2[Sharpe Ratio])</f>
        <v>-1.4755694285076186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568</v>
      </c>
      <c r="AT686">
        <f>_xlfn.RANK.AVG(Table2[[#This Row],[6M Return vs Nifty Z-Score]],Table2[6M Return vs Nifty Z-Score])</f>
        <v>633</v>
      </c>
      <c r="AU686">
        <f>_xlfn.RANK.AVG(Table2[[#This Row],[Sharpe Ratio Z-Score]],Table2[Sharpe Ratio Z-Score])</f>
        <v>685</v>
      </c>
      <c r="AV686">
        <f>(Table2[[#This Row],[Rank 1Y]]+Table2[[#This Row],[Rank 6M]]+Table2[[#This Row],[Rank Sharpe]])/3</f>
        <v>628.66666666666663</v>
      </c>
    </row>
    <row r="687" spans="1:48" x14ac:dyDescent="0.3">
      <c r="A687" t="s">
        <v>2085</v>
      </c>
      <c r="B687" t="s">
        <v>2086</v>
      </c>
      <c r="C687" t="s">
        <v>3143</v>
      </c>
      <c r="D687" t="s">
        <v>117</v>
      </c>
      <c r="E687">
        <v>2998.0529767500002</v>
      </c>
      <c r="F687">
        <v>1029.8499999999999</v>
      </c>
      <c r="G687">
        <v>-27.420314709910201</v>
      </c>
      <c r="H687">
        <f>(Table2[[#This Row],[1Y Return vs Nifty]]-AVERAGE(Table2[1Y Return vs Nifty]))/_xlfn.STDEV.P(Table2[1Y Return vs Nifty])</f>
        <v>-0.87847044534872809</v>
      </c>
      <c r="I687">
        <v>-5.7982836199438799</v>
      </c>
      <c r="J687">
        <f>(Table2[[#This Row],[1M Return vs Nifty]]-AVERAGE(Table2[1M Return vs Nifty]))/_xlfn.STDEV.P(Table2[1M Return vs Nifty])</f>
        <v>-0.62387758037277818</v>
      </c>
      <c r="K687">
        <v>-26.883321471427202</v>
      </c>
      <c r="L687">
        <f>(Table2[[#This Row],[6M Return vs Nifty]]-AVERAGE(Table2[6M Return vs Nifty]))/_xlfn.STDEV.P(Table2[6M Return vs Nifty])</f>
        <v>-1.1314632517912588</v>
      </c>
      <c r="M687">
        <v>2.3902894057659601</v>
      </c>
      <c r="N687">
        <f>(Table2[[#This Row],[1W Return vs Nifty]]-AVERAGE(Table2[1W Return vs Nifty]))/_xlfn.STDEV.P(Table2[1W Return vs Nifty])</f>
        <v>0.34444551759723874</v>
      </c>
      <c r="O687">
        <v>1050.7</v>
      </c>
      <c r="P687">
        <v>1086.1298129460399</v>
      </c>
      <c r="Q687">
        <v>1114.1866433113501</v>
      </c>
      <c r="R687">
        <v>44.253363310004097</v>
      </c>
      <c r="S687" s="1">
        <f>(Table2[[#This Row],[Close Price]]-Table2[[#This Row],[20D EMA]])/Table2[[#This Row],[20D EMA]]</f>
        <v>-1.9843913581422037E-2</v>
      </c>
      <c r="T687" s="1">
        <f>(Table2[[#This Row],[Close Price]]-Table2[[#This Row],[50D EMA]])/Table2[[#This Row],[50D EMA]]</f>
        <v>-5.1816838351380429E-2</v>
      </c>
      <c r="U687" s="1">
        <f>(Table2[[#This Row],[Close Price]]-Table2[[#This Row],[200D EMA]])/Table2[[#This Row],[200D EMA]]</f>
        <v>-7.5693461071030796E-2</v>
      </c>
      <c r="V687">
        <v>0.56956291657371005</v>
      </c>
      <c r="W687">
        <v>1021</v>
      </c>
      <c r="X687">
        <v>1041.4000000000001</v>
      </c>
      <c r="Y687">
        <v>980.55</v>
      </c>
      <c r="Z687">
        <v>1046.6500000000001</v>
      </c>
      <c r="AA687">
        <v>975</v>
      </c>
      <c r="AB687">
        <v>1198</v>
      </c>
      <c r="AC687" s="1">
        <f>(Table2[[#This Row],[Close Price]]/Table2[[#This Row],[Day Low]])-1</f>
        <v>8.6679725759057913E-3</v>
      </c>
      <c r="AD687" s="1">
        <f>(Table2[[#This Row],[Day High]]/Table2[[#This Row],[Close Price]])-1</f>
        <v>1.1215225518279581E-2</v>
      </c>
      <c r="AE687" s="1">
        <f>(Table2[[#This Row],[Close Price]]/Table2[[#This Row],[Current Week Low]])-1</f>
        <v>5.0277905257253508E-2</v>
      </c>
      <c r="AF687" s="1">
        <f>(Table2[[#This Row],[Current Week High]]/Table2[[#This Row],[Close Price]])-1</f>
        <v>1.6313055299315593E-2</v>
      </c>
      <c r="AG687" s="1">
        <f>(Table2[[#This Row],[Close Price]]/Table2[[#This Row],[Current Month Low]])-1</f>
        <v>5.6256410256410261E-2</v>
      </c>
      <c r="AH687" s="1">
        <f>(Table2[[#This Row],[Current Month High]]/Table2[[#This Row],[Close Price]])-1</f>
        <v>0.16327620527261266</v>
      </c>
      <c r="AI687">
        <v>31.960965189105199</v>
      </c>
      <c r="AJ687">
        <v>7.83769633507851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-0.01</v>
      </c>
      <c r="AM687" t="s">
        <v>3181</v>
      </c>
      <c r="AN687">
        <v>-5.16</v>
      </c>
      <c r="AO687" t="s">
        <v>3181</v>
      </c>
      <c r="AP687">
        <v>-1.5690452613732999E-2</v>
      </c>
      <c r="AQ687">
        <f>(Table2[[#This Row],[Sharpe Ratio]]-AVERAGE(Table2[Sharpe Ratio]))/_xlfn.STDEV.P(Table2[Sharpe Ratio])</f>
        <v>-0.87341716582866602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622</v>
      </c>
      <c r="AT687">
        <f>_xlfn.RANK.AVG(Table2[[#This Row],[6M Return vs Nifty Z-Score]],Table2[6M Return vs Nifty Z-Score])</f>
        <v>675</v>
      </c>
      <c r="AU687">
        <f>_xlfn.RANK.AVG(Table2[[#This Row],[Sharpe Ratio Z-Score]],Table2[Sharpe Ratio Z-Score])</f>
        <v>589</v>
      </c>
      <c r="AV687">
        <f>(Table2[[#This Row],[Rank 1Y]]+Table2[[#This Row],[Rank 6M]]+Table2[[#This Row],[Rank Sharpe]])/3</f>
        <v>628.66666666666663</v>
      </c>
    </row>
    <row r="688" spans="1:48" x14ac:dyDescent="0.3">
      <c r="A688" t="s">
        <v>1978</v>
      </c>
      <c r="B688" t="s">
        <v>1979</v>
      </c>
      <c r="C688" t="s">
        <v>3136</v>
      </c>
      <c r="D688" t="s">
        <v>1980</v>
      </c>
      <c r="E688">
        <v>3397.9150429900001</v>
      </c>
      <c r="F688">
        <v>202.81</v>
      </c>
      <c r="G688">
        <v>-50.6636908354524</v>
      </c>
      <c r="H688">
        <f>(Table2[[#This Row],[1Y Return vs Nifty]]-AVERAGE(Table2[1Y Return vs Nifty]))/_xlfn.STDEV.P(Table2[1Y Return vs Nifty])</f>
        <v>-1.2773252971189504</v>
      </c>
      <c r="I688">
        <v>-7.1956561183494898</v>
      </c>
      <c r="J688">
        <f>(Table2[[#This Row],[1M Return vs Nifty]]-AVERAGE(Table2[1M Return vs Nifty]))/_xlfn.STDEV.P(Table2[1M Return vs Nifty])</f>
        <v>-0.78502507477334205</v>
      </c>
      <c r="K688">
        <v>-23.291865497911001</v>
      </c>
      <c r="L688">
        <f>(Table2[[#This Row],[6M Return vs Nifty]]-AVERAGE(Table2[6M Return vs Nifty]))/_xlfn.STDEV.P(Table2[6M Return vs Nifty])</f>
        <v>-1.0043054638339215</v>
      </c>
      <c r="M688">
        <v>0.63302466177975403</v>
      </c>
      <c r="N688">
        <f>(Table2[[#This Row],[1W Return vs Nifty]]-AVERAGE(Table2[1W Return vs Nifty]))/_xlfn.STDEV.P(Table2[1W Return vs Nifty])</f>
        <v>-1.9076990153892817E-2</v>
      </c>
      <c r="O688">
        <v>211.87</v>
      </c>
      <c r="P688">
        <v>220.20313911243301</v>
      </c>
      <c r="Q688">
        <v>229.06771068917101</v>
      </c>
      <c r="R688">
        <v>28.567799429023999</v>
      </c>
      <c r="S688" s="1">
        <f>(Table2[[#This Row],[Close Price]]-Table2[[#This Row],[20D EMA]])/Table2[[#This Row],[20D EMA]]</f>
        <v>-4.2762071081323461E-2</v>
      </c>
      <c r="T688" s="1">
        <f>(Table2[[#This Row],[Close Price]]-Table2[[#This Row],[50D EMA]])/Table2[[#This Row],[50D EMA]]</f>
        <v>-7.8986790027331458E-2</v>
      </c>
      <c r="U688" s="1">
        <f>(Table2[[#This Row],[Close Price]]-Table2[[#This Row],[200D EMA]])/Table2[[#This Row],[200D EMA]]</f>
        <v>-0.11462859872381095</v>
      </c>
      <c r="V688">
        <v>0.646162725729029</v>
      </c>
      <c r="W688">
        <v>201.89</v>
      </c>
      <c r="X688">
        <v>208.7</v>
      </c>
      <c r="Y688">
        <v>199.21</v>
      </c>
      <c r="Z688">
        <v>208.7</v>
      </c>
      <c r="AA688">
        <v>199.21</v>
      </c>
      <c r="AB688">
        <v>235.77</v>
      </c>
      <c r="AC688" s="1">
        <f>(Table2[[#This Row],[Close Price]]/Table2[[#This Row],[Day Low]])-1</f>
        <v>4.5569369458617892E-3</v>
      </c>
      <c r="AD688" s="1">
        <f>(Table2[[#This Row],[Day High]]/Table2[[#This Row],[Close Price]])-1</f>
        <v>2.9041960455598703E-2</v>
      </c>
      <c r="AE688" s="1">
        <f>(Table2[[#This Row],[Close Price]]/Table2[[#This Row],[Current Week Low]])-1</f>
        <v>1.8071381958737032E-2</v>
      </c>
      <c r="AF688" s="1">
        <f>(Table2[[#This Row],[Current Week High]]/Table2[[#This Row],[Close Price]])-1</f>
        <v>2.9041960455598703E-2</v>
      </c>
      <c r="AG688" s="1">
        <f>(Table2[[#This Row],[Close Price]]/Table2[[#This Row],[Current Month Low]])-1</f>
        <v>1.8071381958737032E-2</v>
      </c>
      <c r="AH688" s="1">
        <f>(Table2[[#This Row],[Current Month High]]/Table2[[#This Row],[Close Price]])-1</f>
        <v>0.16251664119126286</v>
      </c>
      <c r="AI688">
        <v>38.553325772890801</v>
      </c>
      <c r="AJ688">
        <v>3.15869786368261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-0.12</v>
      </c>
      <c r="AM688" t="s">
        <v>3181</v>
      </c>
      <c r="AN688">
        <v>-7.5</v>
      </c>
      <c r="AO688" t="s">
        <v>3181</v>
      </c>
      <c r="AQ688">
        <f>(Table2[[#This Row],[Sharpe Ratio]]-AVERAGE(Table2[Sharpe Ratio]))/_xlfn.STDEV.P(Table2[Sharpe Ratio])</f>
        <v>-0.68702344015560113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710</v>
      </c>
      <c r="AT688">
        <f>_xlfn.RANK.AVG(Table2[[#This Row],[6M Return vs Nifty Z-Score]],Table2[6M Return vs Nifty Z-Score])</f>
        <v>651</v>
      </c>
      <c r="AU688">
        <f>_xlfn.RANK.AVG(Table2[[#This Row],[Sharpe Ratio Z-Score]],Table2[Sharpe Ratio Z-Score])</f>
        <v>529.5</v>
      </c>
      <c r="AV688">
        <f>(Table2[[#This Row],[Rank 1Y]]+Table2[[#This Row],[Rank 6M]]+Table2[[#This Row],[Rank Sharpe]])/3</f>
        <v>630.16666666666663</v>
      </c>
    </row>
    <row r="689" spans="1:48" x14ac:dyDescent="0.3">
      <c r="A689" t="s">
        <v>1160</v>
      </c>
      <c r="B689" t="s">
        <v>1161</v>
      </c>
      <c r="C689" t="s">
        <v>3136</v>
      </c>
      <c r="D689" t="s">
        <v>571</v>
      </c>
      <c r="E689">
        <v>10521.254022044999</v>
      </c>
      <c r="F689">
        <v>144.22</v>
      </c>
      <c r="G689">
        <v>-26.931155636682998</v>
      </c>
      <c r="H689">
        <f>(Table2[[#This Row],[1Y Return vs Nifty]]-AVERAGE(Table2[1Y Return vs Nifty]))/_xlfn.STDEV.P(Table2[1Y Return vs Nifty])</f>
        <v>-0.87007650685243121</v>
      </c>
      <c r="I689">
        <v>-4.5957319849002003</v>
      </c>
      <c r="J689">
        <f>(Table2[[#This Row],[1M Return vs Nifty]]-AVERAGE(Table2[1M Return vs Nifty]))/_xlfn.STDEV.P(Table2[1M Return vs Nifty])</f>
        <v>-0.48519717618871072</v>
      </c>
      <c r="K689">
        <v>-22.691807648951901</v>
      </c>
      <c r="L689">
        <f>(Table2[[#This Row],[6M Return vs Nifty]]-AVERAGE(Table2[6M Return vs Nifty]))/_xlfn.STDEV.P(Table2[6M Return vs Nifty])</f>
        <v>-0.98306003321114976</v>
      </c>
      <c r="M689">
        <v>4.6088355602167299</v>
      </c>
      <c r="N689">
        <f>(Table2[[#This Row],[1W Return vs Nifty]]-AVERAGE(Table2[1W Return vs Nifty]))/_xlfn.STDEV.P(Table2[1W Return vs Nifty])</f>
        <v>0.80339256264983316</v>
      </c>
      <c r="O689">
        <v>146.06</v>
      </c>
      <c r="P689">
        <v>153.420784578362</v>
      </c>
      <c r="Q689">
        <v>161.19642427172701</v>
      </c>
      <c r="R689">
        <v>53.792372675709899</v>
      </c>
      <c r="S689" s="1">
        <f>(Table2[[#This Row],[Close Price]]-Table2[[#This Row],[20D EMA]])/Table2[[#This Row],[20D EMA]]</f>
        <v>-1.2597562645488178E-2</v>
      </c>
      <c r="T689" s="1">
        <f>(Table2[[#This Row],[Close Price]]-Table2[[#This Row],[50D EMA]])/Table2[[#This Row],[50D EMA]]</f>
        <v>-5.9970913352112104E-2</v>
      </c>
      <c r="U689" s="1">
        <f>(Table2[[#This Row],[Close Price]]-Table2[[#This Row],[200D EMA]])/Table2[[#This Row],[200D EMA]]</f>
        <v>-0.10531514174973289</v>
      </c>
      <c r="V689">
        <v>0.96995725503114505</v>
      </c>
      <c r="W689">
        <v>143.16999999999999</v>
      </c>
      <c r="X689">
        <v>146.41</v>
      </c>
      <c r="Y689">
        <v>134.33000000000001</v>
      </c>
      <c r="Z689">
        <v>146.41</v>
      </c>
      <c r="AA689">
        <v>131.13</v>
      </c>
      <c r="AB689">
        <v>164.34</v>
      </c>
      <c r="AC689" s="1">
        <f>(Table2[[#This Row],[Close Price]]/Table2[[#This Row],[Day Low]])-1</f>
        <v>7.3339386743034307E-3</v>
      </c>
      <c r="AD689" s="1">
        <f>(Table2[[#This Row],[Day High]]/Table2[[#This Row],[Close Price]])-1</f>
        <v>1.5185133823325536E-2</v>
      </c>
      <c r="AE689" s="1">
        <f>(Table2[[#This Row],[Close Price]]/Table2[[#This Row],[Current Week Low]])-1</f>
        <v>7.3624655698652397E-2</v>
      </c>
      <c r="AF689" s="1">
        <f>(Table2[[#This Row],[Current Week High]]/Table2[[#This Row],[Close Price]])-1</f>
        <v>1.5185133823325536E-2</v>
      </c>
      <c r="AG689" s="1">
        <f>(Table2[[#This Row],[Close Price]]/Table2[[#This Row],[Current Month Low]])-1</f>
        <v>9.9824601540456026E-2</v>
      </c>
      <c r="AH689" s="1">
        <f>(Table2[[#This Row],[Current Month High]]/Table2[[#This Row],[Close Price]])-1</f>
        <v>0.13950908334488976</v>
      </c>
      <c r="AI689">
        <v>45.123684840627902</v>
      </c>
      <c r="AJ689">
        <v>9.9824601540456008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-0.12</v>
      </c>
      <c r="AM689" t="s">
        <v>3181</v>
      </c>
      <c r="AN689">
        <v>-2.82</v>
      </c>
      <c r="AO689" t="s">
        <v>3181</v>
      </c>
      <c r="AP689">
        <v>-3.3667155907440002E-2</v>
      </c>
      <c r="AQ689">
        <f>(Table2[[#This Row],[Sharpe Ratio]]-AVERAGE(Table2[Sharpe Ratio]))/_xlfn.STDEV.P(Table2[Sharpe Ratio])</f>
        <v>-1.0869702598484385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620</v>
      </c>
      <c r="AT689">
        <f>_xlfn.RANK.AVG(Table2[[#This Row],[6M Return vs Nifty Z-Score]],Table2[6M Return vs Nifty Z-Score])</f>
        <v>644</v>
      </c>
      <c r="AU689">
        <f>_xlfn.RANK.AVG(Table2[[#This Row],[Sharpe Ratio Z-Score]],Table2[Sharpe Ratio Z-Score])</f>
        <v>627</v>
      </c>
      <c r="AV689">
        <f>(Table2[[#This Row],[Rank 1Y]]+Table2[[#This Row],[Rank 6M]]+Table2[[#This Row],[Rank Sharpe]])/3</f>
        <v>630.33333333333337</v>
      </c>
    </row>
    <row r="690" spans="1:48" x14ac:dyDescent="0.3">
      <c r="A690" t="s">
        <v>2276</v>
      </c>
      <c r="B690" t="s">
        <v>2277</v>
      </c>
      <c r="C690" t="s">
        <v>3145</v>
      </c>
      <c r="D690" t="s">
        <v>438</v>
      </c>
      <c r="E690">
        <v>2415.1579438099998</v>
      </c>
      <c r="F690">
        <v>455.05</v>
      </c>
      <c r="G690">
        <v>-32.991950549323697</v>
      </c>
      <c r="H690">
        <f>(Table2[[#This Row],[1Y Return vs Nifty]]-AVERAGE(Table2[1Y Return vs Nifty]))/_xlfn.STDEV.P(Table2[1Y Return vs Nifty])</f>
        <v>-0.97407936097458081</v>
      </c>
      <c r="I690">
        <v>3.8820990948795999</v>
      </c>
      <c r="J690">
        <f>(Table2[[#This Row],[1M Return vs Nifty]]-AVERAGE(Table2[1M Return vs Nifty]))/_xlfn.STDEV.P(Table2[1M Return vs Nifty])</f>
        <v>0.49248145854651004</v>
      </c>
      <c r="K690">
        <v>-24.140395456132399</v>
      </c>
      <c r="L690">
        <f>(Table2[[#This Row],[6M Return vs Nifty]]-AVERAGE(Table2[6M Return vs Nifty]))/_xlfn.STDEV.P(Table2[6M Return vs Nifty])</f>
        <v>-1.0343482078626971</v>
      </c>
      <c r="M690">
        <v>2.9383247140122202</v>
      </c>
      <c r="N690">
        <f>(Table2[[#This Row],[1W Return vs Nifty]]-AVERAGE(Table2[1W Return vs Nifty]))/_xlfn.STDEV.P(Table2[1W Return vs Nifty])</f>
        <v>0.45781669304000328</v>
      </c>
      <c r="O690">
        <v>452.97</v>
      </c>
      <c r="P690">
        <v>463.006254368996</v>
      </c>
      <c r="Q690">
        <v>484.89757972095998</v>
      </c>
      <c r="R690">
        <v>55.745610796648599</v>
      </c>
      <c r="S690" s="1">
        <f>(Table2[[#This Row],[Close Price]]-Table2[[#This Row],[20D EMA]])/Table2[[#This Row],[20D EMA]]</f>
        <v>4.591915579398159E-3</v>
      </c>
      <c r="T690" s="1">
        <f>(Table2[[#This Row],[Close Price]]-Table2[[#This Row],[50D EMA]])/Table2[[#This Row],[50D EMA]]</f>
        <v>-1.7183902579975072E-2</v>
      </c>
      <c r="U690" s="1">
        <f>(Table2[[#This Row],[Close Price]]-Table2[[#This Row],[200D EMA]])/Table2[[#This Row],[200D EMA]]</f>
        <v>-6.1554400288275538E-2</v>
      </c>
      <c r="V690">
        <v>0.30482142763447201</v>
      </c>
      <c r="W690">
        <v>450.3</v>
      </c>
      <c r="X690">
        <v>457.55</v>
      </c>
      <c r="Y690">
        <v>428</v>
      </c>
      <c r="Z690">
        <v>457.55</v>
      </c>
      <c r="AA690">
        <v>421.1</v>
      </c>
      <c r="AB690">
        <v>470</v>
      </c>
      <c r="AC690" s="1">
        <f>(Table2[[#This Row],[Close Price]]/Table2[[#This Row],[Day Low]])-1</f>
        <v>1.0548523206751037E-2</v>
      </c>
      <c r="AD690" s="1">
        <f>(Table2[[#This Row],[Day High]]/Table2[[#This Row],[Close Price]])-1</f>
        <v>5.4939017690363023E-3</v>
      </c>
      <c r="AE690" s="1">
        <f>(Table2[[#This Row],[Close Price]]/Table2[[#This Row],[Current Week Low]])-1</f>
        <v>6.3200934579439316E-2</v>
      </c>
      <c r="AF690" s="1">
        <f>(Table2[[#This Row],[Current Week High]]/Table2[[#This Row],[Close Price]])-1</f>
        <v>5.4939017690363023E-3</v>
      </c>
      <c r="AG690" s="1">
        <f>(Table2[[#This Row],[Close Price]]/Table2[[#This Row],[Current Month Low]])-1</f>
        <v>8.0622180004749522E-2</v>
      </c>
      <c r="AH690" s="1">
        <f>(Table2[[#This Row],[Current Month High]]/Table2[[#This Row],[Close Price]])-1</f>
        <v>3.2853532578837497E-2</v>
      </c>
      <c r="AI690">
        <v>27.8980331831666</v>
      </c>
      <c r="AJ690">
        <v>8.0622180004749495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0.04</v>
      </c>
      <c r="AM690" t="s">
        <v>3182</v>
      </c>
      <c r="AN690">
        <v>-0.64</v>
      </c>
      <c r="AO690" t="s">
        <v>3181</v>
      </c>
      <c r="AP690">
        <v>-1.2916405321132E-2</v>
      </c>
      <c r="AQ690">
        <f>(Table2[[#This Row],[Sharpe Ratio]]-AVERAGE(Table2[Sharpe Ratio]))/_xlfn.STDEV.P(Table2[Sharpe Ratio])</f>
        <v>-0.84046304890226076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652</v>
      </c>
      <c r="AT690">
        <f>_xlfn.RANK.AVG(Table2[[#This Row],[6M Return vs Nifty Z-Score]],Table2[6M Return vs Nifty Z-Score])</f>
        <v>655</v>
      </c>
      <c r="AU690">
        <f>_xlfn.RANK.AVG(Table2[[#This Row],[Sharpe Ratio Z-Score]],Table2[Sharpe Ratio Z-Score])</f>
        <v>586</v>
      </c>
      <c r="AV690">
        <f>(Table2[[#This Row],[Rank 1Y]]+Table2[[#This Row],[Rank 6M]]+Table2[[#This Row],[Rank Sharpe]])/3</f>
        <v>631</v>
      </c>
    </row>
    <row r="691" spans="1:48" x14ac:dyDescent="0.3">
      <c r="A691" t="s">
        <v>1659</v>
      </c>
      <c r="B691" t="s">
        <v>1660</v>
      </c>
      <c r="C691" t="s">
        <v>3136</v>
      </c>
      <c r="D691" t="s">
        <v>24</v>
      </c>
      <c r="E691">
        <v>5309.4218866000001</v>
      </c>
      <c r="F691">
        <v>314</v>
      </c>
      <c r="G691">
        <v>-31.828761416361498</v>
      </c>
      <c r="H691">
        <f>(Table2[[#This Row],[1Y Return vs Nifty]]-AVERAGE(Table2[1Y Return vs Nifty]))/_xlfn.STDEV.P(Table2[1Y Return vs Nifty])</f>
        <v>-0.95411910964523372</v>
      </c>
      <c r="I691">
        <v>6.2333457805701098</v>
      </c>
      <c r="J691">
        <f>(Table2[[#This Row],[1M Return vs Nifty]]-AVERAGE(Table2[1M Return vs Nifty]))/_xlfn.STDEV.P(Table2[1M Return vs Nifty])</f>
        <v>0.76363142933023054</v>
      </c>
      <c r="K691">
        <v>-22.489821712429201</v>
      </c>
      <c r="L691">
        <f>(Table2[[#This Row],[6M Return vs Nifty]]-AVERAGE(Table2[6M Return vs Nifty]))/_xlfn.STDEV.P(Table2[6M Return vs Nifty])</f>
        <v>-0.97590859238154892</v>
      </c>
      <c r="M691">
        <v>3.8848709448376102</v>
      </c>
      <c r="N691">
        <f>(Table2[[#This Row],[1W Return vs Nifty]]-AVERAGE(Table2[1W Return vs Nifty]))/_xlfn.STDEV.P(Table2[1W Return vs Nifty])</f>
        <v>0.65362717675316662</v>
      </c>
      <c r="O691">
        <v>310.98</v>
      </c>
      <c r="P691">
        <v>317.532219232459</v>
      </c>
      <c r="Q691">
        <v>336.25139452665002</v>
      </c>
      <c r="R691">
        <v>60.588612741737201</v>
      </c>
      <c r="S691" s="1">
        <f>(Table2[[#This Row],[Close Price]]-Table2[[#This Row],[20D EMA]])/Table2[[#This Row],[20D EMA]]</f>
        <v>9.7112354492249718E-3</v>
      </c>
      <c r="T691" s="1">
        <f>(Table2[[#This Row],[Close Price]]-Table2[[#This Row],[50D EMA]])/Table2[[#This Row],[50D EMA]]</f>
        <v>-1.1123971107552812E-2</v>
      </c>
      <c r="U691" s="1">
        <f>(Table2[[#This Row],[Close Price]]-Table2[[#This Row],[200D EMA]])/Table2[[#This Row],[200D EMA]]</f>
        <v>-6.6174876562144505E-2</v>
      </c>
      <c r="V691">
        <v>0.98328159865271503</v>
      </c>
      <c r="W691">
        <v>310.10000000000002</v>
      </c>
      <c r="X691">
        <v>315.7</v>
      </c>
      <c r="Y691">
        <v>298.05</v>
      </c>
      <c r="Z691">
        <v>315.7</v>
      </c>
      <c r="AA691">
        <v>292.05</v>
      </c>
      <c r="AB691">
        <v>321.5</v>
      </c>
      <c r="AC691" s="1">
        <f>(Table2[[#This Row],[Close Price]]/Table2[[#This Row],[Day Low]])-1</f>
        <v>1.2576588197355631E-2</v>
      </c>
      <c r="AD691" s="1">
        <f>(Table2[[#This Row],[Day High]]/Table2[[#This Row],[Close Price]])-1</f>
        <v>5.4140127388535575E-3</v>
      </c>
      <c r="AE691" s="1">
        <f>(Table2[[#This Row],[Close Price]]/Table2[[#This Row],[Current Week Low]])-1</f>
        <v>5.3514510988089237E-2</v>
      </c>
      <c r="AF691" s="1">
        <f>(Table2[[#This Row],[Current Week High]]/Table2[[#This Row],[Close Price]])-1</f>
        <v>5.4140127388535575E-3</v>
      </c>
      <c r="AG691" s="1">
        <f>(Table2[[#This Row],[Close Price]]/Table2[[#This Row],[Current Month Low]])-1</f>
        <v>7.5158363293956532E-2</v>
      </c>
      <c r="AH691" s="1">
        <f>(Table2[[#This Row],[Current Month High]]/Table2[[#This Row],[Close Price]])-1</f>
        <v>2.3885350318471277E-2</v>
      </c>
      <c r="AI691">
        <v>34.474522292993598</v>
      </c>
      <c r="AJ691">
        <v>7.5158363293956496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-0.06</v>
      </c>
      <c r="AM691" t="s">
        <v>3181</v>
      </c>
      <c r="AN691">
        <v>2.5299999999999998</v>
      </c>
      <c r="AO691" t="s">
        <v>3182</v>
      </c>
      <c r="AP691">
        <v>-2.1646673358807999E-2</v>
      </c>
      <c r="AQ691">
        <f>(Table2[[#This Row],[Sharpe Ratio]]-AVERAGE(Table2[Sharpe Ratio]))/_xlfn.STDEV.P(Table2[Sharpe Ratio])</f>
        <v>-0.94417370822655899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645</v>
      </c>
      <c r="AT691">
        <f>_xlfn.RANK.AVG(Table2[[#This Row],[6M Return vs Nifty Z-Score]],Table2[6M Return vs Nifty Z-Score])</f>
        <v>642</v>
      </c>
      <c r="AU691">
        <f>_xlfn.RANK.AVG(Table2[[#This Row],[Sharpe Ratio Z-Score]],Table2[Sharpe Ratio Z-Score])</f>
        <v>607</v>
      </c>
      <c r="AV691">
        <f>(Table2[[#This Row],[Rank 1Y]]+Table2[[#This Row],[Rank 6M]]+Table2[[#This Row],[Rank Sharpe]])/3</f>
        <v>631.33333333333337</v>
      </c>
    </row>
    <row r="692" spans="1:48" x14ac:dyDescent="0.3">
      <c r="A692" t="s">
        <v>1965</v>
      </c>
      <c r="B692" t="s">
        <v>1966</v>
      </c>
      <c r="C692" t="s">
        <v>3138</v>
      </c>
      <c r="D692" t="s">
        <v>237</v>
      </c>
      <c r="E692">
        <v>3500.474612775</v>
      </c>
      <c r="F692">
        <v>414.75</v>
      </c>
      <c r="G692">
        <v>-38.120029140645897</v>
      </c>
      <c r="H692">
        <f>(Table2[[#This Row],[1Y Return vs Nifty]]-AVERAGE(Table2[1Y Return vs Nifty]))/_xlfn.STDEV.P(Table2[1Y Return vs Nifty])</f>
        <v>-1.0620768625148249</v>
      </c>
      <c r="I692">
        <v>-7.79461197898714</v>
      </c>
      <c r="J692">
        <f>(Table2[[#This Row],[1M Return vs Nifty]]-AVERAGE(Table2[1M Return vs Nifty]))/_xlfn.STDEV.P(Table2[1M Return vs Nifty])</f>
        <v>-0.85409773529043342</v>
      </c>
      <c r="K692">
        <v>-31.978482910349999</v>
      </c>
      <c r="L692">
        <f>(Table2[[#This Row],[6M Return vs Nifty]]-AVERAGE(Table2[6M Return vs Nifty]))/_xlfn.STDEV.P(Table2[6M Return vs Nifty])</f>
        <v>-1.3118606902219556</v>
      </c>
      <c r="M692">
        <v>0.277171726935798</v>
      </c>
      <c r="N692">
        <f>(Table2[[#This Row],[1W Return vs Nifty]]-AVERAGE(Table2[1W Return vs Nifty]))/_xlfn.STDEV.P(Table2[1W Return vs Nifty])</f>
        <v>-9.2691709681942694E-2</v>
      </c>
      <c r="O692">
        <v>430.52</v>
      </c>
      <c r="P692">
        <v>453.66700703543501</v>
      </c>
      <c r="Q692">
        <v>487.18719504296399</v>
      </c>
      <c r="R692">
        <v>30.4944506371891</v>
      </c>
      <c r="S692" s="1">
        <f>(Table2[[#This Row],[Close Price]]-Table2[[#This Row],[20D EMA]])/Table2[[#This Row],[20D EMA]]</f>
        <v>-3.6630121713276925E-2</v>
      </c>
      <c r="T692" s="1">
        <f>(Table2[[#This Row],[Close Price]]-Table2[[#This Row],[50D EMA]])/Table2[[#This Row],[50D EMA]]</f>
        <v>-8.5783198760132184E-2</v>
      </c>
      <c r="U692" s="1">
        <f>(Table2[[#This Row],[Close Price]]-Table2[[#This Row],[200D EMA]])/Table2[[#This Row],[200D EMA]]</f>
        <v>-0.14868452163767545</v>
      </c>
      <c r="V692">
        <v>1.0774662379764799</v>
      </c>
      <c r="W692">
        <v>410.4</v>
      </c>
      <c r="X692">
        <v>419.45</v>
      </c>
      <c r="Y692">
        <v>404.75</v>
      </c>
      <c r="Z692">
        <v>422.4</v>
      </c>
      <c r="AA692">
        <v>404.75</v>
      </c>
      <c r="AB692">
        <v>481.65</v>
      </c>
      <c r="AC692" s="1">
        <f>(Table2[[#This Row],[Close Price]]/Table2[[#This Row],[Day Low]])-1</f>
        <v>1.0599415204678442E-2</v>
      </c>
      <c r="AD692" s="1">
        <f>(Table2[[#This Row],[Day High]]/Table2[[#This Row],[Close Price]])-1</f>
        <v>1.1332127787823998E-2</v>
      </c>
      <c r="AE692" s="1">
        <f>(Table2[[#This Row],[Close Price]]/Table2[[#This Row],[Current Week Low]])-1</f>
        <v>2.4706609017912218E-2</v>
      </c>
      <c r="AF692" s="1">
        <f>(Table2[[#This Row],[Current Week High]]/Table2[[#This Row],[Close Price]])-1</f>
        <v>1.8444846292947403E-2</v>
      </c>
      <c r="AG692" s="1">
        <f>(Table2[[#This Row],[Close Price]]/Table2[[#This Row],[Current Month Low]])-1</f>
        <v>2.4706609017912218E-2</v>
      </c>
      <c r="AH692" s="1">
        <f>(Table2[[#This Row],[Current Month High]]/Table2[[#This Row],[Close Price]])-1</f>
        <v>0.16130198915009042</v>
      </c>
      <c r="AI692">
        <v>68.535262206148204</v>
      </c>
      <c r="AJ692">
        <v>2.47066090179122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-0.13</v>
      </c>
      <c r="AM692" t="s">
        <v>3181</v>
      </c>
      <c r="AN692">
        <v>-5.71</v>
      </c>
      <c r="AO692" t="s">
        <v>3181</v>
      </c>
      <c r="AQ692">
        <f>(Table2[[#This Row],[Sharpe Ratio]]-AVERAGE(Table2[Sharpe Ratio]))/_xlfn.STDEV.P(Table2[Sharpe Ratio])</f>
        <v>-0.68702344015560113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671</v>
      </c>
      <c r="AT692">
        <f>_xlfn.RANK.AVG(Table2[[#This Row],[6M Return vs Nifty Z-Score]],Table2[6M Return vs Nifty Z-Score])</f>
        <v>698</v>
      </c>
      <c r="AU692">
        <f>_xlfn.RANK.AVG(Table2[[#This Row],[Sharpe Ratio Z-Score]],Table2[Sharpe Ratio Z-Score])</f>
        <v>529.5</v>
      </c>
      <c r="AV692">
        <f>(Table2[[#This Row],[Rank 1Y]]+Table2[[#This Row],[Rank 6M]]+Table2[[#This Row],[Rank Sharpe]])/3</f>
        <v>632.83333333333337</v>
      </c>
    </row>
    <row r="693" spans="1:48" x14ac:dyDescent="0.3">
      <c r="A693" t="s">
        <v>1383</v>
      </c>
      <c r="B693" t="s">
        <v>1384</v>
      </c>
      <c r="C693" t="s">
        <v>3148</v>
      </c>
      <c r="D693" t="s">
        <v>128</v>
      </c>
      <c r="E693">
        <v>7966.8040687949997</v>
      </c>
      <c r="F693">
        <v>666.85</v>
      </c>
      <c r="G693">
        <v>-42.603013806308901</v>
      </c>
      <c r="H693">
        <f>(Table2[[#This Row],[1Y Return vs Nifty]]-AVERAGE(Table2[1Y Return vs Nifty]))/_xlfn.STDEV.P(Table2[1Y Return vs Nifty])</f>
        <v>-1.1390045934371107</v>
      </c>
      <c r="I693">
        <v>1.64073024488432</v>
      </c>
      <c r="J693">
        <f>(Table2[[#This Row],[1M Return vs Nifty]]-AVERAGE(Table2[1M Return vs Nifty]))/_xlfn.STDEV.P(Table2[1M Return vs Nifty])</f>
        <v>0.23400279618817083</v>
      </c>
      <c r="K693">
        <v>-9.2730640931456207</v>
      </c>
      <c r="L693">
        <f>(Table2[[#This Row],[6M Return vs Nifty]]-AVERAGE(Table2[6M Return vs Nifty]))/_xlfn.STDEV.P(Table2[6M Return vs Nifty])</f>
        <v>-0.50796086443237776</v>
      </c>
      <c r="M693">
        <v>-5.4019180238581104</v>
      </c>
      <c r="N693">
        <f>(Table2[[#This Row],[1W Return vs Nifty]]-AVERAGE(Table2[1W Return vs Nifty]))/_xlfn.STDEV.P(Table2[1W Return vs Nifty])</f>
        <v>-1.2675157963868631</v>
      </c>
      <c r="O693">
        <v>666.34</v>
      </c>
      <c r="P693">
        <v>671.27573340325102</v>
      </c>
      <c r="Q693">
        <v>692.89579791380595</v>
      </c>
      <c r="R693">
        <v>24.411430905446501</v>
      </c>
      <c r="S693" s="1">
        <f>(Table2[[#This Row],[Close Price]]-Table2[[#This Row],[20D EMA]])/Table2[[#This Row],[20D EMA]]</f>
        <v>7.6537503376653188E-4</v>
      </c>
      <c r="T693" s="1">
        <f>(Table2[[#This Row],[Close Price]]-Table2[[#This Row],[50D EMA]])/Table2[[#This Row],[50D EMA]]</f>
        <v>-6.5930186107179892E-3</v>
      </c>
      <c r="U693" s="1">
        <f>(Table2[[#This Row],[Close Price]]-Table2[[#This Row],[200D EMA]])/Table2[[#This Row],[200D EMA]]</f>
        <v>-3.7589776113847846E-2</v>
      </c>
      <c r="V693">
        <v>0.280337591106117</v>
      </c>
      <c r="W693">
        <v>637.5</v>
      </c>
      <c r="X693">
        <v>678.85</v>
      </c>
      <c r="Y693">
        <v>636.1</v>
      </c>
      <c r="Z693">
        <v>678.85</v>
      </c>
      <c r="AA693">
        <v>634.79999999999995</v>
      </c>
      <c r="AB693">
        <v>699</v>
      </c>
      <c r="AC693" s="1">
        <f>(Table2[[#This Row],[Close Price]]/Table2[[#This Row],[Day Low]])-1</f>
        <v>4.6039215686274559E-2</v>
      </c>
      <c r="AD693" s="1">
        <f>(Table2[[#This Row],[Day High]]/Table2[[#This Row],[Close Price]])-1</f>
        <v>1.7995051360875758E-2</v>
      </c>
      <c r="AE693" s="1">
        <f>(Table2[[#This Row],[Close Price]]/Table2[[#This Row],[Current Week Low]])-1</f>
        <v>4.8341455745951833E-2</v>
      </c>
      <c r="AF693" s="1">
        <f>(Table2[[#This Row],[Current Week High]]/Table2[[#This Row],[Close Price]])-1</f>
        <v>1.7995051360875758E-2</v>
      </c>
      <c r="AG693" s="1">
        <f>(Table2[[#This Row],[Close Price]]/Table2[[#This Row],[Current Month Low]])-1</f>
        <v>5.0488342785129259E-2</v>
      </c>
      <c r="AH693" s="1">
        <f>(Table2[[#This Row],[Current Month High]]/Table2[[#This Row],[Close Price]])-1</f>
        <v>4.8211741771012839E-2</v>
      </c>
      <c r="AI693">
        <v>27.314988378195899</v>
      </c>
      <c r="AJ693">
        <v>11.4016037420648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0.01</v>
      </c>
      <c r="AM693" t="s">
        <v>3182</v>
      </c>
      <c r="AN693">
        <v>-2.0099999999999998</v>
      </c>
      <c r="AO693" t="s">
        <v>3181</v>
      </c>
      <c r="AP693">
        <v>-0.102236944107718</v>
      </c>
      <c r="AQ693">
        <f>(Table2[[#This Row],[Sharpe Ratio]]-AVERAGE(Table2[Sharpe Ratio]))/_xlfn.STDEV.P(Table2[Sharpe Ratio])</f>
        <v>-1.9015406617294075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690</v>
      </c>
      <c r="AT693">
        <f>_xlfn.RANK.AVG(Table2[[#This Row],[6M Return vs Nifty Z-Score]],Table2[6M Return vs Nifty Z-Score])</f>
        <v>497</v>
      </c>
      <c r="AU693">
        <f>_xlfn.RANK.AVG(Table2[[#This Row],[Sharpe Ratio Z-Score]],Table2[Sharpe Ratio Z-Score])</f>
        <v>712</v>
      </c>
      <c r="AV693">
        <f>(Table2[[#This Row],[Rank 1Y]]+Table2[[#This Row],[Rank 6M]]+Table2[[#This Row],[Rank Sharpe]])/3</f>
        <v>633</v>
      </c>
    </row>
    <row r="694" spans="1:48" x14ac:dyDescent="0.3">
      <c r="A694" t="s">
        <v>1200</v>
      </c>
      <c r="B694" t="s">
        <v>1201</v>
      </c>
      <c r="C694" t="s">
        <v>3146</v>
      </c>
      <c r="D694" t="s">
        <v>307</v>
      </c>
      <c r="E694">
        <v>10040.655268799999</v>
      </c>
      <c r="F694">
        <v>871</v>
      </c>
      <c r="G694">
        <v>-41.5105805634714</v>
      </c>
      <c r="H694">
        <f>(Table2[[#This Row],[1Y Return vs Nifty]]-AVERAGE(Table2[1Y Return vs Nifty]))/_xlfn.STDEV.P(Table2[1Y Return vs Nifty])</f>
        <v>-1.1202585086692445</v>
      </c>
      <c r="I694">
        <v>-4.5360939793197597</v>
      </c>
      <c r="J694">
        <f>(Table2[[#This Row],[1M Return vs Nifty]]-AVERAGE(Table2[1M Return vs Nifty]))/_xlfn.STDEV.P(Table2[1M Return vs Nifty])</f>
        <v>-0.4783196147787786</v>
      </c>
      <c r="K694">
        <v>-14.876877354274299</v>
      </c>
      <c r="L694">
        <f>(Table2[[#This Row],[6M Return vs Nifty]]-AVERAGE(Table2[6M Return vs Nifty]))/_xlfn.STDEV.P(Table2[6M Return vs Nifty])</f>
        <v>-0.70636744484591363</v>
      </c>
      <c r="M694">
        <v>0.59368192442036605</v>
      </c>
      <c r="N694">
        <f>(Table2[[#This Row],[1W Return vs Nifty]]-AVERAGE(Table2[1W Return vs Nifty]))/_xlfn.STDEV.P(Table2[1W Return vs Nifty])</f>
        <v>-2.7215758427497422E-2</v>
      </c>
      <c r="O694">
        <v>885.88</v>
      </c>
      <c r="P694">
        <v>925.100793192075</v>
      </c>
      <c r="Q694">
        <v>974.34766867809799</v>
      </c>
      <c r="R694">
        <v>42.377754830862102</v>
      </c>
      <c r="S694" s="1">
        <f>(Table2[[#This Row],[Close Price]]-Table2[[#This Row],[20D EMA]])/Table2[[#This Row],[20D EMA]]</f>
        <v>-1.6796857362170944E-2</v>
      </c>
      <c r="T694" s="1">
        <f>(Table2[[#This Row],[Close Price]]-Table2[[#This Row],[50D EMA]])/Table2[[#This Row],[50D EMA]]</f>
        <v>-5.8480971576512601E-2</v>
      </c>
      <c r="U694" s="1">
        <f>(Table2[[#This Row],[Close Price]]-Table2[[#This Row],[200D EMA]])/Table2[[#This Row],[200D EMA]]</f>
        <v>-0.10606857490438731</v>
      </c>
      <c r="V694">
        <v>0.35079590514702402</v>
      </c>
      <c r="W694">
        <v>862.7</v>
      </c>
      <c r="X694">
        <v>890</v>
      </c>
      <c r="Y694">
        <v>827.05</v>
      </c>
      <c r="Z694">
        <v>890</v>
      </c>
      <c r="AA694">
        <v>827.05</v>
      </c>
      <c r="AB694">
        <v>973.95</v>
      </c>
      <c r="AC694" s="1">
        <f>(Table2[[#This Row],[Close Price]]/Table2[[#This Row],[Day Low]])-1</f>
        <v>9.6209574591399338E-3</v>
      </c>
      <c r="AD694" s="1">
        <f>(Table2[[#This Row],[Day High]]/Table2[[#This Row],[Close Price]])-1</f>
        <v>2.1814006888633664E-2</v>
      </c>
      <c r="AE694" s="1">
        <f>(Table2[[#This Row],[Close Price]]/Table2[[#This Row],[Current Week Low]])-1</f>
        <v>5.3140680732724821E-2</v>
      </c>
      <c r="AF694" s="1">
        <f>(Table2[[#This Row],[Current Week High]]/Table2[[#This Row],[Close Price]])-1</f>
        <v>2.1814006888633664E-2</v>
      </c>
      <c r="AG694" s="1">
        <f>(Table2[[#This Row],[Close Price]]/Table2[[#This Row],[Current Month Low]])-1</f>
        <v>5.3140680732724821E-2</v>
      </c>
      <c r="AH694" s="1">
        <f>(Table2[[#This Row],[Current Month High]]/Table2[[#This Row],[Close Price]])-1</f>
        <v>0.1181974741676235</v>
      </c>
      <c r="AI694">
        <v>27.439724454649799</v>
      </c>
      <c r="AJ694">
        <v>6.2000853502408102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</v>
      </c>
      <c r="AM694" t="s">
        <v>3181</v>
      </c>
      <c r="AN694">
        <v>-2.75</v>
      </c>
      <c r="AO694" t="s">
        <v>3181</v>
      </c>
      <c r="AP694">
        <v>-5.2639170532016999E-2</v>
      </c>
      <c r="AQ694">
        <f>(Table2[[#This Row],[Sharpe Ratio]]-AVERAGE(Table2[Sharpe Ratio]))/_xlfn.STDEV.P(Table2[Sharpe Ratio])</f>
        <v>-1.3123470909988468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684</v>
      </c>
      <c r="AT694">
        <f>_xlfn.RANK.AVG(Table2[[#This Row],[6M Return vs Nifty Z-Score]],Table2[6M Return vs Nifty Z-Score])</f>
        <v>553</v>
      </c>
      <c r="AU694">
        <f>_xlfn.RANK.AVG(Table2[[#This Row],[Sharpe Ratio Z-Score]],Table2[Sharpe Ratio Z-Score])</f>
        <v>666</v>
      </c>
      <c r="AV694">
        <f>(Table2[[#This Row],[Rank 1Y]]+Table2[[#This Row],[Rank 6M]]+Table2[[#This Row],[Rank Sharpe]])/3</f>
        <v>634.33333333333337</v>
      </c>
    </row>
    <row r="695" spans="1:48" x14ac:dyDescent="0.3">
      <c r="A695" t="s">
        <v>2260</v>
      </c>
      <c r="B695" t="s">
        <v>2261</v>
      </c>
      <c r="C695" t="s">
        <v>3147</v>
      </c>
      <c r="D695" t="s">
        <v>91</v>
      </c>
      <c r="E695">
        <v>2464.5596306500001</v>
      </c>
      <c r="F695">
        <v>572.75</v>
      </c>
      <c r="G695">
        <v>-55.208631635733298</v>
      </c>
      <c r="H695">
        <f>(Table2[[#This Row],[1Y Return vs Nifty]]-AVERAGE(Table2[1Y Return vs Nifty]))/_xlfn.STDEV.P(Table2[1Y Return vs Nifty])</f>
        <v>-1.3553161913594998</v>
      </c>
      <c r="I695">
        <v>-14.601701155943299</v>
      </c>
      <c r="J695">
        <f>(Table2[[#This Row],[1M Return vs Nifty]]-AVERAGE(Table2[1M Return vs Nifty]))/_xlfn.STDEV.P(Table2[1M Return vs Nifty])</f>
        <v>-1.6391034272439293</v>
      </c>
      <c r="K695">
        <v>-24.551520510004501</v>
      </c>
      <c r="L695">
        <f>(Table2[[#This Row],[6M Return vs Nifty]]-AVERAGE(Table2[6M Return vs Nifty]))/_xlfn.STDEV.P(Table2[6M Return vs Nifty])</f>
        <v>-1.0489043524485475</v>
      </c>
      <c r="M695">
        <v>-12.4183714166179</v>
      </c>
      <c r="N695">
        <f>(Table2[[#This Row],[1W Return vs Nifty]]-AVERAGE(Table2[1W Return vs Nifty]))/_xlfn.STDEV.P(Table2[1W Return vs Nifty])</f>
        <v>-2.7189981308409568</v>
      </c>
      <c r="O695">
        <v>632.41</v>
      </c>
      <c r="P695">
        <v>671.20614562943797</v>
      </c>
      <c r="Q695">
        <v>746.04739603086796</v>
      </c>
      <c r="R695">
        <v>21.937294901738699</v>
      </c>
      <c r="S695" s="1">
        <f>(Table2[[#This Row],[Close Price]]-Table2[[#This Row],[20D EMA]])/Table2[[#This Row],[20D EMA]]</f>
        <v>-9.4337534194588901E-2</v>
      </c>
      <c r="T695" s="1">
        <f>(Table2[[#This Row],[Close Price]]-Table2[[#This Row],[50D EMA]])/Table2[[#This Row],[50D EMA]]</f>
        <v>-0.14668540547570316</v>
      </c>
      <c r="U695" s="1">
        <f>(Table2[[#This Row],[Close Price]]-Table2[[#This Row],[200D EMA]])/Table2[[#This Row],[200D EMA]]</f>
        <v>-0.23228738140880492</v>
      </c>
      <c r="V695">
        <v>1.1013666650464</v>
      </c>
      <c r="W695">
        <v>556.54999999999995</v>
      </c>
      <c r="X695">
        <v>575.54999999999995</v>
      </c>
      <c r="Y695">
        <v>535</v>
      </c>
      <c r="Z695">
        <v>613.45000000000005</v>
      </c>
      <c r="AA695">
        <v>535</v>
      </c>
      <c r="AB695">
        <v>711</v>
      </c>
      <c r="AC695" s="1">
        <f>(Table2[[#This Row],[Close Price]]/Table2[[#This Row],[Day Low]])-1</f>
        <v>2.9107896864612348E-2</v>
      </c>
      <c r="AD695" s="1">
        <f>(Table2[[#This Row],[Day High]]/Table2[[#This Row],[Close Price]])-1</f>
        <v>4.888694893059764E-3</v>
      </c>
      <c r="AE695" s="1">
        <f>(Table2[[#This Row],[Close Price]]/Table2[[#This Row],[Current Week Low]])-1</f>
        <v>7.0560747663551471E-2</v>
      </c>
      <c r="AF695" s="1">
        <f>(Table2[[#This Row],[Current Week High]]/Table2[[#This Row],[Close Price]])-1</f>
        <v>7.1060672195547792E-2</v>
      </c>
      <c r="AG695" s="1">
        <f>(Table2[[#This Row],[Close Price]]/Table2[[#This Row],[Current Month Low]])-1</f>
        <v>7.0560747663551471E-2</v>
      </c>
      <c r="AH695" s="1">
        <f>(Table2[[#This Row],[Current Month High]]/Table2[[#This Row],[Close Price]])-1</f>
        <v>0.24137931034482762</v>
      </c>
      <c r="AI695">
        <v>55.181143605412402</v>
      </c>
      <c r="AJ695">
        <v>7.05607476635514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-0.14000000000000001</v>
      </c>
      <c r="AM695" t="s">
        <v>3181</v>
      </c>
      <c r="AN695">
        <v>-14.35</v>
      </c>
      <c r="AO695" t="s">
        <v>3181</v>
      </c>
      <c r="AQ695">
        <f>(Table2[[#This Row],[Sharpe Ratio]]-AVERAGE(Table2[Sharpe Ratio]))/_xlfn.STDEV.P(Table2[Sharpe Ratio])</f>
        <v>-0.68702344015560113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719</v>
      </c>
      <c r="AT695">
        <f>_xlfn.RANK.AVG(Table2[[#This Row],[6M Return vs Nifty Z-Score]],Table2[6M Return vs Nifty Z-Score])</f>
        <v>659</v>
      </c>
      <c r="AU695">
        <f>_xlfn.RANK.AVG(Table2[[#This Row],[Sharpe Ratio Z-Score]],Table2[Sharpe Ratio Z-Score])</f>
        <v>529.5</v>
      </c>
      <c r="AV695">
        <f>(Table2[[#This Row],[Rank 1Y]]+Table2[[#This Row],[Rank 6M]]+Table2[[#This Row],[Rank Sharpe]])/3</f>
        <v>635.83333333333337</v>
      </c>
    </row>
    <row r="696" spans="1:48" x14ac:dyDescent="0.3">
      <c r="A696" t="s">
        <v>2245</v>
      </c>
      <c r="B696" t="s">
        <v>2246</v>
      </c>
      <c r="C696" t="s">
        <v>3142</v>
      </c>
      <c r="D696" t="s">
        <v>1610</v>
      </c>
      <c r="E696">
        <v>2493.4938003000002</v>
      </c>
      <c r="F696">
        <v>603.29999999999995</v>
      </c>
      <c r="G696">
        <v>-41.964996593264203</v>
      </c>
      <c r="H696">
        <f>(Table2[[#This Row],[1Y Return vs Nifty]]-AVERAGE(Table2[1Y Return vs Nifty]))/_xlfn.STDEV.P(Table2[1Y Return vs Nifty])</f>
        <v>-1.1280562587562402</v>
      </c>
      <c r="I696">
        <v>-3.0173662681070699</v>
      </c>
      <c r="J696">
        <f>(Table2[[#This Row],[1M Return vs Nifty]]-AVERAGE(Table2[1M Return vs Nifty]))/_xlfn.STDEV.P(Table2[1M Return vs Nifty])</f>
        <v>-0.30317722030781735</v>
      </c>
      <c r="K696">
        <v>-31.369728424850798</v>
      </c>
      <c r="L696">
        <f>(Table2[[#This Row],[6M Return vs Nifty]]-AVERAGE(Table2[6M Return vs Nifty]))/_xlfn.STDEV.P(Table2[6M Return vs Nifty])</f>
        <v>-1.290307349639195</v>
      </c>
      <c r="M696">
        <v>-6.9246872159338002E-2</v>
      </c>
      <c r="N696">
        <f>(Table2[[#This Row],[1W Return vs Nifty]]-AVERAGE(Table2[1W Return vs Nifty]))/_xlfn.STDEV.P(Table2[1W Return vs Nifty])</f>
        <v>-0.16435476347373162</v>
      </c>
      <c r="O696">
        <v>617.25</v>
      </c>
      <c r="P696">
        <v>622.75740313730103</v>
      </c>
      <c r="Q696">
        <v>668.27851167276106</v>
      </c>
      <c r="R696">
        <v>40.980859170829397</v>
      </c>
      <c r="S696" s="1">
        <f>(Table2[[#This Row],[Close Price]]-Table2[[#This Row],[20D EMA]])/Table2[[#This Row],[20D EMA]]</f>
        <v>-2.2600243013365807E-2</v>
      </c>
      <c r="T696" s="1">
        <f>(Table2[[#This Row],[Close Price]]-Table2[[#This Row],[50D EMA]])/Table2[[#This Row],[50D EMA]]</f>
        <v>-3.1243953165838553E-2</v>
      </c>
      <c r="U696" s="1">
        <f>(Table2[[#This Row],[Close Price]]-Table2[[#This Row],[200D EMA]])/Table2[[#This Row],[200D EMA]]</f>
        <v>-9.7232681491005987E-2</v>
      </c>
      <c r="V696">
        <v>0.341156432737376</v>
      </c>
      <c r="W696">
        <v>602</v>
      </c>
      <c r="X696">
        <v>609.04999999999995</v>
      </c>
      <c r="Y696">
        <v>581.04999999999995</v>
      </c>
      <c r="Z696">
        <v>612.6</v>
      </c>
      <c r="AA696">
        <v>581.04999999999995</v>
      </c>
      <c r="AB696">
        <v>670</v>
      </c>
      <c r="AC696" s="1">
        <f>(Table2[[#This Row],[Close Price]]/Table2[[#This Row],[Day Low]])-1</f>
        <v>2.1594684385382035E-3</v>
      </c>
      <c r="AD696" s="1">
        <f>(Table2[[#This Row],[Day High]]/Table2[[#This Row],[Close Price]])-1</f>
        <v>9.5309133101275645E-3</v>
      </c>
      <c r="AE696" s="1">
        <f>(Table2[[#This Row],[Close Price]]/Table2[[#This Row],[Current Week Low]])-1</f>
        <v>3.8292745891059354E-2</v>
      </c>
      <c r="AF696" s="1">
        <f>(Table2[[#This Row],[Current Week High]]/Table2[[#This Row],[Close Price]])-1</f>
        <v>1.5415216310293411E-2</v>
      </c>
      <c r="AG696" s="1">
        <f>(Table2[[#This Row],[Close Price]]/Table2[[#This Row],[Current Month Low]])-1</f>
        <v>3.8292745891059354E-2</v>
      </c>
      <c r="AH696" s="1">
        <f>(Table2[[#This Row],[Current Month High]]/Table2[[#This Row],[Close Price]])-1</f>
        <v>0.1105585943974805</v>
      </c>
      <c r="AI696">
        <v>50.008287750704397</v>
      </c>
      <c r="AJ696">
        <v>11.4745011086474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7.0000000000000007E-2</v>
      </c>
      <c r="AM696" t="s">
        <v>3182</v>
      </c>
      <c r="AN696">
        <v>-8.85</v>
      </c>
      <c r="AO696" t="s">
        <v>3181</v>
      </c>
      <c r="AQ696">
        <f>(Table2[[#This Row],[Sharpe Ratio]]-AVERAGE(Table2[Sharpe Ratio]))/_xlfn.STDEV.P(Table2[Sharpe Ratio])</f>
        <v>-0.68702344015560113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686</v>
      </c>
      <c r="AT696">
        <f>_xlfn.RANK.AVG(Table2[[#This Row],[6M Return vs Nifty Z-Score]],Table2[6M Return vs Nifty Z-Score])</f>
        <v>694</v>
      </c>
      <c r="AU696">
        <f>_xlfn.RANK.AVG(Table2[[#This Row],[Sharpe Ratio Z-Score]],Table2[Sharpe Ratio Z-Score])</f>
        <v>529.5</v>
      </c>
      <c r="AV696">
        <f>(Table2[[#This Row],[Rank 1Y]]+Table2[[#This Row],[Rank 6M]]+Table2[[#This Row],[Rank Sharpe]])/3</f>
        <v>636.5</v>
      </c>
    </row>
    <row r="697" spans="1:48" x14ac:dyDescent="0.3">
      <c r="A697" t="s">
        <v>639</v>
      </c>
      <c r="B697" t="s">
        <v>640</v>
      </c>
      <c r="C697" t="s">
        <v>3136</v>
      </c>
      <c r="D697" t="s">
        <v>24</v>
      </c>
      <c r="E697">
        <v>29353.508512824999</v>
      </c>
      <c r="F697">
        <v>182.21</v>
      </c>
      <c r="G697">
        <v>-41.779860389213802</v>
      </c>
      <c r="H697">
        <f>(Table2[[#This Row],[1Y Return vs Nifty]]-AVERAGE(Table2[1Y Return vs Nifty]))/_xlfn.STDEV.P(Table2[1Y Return vs Nifty])</f>
        <v>-1.124879333303372</v>
      </c>
      <c r="I697">
        <v>-4.3575717185614797</v>
      </c>
      <c r="J697">
        <f>(Table2[[#This Row],[1M Return vs Nifty]]-AVERAGE(Table2[1M Return vs Nifty]))/_xlfn.STDEV.P(Table2[1M Return vs Nifty])</f>
        <v>-0.45773210854923319</v>
      </c>
      <c r="K697">
        <v>-11.557403173992</v>
      </c>
      <c r="L697">
        <f>(Table2[[#This Row],[6M Return vs Nifty]]-AVERAGE(Table2[6M Return vs Nifty]))/_xlfn.STDEV.P(Table2[6M Return vs Nifty])</f>
        <v>-0.58883934564080476</v>
      </c>
      <c r="M697">
        <v>-1.89036086414955</v>
      </c>
      <c r="N697">
        <f>(Table2[[#This Row],[1W Return vs Nifty]]-AVERAGE(Table2[1W Return vs Nifty]))/_xlfn.STDEV.P(Table2[1W Return vs Nifty])</f>
        <v>-0.54108566161218119</v>
      </c>
      <c r="O697">
        <v>186.05</v>
      </c>
      <c r="P697">
        <v>192.40993838412899</v>
      </c>
      <c r="Q697">
        <v>201.261807876917</v>
      </c>
      <c r="R697">
        <v>42.813924650214403</v>
      </c>
      <c r="S697" s="1">
        <f>(Table2[[#This Row],[Close Price]]-Table2[[#This Row],[20D EMA]])/Table2[[#This Row],[20D EMA]]</f>
        <v>-2.0639613007256131E-2</v>
      </c>
      <c r="T697" s="1">
        <f>(Table2[[#This Row],[Close Price]]-Table2[[#This Row],[50D EMA]])/Table2[[#This Row],[50D EMA]]</f>
        <v>-5.3011494467430947E-2</v>
      </c>
      <c r="U697" s="1">
        <f>(Table2[[#This Row],[Close Price]]-Table2[[#This Row],[200D EMA]])/Table2[[#This Row],[200D EMA]]</f>
        <v>-9.4661814270138409E-2</v>
      </c>
      <c r="V697">
        <v>0.97522468314100597</v>
      </c>
      <c r="W697">
        <v>176.77</v>
      </c>
      <c r="X697">
        <v>183.25</v>
      </c>
      <c r="Y697">
        <v>172.5</v>
      </c>
      <c r="Z697">
        <v>189.68</v>
      </c>
      <c r="AA697">
        <v>167.3</v>
      </c>
      <c r="AB697">
        <v>211.8</v>
      </c>
      <c r="AC697" s="1">
        <f>(Table2[[#This Row],[Close Price]]/Table2[[#This Row],[Day Low]])-1</f>
        <v>3.0774452678622E-2</v>
      </c>
      <c r="AD697" s="1">
        <f>(Table2[[#This Row],[Day High]]/Table2[[#This Row],[Close Price]])-1</f>
        <v>5.7076999067009471E-3</v>
      </c>
      <c r="AE697" s="1">
        <f>(Table2[[#This Row],[Close Price]]/Table2[[#This Row],[Current Week Low]])-1</f>
        <v>5.6289855072463757E-2</v>
      </c>
      <c r="AF697" s="1">
        <f>(Table2[[#This Row],[Current Week High]]/Table2[[#This Row],[Close Price]])-1</f>
        <v>4.0996652214477791E-2</v>
      </c>
      <c r="AG697" s="1">
        <f>(Table2[[#This Row],[Close Price]]/Table2[[#This Row],[Current Month Low]])-1</f>
        <v>8.9121338912133918E-2</v>
      </c>
      <c r="AH697" s="1">
        <f>(Table2[[#This Row],[Current Month High]]/Table2[[#This Row],[Close Price]])-1</f>
        <v>0.16239503869161953</v>
      </c>
      <c r="AI697">
        <v>44.3938312935623</v>
      </c>
      <c r="AJ697">
        <v>8.9121338912133901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3181</v>
      </c>
      <c r="AN697">
        <v>-6.25</v>
      </c>
      <c r="AO697" t="s">
        <v>3181</v>
      </c>
      <c r="AP697">
        <v>-9.2254286491361998E-2</v>
      </c>
      <c r="AQ697">
        <f>(Table2[[#This Row],[Sharpe Ratio]]-AVERAGE(Table2[Sharpe Ratio]))/_xlfn.STDEV.P(Table2[Sharpe Ratio])</f>
        <v>-1.7829523207147819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685</v>
      </c>
      <c r="AT697">
        <f>_xlfn.RANK.AVG(Table2[[#This Row],[6M Return vs Nifty Z-Score]],Table2[6M Return vs Nifty Z-Score])</f>
        <v>521</v>
      </c>
      <c r="AU697">
        <f>_xlfn.RANK.AVG(Table2[[#This Row],[Sharpe Ratio Z-Score]],Table2[Sharpe Ratio Z-Score])</f>
        <v>705</v>
      </c>
      <c r="AV697">
        <f>(Table2[[#This Row],[Rank 1Y]]+Table2[[#This Row],[Rank 6M]]+Table2[[#This Row],[Rank Sharpe]])/3</f>
        <v>637</v>
      </c>
    </row>
    <row r="698" spans="1:48" x14ac:dyDescent="0.3">
      <c r="A698" t="s">
        <v>1102</v>
      </c>
      <c r="B698" t="s">
        <v>1103</v>
      </c>
      <c r="C698" t="s">
        <v>3135</v>
      </c>
      <c r="D698" t="s">
        <v>21</v>
      </c>
      <c r="E698">
        <v>11450.780040760001</v>
      </c>
      <c r="F698">
        <v>764.6</v>
      </c>
      <c r="G698">
        <v>-33.541512128671599</v>
      </c>
      <c r="H698">
        <f>(Table2[[#This Row],[1Y Return vs Nifty]]-AVERAGE(Table2[1Y Return vs Nifty]))/_xlfn.STDEV.P(Table2[1Y Return vs Nifty])</f>
        <v>-0.98350980262322518</v>
      </c>
      <c r="I698">
        <v>1.0720329624530001</v>
      </c>
      <c r="J698">
        <f>(Table2[[#This Row],[1M Return vs Nifty]]-AVERAGE(Table2[1M Return vs Nifty]))/_xlfn.STDEV.P(Table2[1M Return vs Nifty])</f>
        <v>0.16841960899879779</v>
      </c>
      <c r="K698">
        <v>-12.8191049033863</v>
      </c>
      <c r="L698">
        <f>(Table2[[#This Row],[6M Return vs Nifty]]-AVERAGE(Table2[6M Return vs Nifty]))/_xlfn.STDEV.P(Table2[6M Return vs Nifty])</f>
        <v>-0.63351069958605521</v>
      </c>
      <c r="M698">
        <v>-0.62145104249244099</v>
      </c>
      <c r="N698">
        <f>(Table2[[#This Row],[1W Return vs Nifty]]-AVERAGE(Table2[1W Return vs Nifty]))/_xlfn.STDEV.P(Table2[1W Return vs Nifty])</f>
        <v>-0.27858834465556542</v>
      </c>
      <c r="O698">
        <v>782.69</v>
      </c>
      <c r="P698">
        <v>793.19602088516797</v>
      </c>
      <c r="Q698">
        <v>819.66543988650994</v>
      </c>
      <c r="R698">
        <v>33.574402435546297</v>
      </c>
      <c r="S698" s="1">
        <f>(Table2[[#This Row],[Close Price]]-Table2[[#This Row],[20D EMA]])/Table2[[#This Row],[20D EMA]]</f>
        <v>-2.3112598857785369E-2</v>
      </c>
      <c r="T698" s="1">
        <f>(Table2[[#This Row],[Close Price]]-Table2[[#This Row],[50D EMA]])/Table2[[#This Row],[50D EMA]]</f>
        <v>-3.6051644400908849E-2</v>
      </c>
      <c r="U698" s="1">
        <f>(Table2[[#This Row],[Close Price]]-Table2[[#This Row],[200D EMA]])/Table2[[#This Row],[200D EMA]]</f>
        <v>-6.7180385077763222E-2</v>
      </c>
      <c r="V698">
        <v>0.89577956384104096</v>
      </c>
      <c r="W698">
        <v>760</v>
      </c>
      <c r="X698">
        <v>775.7</v>
      </c>
      <c r="Y698">
        <v>758</v>
      </c>
      <c r="Z698">
        <v>777.55</v>
      </c>
      <c r="AA698">
        <v>753.6</v>
      </c>
      <c r="AB698">
        <v>813.4</v>
      </c>
      <c r="AC698" s="1">
        <f>(Table2[[#This Row],[Close Price]]/Table2[[#This Row],[Day Low]])-1</f>
        <v>6.0526315789473095E-3</v>
      </c>
      <c r="AD698" s="1">
        <f>(Table2[[#This Row],[Day High]]/Table2[[#This Row],[Close Price]])-1</f>
        <v>1.4517394716191401E-2</v>
      </c>
      <c r="AE698" s="1">
        <f>(Table2[[#This Row],[Close Price]]/Table2[[#This Row],[Current Week Low]])-1</f>
        <v>8.7071240105540681E-3</v>
      </c>
      <c r="AF698" s="1">
        <f>(Table2[[#This Row],[Current Week High]]/Table2[[#This Row],[Close Price]])-1</f>
        <v>1.6936960502223375E-2</v>
      </c>
      <c r="AG698" s="1">
        <f>(Table2[[#This Row],[Close Price]]/Table2[[#This Row],[Current Month Low]])-1</f>
        <v>1.4596602972399175E-2</v>
      </c>
      <c r="AH698" s="1">
        <f>(Table2[[#This Row],[Current Month High]]/Table2[[#This Row],[Close Price]])-1</f>
        <v>6.3824221815328208E-2</v>
      </c>
      <c r="AI698">
        <v>25.686633533873898</v>
      </c>
      <c r="AJ698">
        <v>3.1848852901484399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-0.02</v>
      </c>
      <c r="AM698" t="s">
        <v>3181</v>
      </c>
      <c r="AN698">
        <v>-3.9</v>
      </c>
      <c r="AO698" t="s">
        <v>3181</v>
      </c>
      <c r="AP698">
        <v>-0.12933921505182</v>
      </c>
      <c r="AQ698">
        <f>(Table2[[#This Row],[Sharpe Ratio]]-AVERAGE(Table2[Sharpe Ratio]))/_xlfn.STDEV.P(Table2[Sharpe Ratio])</f>
        <v>-2.223500351474148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655</v>
      </c>
      <c r="AT698">
        <f>_xlfn.RANK.AVG(Table2[[#This Row],[6M Return vs Nifty Z-Score]],Table2[6M Return vs Nifty Z-Score])</f>
        <v>530</v>
      </c>
      <c r="AU698">
        <f>_xlfn.RANK.AVG(Table2[[#This Row],[Sharpe Ratio Z-Score]],Table2[Sharpe Ratio Z-Score])</f>
        <v>727</v>
      </c>
      <c r="AV698">
        <f>(Table2[[#This Row],[Rank 1Y]]+Table2[[#This Row],[Rank 6M]]+Table2[[#This Row],[Rank Sharpe]])/3</f>
        <v>637.33333333333337</v>
      </c>
    </row>
    <row r="699" spans="1:48" x14ac:dyDescent="0.3">
      <c r="A699" t="s">
        <v>2051</v>
      </c>
      <c r="B699" t="s">
        <v>2052</v>
      </c>
      <c r="C699" t="s">
        <v>3148</v>
      </c>
      <c r="D699" t="s">
        <v>1456</v>
      </c>
      <c r="E699">
        <v>3111.2323760429999</v>
      </c>
      <c r="F699">
        <v>116.19</v>
      </c>
      <c r="G699">
        <v>-35.985143602280502</v>
      </c>
      <c r="H699">
        <f>(Table2[[#This Row],[1Y Return vs Nifty]]-AVERAGE(Table2[1Y Return vs Nifty]))/_xlfn.STDEV.P(Table2[1Y Return vs Nifty])</f>
        <v>-1.0254423628469649</v>
      </c>
      <c r="I699">
        <v>-4.8743447554947101</v>
      </c>
      <c r="J699">
        <f>(Table2[[#This Row],[1M Return vs Nifty]]-AVERAGE(Table2[1M Return vs Nifty]))/_xlfn.STDEV.P(Table2[1M Return vs Nifty])</f>
        <v>-0.5173272989301646</v>
      </c>
      <c r="K699">
        <v>-11.7253943497872</v>
      </c>
      <c r="L699">
        <f>(Table2[[#This Row],[6M Return vs Nifty]]-AVERAGE(Table2[6M Return vs Nifty]))/_xlfn.STDEV.P(Table2[6M Return vs Nifty])</f>
        <v>-0.59478718029838951</v>
      </c>
      <c r="M699">
        <v>0.21326415830168599</v>
      </c>
      <c r="N699">
        <f>(Table2[[#This Row],[1W Return vs Nifty]]-AVERAGE(Table2[1W Return vs Nifty]))/_xlfn.STDEV.P(Table2[1W Return vs Nifty])</f>
        <v>-0.10591216476342943</v>
      </c>
      <c r="O699">
        <v>119.53</v>
      </c>
      <c r="P699">
        <v>124.27691471497</v>
      </c>
      <c r="Q699">
        <v>133.64730146977899</v>
      </c>
      <c r="R699">
        <v>40.071479158923502</v>
      </c>
      <c r="S699" s="1">
        <f>(Table2[[#This Row],[Close Price]]-Table2[[#This Row],[20D EMA]])/Table2[[#This Row],[20D EMA]]</f>
        <v>-2.7942775872166013E-2</v>
      </c>
      <c r="T699" s="1">
        <f>(Table2[[#This Row],[Close Price]]-Table2[[#This Row],[50D EMA]])/Table2[[#This Row],[50D EMA]]</f>
        <v>-6.5071737043982822E-2</v>
      </c>
      <c r="U699" s="1">
        <f>(Table2[[#This Row],[Close Price]]-Table2[[#This Row],[200D EMA]])/Table2[[#This Row],[200D EMA]]</f>
        <v>-0.13062217701213016</v>
      </c>
      <c r="V699">
        <v>0.38740508889694503</v>
      </c>
      <c r="W699">
        <v>115.85</v>
      </c>
      <c r="X699">
        <v>116.89</v>
      </c>
      <c r="Y699">
        <v>110.5</v>
      </c>
      <c r="Z699">
        <v>117.2</v>
      </c>
      <c r="AA699">
        <v>110.01</v>
      </c>
      <c r="AB699">
        <v>131.6</v>
      </c>
      <c r="AC699" s="1">
        <f>(Table2[[#This Row],[Close Price]]/Table2[[#This Row],[Day Low]])-1</f>
        <v>2.9348295209323805E-3</v>
      </c>
      <c r="AD699" s="1">
        <f>(Table2[[#This Row],[Day High]]/Table2[[#This Row],[Close Price]])-1</f>
        <v>6.0246148549789602E-3</v>
      </c>
      <c r="AE699" s="1">
        <f>(Table2[[#This Row],[Close Price]]/Table2[[#This Row],[Current Week Low]])-1</f>
        <v>5.1493212669683208E-2</v>
      </c>
      <c r="AF699" s="1">
        <f>(Table2[[#This Row],[Current Week High]]/Table2[[#This Row],[Close Price]])-1</f>
        <v>8.6926585764697251E-3</v>
      </c>
      <c r="AG699" s="1">
        <f>(Table2[[#This Row],[Close Price]]/Table2[[#This Row],[Current Month Low]])-1</f>
        <v>5.6176711208071994E-2</v>
      </c>
      <c r="AH699" s="1">
        <f>(Table2[[#This Row],[Current Month High]]/Table2[[#This Row],[Close Price]])-1</f>
        <v>0.13262759273603586</v>
      </c>
      <c r="AI699">
        <v>37.533350546518598</v>
      </c>
      <c r="AJ699">
        <v>11.239827668741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</v>
      </c>
      <c r="AM699" t="s">
        <v>3181</v>
      </c>
      <c r="AN699">
        <v>-5.01</v>
      </c>
      <c r="AO699" t="s">
        <v>3181</v>
      </c>
      <c r="AP699">
        <v>-0.113861340688504</v>
      </c>
      <c r="AQ699">
        <f>(Table2[[#This Row],[Sharpe Ratio]]-AVERAGE(Table2[Sharpe Ratio]))/_xlfn.STDEV.P(Table2[Sharpe Ratio])</f>
        <v>-2.039631935495311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666</v>
      </c>
      <c r="AT699">
        <f>_xlfn.RANK.AVG(Table2[[#This Row],[6M Return vs Nifty Z-Score]],Table2[6M Return vs Nifty Z-Score])</f>
        <v>522</v>
      </c>
      <c r="AU699">
        <f>_xlfn.RANK.AVG(Table2[[#This Row],[Sharpe Ratio Z-Score]],Table2[Sharpe Ratio Z-Score])</f>
        <v>724</v>
      </c>
      <c r="AV699">
        <f>(Table2[[#This Row],[Rank 1Y]]+Table2[[#This Row],[Rank 6M]]+Table2[[#This Row],[Rank Sharpe]])/3</f>
        <v>637.33333333333337</v>
      </c>
    </row>
    <row r="700" spans="1:48" x14ac:dyDescent="0.3">
      <c r="A700" t="s">
        <v>361</v>
      </c>
      <c r="B700" t="s">
        <v>362</v>
      </c>
      <c r="C700" t="s">
        <v>3136</v>
      </c>
      <c r="D700" t="s">
        <v>363</v>
      </c>
      <c r="E700">
        <v>65487.786222160001</v>
      </c>
      <c r="F700">
        <v>688.4</v>
      </c>
      <c r="G700">
        <v>-34.604811646120503</v>
      </c>
      <c r="H700">
        <f>(Table2[[#This Row],[1Y Return vs Nifty]]-AVERAGE(Table2[1Y Return vs Nifty]))/_xlfn.STDEV.P(Table2[1Y Return vs Nifty])</f>
        <v>-1.0017559545216743</v>
      </c>
      <c r="I700">
        <v>-5.6634068848305397</v>
      </c>
      <c r="J700">
        <f>(Table2[[#This Row],[1M Return vs Nifty]]-AVERAGE(Table2[1M Return vs Nifty]))/_xlfn.STDEV.P(Table2[1M Return vs Nifty])</f>
        <v>-0.608323354179517</v>
      </c>
      <c r="K700">
        <v>-12.701397357976299</v>
      </c>
      <c r="L700">
        <f>(Table2[[#This Row],[6M Return vs Nifty]]-AVERAGE(Table2[6M Return vs Nifty]))/_xlfn.STDEV.P(Table2[6M Return vs Nifty])</f>
        <v>-0.62934318891333785</v>
      </c>
      <c r="M700">
        <v>-2.5399111951214</v>
      </c>
      <c r="N700">
        <f>(Table2[[#This Row],[1W Return vs Nifty]]-AVERAGE(Table2[1W Return vs Nifty]))/_xlfn.STDEV.P(Table2[1W Return vs Nifty])</f>
        <v>-0.67545708517459335</v>
      </c>
      <c r="O700">
        <v>715.84</v>
      </c>
      <c r="P700">
        <v>733.05213919103198</v>
      </c>
      <c r="Q700">
        <v>740.07585129727295</v>
      </c>
      <c r="R700">
        <v>30.965550544753199</v>
      </c>
      <c r="S700" s="1">
        <f>(Table2[[#This Row],[Close Price]]-Table2[[#This Row],[20D EMA]])/Table2[[#This Row],[20D EMA]]</f>
        <v>-3.8332588287885633E-2</v>
      </c>
      <c r="T700" s="1">
        <f>(Table2[[#This Row],[Close Price]]-Table2[[#This Row],[50D EMA]])/Table2[[#This Row],[50D EMA]]</f>
        <v>-6.0912637456195656E-2</v>
      </c>
      <c r="U700" s="1">
        <f>(Table2[[#This Row],[Close Price]]-Table2[[#This Row],[200D EMA]])/Table2[[#This Row],[200D EMA]]</f>
        <v>-6.9825074290278205E-2</v>
      </c>
      <c r="V700">
        <v>1.0659895140489799</v>
      </c>
      <c r="W700">
        <v>671.15</v>
      </c>
      <c r="X700">
        <v>699.5</v>
      </c>
      <c r="Y700">
        <v>659.8</v>
      </c>
      <c r="Z700">
        <v>702</v>
      </c>
      <c r="AA700">
        <v>659.8</v>
      </c>
      <c r="AB700">
        <v>780</v>
      </c>
      <c r="AC700" s="1">
        <f>(Table2[[#This Row],[Close Price]]/Table2[[#This Row],[Day Low]])-1</f>
        <v>2.570215302093426E-2</v>
      </c>
      <c r="AD700" s="1">
        <f>(Table2[[#This Row],[Day High]]/Table2[[#This Row],[Close Price]])-1</f>
        <v>1.6124346310284698E-2</v>
      </c>
      <c r="AE700" s="1">
        <f>(Table2[[#This Row],[Close Price]]/Table2[[#This Row],[Current Week Low]])-1</f>
        <v>4.334646862685676E-2</v>
      </c>
      <c r="AF700" s="1">
        <f>(Table2[[#This Row],[Current Week High]]/Table2[[#This Row],[Close Price]])-1</f>
        <v>1.9755955839628081E-2</v>
      </c>
      <c r="AG700" s="1">
        <f>(Table2[[#This Row],[Close Price]]/Table2[[#This Row],[Current Month Low]])-1</f>
        <v>4.334646862685676E-2</v>
      </c>
      <c r="AH700" s="1">
        <f>(Table2[[#This Row],[Current Month High]]/Table2[[#This Row],[Close Price]])-1</f>
        <v>0.13306217315514246</v>
      </c>
      <c r="AI700">
        <v>18.7391051714119</v>
      </c>
      <c r="AJ700">
        <v>6.2427656454973199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-0.06</v>
      </c>
      <c r="AM700" t="s">
        <v>3181</v>
      </c>
      <c r="AN700">
        <v>-6.85</v>
      </c>
      <c r="AO700" t="s">
        <v>3181</v>
      </c>
      <c r="AP700">
        <v>-0.15301875110129301</v>
      </c>
      <c r="AQ700">
        <f>(Table2[[#This Row],[Sharpe Ratio]]-AVERAGE(Table2[Sharpe Ratio]))/_xlfn.STDEV.P(Table2[Sharpe Ratio])</f>
        <v>-2.5047998815213464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657</v>
      </c>
      <c r="AT700">
        <f>_xlfn.RANK.AVG(Table2[[#This Row],[6M Return vs Nifty Z-Score]],Table2[6M Return vs Nifty Z-Score])</f>
        <v>527</v>
      </c>
      <c r="AU700">
        <f>_xlfn.RANK.AVG(Table2[[#This Row],[Sharpe Ratio Z-Score]],Table2[Sharpe Ratio Z-Score])</f>
        <v>731</v>
      </c>
      <c r="AV700">
        <f>(Table2[[#This Row],[Rank 1Y]]+Table2[[#This Row],[Rank 6M]]+Table2[[#This Row],[Rank Sharpe]])/3</f>
        <v>638.33333333333337</v>
      </c>
    </row>
    <row r="701" spans="1:48" x14ac:dyDescent="0.3">
      <c r="A701" t="s">
        <v>1686</v>
      </c>
      <c r="B701" t="s">
        <v>1687</v>
      </c>
      <c r="C701" t="s">
        <v>3147</v>
      </c>
      <c r="D701" t="s">
        <v>265</v>
      </c>
      <c r="E701">
        <v>5139.4662622349997</v>
      </c>
      <c r="F701">
        <v>1670.85</v>
      </c>
      <c r="G701">
        <v>-58.355332581938399</v>
      </c>
      <c r="H701">
        <f>(Table2[[#This Row],[1Y Return vs Nifty]]-AVERAGE(Table2[1Y Return vs Nifty]))/_xlfn.STDEV.P(Table2[1Y Return vs Nifty])</f>
        <v>-1.4093133788887524</v>
      </c>
      <c r="I701">
        <v>-0.37235585349528899</v>
      </c>
      <c r="J701">
        <f>(Table2[[#This Row],[1M Return vs Nifty]]-AVERAGE(Table2[1M Return vs Nifty]))/_xlfn.STDEV.P(Table2[1M Return vs Nifty])</f>
        <v>1.8501088148163531E-3</v>
      </c>
      <c r="K701">
        <v>-18.1320038903254</v>
      </c>
      <c r="L701">
        <f>(Table2[[#This Row],[6M Return vs Nifty]]-AVERAGE(Table2[6M Return vs Nifty]))/_xlfn.STDEV.P(Table2[6M Return vs Nifty])</f>
        <v>-0.82161727469145296</v>
      </c>
      <c r="M701">
        <v>4.2580024660389997</v>
      </c>
      <c r="N701">
        <f>(Table2[[#This Row],[1W Return vs Nifty]]-AVERAGE(Table2[1W Return vs Nifty]))/_xlfn.STDEV.P(Table2[1W Return vs Nifty])</f>
        <v>0.73081628941949828</v>
      </c>
      <c r="O701">
        <v>1653.72</v>
      </c>
      <c r="P701">
        <v>1716.7498163571399</v>
      </c>
      <c r="Q701">
        <v>1855.4221528148701</v>
      </c>
      <c r="R701">
        <v>51.040924738314601</v>
      </c>
      <c r="S701" s="1">
        <f>(Table2[[#This Row],[Close Price]]-Table2[[#This Row],[20D EMA]])/Table2[[#This Row],[20D EMA]]</f>
        <v>1.0358464552644874E-2</v>
      </c>
      <c r="T701" s="1">
        <f>(Table2[[#This Row],[Close Price]]-Table2[[#This Row],[50D EMA]])/Table2[[#This Row],[50D EMA]]</f>
        <v>-2.6736462074909213E-2</v>
      </c>
      <c r="U701" s="1">
        <f>(Table2[[#This Row],[Close Price]]-Table2[[#This Row],[200D EMA]])/Table2[[#This Row],[200D EMA]]</f>
        <v>-9.9477174256464934E-2</v>
      </c>
      <c r="V701">
        <v>1.48566035671193</v>
      </c>
      <c r="W701">
        <v>1606.4</v>
      </c>
      <c r="X701">
        <v>1677.95</v>
      </c>
      <c r="Y701">
        <v>1495.4</v>
      </c>
      <c r="Z701">
        <v>1677.95</v>
      </c>
      <c r="AA701">
        <v>1495.4</v>
      </c>
      <c r="AB701">
        <v>1841.95</v>
      </c>
      <c r="AC701" s="1">
        <f>(Table2[[#This Row],[Close Price]]/Table2[[#This Row],[Day Low]])-1</f>
        <v>4.0120766932270735E-2</v>
      </c>
      <c r="AD701" s="1">
        <f>(Table2[[#This Row],[Day High]]/Table2[[#This Row],[Close Price]])-1</f>
        <v>4.2493341712301902E-3</v>
      </c>
      <c r="AE701" s="1">
        <f>(Table2[[#This Row],[Close Price]]/Table2[[#This Row],[Current Week Low]])-1</f>
        <v>0.11732646783469303</v>
      </c>
      <c r="AF701" s="1">
        <f>(Table2[[#This Row],[Current Week High]]/Table2[[#This Row],[Close Price]])-1</f>
        <v>4.2493341712301902E-3</v>
      </c>
      <c r="AG701" s="1">
        <f>(Table2[[#This Row],[Close Price]]/Table2[[#This Row],[Current Month Low]])-1</f>
        <v>0.11732646783469303</v>
      </c>
      <c r="AH701" s="1">
        <f>(Table2[[#This Row],[Current Month High]]/Table2[[#This Row],[Close Price]])-1</f>
        <v>0.10240296854894226</v>
      </c>
      <c r="AI701">
        <v>54.591974144896298</v>
      </c>
      <c r="AJ701">
        <v>11.732646783469299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-0.04</v>
      </c>
      <c r="AM701" t="s">
        <v>3181</v>
      </c>
      <c r="AN701">
        <v>-7.25</v>
      </c>
      <c r="AO701" t="s">
        <v>3181</v>
      </c>
      <c r="AP701">
        <v>-1.9900136620895001E-2</v>
      </c>
      <c r="AQ701">
        <f>(Table2[[#This Row],[Sharpe Ratio]]-AVERAGE(Table2[Sharpe Ratio]))/_xlfn.STDEV.P(Table2[Sharpe Ratio])</f>
        <v>-0.92342583704535697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723</v>
      </c>
      <c r="AT701">
        <f>_xlfn.RANK.AVG(Table2[[#This Row],[6M Return vs Nifty Z-Score]],Table2[6M Return vs Nifty Z-Score])</f>
        <v>602</v>
      </c>
      <c r="AU701">
        <f>_xlfn.RANK.AVG(Table2[[#This Row],[Sharpe Ratio Z-Score]],Table2[Sharpe Ratio Z-Score])</f>
        <v>600</v>
      </c>
      <c r="AV701">
        <f>(Table2[[#This Row],[Rank 1Y]]+Table2[[#This Row],[Rank 6M]]+Table2[[#This Row],[Rank Sharpe]])/3</f>
        <v>641.66666666666663</v>
      </c>
    </row>
    <row r="702" spans="1:48" x14ac:dyDescent="0.3">
      <c r="A702" t="s">
        <v>2151</v>
      </c>
      <c r="B702" t="s">
        <v>2152</v>
      </c>
      <c r="C702" t="s">
        <v>3149</v>
      </c>
      <c r="D702" t="s">
        <v>139</v>
      </c>
      <c r="E702">
        <v>2792.4019866599901</v>
      </c>
      <c r="F702">
        <v>367.4</v>
      </c>
      <c r="G702">
        <v>-50.2915087071516</v>
      </c>
      <c r="H702">
        <f>(Table2[[#This Row],[1Y Return vs Nifty]]-AVERAGE(Table2[1Y Return vs Nifty]))/_xlfn.STDEV.P(Table2[1Y Return vs Nifty])</f>
        <v>-1.2709386755363905</v>
      </c>
      <c r="I702">
        <v>-1.20668543130626</v>
      </c>
      <c r="J702">
        <f>(Table2[[#This Row],[1M Return vs Nifty]]-AVERAGE(Table2[1M Return vs Nifty]))/_xlfn.STDEV.P(Table2[1M Return vs Nifty])</f>
        <v>-9.4366269510880382E-2</v>
      </c>
      <c r="K702">
        <v>-38.2530628204252</v>
      </c>
      <c r="L702">
        <f>(Table2[[#This Row],[6M Return vs Nifty]]-AVERAGE(Table2[6M Return vs Nifty]))/_xlfn.STDEV.P(Table2[6M Return vs Nifty])</f>
        <v>-1.5340161913920194</v>
      </c>
      <c r="M702">
        <v>-2.8895230366741198</v>
      </c>
      <c r="N702">
        <f>(Table2[[#This Row],[1W Return vs Nifty]]-AVERAGE(Table2[1W Return vs Nifty]))/_xlfn.STDEV.P(Table2[1W Return vs Nifty])</f>
        <v>-0.74778071985495409</v>
      </c>
      <c r="O702">
        <v>380.63</v>
      </c>
      <c r="P702">
        <v>393.99350915157498</v>
      </c>
      <c r="Q702">
        <v>428.10621441186998</v>
      </c>
      <c r="R702">
        <v>40.692588801940602</v>
      </c>
      <c r="S702" s="1">
        <f>(Table2[[#This Row],[Close Price]]-Table2[[#This Row],[20D EMA]])/Table2[[#This Row],[20D EMA]]</f>
        <v>-3.4758164096366596E-2</v>
      </c>
      <c r="T702" s="1">
        <f>(Table2[[#This Row],[Close Price]]-Table2[[#This Row],[50D EMA]])/Table2[[#This Row],[50D EMA]]</f>
        <v>-6.749732808756527E-2</v>
      </c>
      <c r="U702" s="1">
        <f>(Table2[[#This Row],[Close Price]]-Table2[[#This Row],[200D EMA]])/Table2[[#This Row],[200D EMA]]</f>
        <v>-0.14180175939577958</v>
      </c>
      <c r="V702">
        <v>2.22366641033484</v>
      </c>
      <c r="W702">
        <v>365</v>
      </c>
      <c r="X702">
        <v>373.9</v>
      </c>
      <c r="Y702">
        <v>356.95</v>
      </c>
      <c r="Z702">
        <v>373.9</v>
      </c>
      <c r="AA702">
        <v>350.5</v>
      </c>
      <c r="AB702">
        <v>446.35</v>
      </c>
      <c r="AC702" s="1">
        <f>(Table2[[#This Row],[Close Price]]/Table2[[#This Row],[Day Low]])-1</f>
        <v>6.5753424657533088E-3</v>
      </c>
      <c r="AD702" s="1">
        <f>(Table2[[#This Row],[Day High]]/Table2[[#This Row],[Close Price]])-1</f>
        <v>1.7691888949374013E-2</v>
      </c>
      <c r="AE702" s="1">
        <f>(Table2[[#This Row],[Close Price]]/Table2[[#This Row],[Current Week Low]])-1</f>
        <v>2.9275808936825909E-2</v>
      </c>
      <c r="AF702" s="1">
        <f>(Table2[[#This Row],[Current Week High]]/Table2[[#This Row],[Close Price]])-1</f>
        <v>1.7691888949374013E-2</v>
      </c>
      <c r="AG702" s="1">
        <f>(Table2[[#This Row],[Close Price]]/Table2[[#This Row],[Current Month Low]])-1</f>
        <v>4.8216833095577671E-2</v>
      </c>
      <c r="AH702" s="1">
        <f>(Table2[[#This Row],[Current Month High]]/Table2[[#This Row],[Close Price]])-1</f>
        <v>0.21488840500816564</v>
      </c>
      <c r="AI702">
        <v>59.227000544365801</v>
      </c>
      <c r="AJ702">
        <v>6.4927536231883902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7.0000000000000007E-2</v>
      </c>
      <c r="AM702" t="s">
        <v>3182</v>
      </c>
      <c r="AN702">
        <v>-3.82</v>
      </c>
      <c r="AO702" t="s">
        <v>3181</v>
      </c>
      <c r="AP702">
        <v>1.0693960232090001E-3</v>
      </c>
      <c r="AQ702">
        <f>(Table2[[#This Row],[Sharpe Ratio]]-AVERAGE(Table2[Sharpe Ratio]))/_xlfn.STDEV.P(Table2[Sharpe Ratio])</f>
        <v>-0.67431961867301216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709</v>
      </c>
      <c r="AT702">
        <f>_xlfn.RANK.AVG(Table2[[#This Row],[6M Return vs Nifty Z-Score]],Table2[6M Return vs Nifty Z-Score])</f>
        <v>721</v>
      </c>
      <c r="AU702">
        <f>_xlfn.RANK.AVG(Table2[[#This Row],[Sharpe Ratio Z-Score]],Table2[Sharpe Ratio Z-Score])</f>
        <v>500</v>
      </c>
      <c r="AV702">
        <f>(Table2[[#This Row],[Rank 1Y]]+Table2[[#This Row],[Rank 6M]]+Table2[[#This Row],[Rank Sharpe]])/3</f>
        <v>643.33333333333337</v>
      </c>
    </row>
    <row r="703" spans="1:48" x14ac:dyDescent="0.3">
      <c r="A703" t="s">
        <v>1752</v>
      </c>
      <c r="B703" t="s">
        <v>1753</v>
      </c>
      <c r="C703" t="s">
        <v>3136</v>
      </c>
      <c r="D703" t="s">
        <v>397</v>
      </c>
      <c r="E703">
        <v>4563.3707586150003</v>
      </c>
      <c r="F703">
        <v>41.43</v>
      </c>
      <c r="G703">
        <v>-44.005081028952297</v>
      </c>
      <c r="H703">
        <f>(Table2[[#This Row],[1Y Return vs Nifty]]-AVERAGE(Table2[1Y Return vs Nifty]))/_xlfn.STDEV.P(Table2[1Y Return vs Nifty])</f>
        <v>-1.1630639775489047</v>
      </c>
      <c r="I703">
        <v>-3.9232164328452601</v>
      </c>
      <c r="J703">
        <f>(Table2[[#This Row],[1M Return vs Nifty]]-AVERAGE(Table2[1M Return vs Nifty]))/_xlfn.STDEV.P(Table2[1M Return vs Nifty])</f>
        <v>-0.40764148056516036</v>
      </c>
      <c r="K703">
        <v>-34.268388162947403</v>
      </c>
      <c r="L703">
        <f>(Table2[[#This Row],[6M Return vs Nifty]]-AVERAGE(Table2[6M Return vs Nifty]))/_xlfn.STDEV.P(Table2[6M Return vs Nifty])</f>
        <v>-1.3929362452891378</v>
      </c>
      <c r="M703">
        <v>-1.2499293616956599</v>
      </c>
      <c r="N703">
        <f>(Table2[[#This Row],[1W Return vs Nifty]]-AVERAGE(Table2[1W Return vs Nifty]))/_xlfn.STDEV.P(Table2[1W Return vs Nifty])</f>
        <v>-0.40860063531685442</v>
      </c>
      <c r="O703">
        <v>42.44</v>
      </c>
      <c r="P703">
        <v>44.997431873260901</v>
      </c>
      <c r="Q703">
        <v>49.270060469306898</v>
      </c>
      <c r="R703">
        <v>40.294332300967497</v>
      </c>
      <c r="S703" s="1">
        <f>(Table2[[#This Row],[Close Price]]-Table2[[#This Row],[20D EMA]])/Table2[[#This Row],[20D EMA]]</f>
        <v>-2.3798303487276108E-2</v>
      </c>
      <c r="T703" s="1">
        <f>(Table2[[#This Row],[Close Price]]-Table2[[#This Row],[50D EMA]])/Table2[[#This Row],[50D EMA]]</f>
        <v>-7.9280788363853216E-2</v>
      </c>
      <c r="U703" s="1">
        <f>(Table2[[#This Row],[Close Price]]-Table2[[#This Row],[200D EMA]])/Table2[[#This Row],[200D EMA]]</f>
        <v>-0.15912423071189277</v>
      </c>
      <c r="V703">
        <v>1.23099000723306</v>
      </c>
      <c r="W703">
        <v>40.659999999999997</v>
      </c>
      <c r="X703">
        <v>41.8</v>
      </c>
      <c r="Y703">
        <v>38.799999999999997</v>
      </c>
      <c r="Z703">
        <v>41.8</v>
      </c>
      <c r="AA703">
        <v>38.69</v>
      </c>
      <c r="AB703">
        <v>46.39</v>
      </c>
      <c r="AC703" s="1">
        <f>(Table2[[#This Row],[Close Price]]/Table2[[#This Row],[Day Low]])-1</f>
        <v>1.8937530742744846E-2</v>
      </c>
      <c r="AD703" s="1">
        <f>(Table2[[#This Row],[Day High]]/Table2[[#This Row],[Close Price]])-1</f>
        <v>8.9307265266713731E-3</v>
      </c>
      <c r="AE703" s="1">
        <f>(Table2[[#This Row],[Close Price]]/Table2[[#This Row],[Current Week Low]])-1</f>
        <v>6.7783505154639156E-2</v>
      </c>
      <c r="AF703" s="1">
        <f>(Table2[[#This Row],[Current Week High]]/Table2[[#This Row],[Close Price]])-1</f>
        <v>8.9307265266713731E-3</v>
      </c>
      <c r="AG703" s="1">
        <f>(Table2[[#This Row],[Close Price]]/Table2[[#This Row],[Current Month Low]])-1</f>
        <v>7.0819333161023623E-2</v>
      </c>
      <c r="AH703" s="1">
        <f>(Table2[[#This Row],[Current Month High]]/Table2[[#This Row],[Close Price]])-1</f>
        <v>0.11972000965483942</v>
      </c>
      <c r="AI703">
        <v>64.856384262611599</v>
      </c>
      <c r="AJ703">
        <v>7.0819333161023597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-0.17</v>
      </c>
      <c r="AM703" t="s">
        <v>3181</v>
      </c>
      <c r="AN703">
        <v>-5.97</v>
      </c>
      <c r="AO703" t="s">
        <v>3181</v>
      </c>
      <c r="AQ703">
        <f>(Table2[[#This Row],[Sharpe Ratio]]-AVERAGE(Table2[Sharpe Ratio]))/_xlfn.STDEV.P(Table2[Sharpe Ratio])</f>
        <v>-0.68702344015560113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695</v>
      </c>
      <c r="AT703">
        <f>_xlfn.RANK.AVG(Table2[[#This Row],[6M Return vs Nifty Z-Score]],Table2[6M Return vs Nifty Z-Score])</f>
        <v>706</v>
      </c>
      <c r="AU703">
        <f>_xlfn.RANK.AVG(Table2[[#This Row],[Sharpe Ratio Z-Score]],Table2[Sharpe Ratio Z-Score])</f>
        <v>529.5</v>
      </c>
      <c r="AV703">
        <f>(Table2[[#This Row],[Rank 1Y]]+Table2[[#This Row],[Rank 6M]]+Table2[[#This Row],[Rank Sharpe]])/3</f>
        <v>643.5</v>
      </c>
    </row>
    <row r="704" spans="1:48" x14ac:dyDescent="0.3">
      <c r="A704" t="s">
        <v>1373</v>
      </c>
      <c r="B704" t="s">
        <v>1374</v>
      </c>
      <c r="C704" t="s">
        <v>3150</v>
      </c>
      <c r="D704" t="s">
        <v>473</v>
      </c>
      <c r="E704">
        <v>8058.0485632800001</v>
      </c>
      <c r="F704">
        <v>733.4</v>
      </c>
      <c r="G704">
        <v>-43.859025910396497</v>
      </c>
      <c r="H704">
        <f>(Table2[[#This Row],[1Y Return vs Nifty]]-AVERAGE(Table2[1Y Return vs Nifty]))/_xlfn.STDEV.P(Table2[1Y Return vs Nifty])</f>
        <v>-1.160557681030395</v>
      </c>
      <c r="I704">
        <v>4.8442303993552303</v>
      </c>
      <c r="J704">
        <f>(Table2[[#This Row],[1M Return vs Nifty]]-AVERAGE(Table2[1M Return vs Nifty]))/_xlfn.STDEV.P(Table2[1M Return vs Nifty])</f>
        <v>0.6034361604441778</v>
      </c>
      <c r="K704">
        <v>-19.332073818608698</v>
      </c>
      <c r="L704">
        <f>(Table2[[#This Row],[6M Return vs Nifty]]-AVERAGE(Table2[6M Return vs Nifty]))/_xlfn.STDEV.P(Table2[6M Return vs Nifty])</f>
        <v>-0.86410651543389871</v>
      </c>
      <c r="M704">
        <v>4.9194591355043196</v>
      </c>
      <c r="N704">
        <f>(Table2[[#This Row],[1W Return vs Nifty]]-AVERAGE(Table2[1W Return vs Nifty]))/_xlfn.STDEV.P(Table2[1W Return vs Nifty])</f>
        <v>0.86765075791699631</v>
      </c>
      <c r="O704">
        <v>725.16</v>
      </c>
      <c r="P704">
        <v>742.50186851634498</v>
      </c>
      <c r="Q704">
        <v>806.127783156497</v>
      </c>
      <c r="R704">
        <v>59.048883991675297</v>
      </c>
      <c r="S704" s="1">
        <f>(Table2[[#This Row],[Close Price]]-Table2[[#This Row],[20D EMA]])/Table2[[#This Row],[20D EMA]]</f>
        <v>1.136300954272162E-2</v>
      </c>
      <c r="T704" s="1">
        <f>(Table2[[#This Row],[Close Price]]-Table2[[#This Row],[50D EMA]])/Table2[[#This Row],[50D EMA]]</f>
        <v>-1.2258377927764965E-2</v>
      </c>
      <c r="U704" s="1">
        <f>(Table2[[#This Row],[Close Price]]-Table2[[#This Row],[200D EMA]])/Table2[[#This Row],[200D EMA]]</f>
        <v>-9.0218678323828558E-2</v>
      </c>
      <c r="V704">
        <v>0.85804792395857998</v>
      </c>
      <c r="W704">
        <v>724.8</v>
      </c>
      <c r="X704">
        <v>741.6</v>
      </c>
      <c r="Y704">
        <v>672.8</v>
      </c>
      <c r="Z704">
        <v>741.6</v>
      </c>
      <c r="AA704">
        <v>672.8</v>
      </c>
      <c r="AB704">
        <v>784.1</v>
      </c>
      <c r="AC704" s="1">
        <f>(Table2[[#This Row],[Close Price]]/Table2[[#This Row],[Day Low]])-1</f>
        <v>1.1865342163355441E-2</v>
      </c>
      <c r="AD704" s="1">
        <f>(Table2[[#This Row],[Day High]]/Table2[[#This Row],[Close Price]])-1</f>
        <v>1.1180801745295899E-2</v>
      </c>
      <c r="AE704" s="1">
        <f>(Table2[[#This Row],[Close Price]]/Table2[[#This Row],[Current Week Low]])-1</f>
        <v>9.0071343638525647E-2</v>
      </c>
      <c r="AF704" s="1">
        <f>(Table2[[#This Row],[Current Week High]]/Table2[[#This Row],[Close Price]])-1</f>
        <v>1.1180801745295899E-2</v>
      </c>
      <c r="AG704" s="1">
        <f>(Table2[[#This Row],[Close Price]]/Table2[[#This Row],[Current Month Low]])-1</f>
        <v>9.0071343638525647E-2</v>
      </c>
      <c r="AH704" s="1">
        <f>(Table2[[#This Row],[Current Month High]]/Table2[[#This Row],[Close Price]])-1</f>
        <v>6.9130079083719709E-2</v>
      </c>
      <c r="AI704">
        <v>50.845377692936999</v>
      </c>
      <c r="AJ704">
        <v>9.0071343638525594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-0.03</v>
      </c>
      <c r="AM704" t="s">
        <v>3181</v>
      </c>
      <c r="AN704">
        <v>0.62</v>
      </c>
      <c r="AO704" t="s">
        <v>3182</v>
      </c>
      <c r="AP704">
        <v>-3.9946129868427001E-2</v>
      </c>
      <c r="AQ704">
        <f>(Table2[[#This Row],[Sharpe Ratio]]-AVERAGE(Table2[Sharpe Ratio]))/_xlfn.STDEV.P(Table2[Sharpe Ratio])</f>
        <v>-1.1615609283781771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694</v>
      </c>
      <c r="AT704">
        <f>_xlfn.RANK.AVG(Table2[[#This Row],[6M Return vs Nifty Z-Score]],Table2[6M Return vs Nifty Z-Score])</f>
        <v>612</v>
      </c>
      <c r="AU704">
        <f>_xlfn.RANK.AVG(Table2[[#This Row],[Sharpe Ratio Z-Score]],Table2[Sharpe Ratio Z-Score])</f>
        <v>642</v>
      </c>
      <c r="AV704">
        <f>(Table2[[#This Row],[Rank 1Y]]+Table2[[#This Row],[Rank 6M]]+Table2[[#This Row],[Rank Sharpe]])/3</f>
        <v>649.33333333333337</v>
      </c>
    </row>
    <row r="705" spans="1:48" x14ac:dyDescent="0.3">
      <c r="A705" t="s">
        <v>972</v>
      </c>
      <c r="B705" t="s">
        <v>973</v>
      </c>
      <c r="C705" t="s">
        <v>3148</v>
      </c>
      <c r="D705" t="s">
        <v>128</v>
      </c>
      <c r="E705">
        <v>14988.761</v>
      </c>
      <c r="F705">
        <v>2500</v>
      </c>
      <c r="G705">
        <v>-32.511216294652797</v>
      </c>
      <c r="H705">
        <f>(Table2[[#This Row],[1Y Return vs Nifty]]-AVERAGE(Table2[1Y Return vs Nifty]))/_xlfn.STDEV.P(Table2[1Y Return vs Nifty])</f>
        <v>-0.96582999182734586</v>
      </c>
      <c r="I705">
        <v>-8.11617453481397</v>
      </c>
      <c r="J705">
        <f>(Table2[[#This Row],[1M Return vs Nifty]]-AVERAGE(Table2[1M Return vs Nifty]))/_xlfn.STDEV.P(Table2[1M Return vs Nifty])</f>
        <v>-0.89118090404011197</v>
      </c>
      <c r="K705">
        <v>-19.699831797344999</v>
      </c>
      <c r="L705">
        <f>(Table2[[#This Row],[6M Return vs Nifty]]-AVERAGE(Table2[6M Return vs Nifty]))/_xlfn.STDEV.P(Table2[6M Return vs Nifty])</f>
        <v>-0.87712722108213925</v>
      </c>
      <c r="M705">
        <v>3.5122708535546101</v>
      </c>
      <c r="N705">
        <f>(Table2[[#This Row],[1W Return vs Nifty]]-AVERAGE(Table2[1W Return vs Nifty]))/_xlfn.STDEV.P(Table2[1W Return vs Nifty])</f>
        <v>0.57654800013220786</v>
      </c>
      <c r="O705">
        <v>2704.55</v>
      </c>
      <c r="P705">
        <v>2817.0906623396399</v>
      </c>
      <c r="Q705">
        <v>2776.4943056708598</v>
      </c>
      <c r="R705">
        <v>33.541925032181403</v>
      </c>
      <c r="S705" s="1">
        <f>(Table2[[#This Row],[Close Price]]-Table2[[#This Row],[20D EMA]])/Table2[[#This Row],[20D EMA]]</f>
        <v>-7.5631805660830886E-2</v>
      </c>
      <c r="T705" s="1">
        <f>(Table2[[#This Row],[Close Price]]-Table2[[#This Row],[50D EMA]])/Table2[[#This Row],[50D EMA]]</f>
        <v>-0.11255962279761737</v>
      </c>
      <c r="U705" s="1">
        <f>(Table2[[#This Row],[Close Price]]-Table2[[#This Row],[200D EMA]])/Table2[[#This Row],[200D EMA]]</f>
        <v>-9.9583962807391013E-2</v>
      </c>
      <c r="V705">
        <v>2.2652767939130301</v>
      </c>
      <c r="W705">
        <v>2488.5</v>
      </c>
      <c r="X705">
        <v>2555.75</v>
      </c>
      <c r="Y705">
        <v>2401</v>
      </c>
      <c r="Z705">
        <v>2594.75</v>
      </c>
      <c r="AA705">
        <v>2401</v>
      </c>
      <c r="AB705">
        <v>3127.6</v>
      </c>
      <c r="AC705" s="1">
        <f>(Table2[[#This Row],[Close Price]]/Table2[[#This Row],[Day Low]])-1</f>
        <v>4.6212577858146808E-3</v>
      </c>
      <c r="AD705" s="1">
        <f>(Table2[[#This Row],[Day High]]/Table2[[#This Row],[Close Price]])-1</f>
        <v>2.2299999999999986E-2</v>
      </c>
      <c r="AE705" s="1">
        <f>(Table2[[#This Row],[Close Price]]/Table2[[#This Row],[Current Week Low]])-1</f>
        <v>4.1232819658475695E-2</v>
      </c>
      <c r="AF705" s="1">
        <f>(Table2[[#This Row],[Current Week High]]/Table2[[#This Row],[Close Price]])-1</f>
        <v>3.7900000000000045E-2</v>
      </c>
      <c r="AG705" s="1">
        <f>(Table2[[#This Row],[Close Price]]/Table2[[#This Row],[Current Month Low]])-1</f>
        <v>4.1232819658475695E-2</v>
      </c>
      <c r="AH705" s="1">
        <f>(Table2[[#This Row],[Current Month High]]/Table2[[#This Row],[Close Price]])-1</f>
        <v>0.25103999999999993</v>
      </c>
      <c r="AI705">
        <v>27.936</v>
      </c>
      <c r="AJ705">
        <v>12.107623318385601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</v>
      </c>
      <c r="AM705" t="s">
        <v>3181</v>
      </c>
      <c r="AN705">
        <v>-17.78</v>
      </c>
      <c r="AO705" t="s">
        <v>3181</v>
      </c>
      <c r="AP705">
        <v>-8.1282037945087995E-2</v>
      </c>
      <c r="AQ705">
        <f>(Table2[[#This Row],[Sharpe Ratio]]-AVERAGE(Table2[Sharpe Ratio]))/_xlfn.STDEV.P(Table2[Sharpe Ratio])</f>
        <v>-1.6526081977058082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648</v>
      </c>
      <c r="AT705">
        <f>_xlfn.RANK.AVG(Table2[[#This Row],[6M Return vs Nifty Z-Score]],Table2[6M Return vs Nifty Z-Score])</f>
        <v>616</v>
      </c>
      <c r="AU705">
        <f>_xlfn.RANK.AVG(Table2[[#This Row],[Sharpe Ratio Z-Score]],Table2[Sharpe Ratio Z-Score])</f>
        <v>693</v>
      </c>
      <c r="AV705">
        <f>(Table2[[#This Row],[Rank 1Y]]+Table2[[#This Row],[Rank 6M]]+Table2[[#This Row],[Rank Sharpe]])/3</f>
        <v>652.33333333333337</v>
      </c>
    </row>
    <row r="706" spans="1:48" x14ac:dyDescent="0.3">
      <c r="A706" t="s">
        <v>1361</v>
      </c>
      <c r="B706" t="s">
        <v>1362</v>
      </c>
      <c r="C706" t="s">
        <v>3139</v>
      </c>
      <c r="D706" t="s">
        <v>46</v>
      </c>
      <c r="E706">
        <v>8161.7935344750003</v>
      </c>
      <c r="F706">
        <v>318.14999999999998</v>
      </c>
      <c r="G706">
        <v>-31.639100783516898</v>
      </c>
      <c r="H706">
        <f>(Table2[[#This Row],[1Y Return vs Nifty]]-AVERAGE(Table2[1Y Return vs Nifty]))/_xlfn.STDEV.P(Table2[1Y Return vs Nifty])</f>
        <v>-0.95086454528284092</v>
      </c>
      <c r="I706">
        <v>-22.562634937156702</v>
      </c>
      <c r="J706">
        <f>(Table2[[#This Row],[1M Return vs Nifty]]-AVERAGE(Table2[1M Return vs Nifty]))/_xlfn.STDEV.P(Table2[1M Return vs Nifty])</f>
        <v>-2.5571725415245568</v>
      </c>
      <c r="K706">
        <v>-35.473316671566799</v>
      </c>
      <c r="L706">
        <f>(Table2[[#This Row],[6M Return vs Nifty]]-AVERAGE(Table2[6M Return vs Nifty]))/_xlfn.STDEV.P(Table2[6M Return vs Nifty])</f>
        <v>-1.4355975071652709</v>
      </c>
      <c r="M706">
        <v>-3.8551630765954501</v>
      </c>
      <c r="N706">
        <f>(Table2[[#This Row],[1W Return vs Nifty]]-AVERAGE(Table2[1W Return vs Nifty]))/_xlfn.STDEV.P(Table2[1W Return vs Nifty])</f>
        <v>-0.94754110889048371</v>
      </c>
      <c r="O706">
        <v>374.34</v>
      </c>
      <c r="P706">
        <v>414.86496757670398</v>
      </c>
      <c r="Q706">
        <v>431.67842206626301</v>
      </c>
      <c r="R706">
        <v>22.015429592322</v>
      </c>
      <c r="S706" s="1">
        <f>(Table2[[#This Row],[Close Price]]-Table2[[#This Row],[20D EMA]])/Table2[[#This Row],[20D EMA]]</f>
        <v>-0.15010418336271839</v>
      </c>
      <c r="T706" s="1">
        <f>(Table2[[#This Row],[Close Price]]-Table2[[#This Row],[50D EMA]])/Table2[[#This Row],[50D EMA]]</f>
        <v>-0.23312396836404958</v>
      </c>
      <c r="U706" s="1">
        <f>(Table2[[#This Row],[Close Price]]-Table2[[#This Row],[200D EMA]])/Table2[[#This Row],[200D EMA]]</f>
        <v>-0.26299304357825032</v>
      </c>
      <c r="V706">
        <v>2.3740230183405102</v>
      </c>
      <c r="W706">
        <v>315.2</v>
      </c>
      <c r="X706">
        <v>324.89999999999998</v>
      </c>
      <c r="Y706">
        <v>300.2</v>
      </c>
      <c r="Z706">
        <v>329</v>
      </c>
      <c r="AA706">
        <v>299</v>
      </c>
      <c r="AB706">
        <v>469.65</v>
      </c>
      <c r="AC706" s="1">
        <f>(Table2[[#This Row],[Close Price]]/Table2[[#This Row],[Day Low]])-1</f>
        <v>9.3591370558374631E-3</v>
      </c>
      <c r="AD706" s="1">
        <f>(Table2[[#This Row],[Day High]]/Table2[[#This Row],[Close Price]])-1</f>
        <v>2.1216407355021172E-2</v>
      </c>
      <c r="AE706" s="1">
        <f>(Table2[[#This Row],[Close Price]]/Table2[[#This Row],[Current Week Low]])-1</f>
        <v>5.9793471019320421E-2</v>
      </c>
      <c r="AF706" s="1">
        <f>(Table2[[#This Row],[Current Week High]]/Table2[[#This Row],[Close Price]])-1</f>
        <v>3.4103410341034257E-2</v>
      </c>
      <c r="AG706" s="1">
        <f>(Table2[[#This Row],[Close Price]]/Table2[[#This Row],[Current Month Low]])-1</f>
        <v>6.4046822742474863E-2</v>
      </c>
      <c r="AH706" s="1">
        <f>(Table2[[#This Row],[Current Month High]]/Table2[[#This Row],[Close Price]])-1</f>
        <v>0.47619047619047628</v>
      </c>
      <c r="AI706">
        <v>80.669495520980604</v>
      </c>
      <c r="AJ706">
        <v>6.40468227424748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-0.33</v>
      </c>
      <c r="AM706" t="s">
        <v>3181</v>
      </c>
      <c r="AN706">
        <v>-28.71</v>
      </c>
      <c r="AO706" t="s">
        <v>3181</v>
      </c>
      <c r="AP706">
        <v>-2.133423953079E-2</v>
      </c>
      <c r="AQ706">
        <f>(Table2[[#This Row],[Sharpe Ratio]]-AVERAGE(Table2[Sharpe Ratio]))/_xlfn.STDEV.P(Table2[Sharpe Ratio])</f>
        <v>-0.94046217060146842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642</v>
      </c>
      <c r="AT706">
        <f>_xlfn.RANK.AVG(Table2[[#This Row],[6M Return vs Nifty Z-Score]],Table2[6M Return vs Nifty Z-Score])</f>
        <v>712</v>
      </c>
      <c r="AU706">
        <f>_xlfn.RANK.AVG(Table2[[#This Row],[Sharpe Ratio Z-Score]],Table2[Sharpe Ratio Z-Score])</f>
        <v>604</v>
      </c>
      <c r="AV706">
        <f>(Table2[[#This Row],[Rank 1Y]]+Table2[[#This Row],[Rank 6M]]+Table2[[#This Row],[Rank Sharpe]])/3</f>
        <v>652.66666666666663</v>
      </c>
    </row>
    <row r="707" spans="1:48" x14ac:dyDescent="0.3">
      <c r="A707" t="s">
        <v>1606</v>
      </c>
      <c r="B707" t="s">
        <v>1607</v>
      </c>
      <c r="C707" t="s">
        <v>3148</v>
      </c>
      <c r="D707" t="s">
        <v>886</v>
      </c>
      <c r="E707">
        <v>5854.8222018719998</v>
      </c>
      <c r="F707">
        <v>33.04</v>
      </c>
      <c r="G707">
        <v>-43.325258020102801</v>
      </c>
      <c r="H707">
        <f>(Table2[[#This Row],[1Y Return vs Nifty]]-AVERAGE(Table2[1Y Return vs Nifty]))/_xlfn.STDEV.P(Table2[1Y Return vs Nifty])</f>
        <v>-1.151398258078544</v>
      </c>
      <c r="I707">
        <v>0.275230807810878</v>
      </c>
      <c r="J707">
        <f>(Table2[[#This Row],[1M Return vs Nifty]]-AVERAGE(Table2[1M Return vs Nifty]))/_xlfn.STDEV.P(Table2[1M Return vs Nifty])</f>
        <v>7.6530960195379333E-2</v>
      </c>
      <c r="K707">
        <v>-35.254251997286801</v>
      </c>
      <c r="L707">
        <f>(Table2[[#This Row],[6M Return vs Nifty]]-AVERAGE(Table2[6M Return vs Nifty]))/_xlfn.STDEV.P(Table2[6M Return vs Nifty])</f>
        <v>-1.4278413827392855</v>
      </c>
      <c r="M707">
        <v>8.3982280887080307</v>
      </c>
      <c r="N707">
        <f>(Table2[[#This Row],[1W Return vs Nifty]]-AVERAGE(Table2[1W Return vs Nifty]))/_xlfn.STDEV.P(Table2[1W Return vs Nifty])</f>
        <v>1.587298049586167</v>
      </c>
      <c r="O707">
        <v>32.369999999999997</v>
      </c>
      <c r="P707">
        <v>35.281134262273703</v>
      </c>
      <c r="Q707">
        <v>40.227649983554102</v>
      </c>
      <c r="R707">
        <v>58.367541921891302</v>
      </c>
      <c r="S707" s="1">
        <f>(Table2[[#This Row],[Close Price]]-Table2[[#This Row],[20D EMA]])/Table2[[#This Row],[20D EMA]]</f>
        <v>2.0698177324683403E-2</v>
      </c>
      <c r="T707" s="1">
        <f>(Table2[[#This Row],[Close Price]]-Table2[[#This Row],[50D EMA]])/Table2[[#This Row],[50D EMA]]</f>
        <v>-6.3522171526955704E-2</v>
      </c>
      <c r="U707" s="1">
        <f>(Table2[[#This Row],[Close Price]]-Table2[[#This Row],[200D EMA]])/Table2[[#This Row],[200D EMA]]</f>
        <v>-0.17867436915883883</v>
      </c>
      <c r="V707">
        <v>0.44220870358880598</v>
      </c>
      <c r="W707">
        <v>31.95</v>
      </c>
      <c r="X707">
        <v>33.369999999999997</v>
      </c>
      <c r="Y707">
        <v>28.51</v>
      </c>
      <c r="Z707">
        <v>33.369999999999997</v>
      </c>
      <c r="AA707">
        <v>28.41</v>
      </c>
      <c r="AB707">
        <v>34.75</v>
      </c>
      <c r="AC707" s="1">
        <f>(Table2[[#This Row],[Close Price]]/Table2[[#This Row],[Day Low]])-1</f>
        <v>3.4115805946791866E-2</v>
      </c>
      <c r="AD707" s="1">
        <f>(Table2[[#This Row],[Day High]]/Table2[[#This Row],[Close Price]])-1</f>
        <v>9.9878934624697546E-3</v>
      </c>
      <c r="AE707" s="1">
        <f>(Table2[[#This Row],[Close Price]]/Table2[[#This Row],[Current Week Low]])-1</f>
        <v>0.15889161697649934</v>
      </c>
      <c r="AF707" s="1">
        <f>(Table2[[#This Row],[Current Week High]]/Table2[[#This Row],[Close Price]])-1</f>
        <v>9.9878934624697546E-3</v>
      </c>
      <c r="AG707" s="1">
        <f>(Table2[[#This Row],[Close Price]]/Table2[[#This Row],[Current Month Low]])-1</f>
        <v>0.16297078493488204</v>
      </c>
      <c r="AH707" s="1">
        <f>(Table2[[#This Row],[Current Month High]]/Table2[[#This Row],[Close Price]])-1</f>
        <v>5.1755447941888688E-2</v>
      </c>
      <c r="AI707">
        <v>63.438256658595598</v>
      </c>
      <c r="AJ707">
        <v>16.2970784934882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-0.19</v>
      </c>
      <c r="AM707" t="s">
        <v>3181</v>
      </c>
      <c r="AN707">
        <v>0.21</v>
      </c>
      <c r="AO707" t="s">
        <v>3182</v>
      </c>
      <c r="AP707">
        <v>-3.2445104624019999E-3</v>
      </c>
      <c r="AQ707">
        <f>(Table2[[#This Row],[Sharpe Ratio]]-AVERAGE(Table2[Sharpe Ratio]))/_xlfn.STDEV.P(Table2[Sharpe Ratio])</f>
        <v>-0.72556639413916157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693</v>
      </c>
      <c r="AT707">
        <f>_xlfn.RANK.AVG(Table2[[#This Row],[6M Return vs Nifty Z-Score]],Table2[6M Return vs Nifty Z-Score])</f>
        <v>709</v>
      </c>
      <c r="AU707">
        <f>_xlfn.RANK.AVG(Table2[[#This Row],[Sharpe Ratio Z-Score]],Table2[Sharpe Ratio Z-Score])</f>
        <v>562</v>
      </c>
      <c r="AV707">
        <f>(Table2[[#This Row],[Rank 1Y]]+Table2[[#This Row],[Rank 6M]]+Table2[[#This Row],[Rank Sharpe]])/3</f>
        <v>654.66666666666663</v>
      </c>
    </row>
    <row r="708" spans="1:48" x14ac:dyDescent="0.3">
      <c r="A708" t="s">
        <v>2330</v>
      </c>
      <c r="B708" t="s">
        <v>2331</v>
      </c>
      <c r="C708" t="s">
        <v>3136</v>
      </c>
      <c r="D708" t="s">
        <v>24</v>
      </c>
      <c r="E708">
        <v>2289.8996156160001</v>
      </c>
      <c r="F708">
        <v>44.47</v>
      </c>
      <c r="G708">
        <v>-62.462474222290503</v>
      </c>
      <c r="H708">
        <f>(Table2[[#This Row],[1Y Return vs Nifty]]-AVERAGE(Table2[1Y Return vs Nifty]))/_xlfn.STDEV.P(Table2[1Y Return vs Nifty])</f>
        <v>-1.4797916674692901</v>
      </c>
      <c r="I708">
        <v>2.8807872843359599</v>
      </c>
      <c r="J708">
        <f>(Table2[[#This Row],[1M Return vs Nifty]]-AVERAGE(Table2[1M Return vs Nifty]))/_xlfn.STDEV.P(Table2[1M Return vs Nifty])</f>
        <v>0.37700839065165109</v>
      </c>
      <c r="K708">
        <v>-37.213881766063103</v>
      </c>
      <c r="L708">
        <f>(Table2[[#This Row],[6M Return vs Nifty]]-AVERAGE(Table2[6M Return vs Nifty]))/_xlfn.STDEV.P(Table2[6M Return vs Nifty])</f>
        <v>-1.4972233237822612</v>
      </c>
      <c r="M708">
        <v>-1.07343660586923</v>
      </c>
      <c r="N708">
        <f>(Table2[[#This Row],[1W Return vs Nifty]]-AVERAGE(Table2[1W Return vs Nifty]))/_xlfn.STDEV.P(Table2[1W Return vs Nifty])</f>
        <v>-0.37208986514548431</v>
      </c>
      <c r="O708">
        <v>45.05</v>
      </c>
      <c r="P708">
        <v>47.048246051328398</v>
      </c>
      <c r="Q708">
        <v>55.580959077603097</v>
      </c>
      <c r="R708">
        <v>44.660212476740703</v>
      </c>
      <c r="S708" s="1">
        <f>(Table2[[#This Row],[Close Price]]-Table2[[#This Row],[20D EMA]])/Table2[[#This Row],[20D EMA]]</f>
        <v>-1.2874583795782426E-2</v>
      </c>
      <c r="T708" s="1">
        <f>(Table2[[#This Row],[Close Price]]-Table2[[#This Row],[50D EMA]])/Table2[[#This Row],[50D EMA]]</f>
        <v>-5.4800046074312755E-2</v>
      </c>
      <c r="U708" s="1">
        <f>(Table2[[#This Row],[Close Price]]-Table2[[#This Row],[200D EMA]])/Table2[[#This Row],[200D EMA]]</f>
        <v>-0.19990585376711087</v>
      </c>
      <c r="V708">
        <v>0.636724854538256</v>
      </c>
      <c r="W708">
        <v>43.9</v>
      </c>
      <c r="X708">
        <v>44.69</v>
      </c>
      <c r="Y708">
        <v>42.01</v>
      </c>
      <c r="Z708">
        <v>44.69</v>
      </c>
      <c r="AA708">
        <v>42.01</v>
      </c>
      <c r="AB708">
        <v>48.09</v>
      </c>
      <c r="AC708" s="1">
        <f>(Table2[[#This Row],[Close Price]]/Table2[[#This Row],[Day Low]])-1</f>
        <v>1.2984054669703982E-2</v>
      </c>
      <c r="AD708" s="1">
        <f>(Table2[[#This Row],[Day High]]/Table2[[#This Row],[Close Price]])-1</f>
        <v>4.947155385653268E-3</v>
      </c>
      <c r="AE708" s="1">
        <f>(Table2[[#This Row],[Close Price]]/Table2[[#This Row],[Current Week Low]])-1</f>
        <v>5.8557486312782681E-2</v>
      </c>
      <c r="AF708" s="1">
        <f>(Table2[[#This Row],[Current Week High]]/Table2[[#This Row],[Close Price]])-1</f>
        <v>4.947155385653268E-3</v>
      </c>
      <c r="AG708" s="1">
        <f>(Table2[[#This Row],[Close Price]]/Table2[[#This Row],[Current Month Low]])-1</f>
        <v>5.8557486312782681E-2</v>
      </c>
      <c r="AH708" s="1">
        <f>(Table2[[#This Row],[Current Month High]]/Table2[[#This Row],[Close Price]])-1</f>
        <v>8.1403193163930743E-2</v>
      </c>
      <c r="AI708">
        <v>85.293456262648903</v>
      </c>
      <c r="AJ708">
        <v>5.8557486312782601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3181</v>
      </c>
      <c r="AN708">
        <v>-4.59</v>
      </c>
      <c r="AO708" t="s">
        <v>3181</v>
      </c>
      <c r="AQ708">
        <f>(Table2[[#This Row],[Sharpe Ratio]]-AVERAGE(Table2[Sharpe Ratio]))/_xlfn.STDEV.P(Table2[Sharpe Ratio])</f>
        <v>-0.68702344015560113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725</v>
      </c>
      <c r="AT708">
        <f>_xlfn.RANK.AVG(Table2[[#This Row],[6M Return vs Nifty Z-Score]],Table2[6M Return vs Nifty Z-Score])</f>
        <v>718</v>
      </c>
      <c r="AU708">
        <f>_xlfn.RANK.AVG(Table2[[#This Row],[Sharpe Ratio Z-Score]],Table2[Sharpe Ratio Z-Score])</f>
        <v>529.5</v>
      </c>
      <c r="AV708">
        <f>(Table2[[#This Row],[Rank 1Y]]+Table2[[#This Row],[Rank 6M]]+Table2[[#This Row],[Rank Sharpe]])/3</f>
        <v>657.5</v>
      </c>
    </row>
    <row r="709" spans="1:48" x14ac:dyDescent="0.3">
      <c r="A709" t="s">
        <v>1645</v>
      </c>
      <c r="B709" t="s">
        <v>1646</v>
      </c>
      <c r="C709" t="s">
        <v>3145</v>
      </c>
      <c r="D709" t="s">
        <v>438</v>
      </c>
      <c r="E709">
        <v>5553.7016244959996</v>
      </c>
      <c r="F709">
        <v>56.51</v>
      </c>
      <c r="G709">
        <v>-38.481894323185003</v>
      </c>
      <c r="H709">
        <f>(Table2[[#This Row],[1Y Return vs Nifty]]-AVERAGE(Table2[1Y Return vs Nifty]))/_xlfn.STDEV.P(Table2[1Y Return vs Nifty])</f>
        <v>-1.068286445966165</v>
      </c>
      <c r="I709">
        <v>-8.6209160459794596</v>
      </c>
      <c r="J709">
        <f>(Table2[[#This Row],[1M Return vs Nifty]]-AVERAGE(Table2[1M Return vs Nifty]))/_xlfn.STDEV.P(Table2[1M Return vs Nifty])</f>
        <v>-0.94938859736245684</v>
      </c>
      <c r="K709">
        <v>-29.189229374208299</v>
      </c>
      <c r="L709">
        <f>(Table2[[#This Row],[6M Return vs Nifty]]-AVERAGE(Table2[6M Return vs Nifty]))/_xlfn.STDEV.P(Table2[6M Return vs Nifty])</f>
        <v>-1.2131053908883775</v>
      </c>
      <c r="M709">
        <v>-3.5816245570084302</v>
      </c>
      <c r="N709">
        <f>(Table2[[#This Row],[1W Return vs Nifty]]-AVERAGE(Table2[1W Return vs Nifty]))/_xlfn.STDEV.P(Table2[1W Return vs Nifty])</f>
        <v>-0.89095463895355198</v>
      </c>
      <c r="O709">
        <v>59.03</v>
      </c>
      <c r="P709">
        <v>62.096836529708</v>
      </c>
      <c r="Q709">
        <v>66.802580950267497</v>
      </c>
      <c r="R709">
        <v>26.449508410689798</v>
      </c>
      <c r="S709" s="1">
        <f>(Table2[[#This Row],[Close Price]]-Table2[[#This Row],[20D EMA]])/Table2[[#This Row],[20D EMA]]</f>
        <v>-4.2690157547010048E-2</v>
      </c>
      <c r="T709" s="1">
        <f>(Table2[[#This Row],[Close Price]]-Table2[[#This Row],[50D EMA]])/Table2[[#This Row],[50D EMA]]</f>
        <v>-8.9969744707287636E-2</v>
      </c>
      <c r="U709" s="1">
        <f>(Table2[[#This Row],[Close Price]]-Table2[[#This Row],[200D EMA]])/Table2[[#This Row],[200D EMA]]</f>
        <v>-0.1540746001704637</v>
      </c>
      <c r="V709">
        <v>0.33240645514616601</v>
      </c>
      <c r="W709">
        <v>55.71</v>
      </c>
      <c r="X709">
        <v>56.85</v>
      </c>
      <c r="Y709">
        <v>53.94</v>
      </c>
      <c r="Z709">
        <v>56.85</v>
      </c>
      <c r="AA709">
        <v>53.94</v>
      </c>
      <c r="AB709">
        <v>66.099999999999994</v>
      </c>
      <c r="AC709" s="1">
        <f>(Table2[[#This Row],[Close Price]]/Table2[[#This Row],[Day Low]])-1</f>
        <v>1.4360078980434343E-2</v>
      </c>
      <c r="AD709" s="1">
        <f>(Table2[[#This Row],[Day High]]/Table2[[#This Row],[Close Price]])-1</f>
        <v>6.0166342240313142E-3</v>
      </c>
      <c r="AE709" s="1">
        <f>(Table2[[#This Row],[Close Price]]/Table2[[#This Row],[Current Week Low]])-1</f>
        <v>4.7645532072673413E-2</v>
      </c>
      <c r="AF709" s="1">
        <f>(Table2[[#This Row],[Current Week High]]/Table2[[#This Row],[Close Price]])-1</f>
        <v>6.0166342240313142E-3</v>
      </c>
      <c r="AG709" s="1">
        <f>(Table2[[#This Row],[Close Price]]/Table2[[#This Row],[Current Month Low]])-1</f>
        <v>4.7645532072673413E-2</v>
      </c>
      <c r="AH709" s="1">
        <f>(Table2[[#This Row],[Current Month High]]/Table2[[#This Row],[Close Price]])-1</f>
        <v>0.16970447708370195</v>
      </c>
      <c r="AI709">
        <v>73.420633516191799</v>
      </c>
      <c r="AJ709">
        <v>4.7645532072673404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-0.04</v>
      </c>
      <c r="AM709" t="s">
        <v>3181</v>
      </c>
      <c r="AN709">
        <v>-6.53</v>
      </c>
      <c r="AO709" t="s">
        <v>3181</v>
      </c>
      <c r="AP709">
        <v>-2.9512085481770998E-2</v>
      </c>
      <c r="AQ709">
        <f>(Table2[[#This Row],[Sharpe Ratio]]-AVERAGE(Table2[Sharpe Ratio]))/_xlfn.STDEV.P(Table2[Sharpe Ratio])</f>
        <v>-1.0376103671709924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673</v>
      </c>
      <c r="AT709">
        <f>_xlfn.RANK.AVG(Table2[[#This Row],[6M Return vs Nifty Z-Score]],Table2[6M Return vs Nifty Z-Score])</f>
        <v>688</v>
      </c>
      <c r="AU709">
        <f>_xlfn.RANK.AVG(Table2[[#This Row],[Sharpe Ratio Z-Score]],Table2[Sharpe Ratio Z-Score])</f>
        <v>620</v>
      </c>
      <c r="AV709">
        <f>(Table2[[#This Row],[Rank 1Y]]+Table2[[#This Row],[Rank 6M]]+Table2[[#This Row],[Rank Sharpe]])/3</f>
        <v>660.33333333333337</v>
      </c>
    </row>
    <row r="710" spans="1:48" x14ac:dyDescent="0.3">
      <c r="A710" t="s">
        <v>635</v>
      </c>
      <c r="B710" t="s">
        <v>636</v>
      </c>
      <c r="C710" t="s">
        <v>3136</v>
      </c>
      <c r="D710" t="s">
        <v>43</v>
      </c>
      <c r="E710">
        <v>29610.473283995001</v>
      </c>
      <c r="F710">
        <v>503.95</v>
      </c>
      <c r="G710">
        <v>-39.977149994469599</v>
      </c>
      <c r="H710">
        <f>(Table2[[#This Row],[1Y Return vs Nifty]]-AVERAGE(Table2[1Y Return vs Nifty]))/_xlfn.STDEV.P(Table2[1Y Return vs Nifty])</f>
        <v>-1.0939449379127555</v>
      </c>
      <c r="I710">
        <v>-8.53780151894094</v>
      </c>
      <c r="J710">
        <f>(Table2[[#This Row],[1M Return vs Nifty]]-AVERAGE(Table2[1M Return vs Nifty]))/_xlfn.STDEV.P(Table2[1M Return vs Nifty])</f>
        <v>-0.93980368153233473</v>
      </c>
      <c r="K710">
        <v>-17.632344633609701</v>
      </c>
      <c r="L710">
        <f>(Table2[[#This Row],[6M Return vs Nifty]]-AVERAGE(Table2[6M Return vs Nifty]))/_xlfn.STDEV.P(Table2[6M Return vs Nifty])</f>
        <v>-0.80392652022170752</v>
      </c>
      <c r="M710">
        <v>-5.3625978694808998</v>
      </c>
      <c r="N710">
        <f>(Table2[[#This Row],[1W Return vs Nifty]]-AVERAGE(Table2[1W Return vs Nifty]))/_xlfn.STDEV.P(Table2[1W Return vs Nifty])</f>
        <v>-1.2593816998181577</v>
      </c>
      <c r="O710">
        <v>549.66999999999996</v>
      </c>
      <c r="P710">
        <v>570.99893863021305</v>
      </c>
      <c r="Q710">
        <v>573.38186174779798</v>
      </c>
      <c r="R710">
        <v>15.2038052477021</v>
      </c>
      <c r="S710" s="1">
        <f>(Table2[[#This Row],[Close Price]]-Table2[[#This Row],[20D EMA]])/Table2[[#This Row],[20D EMA]]</f>
        <v>-8.3177179034693502E-2</v>
      </c>
      <c r="T710" s="1">
        <f>(Table2[[#This Row],[Close Price]]-Table2[[#This Row],[50D EMA]])/Table2[[#This Row],[50D EMA]]</f>
        <v>-0.11742392865222977</v>
      </c>
      <c r="U710" s="1">
        <f>(Table2[[#This Row],[Close Price]]-Table2[[#This Row],[200D EMA]])/Table2[[#This Row],[200D EMA]]</f>
        <v>-0.12109183491810141</v>
      </c>
      <c r="V710">
        <v>0.87159548989640501</v>
      </c>
      <c r="W710">
        <v>500.5</v>
      </c>
      <c r="X710">
        <v>519.95000000000005</v>
      </c>
      <c r="Y710">
        <v>500.5</v>
      </c>
      <c r="Z710">
        <v>548.95000000000005</v>
      </c>
      <c r="AA710">
        <v>500.5</v>
      </c>
      <c r="AB710">
        <v>606.5</v>
      </c>
      <c r="AC710" s="1">
        <f>(Table2[[#This Row],[Close Price]]/Table2[[#This Row],[Day Low]])-1</f>
        <v>6.8931068931068484E-3</v>
      </c>
      <c r="AD710" s="1">
        <f>(Table2[[#This Row],[Day High]]/Table2[[#This Row],[Close Price]])-1</f>
        <v>3.1749181466415477E-2</v>
      </c>
      <c r="AE710" s="1">
        <f>(Table2[[#This Row],[Close Price]]/Table2[[#This Row],[Current Week Low]])-1</f>
        <v>6.8931068931068484E-3</v>
      </c>
      <c r="AF710" s="1">
        <f>(Table2[[#This Row],[Current Week High]]/Table2[[#This Row],[Close Price]])-1</f>
        <v>8.9294572874293099E-2</v>
      </c>
      <c r="AG710" s="1">
        <f>(Table2[[#This Row],[Close Price]]/Table2[[#This Row],[Current Month Low]])-1</f>
        <v>6.8931068931068484E-3</v>
      </c>
      <c r="AH710" s="1">
        <f>(Table2[[#This Row],[Current Month High]]/Table2[[#This Row],[Close Price]])-1</f>
        <v>0.2034924099613058</v>
      </c>
      <c r="AI710">
        <v>28.3857525548169</v>
      </c>
      <c r="AJ710">
        <v>10.806948109058901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3181</v>
      </c>
      <c r="AN710">
        <v>-10.37</v>
      </c>
      <c r="AO710" t="s">
        <v>3181</v>
      </c>
      <c r="AP710">
        <v>-0.10288341698431799</v>
      </c>
      <c r="AQ710">
        <f>(Table2[[#This Row],[Sharpe Ratio]]-AVERAGE(Table2[Sharpe Ratio]))/_xlfn.STDEV.P(Table2[Sharpe Ratio])</f>
        <v>-1.909220394811842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677</v>
      </c>
      <c r="AT710">
        <f>_xlfn.RANK.AVG(Table2[[#This Row],[6M Return vs Nifty Z-Score]],Table2[6M Return vs Nifty Z-Score])</f>
        <v>594</v>
      </c>
      <c r="AU710">
        <f>_xlfn.RANK.AVG(Table2[[#This Row],[Sharpe Ratio Z-Score]],Table2[Sharpe Ratio Z-Score])</f>
        <v>713</v>
      </c>
      <c r="AV710">
        <f>(Table2[[#This Row],[Rank 1Y]]+Table2[[#This Row],[Rank 6M]]+Table2[[#This Row],[Rank Sharpe]])/3</f>
        <v>661.33333333333337</v>
      </c>
    </row>
    <row r="711" spans="1:48" x14ac:dyDescent="0.3">
      <c r="A711" t="s">
        <v>852</v>
      </c>
      <c r="B711" t="s">
        <v>853</v>
      </c>
      <c r="C711" t="s">
        <v>3150</v>
      </c>
      <c r="D711" t="s">
        <v>473</v>
      </c>
      <c r="E711">
        <v>18521.1084825</v>
      </c>
      <c r="F711">
        <v>510.9</v>
      </c>
      <c r="G711">
        <v>-14.443472491159399</v>
      </c>
      <c r="H711">
        <f>(Table2[[#This Row],[1Y Return vs Nifty]]-AVERAGE(Table2[1Y Return vs Nifty]))/_xlfn.STDEV.P(Table2[1Y Return vs Nifty])</f>
        <v>-0.65578866058349194</v>
      </c>
      <c r="I711">
        <v>-5.84659620309505</v>
      </c>
      <c r="J711">
        <f>(Table2[[#This Row],[1M Return vs Nifty]]-AVERAGE(Table2[1M Return vs Nifty]))/_xlfn.STDEV.P(Table2[1M Return vs Nifty])</f>
        <v>-0.62944907382331705</v>
      </c>
      <c r="K711">
        <v>-38.295418051755398</v>
      </c>
      <c r="L711">
        <f>(Table2[[#This Row],[6M Return vs Nifty]]-AVERAGE(Table2[6M Return vs Nifty]))/_xlfn.STDEV.P(Table2[6M Return vs Nifty])</f>
        <v>-1.5355158053547369</v>
      </c>
      <c r="M711">
        <v>4.1319999903487803</v>
      </c>
      <c r="N711">
        <f>(Table2[[#This Row],[1W Return vs Nifty]]-AVERAGE(Table2[1W Return vs Nifty]))/_xlfn.STDEV.P(Table2[1W Return vs Nifty])</f>
        <v>0.70475036161748972</v>
      </c>
      <c r="O711">
        <v>523.33000000000004</v>
      </c>
      <c r="P711">
        <v>562.34209915058796</v>
      </c>
      <c r="Q711">
        <v>615.02764181854695</v>
      </c>
      <c r="R711">
        <v>47.035771507443897</v>
      </c>
      <c r="S711" s="1">
        <f>(Table2[[#This Row],[Close Price]]-Table2[[#This Row],[20D EMA]])/Table2[[#This Row],[20D EMA]]</f>
        <v>-2.3751743641679365E-2</v>
      </c>
      <c r="T711" s="1">
        <f>(Table2[[#This Row],[Close Price]]-Table2[[#This Row],[50D EMA]])/Table2[[#This Row],[50D EMA]]</f>
        <v>-9.1478299825481224E-2</v>
      </c>
      <c r="U711" s="1">
        <f>(Table2[[#This Row],[Close Price]]-Table2[[#This Row],[200D EMA]])/Table2[[#This Row],[200D EMA]]</f>
        <v>-0.16930562911067987</v>
      </c>
      <c r="V711">
        <v>0.593933622912453</v>
      </c>
      <c r="W711">
        <v>504.5</v>
      </c>
      <c r="X711">
        <v>514.79999999999995</v>
      </c>
      <c r="Y711">
        <v>483.9</v>
      </c>
      <c r="Z711">
        <v>519.79999999999995</v>
      </c>
      <c r="AA711">
        <v>480.4</v>
      </c>
      <c r="AB711">
        <v>592.79999999999995</v>
      </c>
      <c r="AC711" s="1">
        <f>(Table2[[#This Row],[Close Price]]/Table2[[#This Row],[Day Low]])-1</f>
        <v>1.2685827552031625E-2</v>
      </c>
      <c r="AD711" s="1">
        <f>(Table2[[#This Row],[Day High]]/Table2[[#This Row],[Close Price]])-1</f>
        <v>7.6335877862594437E-3</v>
      </c>
      <c r="AE711" s="1">
        <f>(Table2[[#This Row],[Close Price]]/Table2[[#This Row],[Current Week Low]])-1</f>
        <v>5.5796652200867936E-2</v>
      </c>
      <c r="AF711" s="1">
        <f>(Table2[[#This Row],[Current Week High]]/Table2[[#This Row],[Close Price]])-1</f>
        <v>1.7420238794284559E-2</v>
      </c>
      <c r="AG711" s="1">
        <f>(Table2[[#This Row],[Close Price]]/Table2[[#This Row],[Current Month Low]])-1</f>
        <v>6.3488759367194003E-2</v>
      </c>
      <c r="AH711" s="1">
        <f>(Table2[[#This Row],[Current Month High]]/Table2[[#This Row],[Close Price]])-1</f>
        <v>0.16030534351145032</v>
      </c>
      <c r="AI711">
        <v>50.567625758465397</v>
      </c>
      <c r="AJ711">
        <v>14.5515695067264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-0.15</v>
      </c>
      <c r="AM711" t="s">
        <v>3181</v>
      </c>
      <c r="AN711">
        <v>-5.21</v>
      </c>
      <c r="AO711" t="s">
        <v>3181</v>
      </c>
      <c r="AP711">
        <v>-0.108230624100149</v>
      </c>
      <c r="AQ711">
        <f>(Table2[[#This Row],[Sharpe Ratio]]-AVERAGE(Table2[Sharpe Ratio]))/_xlfn.STDEV.P(Table2[Sharpe Ratio])</f>
        <v>-1.9727421988541882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546</v>
      </c>
      <c r="AT711">
        <f>_xlfn.RANK.AVG(Table2[[#This Row],[6M Return vs Nifty Z-Score]],Table2[6M Return vs Nifty Z-Score])</f>
        <v>722</v>
      </c>
      <c r="AU711">
        <f>_xlfn.RANK.AVG(Table2[[#This Row],[Sharpe Ratio Z-Score]],Table2[Sharpe Ratio Z-Score])</f>
        <v>716</v>
      </c>
      <c r="AV711">
        <f>(Table2[[#This Row],[Rank 1Y]]+Table2[[#This Row],[Rank 6M]]+Table2[[#This Row],[Rank Sharpe]])/3</f>
        <v>661.33333333333337</v>
      </c>
    </row>
    <row r="712" spans="1:48" x14ac:dyDescent="0.3">
      <c r="A712" t="s">
        <v>2237</v>
      </c>
      <c r="B712" t="s">
        <v>2238</v>
      </c>
      <c r="C712" t="s">
        <v>3146</v>
      </c>
      <c r="D712" t="s">
        <v>1277</v>
      </c>
      <c r="E712">
        <v>2513.57302785</v>
      </c>
      <c r="F712">
        <v>300.5</v>
      </c>
      <c r="G712">
        <v>-64.115108048917406</v>
      </c>
      <c r="H712">
        <f>(Table2[[#This Row],[1Y Return vs Nifty]]-AVERAGE(Table2[1Y Return vs Nifty]))/_xlfn.STDEV.P(Table2[1Y Return vs Nifty])</f>
        <v>-1.508150758523424</v>
      </c>
      <c r="I712">
        <v>2.4244467905251401</v>
      </c>
      <c r="J712">
        <f>(Table2[[#This Row],[1M Return vs Nifty]]-AVERAGE(Table2[1M Return vs Nifty]))/_xlfn.STDEV.P(Table2[1M Return vs Nifty])</f>
        <v>0.32438238917027373</v>
      </c>
      <c r="K712">
        <v>-17.781958293010199</v>
      </c>
      <c r="L712">
        <f>(Table2[[#This Row],[6M Return vs Nifty]]-AVERAGE(Table2[6M Return vs Nifty]))/_xlfn.STDEV.P(Table2[6M Return vs Nifty])</f>
        <v>-0.80922368719740179</v>
      </c>
      <c r="M712">
        <v>-0.76730621806230503</v>
      </c>
      <c r="N712">
        <f>(Table2[[#This Row],[1W Return vs Nifty]]-AVERAGE(Table2[1W Return vs Nifty]))/_xlfn.STDEV.P(Table2[1W Return vs Nifty])</f>
        <v>-0.30876116828563693</v>
      </c>
      <c r="O712">
        <v>305.82</v>
      </c>
      <c r="P712">
        <v>323.57744113212101</v>
      </c>
      <c r="Q712">
        <v>373.90813139059202</v>
      </c>
      <c r="R712">
        <v>46.953214091808803</v>
      </c>
      <c r="S712" s="1">
        <f>(Table2[[#This Row],[Close Price]]-Table2[[#This Row],[20D EMA]])/Table2[[#This Row],[20D EMA]]</f>
        <v>-1.7395853770191594E-2</v>
      </c>
      <c r="T712" s="1">
        <f>(Table2[[#This Row],[Close Price]]-Table2[[#This Row],[50D EMA]])/Table2[[#This Row],[50D EMA]]</f>
        <v>-7.1319684868569627E-2</v>
      </c>
      <c r="U712" s="1">
        <f>(Table2[[#This Row],[Close Price]]-Table2[[#This Row],[200D EMA]])/Table2[[#This Row],[200D EMA]]</f>
        <v>-0.19632665146270487</v>
      </c>
      <c r="V712">
        <v>1.28697200093543</v>
      </c>
      <c r="W712">
        <v>297.3</v>
      </c>
      <c r="X712">
        <v>303.5</v>
      </c>
      <c r="Y712">
        <v>280.10000000000002</v>
      </c>
      <c r="Z712">
        <v>304.39999999999998</v>
      </c>
      <c r="AA712">
        <v>268.19</v>
      </c>
      <c r="AB712">
        <v>332.84</v>
      </c>
      <c r="AC712" s="1">
        <f>(Table2[[#This Row],[Close Price]]/Table2[[#This Row],[Day Low]])-1</f>
        <v>1.0763538513286264E-2</v>
      </c>
      <c r="AD712" s="1">
        <f>(Table2[[#This Row],[Day High]]/Table2[[#This Row],[Close Price]])-1</f>
        <v>9.9833610648918381E-3</v>
      </c>
      <c r="AE712" s="1">
        <f>(Table2[[#This Row],[Close Price]]/Table2[[#This Row],[Current Week Low]])-1</f>
        <v>7.2831131738664734E-2</v>
      </c>
      <c r="AF712" s="1">
        <f>(Table2[[#This Row],[Current Week High]]/Table2[[#This Row],[Close Price]])-1</f>
        <v>1.2978369384359256E-2</v>
      </c>
      <c r="AG712" s="1">
        <f>(Table2[[#This Row],[Close Price]]/Table2[[#This Row],[Current Month Low]])-1</f>
        <v>0.12047429061486259</v>
      </c>
      <c r="AH712" s="1">
        <f>(Table2[[#This Row],[Current Month High]]/Table2[[#This Row],[Close Price]])-1</f>
        <v>0.10762063227953411</v>
      </c>
      <c r="AI712">
        <v>76.049886725286498</v>
      </c>
      <c r="AJ712">
        <v>12.047941434017201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-0.16</v>
      </c>
      <c r="AM712" t="s">
        <v>3181</v>
      </c>
      <c r="AN712">
        <v>-1.88</v>
      </c>
      <c r="AO712" t="s">
        <v>3181</v>
      </c>
      <c r="AP712">
        <v>-5.2495459801220001E-2</v>
      </c>
      <c r="AQ712">
        <f>(Table2[[#This Row],[Sharpe Ratio]]-AVERAGE(Table2[Sharpe Ratio]))/_xlfn.STDEV.P(Table2[Sharpe Ratio])</f>
        <v>-1.3106398885878083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726</v>
      </c>
      <c r="AT712">
        <f>_xlfn.RANK.AVG(Table2[[#This Row],[6M Return vs Nifty Z-Score]],Table2[6M Return vs Nifty Z-Score])</f>
        <v>596</v>
      </c>
      <c r="AU712">
        <f>_xlfn.RANK.AVG(Table2[[#This Row],[Sharpe Ratio Z-Score]],Table2[Sharpe Ratio Z-Score])</f>
        <v>665</v>
      </c>
      <c r="AV712">
        <f>(Table2[[#This Row],[Rank 1Y]]+Table2[[#This Row],[Rank 6M]]+Table2[[#This Row],[Rank Sharpe]])/3</f>
        <v>662.33333333333337</v>
      </c>
    </row>
    <row r="713" spans="1:48" x14ac:dyDescent="0.3">
      <c r="A713" t="s">
        <v>1385</v>
      </c>
      <c r="B713" t="s">
        <v>1386</v>
      </c>
      <c r="C713" t="s">
        <v>3136</v>
      </c>
      <c r="D713" t="s">
        <v>24</v>
      </c>
      <c r="E713">
        <v>7959.7242952399902</v>
      </c>
      <c r="F713">
        <v>69.89</v>
      </c>
      <c r="G713">
        <v>-51.511981298494099</v>
      </c>
      <c r="H713">
        <f>(Table2[[#This Row],[1Y Return vs Nifty]]-AVERAGE(Table2[1Y Return vs Nifty]))/_xlfn.STDEV.P(Table2[1Y Return vs Nifty])</f>
        <v>-1.2918819073578038</v>
      </c>
      <c r="I713">
        <v>-2.3328507388270299</v>
      </c>
      <c r="J713">
        <f>(Table2[[#This Row],[1M Return vs Nifty]]-AVERAGE(Table2[1M Return vs Nifty]))/_xlfn.STDEV.P(Table2[1M Return vs Nifty])</f>
        <v>-0.22423766586001287</v>
      </c>
      <c r="K713">
        <v>-33.511917901177</v>
      </c>
      <c r="L713">
        <f>(Table2[[#This Row],[6M Return vs Nifty]]-AVERAGE(Table2[6M Return vs Nifty]))/_xlfn.STDEV.P(Table2[6M Return vs Nifty])</f>
        <v>-1.3661529334925973</v>
      </c>
      <c r="M713">
        <v>2.0247560488237402</v>
      </c>
      <c r="N713">
        <f>(Table2[[#This Row],[1W Return vs Nifty]]-AVERAGE(Table2[1W Return vs Nifty]))/_xlfn.STDEV.P(Table2[1W Return vs Nifty])</f>
        <v>0.26882822484890806</v>
      </c>
      <c r="O713">
        <v>72.040000000000006</v>
      </c>
      <c r="P713">
        <v>76.560778527650896</v>
      </c>
      <c r="Q713">
        <v>86.432492264419906</v>
      </c>
      <c r="R713">
        <v>47.4035315710818</v>
      </c>
      <c r="S713" s="1">
        <f>(Table2[[#This Row],[Close Price]]-Table2[[#This Row],[20D EMA]])/Table2[[#This Row],[20D EMA]]</f>
        <v>-2.9844530816213292E-2</v>
      </c>
      <c r="T713" s="1">
        <f>(Table2[[#This Row],[Close Price]]-Table2[[#This Row],[50D EMA]])/Table2[[#This Row],[50D EMA]]</f>
        <v>-8.7130494960179369E-2</v>
      </c>
      <c r="U713" s="1">
        <f>(Table2[[#This Row],[Close Price]]-Table2[[#This Row],[200D EMA]])/Table2[[#This Row],[200D EMA]]</f>
        <v>-0.19139205443494603</v>
      </c>
      <c r="V713">
        <v>0.92908776241475799</v>
      </c>
      <c r="W713">
        <v>69.099999999999994</v>
      </c>
      <c r="X713">
        <v>71.180000000000007</v>
      </c>
      <c r="Y713">
        <v>67.86</v>
      </c>
      <c r="Z713">
        <v>71.78</v>
      </c>
      <c r="AA713">
        <v>65.599999999999994</v>
      </c>
      <c r="AB713">
        <v>78.25</v>
      </c>
      <c r="AC713" s="1">
        <f>(Table2[[#This Row],[Close Price]]/Table2[[#This Row],[Day Low]])-1</f>
        <v>1.1432706222865407E-2</v>
      </c>
      <c r="AD713" s="1">
        <f>(Table2[[#This Row],[Day High]]/Table2[[#This Row],[Close Price]])-1</f>
        <v>1.8457576191157621E-2</v>
      </c>
      <c r="AE713" s="1">
        <f>(Table2[[#This Row],[Close Price]]/Table2[[#This Row],[Current Week Low]])-1</f>
        <v>2.991452991453003E-2</v>
      </c>
      <c r="AF713" s="1">
        <f>(Table2[[#This Row],[Current Week High]]/Table2[[#This Row],[Close Price]])-1</f>
        <v>2.7042495349835383E-2</v>
      </c>
      <c r="AG713" s="1">
        <f>(Table2[[#This Row],[Close Price]]/Table2[[#This Row],[Current Month Low]])-1</f>
        <v>6.5396341463414664E-2</v>
      </c>
      <c r="AH713" s="1">
        <f>(Table2[[#This Row],[Current Month High]]/Table2[[#This Row],[Close Price]])-1</f>
        <v>0.11961654027757906</v>
      </c>
      <c r="AI713">
        <v>66.6905136643296</v>
      </c>
      <c r="AJ713">
        <v>6.5396341463414602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3181</v>
      </c>
      <c r="AN713">
        <v>-4.76</v>
      </c>
      <c r="AO713" t="s">
        <v>3181</v>
      </c>
      <c r="AP713">
        <v>-7.9655634522309993E-3</v>
      </c>
      <c r="AQ713">
        <f>(Table2[[#This Row],[Sharpe Ratio]]-AVERAGE(Table2[Sharpe Ratio]))/_xlfn.STDEV.P(Table2[Sharpe Ratio])</f>
        <v>-0.78164984039386032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712</v>
      </c>
      <c r="AT713">
        <f>_xlfn.RANK.AVG(Table2[[#This Row],[6M Return vs Nifty Z-Score]],Table2[6M Return vs Nifty Z-Score])</f>
        <v>704</v>
      </c>
      <c r="AU713">
        <f>_xlfn.RANK.AVG(Table2[[#This Row],[Sharpe Ratio Z-Score]],Table2[Sharpe Ratio Z-Score])</f>
        <v>573</v>
      </c>
      <c r="AV713">
        <f>(Table2[[#This Row],[Rank 1Y]]+Table2[[#This Row],[Rank 6M]]+Table2[[#This Row],[Rank Sharpe]])/3</f>
        <v>663</v>
      </c>
    </row>
    <row r="714" spans="1:48" x14ac:dyDescent="0.3">
      <c r="A714" t="s">
        <v>2366</v>
      </c>
      <c r="B714" t="s">
        <v>2367</v>
      </c>
      <c r="C714" t="s">
        <v>3136</v>
      </c>
      <c r="D714" t="s">
        <v>54</v>
      </c>
      <c r="E714">
        <v>2192.84161713</v>
      </c>
      <c r="F714">
        <v>217.86</v>
      </c>
      <c r="G714">
        <v>-89.936527761726296</v>
      </c>
      <c r="H714">
        <f>(Table2[[#This Row],[1Y Return vs Nifty]]-AVERAGE(Table2[1Y Return vs Nifty]))/_xlfn.STDEV.P(Table2[1Y Return vs Nifty])</f>
        <v>-1.9512446738144773</v>
      </c>
      <c r="I714">
        <v>-10.013049624983299</v>
      </c>
      <c r="J714">
        <f>(Table2[[#This Row],[1M Return vs Nifty]]-AVERAGE(Table2[1M Return vs Nifty]))/_xlfn.STDEV.P(Table2[1M Return vs Nifty])</f>
        <v>-1.1099319302127362</v>
      </c>
      <c r="K714">
        <v>-66.366453698716001</v>
      </c>
      <c r="L714">
        <f>(Table2[[#This Row],[6M Return vs Nifty]]-AVERAGE(Table2[6M Return vs Nifty]))/_xlfn.STDEV.P(Table2[6M Return vs Nifty])</f>
        <v>-2.5293887150773133</v>
      </c>
      <c r="M714">
        <v>4.0036231948466998</v>
      </c>
      <c r="N714">
        <f>(Table2[[#This Row],[1W Return vs Nifty]]-AVERAGE(Table2[1W Return vs Nifty]))/_xlfn.STDEV.P(Table2[1W Return vs Nifty])</f>
        <v>0.67819326212654529</v>
      </c>
      <c r="O714">
        <v>218.56</v>
      </c>
      <c r="P714">
        <v>260.957160911649</v>
      </c>
      <c r="Q714">
        <v>389.62569298449603</v>
      </c>
      <c r="R714">
        <v>46.102583159384501</v>
      </c>
      <c r="S714" s="1">
        <f>(Table2[[#This Row],[Close Price]]-Table2[[#This Row],[20D EMA]])/Table2[[#This Row],[20D EMA]]</f>
        <v>-3.2027818448022907E-3</v>
      </c>
      <c r="T714" s="1">
        <f>(Table2[[#This Row],[Close Price]]-Table2[[#This Row],[50D EMA]])/Table2[[#This Row],[50D EMA]]</f>
        <v>-0.16515032874012675</v>
      </c>
      <c r="U714" s="1">
        <f>(Table2[[#This Row],[Close Price]]-Table2[[#This Row],[200D EMA]])/Table2[[#This Row],[200D EMA]]</f>
        <v>-0.44084796274287513</v>
      </c>
      <c r="V714">
        <v>0.60924955867068098</v>
      </c>
      <c r="W714">
        <v>207.4</v>
      </c>
      <c r="X714">
        <v>217.86</v>
      </c>
      <c r="Y714">
        <v>185</v>
      </c>
      <c r="Z714">
        <v>217.86</v>
      </c>
      <c r="AA714">
        <v>185</v>
      </c>
      <c r="AB714">
        <v>249</v>
      </c>
      <c r="AC714" s="1">
        <f>(Table2[[#This Row],[Close Price]]/Table2[[#This Row],[Day Low]])-1</f>
        <v>5.0433944069431025E-2</v>
      </c>
      <c r="AD714" s="1">
        <f>(Table2[[#This Row],[Day High]]/Table2[[#This Row],[Close Price]])-1</f>
        <v>0</v>
      </c>
      <c r="AE714" s="1">
        <f>(Table2[[#This Row],[Close Price]]/Table2[[#This Row],[Current Week Low]])-1</f>
        <v>0.17762162162162176</v>
      </c>
      <c r="AF714" s="1">
        <f>(Table2[[#This Row],[Current Week High]]/Table2[[#This Row],[Close Price]])-1</f>
        <v>0</v>
      </c>
      <c r="AG714" s="1">
        <f>(Table2[[#This Row],[Close Price]]/Table2[[#This Row],[Current Month Low]])-1</f>
        <v>0.17762162162162176</v>
      </c>
      <c r="AH714" s="1">
        <f>(Table2[[#This Row],[Current Month High]]/Table2[[#This Row],[Close Price]])-1</f>
        <v>0.14293583034976587</v>
      </c>
      <c r="AI714">
        <v>209.76315064720399</v>
      </c>
      <c r="AJ714">
        <v>17.762162162162099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-0.32</v>
      </c>
      <c r="AM714" t="s">
        <v>3181</v>
      </c>
      <c r="AN714">
        <v>-2.2400000000000002</v>
      </c>
      <c r="AO714" t="s">
        <v>3181</v>
      </c>
      <c r="AQ714">
        <f>(Table2[[#This Row],[Sharpe Ratio]]-AVERAGE(Table2[Sharpe Ratio]))/_xlfn.STDEV.P(Table2[Sharpe Ratio])</f>
        <v>-0.68702344015560113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731</v>
      </c>
      <c r="AT714">
        <f>_xlfn.RANK.AVG(Table2[[#This Row],[6M Return vs Nifty Z-Score]],Table2[6M Return vs Nifty Z-Score])</f>
        <v>731</v>
      </c>
      <c r="AU714">
        <f>_xlfn.RANK.AVG(Table2[[#This Row],[Sharpe Ratio Z-Score]],Table2[Sharpe Ratio Z-Score])</f>
        <v>529.5</v>
      </c>
      <c r="AV714">
        <f>(Table2[[#This Row],[Rank 1Y]]+Table2[[#This Row],[Rank 6M]]+Table2[[#This Row],[Rank Sharpe]])/3</f>
        <v>663.83333333333337</v>
      </c>
    </row>
    <row r="715" spans="1:48" x14ac:dyDescent="0.3">
      <c r="A715" t="s">
        <v>1503</v>
      </c>
      <c r="B715" t="s">
        <v>1504</v>
      </c>
      <c r="C715" t="s">
        <v>3146</v>
      </c>
      <c r="D715" t="s">
        <v>463</v>
      </c>
      <c r="E715">
        <v>6786.11261268</v>
      </c>
      <c r="F715">
        <v>477.85</v>
      </c>
      <c r="G715">
        <v>-48.445453557056098</v>
      </c>
      <c r="H715">
        <f>(Table2[[#This Row],[1Y Return vs Nifty]]-AVERAGE(Table2[1Y Return vs Nifty]))/_xlfn.STDEV.P(Table2[1Y Return vs Nifty])</f>
        <v>-1.2392604869086263</v>
      </c>
      <c r="I715">
        <v>-4.7508536430503199</v>
      </c>
      <c r="J715">
        <f>(Table2[[#This Row],[1M Return vs Nifty]]-AVERAGE(Table2[1M Return vs Nifty]))/_xlfn.STDEV.P(Table2[1M Return vs Nifty])</f>
        <v>-0.50308608309554792</v>
      </c>
      <c r="K715">
        <v>-20.615125889482101</v>
      </c>
      <c r="L715">
        <f>(Table2[[#This Row],[6M Return vs Nifty]]-AVERAGE(Table2[6M Return vs Nifty]))/_xlfn.STDEV.P(Table2[6M Return vs Nifty])</f>
        <v>-0.90953379182804905</v>
      </c>
      <c r="M715">
        <v>0.80572310862836805</v>
      </c>
      <c r="N715">
        <f>(Table2[[#This Row],[1W Return vs Nifty]]-AVERAGE(Table2[1W Return vs Nifty]))/_xlfn.STDEV.P(Table2[1W Return vs Nifty])</f>
        <v>1.6648857472642432E-2</v>
      </c>
      <c r="O715">
        <v>500.57</v>
      </c>
      <c r="P715">
        <v>503.793027903184</v>
      </c>
      <c r="Q715">
        <v>518.97124722526701</v>
      </c>
      <c r="R715">
        <v>40.249920153440101</v>
      </c>
      <c r="S715" s="1">
        <f>(Table2[[#This Row],[Close Price]]-Table2[[#This Row],[20D EMA]])/Table2[[#This Row],[20D EMA]]</f>
        <v>-4.5388257386579242E-2</v>
      </c>
      <c r="T715" s="1">
        <f>(Table2[[#This Row],[Close Price]]-Table2[[#This Row],[50D EMA]])/Table2[[#This Row],[50D EMA]]</f>
        <v>-5.1495408761729734E-2</v>
      </c>
      <c r="U715" s="1">
        <f>(Table2[[#This Row],[Close Price]]-Table2[[#This Row],[200D EMA]])/Table2[[#This Row],[200D EMA]]</f>
        <v>-7.9236079927598971E-2</v>
      </c>
      <c r="V715">
        <v>0.58531135779992804</v>
      </c>
      <c r="W715">
        <v>472.55</v>
      </c>
      <c r="X715">
        <v>481.7</v>
      </c>
      <c r="Y715">
        <v>462.15</v>
      </c>
      <c r="Z715">
        <v>486.95</v>
      </c>
      <c r="AA715">
        <v>447</v>
      </c>
      <c r="AB715">
        <v>568</v>
      </c>
      <c r="AC715" s="1">
        <f>(Table2[[#This Row],[Close Price]]/Table2[[#This Row],[Day Low]])-1</f>
        <v>1.1215744365675517E-2</v>
      </c>
      <c r="AD715" s="1">
        <f>(Table2[[#This Row],[Day High]]/Table2[[#This Row],[Close Price]])-1</f>
        <v>8.0569216281258793E-3</v>
      </c>
      <c r="AE715" s="1">
        <f>(Table2[[#This Row],[Close Price]]/Table2[[#This Row],[Current Week Low]])-1</f>
        <v>3.3971654224818959E-2</v>
      </c>
      <c r="AF715" s="1">
        <f>(Table2[[#This Row],[Current Week High]]/Table2[[#This Row],[Close Price]])-1</f>
        <v>1.9043632939206745E-2</v>
      </c>
      <c r="AG715" s="1">
        <f>(Table2[[#This Row],[Close Price]]/Table2[[#This Row],[Current Month Low]])-1</f>
        <v>6.901565995525738E-2</v>
      </c>
      <c r="AH715" s="1">
        <f>(Table2[[#This Row],[Current Month High]]/Table2[[#This Row],[Close Price]])-1</f>
        <v>0.18865752851313178</v>
      </c>
      <c r="AI715">
        <v>39.750967876948799</v>
      </c>
      <c r="AJ715">
        <v>11.5169194865811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0.13</v>
      </c>
      <c r="AM715" t="s">
        <v>3182</v>
      </c>
      <c r="AN715">
        <v>-9.3800000000000008</v>
      </c>
      <c r="AO715" t="s">
        <v>3181</v>
      </c>
      <c r="AP715">
        <v>-5.1387908372191003E-2</v>
      </c>
      <c r="AQ715">
        <f>(Table2[[#This Row],[Sharpe Ratio]]-AVERAGE(Table2[Sharpe Ratio]))/_xlfn.STDEV.P(Table2[Sharpe Ratio])</f>
        <v>-1.2974828024084997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704</v>
      </c>
      <c r="AT715">
        <f>_xlfn.RANK.AVG(Table2[[#This Row],[6M Return vs Nifty Z-Score]],Table2[6M Return vs Nifty Z-Score])</f>
        <v>625</v>
      </c>
      <c r="AU715">
        <f>_xlfn.RANK.AVG(Table2[[#This Row],[Sharpe Ratio Z-Score]],Table2[Sharpe Ratio Z-Score])</f>
        <v>664</v>
      </c>
      <c r="AV715">
        <f>(Table2[[#This Row],[Rank 1Y]]+Table2[[#This Row],[Rank 6M]]+Table2[[#This Row],[Rank Sharpe]])/3</f>
        <v>664.33333333333337</v>
      </c>
    </row>
    <row r="716" spans="1:48" x14ac:dyDescent="0.3">
      <c r="A716" t="s">
        <v>1275</v>
      </c>
      <c r="B716" t="s">
        <v>1276</v>
      </c>
      <c r="C716" t="s">
        <v>3146</v>
      </c>
      <c r="D716" t="s">
        <v>1277</v>
      </c>
      <c r="E716">
        <v>9045.2492313149996</v>
      </c>
      <c r="F716">
        <v>832.15</v>
      </c>
      <c r="G716">
        <v>-49.796315110915799</v>
      </c>
      <c r="H716">
        <f>(Table2[[#This Row],[1Y Return vs Nifty]]-AVERAGE(Table2[1Y Return vs Nifty]))/_xlfn.STDEV.P(Table2[1Y Return vs Nifty])</f>
        <v>-1.2624411850101693</v>
      </c>
      <c r="I716">
        <v>-6.0471395680455604</v>
      </c>
      <c r="J716">
        <f>(Table2[[#This Row],[1M Return vs Nifty]]-AVERAGE(Table2[1M Return vs Nifty]))/_xlfn.STDEV.P(Table2[1M Return vs Nifty])</f>
        <v>-0.65257609315231202</v>
      </c>
      <c r="K716">
        <v>-15.755712088136899</v>
      </c>
      <c r="L716">
        <f>(Table2[[#This Row],[6M Return vs Nifty]]-AVERAGE(Table2[6M Return vs Nifty]))/_xlfn.STDEV.P(Table2[6M Return vs Nifty])</f>
        <v>-0.73748314877270704</v>
      </c>
      <c r="M716">
        <v>-3.75068412407603</v>
      </c>
      <c r="N716">
        <f>(Table2[[#This Row],[1W Return vs Nifty]]-AVERAGE(Table2[1W Return vs Nifty]))/_xlfn.STDEV.P(Table2[1W Return vs Nifty])</f>
        <v>-0.925927717421128</v>
      </c>
      <c r="O716">
        <v>863.22</v>
      </c>
      <c r="P716">
        <v>896.70168204587503</v>
      </c>
      <c r="Q716">
        <v>970.84109305697802</v>
      </c>
      <c r="R716">
        <v>18.017931584146599</v>
      </c>
      <c r="S716" s="1">
        <f>(Table2[[#This Row],[Close Price]]-Table2[[#This Row],[20D EMA]])/Table2[[#This Row],[20D EMA]]</f>
        <v>-3.5993141956859258E-2</v>
      </c>
      <c r="T716" s="1">
        <f>(Table2[[#This Row],[Close Price]]-Table2[[#This Row],[50D EMA]])/Table2[[#This Row],[50D EMA]]</f>
        <v>-7.1987912299435838E-2</v>
      </c>
      <c r="U716" s="1">
        <f>(Table2[[#This Row],[Close Price]]-Table2[[#This Row],[200D EMA]])/Table2[[#This Row],[200D EMA]]</f>
        <v>-0.14285663642467836</v>
      </c>
      <c r="V716">
        <v>0.76390035439799597</v>
      </c>
      <c r="W716">
        <v>811.2</v>
      </c>
      <c r="X716">
        <v>842.55</v>
      </c>
      <c r="Y716">
        <v>803</v>
      </c>
      <c r="Z716">
        <v>850.45</v>
      </c>
      <c r="AA716">
        <v>803</v>
      </c>
      <c r="AB716">
        <v>930</v>
      </c>
      <c r="AC716" s="1">
        <f>(Table2[[#This Row],[Close Price]]/Table2[[#This Row],[Day Low]])-1</f>
        <v>2.5825936883629108E-2</v>
      </c>
      <c r="AD716" s="1">
        <f>(Table2[[#This Row],[Day High]]/Table2[[#This Row],[Close Price]])-1</f>
        <v>1.2497746800456566E-2</v>
      </c>
      <c r="AE716" s="1">
        <f>(Table2[[#This Row],[Close Price]]/Table2[[#This Row],[Current Week Low]])-1</f>
        <v>3.6301369863013688E-2</v>
      </c>
      <c r="AF716" s="1">
        <f>(Table2[[#This Row],[Current Week High]]/Table2[[#This Row],[Close Price]])-1</f>
        <v>2.1991227543111336E-2</v>
      </c>
      <c r="AG716" s="1">
        <f>(Table2[[#This Row],[Close Price]]/Table2[[#This Row],[Current Month Low]])-1</f>
        <v>3.6301369863013688E-2</v>
      </c>
      <c r="AH716" s="1">
        <f>(Table2[[#This Row],[Current Month High]]/Table2[[#This Row],[Close Price]])-1</f>
        <v>0.11758697350237335</v>
      </c>
      <c r="AI716">
        <v>55.861323078771797</v>
      </c>
      <c r="AJ716">
        <v>3.6301369863013599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-0.06</v>
      </c>
      <c r="AM716" t="s">
        <v>3181</v>
      </c>
      <c r="AN716">
        <v>-8.0299999999999994</v>
      </c>
      <c r="AO716" t="s">
        <v>3181</v>
      </c>
      <c r="AP716">
        <v>-0.110602847219525</v>
      </c>
      <c r="AQ716">
        <f>(Table2[[#This Row],[Sharpe Ratio]]-AVERAGE(Table2[Sharpe Ratio]))/_xlfn.STDEV.P(Table2[Sharpe Ratio])</f>
        <v>-2.0009228712817806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706</v>
      </c>
      <c r="AT716">
        <f>_xlfn.RANK.AVG(Table2[[#This Row],[6M Return vs Nifty Z-Score]],Table2[6M Return vs Nifty Z-Score])</f>
        <v>568</v>
      </c>
      <c r="AU716">
        <f>_xlfn.RANK.AVG(Table2[[#This Row],[Sharpe Ratio Z-Score]],Table2[Sharpe Ratio Z-Score])</f>
        <v>720</v>
      </c>
      <c r="AV716">
        <f>(Table2[[#This Row],[Rank 1Y]]+Table2[[#This Row],[Rank 6M]]+Table2[[#This Row],[Rank Sharpe]])/3</f>
        <v>664.66666666666663</v>
      </c>
    </row>
    <row r="717" spans="1:48" x14ac:dyDescent="0.3">
      <c r="A717" t="s">
        <v>1758</v>
      </c>
      <c r="B717" t="s">
        <v>1759</v>
      </c>
      <c r="C717" t="s">
        <v>3148</v>
      </c>
      <c r="D717" t="s">
        <v>540</v>
      </c>
      <c r="E717">
        <v>4515.6875735839903</v>
      </c>
      <c r="F717">
        <v>90.64</v>
      </c>
      <c r="G717">
        <v>-45.537131275699799</v>
      </c>
      <c r="H717">
        <f>(Table2[[#This Row],[1Y Return vs Nifty]]-AVERAGE(Table2[1Y Return vs Nifty]))/_xlfn.STDEV.P(Table2[1Y Return vs Nifty])</f>
        <v>-1.1893538620635515</v>
      </c>
      <c r="I717">
        <v>-11.8921342579102</v>
      </c>
      <c r="J717">
        <f>(Table2[[#This Row],[1M Return vs Nifty]]-AVERAGE(Table2[1M Return vs Nifty]))/_xlfn.STDEV.P(Table2[1M Return vs Nifty])</f>
        <v>-1.3266313290546889</v>
      </c>
      <c r="K717">
        <v>-16.6212571174812</v>
      </c>
      <c r="L717">
        <f>(Table2[[#This Row],[6M Return vs Nifty]]-AVERAGE(Table2[6M Return vs Nifty]))/_xlfn.STDEV.P(Table2[6M Return vs Nifty])</f>
        <v>-0.76812832224009475</v>
      </c>
      <c r="M717">
        <v>-5.5741203096306497</v>
      </c>
      <c r="N717">
        <f>(Table2[[#This Row],[1W Return vs Nifty]]-AVERAGE(Table2[1W Return vs Nifty]))/_xlfn.STDEV.P(Table2[1W Return vs Nifty])</f>
        <v>-1.3031390039762381</v>
      </c>
      <c r="O717">
        <v>99.23</v>
      </c>
      <c r="P717">
        <v>103.665698377509</v>
      </c>
      <c r="Q717">
        <v>107.27203473593001</v>
      </c>
      <c r="R717">
        <v>15.0436799865317</v>
      </c>
      <c r="S717" s="1">
        <f>(Table2[[#This Row],[Close Price]]-Table2[[#This Row],[20D EMA]])/Table2[[#This Row],[20D EMA]]</f>
        <v>-8.6566562531492516E-2</v>
      </c>
      <c r="T717" s="1">
        <f>(Table2[[#This Row],[Close Price]]-Table2[[#This Row],[50D EMA]])/Table2[[#This Row],[50D EMA]]</f>
        <v>-0.12565099720907313</v>
      </c>
      <c r="U717" s="1">
        <f>(Table2[[#This Row],[Close Price]]-Table2[[#This Row],[200D EMA]])/Table2[[#This Row],[200D EMA]]</f>
        <v>-0.15504539255615726</v>
      </c>
      <c r="V717">
        <v>0.54761341968802901</v>
      </c>
      <c r="W717">
        <v>89.9</v>
      </c>
      <c r="X717">
        <v>91.63</v>
      </c>
      <c r="Y717">
        <v>89.9</v>
      </c>
      <c r="Z717">
        <v>97.39</v>
      </c>
      <c r="AA717">
        <v>89.9</v>
      </c>
      <c r="AB717">
        <v>114.1</v>
      </c>
      <c r="AC717" s="1">
        <f>(Table2[[#This Row],[Close Price]]/Table2[[#This Row],[Day Low]])-1</f>
        <v>8.2313681868741995E-3</v>
      </c>
      <c r="AD717" s="1">
        <f>(Table2[[#This Row],[Day High]]/Table2[[#This Row],[Close Price]])-1</f>
        <v>1.0922330097087318E-2</v>
      </c>
      <c r="AE717" s="1">
        <f>(Table2[[#This Row],[Close Price]]/Table2[[#This Row],[Current Week Low]])-1</f>
        <v>8.2313681868741995E-3</v>
      </c>
      <c r="AF717" s="1">
        <f>(Table2[[#This Row],[Current Week High]]/Table2[[#This Row],[Close Price]])-1</f>
        <v>7.4470432480141291E-2</v>
      </c>
      <c r="AG717" s="1">
        <f>(Table2[[#This Row],[Close Price]]/Table2[[#This Row],[Current Month Low]])-1</f>
        <v>8.2313681868741995E-3</v>
      </c>
      <c r="AH717" s="1">
        <f>(Table2[[#This Row],[Current Month High]]/Table2[[#This Row],[Close Price]])-1</f>
        <v>0.2588261253309796</v>
      </c>
      <c r="AI717">
        <v>47.506619593998202</v>
      </c>
      <c r="AJ717">
        <v>0.82313681868741995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3181</v>
      </c>
      <c r="AN717">
        <v>-14.05</v>
      </c>
      <c r="AO717" t="s">
        <v>3181</v>
      </c>
      <c r="AP717">
        <v>-0.11388078284001101</v>
      </c>
      <c r="AQ717">
        <f>(Table2[[#This Row],[Sharpe Ratio]]-AVERAGE(Table2[Sharpe Ratio]))/_xlfn.STDEV.P(Table2[Sharpe Ratio])</f>
        <v>-2.0398628972874087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698</v>
      </c>
      <c r="AT717">
        <f>_xlfn.RANK.AVG(Table2[[#This Row],[6M Return vs Nifty Z-Score]],Table2[6M Return vs Nifty Z-Score])</f>
        <v>580</v>
      </c>
      <c r="AU717">
        <f>_xlfn.RANK.AVG(Table2[[#This Row],[Sharpe Ratio Z-Score]],Table2[Sharpe Ratio Z-Score])</f>
        <v>725</v>
      </c>
      <c r="AV717">
        <f>(Table2[[#This Row],[Rank 1Y]]+Table2[[#This Row],[Rank 6M]]+Table2[[#This Row],[Rank Sharpe]])/3</f>
        <v>667.66666666666663</v>
      </c>
    </row>
    <row r="718" spans="1:48" x14ac:dyDescent="0.3">
      <c r="A718" t="s">
        <v>1194</v>
      </c>
      <c r="B718" t="s">
        <v>1195</v>
      </c>
      <c r="C718" t="s">
        <v>3135</v>
      </c>
      <c r="D718" t="s">
        <v>277</v>
      </c>
      <c r="E718">
        <v>10122.15674398</v>
      </c>
      <c r="F718">
        <v>752.2</v>
      </c>
      <c r="G718">
        <v>-47.893952420028498</v>
      </c>
      <c r="H718">
        <f>(Table2[[#This Row],[1Y Return vs Nifty]]-AVERAGE(Table2[1Y Return vs Nifty]))/_xlfn.STDEV.P(Table2[1Y Return vs Nifty])</f>
        <v>-1.2297967625739104</v>
      </c>
      <c r="I718">
        <v>-10.775289747297601</v>
      </c>
      <c r="J718">
        <f>(Table2[[#This Row],[1M Return vs Nifty]]-AVERAGE(Table2[1M Return vs Nifty]))/_xlfn.STDEV.P(Table2[1M Return vs Nifty])</f>
        <v>-1.197834823666472</v>
      </c>
      <c r="K718">
        <v>-23.218362254995899</v>
      </c>
      <c r="L718">
        <f>(Table2[[#This Row],[6M Return vs Nifty]]-AVERAGE(Table2[6M Return vs Nifty]))/_xlfn.STDEV.P(Table2[6M Return vs Nifty])</f>
        <v>-1.0017030346671163</v>
      </c>
      <c r="M718">
        <v>-1.18100400892501</v>
      </c>
      <c r="N718">
        <f>(Table2[[#This Row],[1W Return vs Nifty]]-AVERAGE(Table2[1W Return vs Nifty]))/_xlfn.STDEV.P(Table2[1W Return vs Nifty])</f>
        <v>-0.39434215936861411</v>
      </c>
      <c r="O718">
        <v>801.87</v>
      </c>
      <c r="P718">
        <v>857.93274196039295</v>
      </c>
      <c r="Q718">
        <v>917.480355826047</v>
      </c>
      <c r="R718">
        <v>28.052177806501501</v>
      </c>
      <c r="S718" s="1">
        <f>(Table2[[#This Row],[Close Price]]-Table2[[#This Row],[20D EMA]])/Table2[[#This Row],[20D EMA]]</f>
        <v>-6.1942708917904349E-2</v>
      </c>
      <c r="T718" s="1">
        <f>(Table2[[#This Row],[Close Price]]-Table2[[#This Row],[50D EMA]])/Table2[[#This Row],[50D EMA]]</f>
        <v>-0.12324129478820395</v>
      </c>
      <c r="U718" s="1">
        <f>(Table2[[#This Row],[Close Price]]-Table2[[#This Row],[200D EMA]])/Table2[[#This Row],[200D EMA]]</f>
        <v>-0.18014593421701977</v>
      </c>
      <c r="V718">
        <v>0.77044760778829902</v>
      </c>
      <c r="W718">
        <v>742.8</v>
      </c>
      <c r="X718">
        <v>756.35</v>
      </c>
      <c r="Y718">
        <v>719.1</v>
      </c>
      <c r="Z718">
        <v>761.7</v>
      </c>
      <c r="AA718">
        <v>719.1</v>
      </c>
      <c r="AB718">
        <v>917.45</v>
      </c>
      <c r="AC718" s="1">
        <f>(Table2[[#This Row],[Close Price]]/Table2[[#This Row],[Day Low]])-1</f>
        <v>1.2654819601507938E-2</v>
      </c>
      <c r="AD718" s="1">
        <f>(Table2[[#This Row],[Day High]]/Table2[[#This Row],[Close Price]])-1</f>
        <v>5.5171496942301168E-3</v>
      </c>
      <c r="AE718" s="1">
        <f>(Table2[[#This Row],[Close Price]]/Table2[[#This Row],[Current Week Low]])-1</f>
        <v>4.6029759421499117E-2</v>
      </c>
      <c r="AF718" s="1">
        <f>(Table2[[#This Row],[Current Week High]]/Table2[[#This Row],[Close Price]])-1</f>
        <v>1.2629619781972856E-2</v>
      </c>
      <c r="AG718" s="1">
        <f>(Table2[[#This Row],[Close Price]]/Table2[[#This Row],[Current Month Low]])-1</f>
        <v>4.6029759421499117E-2</v>
      </c>
      <c r="AH718" s="1">
        <f>(Table2[[#This Row],[Current Month High]]/Table2[[#This Row],[Close Price]])-1</f>
        <v>0.21968891252326506</v>
      </c>
      <c r="AI718">
        <v>65.913320925285802</v>
      </c>
      <c r="AJ718">
        <v>4.6029759421499099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-0.19</v>
      </c>
      <c r="AM718" t="s">
        <v>3181</v>
      </c>
      <c r="AN718">
        <v>-13.14</v>
      </c>
      <c r="AO718" t="s">
        <v>3181</v>
      </c>
      <c r="AP718">
        <v>-4.7540499557827999E-2</v>
      </c>
      <c r="AQ718">
        <f>(Table2[[#This Row],[Sharpe Ratio]]-AVERAGE(Table2[Sharpe Ratio]))/_xlfn.STDEV.P(Table2[Sharpe Ratio])</f>
        <v>-1.2517777561137329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702</v>
      </c>
      <c r="AT718">
        <f>_xlfn.RANK.AVG(Table2[[#This Row],[6M Return vs Nifty Z-Score]],Table2[6M Return vs Nifty Z-Score])</f>
        <v>649</v>
      </c>
      <c r="AU718">
        <f>_xlfn.RANK.AVG(Table2[[#This Row],[Sharpe Ratio Z-Score]],Table2[Sharpe Ratio Z-Score])</f>
        <v>655</v>
      </c>
      <c r="AV718">
        <f>(Table2[[#This Row],[Rank 1Y]]+Table2[[#This Row],[Rank 6M]]+Table2[[#This Row],[Rank Sharpe]])/3</f>
        <v>668.66666666666663</v>
      </c>
    </row>
    <row r="719" spans="1:48" x14ac:dyDescent="0.3">
      <c r="A719" t="s">
        <v>1175</v>
      </c>
      <c r="B719" t="s">
        <v>1176</v>
      </c>
      <c r="C719" t="s">
        <v>3136</v>
      </c>
      <c r="D719" t="s">
        <v>24</v>
      </c>
      <c r="E719">
        <v>10315.4060919</v>
      </c>
      <c r="F719">
        <v>169.75</v>
      </c>
      <c r="G719">
        <v>-49.863493367351097</v>
      </c>
      <c r="H719">
        <f>(Table2[[#This Row],[1Y Return vs Nifty]]-AVERAGE(Table2[1Y Return vs Nifty]))/_xlfn.STDEV.P(Table2[1Y Return vs Nifty])</f>
        <v>-1.2635939596057342</v>
      </c>
      <c r="I719">
        <v>-8.1670456149533397</v>
      </c>
      <c r="J719">
        <f>(Table2[[#This Row],[1M Return vs Nifty]]-AVERAGE(Table2[1M Return vs Nifty]))/_xlfn.STDEV.P(Table2[1M Return vs Nifty])</f>
        <v>-0.89704744793679181</v>
      </c>
      <c r="K719">
        <v>-43.515463462327503</v>
      </c>
      <c r="L719">
        <f>(Table2[[#This Row],[6M Return vs Nifty]]-AVERAGE(Table2[6M Return vs Nifty]))/_xlfn.STDEV.P(Table2[6M Return vs Nifty])</f>
        <v>-1.7203348404034495</v>
      </c>
      <c r="M719">
        <v>5.6058107690282402</v>
      </c>
      <c r="N719">
        <f>(Table2[[#This Row],[1W Return vs Nifty]]-AVERAGE(Table2[1W Return vs Nifty]))/_xlfn.STDEV.P(Table2[1W Return vs Nifty])</f>
        <v>1.0096352072559853</v>
      </c>
      <c r="O719">
        <v>184.09</v>
      </c>
      <c r="P719">
        <v>200.08862784164199</v>
      </c>
      <c r="Q719">
        <v>225.40562173529699</v>
      </c>
      <c r="R719">
        <v>42.280631861259302</v>
      </c>
      <c r="S719" s="1">
        <f>(Table2[[#This Row],[Close Price]]-Table2[[#This Row],[20D EMA]])/Table2[[#This Row],[20D EMA]]</f>
        <v>-7.7896680971264079E-2</v>
      </c>
      <c r="T719" s="1">
        <f>(Table2[[#This Row],[Close Price]]-Table2[[#This Row],[50D EMA]])/Table2[[#This Row],[50D EMA]]</f>
        <v>-0.15162594780575525</v>
      </c>
      <c r="U719" s="1">
        <f>(Table2[[#This Row],[Close Price]]-Table2[[#This Row],[200D EMA]])/Table2[[#This Row],[200D EMA]]</f>
        <v>-0.24691319278920051</v>
      </c>
      <c r="V719">
        <v>1.76352629213852</v>
      </c>
      <c r="W719">
        <v>168.2</v>
      </c>
      <c r="X719">
        <v>179.09</v>
      </c>
      <c r="Y719">
        <v>161.30000000000001</v>
      </c>
      <c r="Z719">
        <v>179.09</v>
      </c>
      <c r="AA719">
        <v>158.4</v>
      </c>
      <c r="AB719">
        <v>212.01</v>
      </c>
      <c r="AC719" s="1">
        <f>(Table2[[#This Row],[Close Price]]/Table2[[#This Row],[Day Low]])-1</f>
        <v>9.2152199762187692E-3</v>
      </c>
      <c r="AD719" s="1">
        <f>(Table2[[#This Row],[Day High]]/Table2[[#This Row],[Close Price]])-1</f>
        <v>5.5022091310751087E-2</v>
      </c>
      <c r="AE719" s="1">
        <f>(Table2[[#This Row],[Close Price]]/Table2[[#This Row],[Current Week Low]])-1</f>
        <v>5.2386856788592562E-2</v>
      </c>
      <c r="AF719" s="1">
        <f>(Table2[[#This Row],[Current Week High]]/Table2[[#This Row],[Close Price]])-1</f>
        <v>5.5022091310751087E-2</v>
      </c>
      <c r="AG719" s="1">
        <f>(Table2[[#This Row],[Close Price]]/Table2[[#This Row],[Current Month Low]])-1</f>
        <v>7.1654040404040442E-2</v>
      </c>
      <c r="AH719" s="1">
        <f>(Table2[[#This Row],[Current Month High]]/Table2[[#This Row],[Close Price]])-1</f>
        <v>0.24895434462444777</v>
      </c>
      <c r="AI719">
        <v>77.142857142857096</v>
      </c>
      <c r="AJ719">
        <v>7.1654040404040398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-0.23</v>
      </c>
      <c r="AM719" t="s">
        <v>3181</v>
      </c>
      <c r="AN719">
        <v>-18.670000000000002</v>
      </c>
      <c r="AO719" t="s">
        <v>3181</v>
      </c>
      <c r="AP719">
        <v>-8.8997303564360003E-3</v>
      </c>
      <c r="AQ719">
        <f>(Table2[[#This Row],[Sharpe Ratio]]-AVERAGE(Table2[Sharpe Ratio]))/_xlfn.STDEV.P(Table2[Sharpe Ratio])</f>
        <v>-0.79274721622882127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707</v>
      </c>
      <c r="AT719">
        <f>_xlfn.RANK.AVG(Table2[[#This Row],[6M Return vs Nifty Z-Score]],Table2[6M Return vs Nifty Z-Score])</f>
        <v>725</v>
      </c>
      <c r="AU719">
        <f>_xlfn.RANK.AVG(Table2[[#This Row],[Sharpe Ratio Z-Score]],Table2[Sharpe Ratio Z-Score])</f>
        <v>576</v>
      </c>
      <c r="AV719">
        <f>(Table2[[#This Row],[Rank 1Y]]+Table2[[#This Row],[Rank 6M]]+Table2[[#This Row],[Rank Sharpe]])/3</f>
        <v>669.33333333333337</v>
      </c>
    </row>
    <row r="720" spans="1:48" x14ac:dyDescent="0.3">
      <c r="A720" t="s">
        <v>2294</v>
      </c>
      <c r="B720" t="s">
        <v>2295</v>
      </c>
      <c r="C720" t="s">
        <v>3153</v>
      </c>
      <c r="D720" t="s">
        <v>1971</v>
      </c>
      <c r="E720">
        <v>2377.061694814</v>
      </c>
      <c r="F720">
        <v>12.91</v>
      </c>
      <c r="G720">
        <v>-50.699889288539403</v>
      </c>
      <c r="H720">
        <f>(Table2[[#This Row],[1Y Return vs Nifty]]-AVERAGE(Table2[1Y Return vs Nifty]))/_xlfn.STDEV.P(Table2[1Y Return vs Nifty])</f>
        <v>-1.277946460265059</v>
      </c>
      <c r="I720">
        <v>-4.0058988455909104</v>
      </c>
      <c r="J720">
        <f>(Table2[[#This Row],[1M Return vs Nifty]]-AVERAGE(Table2[1M Return vs Nifty]))/_xlfn.STDEV.P(Table2[1M Return vs Nifty])</f>
        <v>-0.41717656420259952</v>
      </c>
      <c r="K720">
        <v>-33.519085392554999</v>
      </c>
      <c r="L720">
        <f>(Table2[[#This Row],[6M Return vs Nifty]]-AVERAGE(Table2[6M Return vs Nifty]))/_xlfn.STDEV.P(Table2[6M Return vs Nifty])</f>
        <v>-1.3664067030934361</v>
      </c>
      <c r="M720">
        <v>0.328743455958598</v>
      </c>
      <c r="N720">
        <f>(Table2[[#This Row],[1W Return vs Nifty]]-AVERAGE(Table2[1W Return vs Nifty]))/_xlfn.STDEV.P(Table2[1W Return vs Nifty])</f>
        <v>-8.2023149735247922E-2</v>
      </c>
      <c r="O720">
        <v>13.28</v>
      </c>
      <c r="P720">
        <v>13.9010431743424</v>
      </c>
      <c r="Q720">
        <v>15.799328060215201</v>
      </c>
      <c r="R720">
        <v>40.391208015801197</v>
      </c>
      <c r="S720" s="1">
        <f>(Table2[[#This Row],[Close Price]]-Table2[[#This Row],[20D EMA]])/Table2[[#This Row],[20D EMA]]</f>
        <v>-2.7861445783132474E-2</v>
      </c>
      <c r="T720" s="1">
        <f>(Table2[[#This Row],[Close Price]]-Table2[[#This Row],[50D EMA]])/Table2[[#This Row],[50D EMA]]</f>
        <v>-7.1292719683915498E-2</v>
      </c>
      <c r="U720" s="1">
        <f>(Table2[[#This Row],[Close Price]]-Table2[[#This Row],[200D EMA]])/Table2[[#This Row],[200D EMA]]</f>
        <v>-0.18287664191814026</v>
      </c>
      <c r="V720">
        <v>0.64272045454992499</v>
      </c>
      <c r="W720">
        <v>12.69</v>
      </c>
      <c r="X720">
        <v>13.05</v>
      </c>
      <c r="Y720">
        <v>12.17</v>
      </c>
      <c r="Z720">
        <v>13.05</v>
      </c>
      <c r="AA720">
        <v>12.17</v>
      </c>
      <c r="AB720">
        <v>15.6</v>
      </c>
      <c r="AC720" s="1">
        <f>(Table2[[#This Row],[Close Price]]/Table2[[#This Row],[Day Low]])-1</f>
        <v>1.733648542159183E-2</v>
      </c>
      <c r="AD720" s="1">
        <f>(Table2[[#This Row],[Day High]]/Table2[[#This Row],[Close Price]])-1</f>
        <v>1.0844306738962084E-2</v>
      </c>
      <c r="AE720" s="1">
        <f>(Table2[[#This Row],[Close Price]]/Table2[[#This Row],[Current Week Low]])-1</f>
        <v>6.0805258833196429E-2</v>
      </c>
      <c r="AF720" s="1">
        <f>(Table2[[#This Row],[Current Week High]]/Table2[[#This Row],[Close Price]])-1</f>
        <v>1.0844306738962084E-2</v>
      </c>
      <c r="AG720" s="1">
        <f>(Table2[[#This Row],[Close Price]]/Table2[[#This Row],[Current Month Low]])-1</f>
        <v>6.0805258833196429E-2</v>
      </c>
      <c r="AH720" s="1">
        <f>(Table2[[#This Row],[Current Month High]]/Table2[[#This Row],[Close Price]])-1</f>
        <v>0.20836560805577076</v>
      </c>
      <c r="AI720">
        <v>101.78156467854301</v>
      </c>
      <c r="AJ720">
        <v>6.0805258833196403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-0.11</v>
      </c>
      <c r="AM720" t="s">
        <v>3181</v>
      </c>
      <c r="AN720">
        <v>-7.06</v>
      </c>
      <c r="AO720" t="s">
        <v>3181</v>
      </c>
      <c r="AP720">
        <v>-1.9613003941925E-2</v>
      </c>
      <c r="AQ720">
        <f>(Table2[[#This Row],[Sharpe Ratio]]-AVERAGE(Table2[Sharpe Ratio]))/_xlfn.STDEV.P(Table2[Sharpe Ratio])</f>
        <v>-0.92001486279794353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711</v>
      </c>
      <c r="AT720">
        <f>_xlfn.RANK.AVG(Table2[[#This Row],[6M Return vs Nifty Z-Score]],Table2[6M Return vs Nifty Z-Score])</f>
        <v>705</v>
      </c>
      <c r="AU720">
        <f>_xlfn.RANK.AVG(Table2[[#This Row],[Sharpe Ratio Z-Score]],Table2[Sharpe Ratio Z-Score])</f>
        <v>599</v>
      </c>
      <c r="AV720">
        <f>(Table2[[#This Row],[Rank 1Y]]+Table2[[#This Row],[Rank 6M]]+Table2[[#This Row],[Rank Sharpe]])/3</f>
        <v>671.66666666666663</v>
      </c>
    </row>
    <row r="721" spans="1:48" x14ac:dyDescent="0.3">
      <c r="A721" t="s">
        <v>1282</v>
      </c>
      <c r="B721" t="s">
        <v>1283</v>
      </c>
      <c r="C721" t="s">
        <v>3144</v>
      </c>
      <c r="D721" t="s">
        <v>75</v>
      </c>
      <c r="E721">
        <v>8994.6095563350009</v>
      </c>
      <c r="F721">
        <v>1168.05</v>
      </c>
      <c r="G721">
        <v>-35.1237992193388</v>
      </c>
      <c r="H721">
        <f>(Table2[[#This Row],[1Y Return vs Nifty]]-AVERAGE(Table2[1Y Return vs Nifty]))/_xlfn.STDEV.P(Table2[1Y Return vs Nifty])</f>
        <v>-1.010661748175252</v>
      </c>
      <c r="I721">
        <v>-3.4174518629427499</v>
      </c>
      <c r="J721">
        <f>(Table2[[#This Row],[1M Return vs Nifty]]-AVERAGE(Table2[1M Return vs Nifty]))/_xlfn.STDEV.P(Table2[1M Return vs Nifty])</f>
        <v>-0.34931580628048525</v>
      </c>
      <c r="K721">
        <v>-28.829518293260499</v>
      </c>
      <c r="L721">
        <f>(Table2[[#This Row],[6M Return vs Nifty]]-AVERAGE(Table2[6M Return vs Nifty]))/_xlfn.STDEV.P(Table2[6M Return vs Nifty])</f>
        <v>-1.2003695907854786</v>
      </c>
      <c r="M721">
        <v>4.5920882174091702</v>
      </c>
      <c r="N721">
        <f>(Table2[[#This Row],[1W Return vs Nifty]]-AVERAGE(Table2[1W Return vs Nifty]))/_xlfn.STDEV.P(Table2[1W Return vs Nifty])</f>
        <v>0.79992806700317165</v>
      </c>
      <c r="O721">
        <v>1191.1300000000001</v>
      </c>
      <c r="P721">
        <v>1259.04279127108</v>
      </c>
      <c r="Q721">
        <v>1365.1562816732301</v>
      </c>
      <c r="R721">
        <v>39.291788478593503</v>
      </c>
      <c r="S721" s="1">
        <f>(Table2[[#This Row],[Close Price]]-Table2[[#This Row],[20D EMA]])/Table2[[#This Row],[20D EMA]]</f>
        <v>-1.9376558394130071E-2</v>
      </c>
      <c r="T721" s="1">
        <f>(Table2[[#This Row],[Close Price]]-Table2[[#This Row],[50D EMA]])/Table2[[#This Row],[50D EMA]]</f>
        <v>-7.2271404833839911E-2</v>
      </c>
      <c r="U721" s="1">
        <f>(Table2[[#This Row],[Close Price]]-Table2[[#This Row],[200D EMA]])/Table2[[#This Row],[200D EMA]]</f>
        <v>-0.14438367556837009</v>
      </c>
      <c r="V721">
        <v>0.85365290256094195</v>
      </c>
      <c r="W721">
        <v>1140.55</v>
      </c>
      <c r="X721">
        <v>1170.95</v>
      </c>
      <c r="Y721">
        <v>1106.5999999999999</v>
      </c>
      <c r="Z721">
        <v>1170.95</v>
      </c>
      <c r="AA721">
        <v>1100</v>
      </c>
      <c r="AB721">
        <v>1298</v>
      </c>
      <c r="AC721" s="1">
        <f>(Table2[[#This Row],[Close Price]]/Table2[[#This Row],[Day Low]])-1</f>
        <v>2.4111174433387506E-2</v>
      </c>
      <c r="AD721" s="1">
        <f>(Table2[[#This Row],[Day High]]/Table2[[#This Row],[Close Price]])-1</f>
        <v>2.4827704293481911E-3</v>
      </c>
      <c r="AE721" s="1">
        <f>(Table2[[#This Row],[Close Price]]/Table2[[#This Row],[Current Week Low]])-1</f>
        <v>5.5530453641785771E-2</v>
      </c>
      <c r="AF721" s="1">
        <f>(Table2[[#This Row],[Current Week High]]/Table2[[#This Row],[Close Price]])-1</f>
        <v>2.4827704293481911E-3</v>
      </c>
      <c r="AG721" s="1">
        <f>(Table2[[#This Row],[Close Price]]/Table2[[#This Row],[Current Month Low]])-1</f>
        <v>6.1863636363636232E-2</v>
      </c>
      <c r="AH721" s="1">
        <f>(Table2[[#This Row],[Current Month High]]/Table2[[#This Row],[Close Price]])-1</f>
        <v>0.11125379906682076</v>
      </c>
      <c r="AI721">
        <v>54.274217713282802</v>
      </c>
      <c r="AJ721">
        <v>6.1863636363636196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-0.03</v>
      </c>
      <c r="AM721" t="s">
        <v>3181</v>
      </c>
      <c r="AN721">
        <v>-7.11</v>
      </c>
      <c r="AO721" t="s">
        <v>3181</v>
      </c>
      <c r="AP721">
        <v>-5.6377384173579001E-2</v>
      </c>
      <c r="AQ721">
        <f>(Table2[[#This Row],[Sharpe Ratio]]-AVERAGE(Table2[Sharpe Ratio]))/_xlfn.STDEV.P(Table2[Sharpe Ratio])</f>
        <v>-1.3567549602404747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661</v>
      </c>
      <c r="AT721">
        <f>_xlfn.RANK.AVG(Table2[[#This Row],[6M Return vs Nifty Z-Score]],Table2[6M Return vs Nifty Z-Score])</f>
        <v>685</v>
      </c>
      <c r="AU721">
        <f>_xlfn.RANK.AVG(Table2[[#This Row],[Sharpe Ratio Z-Score]],Table2[Sharpe Ratio Z-Score])</f>
        <v>671</v>
      </c>
      <c r="AV721">
        <f>(Table2[[#This Row],[Rank 1Y]]+Table2[[#This Row],[Rank 6M]]+Table2[[#This Row],[Rank Sharpe]])/3</f>
        <v>672.33333333333337</v>
      </c>
    </row>
    <row r="722" spans="1:48" x14ac:dyDescent="0.3">
      <c r="A722" t="s">
        <v>1914</v>
      </c>
      <c r="B722" t="s">
        <v>1915</v>
      </c>
      <c r="C722" t="s">
        <v>3145</v>
      </c>
      <c r="D722" t="s">
        <v>438</v>
      </c>
      <c r="E722">
        <v>3739.5839999999998</v>
      </c>
      <c r="F722">
        <v>973.85</v>
      </c>
      <c r="G722">
        <v>-53.225245874504203</v>
      </c>
      <c r="H722">
        <f>(Table2[[#This Row],[1Y Return vs Nifty]]-AVERAGE(Table2[1Y Return vs Nifty]))/_xlfn.STDEV.P(Table2[1Y Return vs Nifty])</f>
        <v>-1.3212814182041113</v>
      </c>
      <c r="I722">
        <v>-5.77190169054112</v>
      </c>
      <c r="J722">
        <f>(Table2[[#This Row],[1M Return vs Nifty]]-AVERAGE(Table2[1M Return vs Nifty]))/_xlfn.STDEV.P(Table2[1M Return vs Nifty])</f>
        <v>-0.62083516911482217</v>
      </c>
      <c r="K722">
        <v>-17.452618186241502</v>
      </c>
      <c r="L722">
        <f>(Table2[[#This Row],[6M Return vs Nifty]]-AVERAGE(Table2[6M Return vs Nifty]))/_xlfn.STDEV.P(Table2[6M Return vs Nifty])</f>
        <v>-0.79756319079395011</v>
      </c>
      <c r="M722">
        <v>-1.1360670906960699</v>
      </c>
      <c r="N722">
        <f>(Table2[[#This Row],[1W Return vs Nifty]]-AVERAGE(Table2[1W Return vs Nifty]))/_xlfn.STDEV.P(Table2[1W Return vs Nifty])</f>
        <v>-0.3850461319708664</v>
      </c>
      <c r="O722">
        <v>1014.28</v>
      </c>
      <c r="P722">
        <v>1057.9717696802099</v>
      </c>
      <c r="Q722">
        <v>1154.9959697250299</v>
      </c>
      <c r="R722">
        <v>19.055111203046501</v>
      </c>
      <c r="S722" s="1">
        <f>(Table2[[#This Row],[Close Price]]-Table2[[#This Row],[20D EMA]])/Table2[[#This Row],[20D EMA]]</f>
        <v>-3.9860787948101065E-2</v>
      </c>
      <c r="T722" s="1">
        <f>(Table2[[#This Row],[Close Price]]-Table2[[#This Row],[50D EMA]])/Table2[[#This Row],[50D EMA]]</f>
        <v>-7.9512300886475609E-2</v>
      </c>
      <c r="U722" s="1">
        <f>(Table2[[#This Row],[Close Price]]-Table2[[#This Row],[200D EMA]])/Table2[[#This Row],[200D EMA]]</f>
        <v>-0.1568368846933339</v>
      </c>
      <c r="V722">
        <v>0.583158248293143</v>
      </c>
      <c r="W722">
        <v>968</v>
      </c>
      <c r="X722">
        <v>984.95</v>
      </c>
      <c r="Y722">
        <v>967.05</v>
      </c>
      <c r="Z722">
        <v>1013.25</v>
      </c>
      <c r="AA722">
        <v>967.05</v>
      </c>
      <c r="AB722">
        <v>1110</v>
      </c>
      <c r="AC722" s="1">
        <f>(Table2[[#This Row],[Close Price]]/Table2[[#This Row],[Day Low]])-1</f>
        <v>6.0433884297521612E-3</v>
      </c>
      <c r="AD722" s="1">
        <f>(Table2[[#This Row],[Day High]]/Table2[[#This Row],[Close Price]])-1</f>
        <v>1.1398059249370984E-2</v>
      </c>
      <c r="AE722" s="1">
        <f>(Table2[[#This Row],[Close Price]]/Table2[[#This Row],[Current Week Low]])-1</f>
        <v>7.0316943281112376E-3</v>
      </c>
      <c r="AF722" s="1">
        <f>(Table2[[#This Row],[Current Week High]]/Table2[[#This Row],[Close Price]])-1</f>
        <v>4.0457976074343982E-2</v>
      </c>
      <c r="AG722" s="1">
        <f>(Table2[[#This Row],[Close Price]]/Table2[[#This Row],[Current Month Low]])-1</f>
        <v>7.0316943281112376E-3</v>
      </c>
      <c r="AH722" s="1">
        <f>(Table2[[#This Row],[Current Month High]]/Table2[[#This Row],[Close Price]])-1</f>
        <v>0.13980592493710531</v>
      </c>
      <c r="AI722">
        <v>48.662525029521902</v>
      </c>
      <c r="AJ722">
        <v>0.70316943281112299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-0.12</v>
      </c>
      <c r="AM722" t="s">
        <v>3181</v>
      </c>
      <c r="AN722">
        <v>-5.57</v>
      </c>
      <c r="AO722" t="s">
        <v>3181</v>
      </c>
      <c r="AP722">
        <v>-0.13231473837440999</v>
      </c>
      <c r="AQ722">
        <f>(Table2[[#This Row],[Sharpe Ratio]]-AVERAGE(Table2[Sharpe Ratio]))/_xlfn.STDEV.P(Table2[Sharpe Ratio])</f>
        <v>-2.2588478899791378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714</v>
      </c>
      <c r="AT722">
        <f>_xlfn.RANK.AVG(Table2[[#This Row],[6M Return vs Nifty Z-Score]],Table2[6M Return vs Nifty Z-Score])</f>
        <v>590</v>
      </c>
      <c r="AU722">
        <f>_xlfn.RANK.AVG(Table2[[#This Row],[Sharpe Ratio Z-Score]],Table2[Sharpe Ratio Z-Score])</f>
        <v>729</v>
      </c>
      <c r="AV722">
        <f>(Table2[[#This Row],[Rank 1Y]]+Table2[[#This Row],[Rank 6M]]+Table2[[#This Row],[Rank Sharpe]])/3</f>
        <v>677.66666666666663</v>
      </c>
    </row>
    <row r="723" spans="1:48" x14ac:dyDescent="0.3">
      <c r="A723" t="s">
        <v>389</v>
      </c>
      <c r="B723" t="s">
        <v>390</v>
      </c>
      <c r="C723" t="s">
        <v>3137</v>
      </c>
      <c r="D723" t="s">
        <v>27</v>
      </c>
      <c r="E723">
        <v>56596.251111680001</v>
      </c>
      <c r="F723">
        <v>8.1199999999999992</v>
      </c>
      <c r="G723">
        <v>-58.341874277897503</v>
      </c>
      <c r="H723">
        <f>(Table2[[#This Row],[1Y Return vs Nifty]]-AVERAGE(Table2[1Y Return vs Nifty]))/_xlfn.STDEV.P(Table2[1Y Return vs Nifty])</f>
        <v>-1.4090824352498286</v>
      </c>
      <c r="I723">
        <v>-19.8420209427413</v>
      </c>
      <c r="J723">
        <f>(Table2[[#This Row],[1M Return vs Nifty]]-AVERAGE(Table2[1M Return vs Nifty]))/_xlfn.STDEV.P(Table2[1M Return vs Nifty])</f>
        <v>-2.2434264724331836</v>
      </c>
      <c r="K723">
        <v>-45.565187438656999</v>
      </c>
      <c r="L723">
        <f>(Table2[[#This Row],[6M Return vs Nifty]]-AVERAGE(Table2[6M Return vs Nifty]))/_xlfn.STDEV.P(Table2[6M Return vs Nifty])</f>
        <v>-1.7929066242914198</v>
      </c>
      <c r="M723">
        <v>-6.8970012503459897</v>
      </c>
      <c r="N723">
        <f>(Table2[[#This Row],[1W Return vs Nifty]]-AVERAGE(Table2[1W Return vs Nifty]))/_xlfn.STDEV.P(Table2[1W Return vs Nifty])</f>
        <v>-1.5768012388049768</v>
      </c>
      <c r="O723">
        <v>8.8699999999999992</v>
      </c>
      <c r="P723">
        <v>10.794082080238899</v>
      </c>
      <c r="Q723">
        <v>12.9836006335383</v>
      </c>
      <c r="R723">
        <v>26.937603101854901</v>
      </c>
      <c r="S723" s="1">
        <f>(Table2[[#This Row],[Close Price]]-Table2[[#This Row],[20D EMA]])/Table2[[#This Row],[20D EMA]]</f>
        <v>-8.4554678692220983E-2</v>
      </c>
      <c r="T723" s="1">
        <f>(Table2[[#This Row],[Close Price]]-Table2[[#This Row],[50D EMA]])/Table2[[#This Row],[50D EMA]]</f>
        <v>-0.24773594089435683</v>
      </c>
      <c r="U723" s="1">
        <f>(Table2[[#This Row],[Close Price]]-Table2[[#This Row],[200D EMA]])/Table2[[#This Row],[200D EMA]]</f>
        <v>-0.37459567425194817</v>
      </c>
      <c r="V723">
        <v>0.89599638159053896</v>
      </c>
      <c r="W723">
        <v>7.71</v>
      </c>
      <c r="X723">
        <v>8.17</v>
      </c>
      <c r="Y723">
        <v>7.58</v>
      </c>
      <c r="Z723">
        <v>8.42</v>
      </c>
      <c r="AA723">
        <v>7.58</v>
      </c>
      <c r="AB723">
        <v>10.53</v>
      </c>
      <c r="AC723" s="1">
        <f>(Table2[[#This Row],[Close Price]]/Table2[[#This Row],[Day Low]])-1</f>
        <v>5.3177691309986841E-2</v>
      </c>
      <c r="AD723" s="1">
        <f>(Table2[[#This Row],[Day High]]/Table2[[#This Row],[Close Price]])-1</f>
        <v>6.1576354679804268E-3</v>
      </c>
      <c r="AE723" s="1">
        <f>(Table2[[#This Row],[Close Price]]/Table2[[#This Row],[Current Week Low]])-1</f>
        <v>7.1240105540896881E-2</v>
      </c>
      <c r="AF723" s="1">
        <f>(Table2[[#This Row],[Current Week High]]/Table2[[#This Row],[Close Price]])-1</f>
        <v>3.6945812807881895E-2</v>
      </c>
      <c r="AG723" s="1">
        <f>(Table2[[#This Row],[Close Price]]/Table2[[#This Row],[Current Month Low]])-1</f>
        <v>7.1240105540896881E-2</v>
      </c>
      <c r="AH723" s="1">
        <f>(Table2[[#This Row],[Current Month High]]/Table2[[#This Row],[Close Price]])-1</f>
        <v>0.29679802955665036</v>
      </c>
      <c r="AI723">
        <v>136.20689655172399</v>
      </c>
      <c r="AJ723">
        <v>7.1240105540896801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-0.49</v>
      </c>
      <c r="AM723" t="s">
        <v>3181</v>
      </c>
      <c r="AN723">
        <v>-10.96</v>
      </c>
      <c r="AO723" t="s">
        <v>3181</v>
      </c>
      <c r="AP723">
        <v>-1.6422102115179998E-2</v>
      </c>
      <c r="AQ723">
        <f>(Table2[[#This Row],[Sharpe Ratio]]-AVERAGE(Table2[Sharpe Ratio]))/_xlfn.STDEV.P(Table2[Sharpe Ratio])</f>
        <v>-0.8821087491640115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722</v>
      </c>
      <c r="AT723">
        <f>_xlfn.RANK.AVG(Table2[[#This Row],[6M Return vs Nifty Z-Score]],Table2[6M Return vs Nifty Z-Score])</f>
        <v>728</v>
      </c>
      <c r="AU723">
        <f>_xlfn.RANK.AVG(Table2[[#This Row],[Sharpe Ratio Z-Score]],Table2[Sharpe Ratio Z-Score])</f>
        <v>590</v>
      </c>
      <c r="AV723">
        <f>(Table2[[#This Row],[Rank 1Y]]+Table2[[#This Row],[Rank 6M]]+Table2[[#This Row],[Rank Sharpe]])/3</f>
        <v>680</v>
      </c>
    </row>
    <row r="724" spans="1:48" x14ac:dyDescent="0.3">
      <c r="A724" t="s">
        <v>1624</v>
      </c>
      <c r="B724" t="s">
        <v>1625</v>
      </c>
      <c r="C724" t="s">
        <v>3137</v>
      </c>
      <c r="D724" t="s">
        <v>730</v>
      </c>
      <c r="E724">
        <v>5774.4612397299998</v>
      </c>
      <c r="F724">
        <v>118.39</v>
      </c>
      <c r="G724">
        <v>-41.997697516407499</v>
      </c>
      <c r="H724">
        <f>(Table2[[#This Row],[1Y Return vs Nifty]]-AVERAGE(Table2[1Y Return vs Nifty]))/_xlfn.STDEV.P(Table2[1Y Return vs Nifty])</f>
        <v>-1.1286174045115995</v>
      </c>
      <c r="I724">
        <v>-0.71779415899825605</v>
      </c>
      <c r="J724">
        <f>(Table2[[#This Row],[1M Return vs Nifty]]-AVERAGE(Table2[1M Return vs Nifty]))/_xlfn.STDEV.P(Table2[1M Return vs Nifty])</f>
        <v>-3.7986454066802296E-2</v>
      </c>
      <c r="K724">
        <v>-22.3041126738229</v>
      </c>
      <c r="L724">
        <f>(Table2[[#This Row],[6M Return vs Nifty]]-AVERAGE(Table2[6M Return vs Nifty]))/_xlfn.STDEV.P(Table2[6M Return vs Nifty])</f>
        <v>-0.96933344549766787</v>
      </c>
      <c r="M724">
        <v>0.50903886597450598</v>
      </c>
      <c r="N724">
        <f>(Table2[[#This Row],[1W Return vs Nifty]]-AVERAGE(Table2[1W Return vs Nifty]))/_xlfn.STDEV.P(Table2[1W Return vs Nifty])</f>
        <v>-4.4725730658640175E-2</v>
      </c>
      <c r="O724">
        <v>119.98</v>
      </c>
      <c r="P724">
        <v>124.85431117518</v>
      </c>
      <c r="Q724">
        <v>133.813612104486</v>
      </c>
      <c r="R724">
        <v>48.606354546271398</v>
      </c>
      <c r="S724" s="1">
        <f>(Table2[[#This Row],[Close Price]]-Table2[[#This Row],[20D EMA]])/Table2[[#This Row],[20D EMA]]</f>
        <v>-1.3252208701450269E-2</v>
      </c>
      <c r="T724" s="1">
        <f>(Table2[[#This Row],[Close Price]]-Table2[[#This Row],[50D EMA]])/Table2[[#This Row],[50D EMA]]</f>
        <v>-5.1774833518644661E-2</v>
      </c>
      <c r="U724" s="1">
        <f>(Table2[[#This Row],[Close Price]]-Table2[[#This Row],[200D EMA]])/Table2[[#This Row],[200D EMA]]</f>
        <v>-0.11526190693098354</v>
      </c>
      <c r="V724">
        <v>0.774842834986185</v>
      </c>
      <c r="W724">
        <v>116.88</v>
      </c>
      <c r="X724">
        <v>119.68</v>
      </c>
      <c r="Y724">
        <v>113.55</v>
      </c>
      <c r="Z724">
        <v>119.86</v>
      </c>
      <c r="AA724">
        <v>112.4</v>
      </c>
      <c r="AB724">
        <v>128.30000000000001</v>
      </c>
      <c r="AC724" s="1">
        <f>(Table2[[#This Row],[Close Price]]/Table2[[#This Row],[Day Low]])-1</f>
        <v>1.2919233401779584E-2</v>
      </c>
      <c r="AD724" s="1">
        <f>(Table2[[#This Row],[Day High]]/Table2[[#This Row],[Close Price]])-1</f>
        <v>1.0896190556634933E-2</v>
      </c>
      <c r="AE724" s="1">
        <f>(Table2[[#This Row],[Close Price]]/Table2[[#This Row],[Current Week Low]])-1</f>
        <v>4.2624394539850341E-2</v>
      </c>
      <c r="AF724" s="1">
        <f>(Table2[[#This Row],[Current Week High]]/Table2[[#This Row],[Close Price]])-1</f>
        <v>1.2416589238956055E-2</v>
      </c>
      <c r="AG724" s="1">
        <f>(Table2[[#This Row],[Close Price]]/Table2[[#This Row],[Current Month Low]])-1</f>
        <v>5.3291814946619276E-2</v>
      </c>
      <c r="AH724" s="1">
        <f>(Table2[[#This Row],[Current Month High]]/Table2[[#This Row],[Close Price]])-1</f>
        <v>8.3706394121125127E-2</v>
      </c>
      <c r="AI724">
        <v>37.596080750063301</v>
      </c>
      <c r="AJ724">
        <v>8.1187214611872101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-0.12</v>
      </c>
      <c r="AM724" t="s">
        <v>3181</v>
      </c>
      <c r="AN724">
        <v>-2.29</v>
      </c>
      <c r="AO724" t="s">
        <v>3181</v>
      </c>
      <c r="AP724">
        <v>-0.105439689182281</v>
      </c>
      <c r="AQ724">
        <f>(Table2[[#This Row],[Sharpe Ratio]]-AVERAGE(Table2[Sharpe Ratio]))/_xlfn.STDEV.P(Table2[Sharpe Ratio])</f>
        <v>-1.9395874664663442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687</v>
      </c>
      <c r="AT724">
        <f>_xlfn.RANK.AVG(Table2[[#This Row],[6M Return vs Nifty Z-Score]],Table2[6M Return vs Nifty Z-Score])</f>
        <v>639</v>
      </c>
      <c r="AU724">
        <f>_xlfn.RANK.AVG(Table2[[#This Row],[Sharpe Ratio Z-Score]],Table2[Sharpe Ratio Z-Score])</f>
        <v>715</v>
      </c>
      <c r="AV724">
        <f>(Table2[[#This Row],[Rank 1Y]]+Table2[[#This Row],[Rank 6M]]+Table2[[#This Row],[Rank Sharpe]])/3</f>
        <v>680.33333333333337</v>
      </c>
    </row>
    <row r="725" spans="1:48" x14ac:dyDescent="0.3">
      <c r="A725" t="s">
        <v>681</v>
      </c>
      <c r="B725" t="s">
        <v>682</v>
      </c>
      <c r="C725" t="s">
        <v>3145</v>
      </c>
      <c r="D725" t="s">
        <v>438</v>
      </c>
      <c r="E725">
        <v>26383.51829706</v>
      </c>
      <c r="F725">
        <v>356.1</v>
      </c>
      <c r="G725">
        <v>-40.715329002824397</v>
      </c>
      <c r="H725">
        <f>(Table2[[#This Row],[1Y Return vs Nifty]]-AVERAGE(Table2[1Y Return vs Nifty]))/_xlfn.STDEV.P(Table2[1Y Return vs Nifty])</f>
        <v>-1.1066120426124766</v>
      </c>
      <c r="I725">
        <v>-10.5813118877699</v>
      </c>
      <c r="J725">
        <f>(Table2[[#This Row],[1M Return vs Nifty]]-AVERAGE(Table2[1M Return vs Nifty]))/_xlfn.STDEV.P(Table2[1M Return vs Nifty])</f>
        <v>-1.1754649501590573</v>
      </c>
      <c r="K725">
        <v>-27.990944173131101</v>
      </c>
      <c r="L725">
        <f>(Table2[[#This Row],[6M Return vs Nifty]]-AVERAGE(Table2[6M Return vs Nifty]))/_xlfn.STDEV.P(Table2[6M Return vs Nifty])</f>
        <v>-1.1706793395502593</v>
      </c>
      <c r="M725">
        <v>-4.63570503388563</v>
      </c>
      <c r="N725">
        <f>(Table2[[#This Row],[1W Return vs Nifty]]-AVERAGE(Table2[1W Return vs Nifty]))/_xlfn.STDEV.P(Table2[1W Return vs Nifty])</f>
        <v>-1.109010557754206</v>
      </c>
      <c r="O725">
        <v>383.24</v>
      </c>
      <c r="P725">
        <v>399.55496757253502</v>
      </c>
      <c r="Q725">
        <v>411.978930459965</v>
      </c>
      <c r="R725">
        <v>10.645268401809499</v>
      </c>
      <c r="S725" s="1">
        <f>(Table2[[#This Row],[Close Price]]-Table2[[#This Row],[20D EMA]])/Table2[[#This Row],[20D EMA]]</f>
        <v>-7.0817242459033466E-2</v>
      </c>
      <c r="T725" s="1">
        <f>(Table2[[#This Row],[Close Price]]-Table2[[#This Row],[50D EMA]])/Table2[[#This Row],[50D EMA]]</f>
        <v>-0.10875842149214726</v>
      </c>
      <c r="U725" s="1">
        <f>(Table2[[#This Row],[Close Price]]-Table2[[#This Row],[200D EMA]])/Table2[[#This Row],[200D EMA]]</f>
        <v>-0.13563540833891052</v>
      </c>
      <c r="V725">
        <v>0.50902853718374097</v>
      </c>
      <c r="W725">
        <v>354.05</v>
      </c>
      <c r="X725">
        <v>358.7</v>
      </c>
      <c r="Y725">
        <v>348.25</v>
      </c>
      <c r="Z725">
        <v>362.95</v>
      </c>
      <c r="AA725">
        <v>348.25</v>
      </c>
      <c r="AB725">
        <v>428.45</v>
      </c>
      <c r="AC725" s="1">
        <f>(Table2[[#This Row],[Close Price]]/Table2[[#This Row],[Day Low]])-1</f>
        <v>5.7901426352211516E-3</v>
      </c>
      <c r="AD725" s="1">
        <f>(Table2[[#This Row],[Day High]]/Table2[[#This Row],[Close Price]])-1</f>
        <v>7.3013198539735313E-3</v>
      </c>
      <c r="AE725" s="1">
        <f>(Table2[[#This Row],[Close Price]]/Table2[[#This Row],[Current Week Low]])-1</f>
        <v>2.2541277817659688E-2</v>
      </c>
      <c r="AF725" s="1">
        <f>(Table2[[#This Row],[Current Week High]]/Table2[[#This Row],[Close Price]])-1</f>
        <v>1.9236169615276522E-2</v>
      </c>
      <c r="AG725" s="1">
        <f>(Table2[[#This Row],[Close Price]]/Table2[[#This Row],[Current Month Low]])-1</f>
        <v>2.2541277817659688E-2</v>
      </c>
      <c r="AH725" s="1">
        <f>(Table2[[#This Row],[Current Month High]]/Table2[[#This Row],[Close Price]])-1</f>
        <v>0.20317326593653462</v>
      </c>
      <c r="AI725">
        <v>37.040157259196803</v>
      </c>
      <c r="AJ725">
        <v>2.25412778176596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</v>
      </c>
      <c r="AM725" t="s">
        <v>3181</v>
      </c>
      <c r="AN725">
        <v>-13.17</v>
      </c>
      <c r="AO725" t="s">
        <v>3181</v>
      </c>
      <c r="AP725">
        <v>-8.6847541347557997E-2</v>
      </c>
      <c r="AQ725">
        <f>(Table2[[#This Row],[Sharpe Ratio]]-AVERAGE(Table2[Sharpe Ratio]))/_xlfn.STDEV.P(Table2[Sharpe Ratio])</f>
        <v>-1.7187232384870121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680</v>
      </c>
      <c r="AT725">
        <f>_xlfn.RANK.AVG(Table2[[#This Row],[6M Return vs Nifty Z-Score]],Table2[6M Return vs Nifty Z-Score])</f>
        <v>682</v>
      </c>
      <c r="AU725">
        <f>_xlfn.RANK.AVG(Table2[[#This Row],[Sharpe Ratio Z-Score]],Table2[Sharpe Ratio Z-Score])</f>
        <v>702</v>
      </c>
      <c r="AV725">
        <f>(Table2[[#This Row],[Rank 1Y]]+Table2[[#This Row],[Rank 6M]]+Table2[[#This Row],[Rank Sharpe]])/3</f>
        <v>688</v>
      </c>
    </row>
    <row r="726" spans="1:48" x14ac:dyDescent="0.3">
      <c r="A726" t="s">
        <v>2394</v>
      </c>
      <c r="B726" t="s">
        <v>2395</v>
      </c>
      <c r="C726" t="s">
        <v>3150</v>
      </c>
      <c r="D726" t="s">
        <v>400</v>
      </c>
      <c r="E726">
        <v>2153.0969455680001</v>
      </c>
      <c r="F726">
        <v>186.96</v>
      </c>
      <c r="G726">
        <v>-59.950263562953801</v>
      </c>
      <c r="H726">
        <f>(Table2[[#This Row],[1Y Return vs Nifty]]-AVERAGE(Table2[1Y Return vs Nifty]))/_xlfn.STDEV.P(Table2[1Y Return vs Nifty])</f>
        <v>-1.4366822927926826</v>
      </c>
      <c r="I726">
        <v>-3.41219101833045</v>
      </c>
      <c r="J726">
        <f>(Table2[[#This Row],[1M Return vs Nifty]]-AVERAGE(Table2[1M Return vs Nifty]))/_xlfn.STDEV.P(Table2[1M Return vs Nifty])</f>
        <v>-0.34870911627572981</v>
      </c>
      <c r="K726">
        <v>-27.809616036700199</v>
      </c>
      <c r="L726">
        <f>(Table2[[#This Row],[6M Return vs Nifty]]-AVERAGE(Table2[6M Return vs Nifty]))/_xlfn.STDEV.P(Table2[6M Return vs Nifty])</f>
        <v>-1.1642593013003109</v>
      </c>
      <c r="M726">
        <v>-0.45955022085464697</v>
      </c>
      <c r="N726">
        <f>(Table2[[#This Row],[1W Return vs Nifty]]-AVERAGE(Table2[1W Return vs Nifty]))/_xlfn.STDEV.P(Table2[1W Return vs Nifty])</f>
        <v>-0.2450961842453856</v>
      </c>
      <c r="O726">
        <v>194.14</v>
      </c>
      <c r="P726">
        <v>203.37555308786901</v>
      </c>
      <c r="Q726">
        <v>235.63916807067099</v>
      </c>
      <c r="R726">
        <v>41.823453695535399</v>
      </c>
      <c r="S726" s="1">
        <f>(Table2[[#This Row],[Close Price]]-Table2[[#This Row],[20D EMA]])/Table2[[#This Row],[20D EMA]]</f>
        <v>-3.6983620067992065E-2</v>
      </c>
      <c r="T726" s="1">
        <f>(Table2[[#This Row],[Close Price]]-Table2[[#This Row],[50D EMA]])/Table2[[#This Row],[50D EMA]]</f>
        <v>-8.0715468691444012E-2</v>
      </c>
      <c r="U726" s="1">
        <f>(Table2[[#This Row],[Close Price]]-Table2[[#This Row],[200D EMA]])/Table2[[#This Row],[200D EMA]]</f>
        <v>-0.20658351694770677</v>
      </c>
      <c r="V726">
        <v>0.52908811069535</v>
      </c>
      <c r="W726">
        <v>185.99</v>
      </c>
      <c r="X726">
        <v>190.48</v>
      </c>
      <c r="Y726">
        <v>178</v>
      </c>
      <c r="Z726">
        <v>190.48</v>
      </c>
      <c r="AA726">
        <v>173.5</v>
      </c>
      <c r="AB726">
        <v>210.51</v>
      </c>
      <c r="AC726" s="1">
        <f>(Table2[[#This Row],[Close Price]]/Table2[[#This Row],[Day Low]])-1</f>
        <v>5.2153341577503287E-3</v>
      </c>
      <c r="AD726" s="1">
        <f>(Table2[[#This Row],[Day High]]/Table2[[#This Row],[Close Price]])-1</f>
        <v>1.8827556696619396E-2</v>
      </c>
      <c r="AE726" s="1">
        <f>(Table2[[#This Row],[Close Price]]/Table2[[#This Row],[Current Week Low]])-1</f>
        <v>5.0337078651685463E-2</v>
      </c>
      <c r="AF726" s="1">
        <f>(Table2[[#This Row],[Current Week High]]/Table2[[#This Row],[Close Price]])-1</f>
        <v>1.8827556696619396E-2</v>
      </c>
      <c r="AG726" s="1">
        <f>(Table2[[#This Row],[Close Price]]/Table2[[#This Row],[Current Month Low]])-1</f>
        <v>7.7579250720461124E-2</v>
      </c>
      <c r="AH726" s="1">
        <f>(Table2[[#This Row],[Current Month High]]/Table2[[#This Row],[Close Price]])-1</f>
        <v>0.12596277278562251</v>
      </c>
      <c r="AI726">
        <v>130.93175010697399</v>
      </c>
      <c r="AJ726">
        <v>7.7579250720461097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-0.08</v>
      </c>
      <c r="AM726" t="s">
        <v>3181</v>
      </c>
      <c r="AN726">
        <v>-6.59</v>
      </c>
      <c r="AO726" t="s">
        <v>3181</v>
      </c>
      <c r="AP726">
        <v>-5.6652151425669997E-2</v>
      </c>
      <c r="AQ726">
        <f>(Table2[[#This Row],[Sharpe Ratio]]-AVERAGE(Table2[Sharpe Ratio]))/_xlfn.STDEV.P(Table2[Sharpe Ratio])</f>
        <v>-1.3600190401922134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724</v>
      </c>
      <c r="AT726">
        <f>_xlfn.RANK.AVG(Table2[[#This Row],[6M Return vs Nifty Z-Score]],Table2[6M Return vs Nifty Z-Score])</f>
        <v>681</v>
      </c>
      <c r="AU726">
        <f>_xlfn.RANK.AVG(Table2[[#This Row],[Sharpe Ratio Z-Score]],Table2[Sharpe Ratio Z-Score])</f>
        <v>672</v>
      </c>
      <c r="AV726">
        <f>(Table2[[#This Row],[Rank 1Y]]+Table2[[#This Row],[Rank 6M]]+Table2[[#This Row],[Rank Sharpe]])/3</f>
        <v>692.33333333333337</v>
      </c>
    </row>
    <row r="727" spans="1:48" x14ac:dyDescent="0.3">
      <c r="A727" t="s">
        <v>1092</v>
      </c>
      <c r="B727" t="s">
        <v>1093</v>
      </c>
      <c r="C727" t="s">
        <v>3153</v>
      </c>
      <c r="D727" t="s">
        <v>634</v>
      </c>
      <c r="E727">
        <v>11732.744715299999</v>
      </c>
      <c r="F727">
        <v>122.15</v>
      </c>
      <c r="G727">
        <v>-79.739309424014095</v>
      </c>
      <c r="H727">
        <f>(Table2[[#This Row],[1Y Return vs Nifty]]-AVERAGE(Table2[1Y Return vs Nifty]))/_xlfn.STDEV.P(Table2[1Y Return vs Nifty])</f>
        <v>-1.7762610575536997</v>
      </c>
      <c r="I727">
        <v>-4.8930512243544104</v>
      </c>
      <c r="J727">
        <f>(Table2[[#This Row],[1M Return vs Nifty]]-AVERAGE(Table2[1M Return vs Nifty]))/_xlfn.STDEV.P(Table2[1M Return vs Nifty])</f>
        <v>-0.51948456235796381</v>
      </c>
      <c r="K727">
        <v>-22.165497104660101</v>
      </c>
      <c r="L727">
        <f>(Table2[[#This Row],[6M Return vs Nifty]]-AVERAGE(Table2[6M Return vs Nifty]))/_xlfn.STDEV.P(Table2[6M Return vs Nifty])</f>
        <v>-0.96442567291708625</v>
      </c>
      <c r="M727">
        <v>-3.2481254840764397E-2</v>
      </c>
      <c r="N727">
        <f>(Table2[[#This Row],[1W Return vs Nifty]]-AVERAGE(Table2[1W Return vs Nifty]))/_xlfn.STDEV.P(Table2[1W Return vs Nifty])</f>
        <v>-0.15674911984353584</v>
      </c>
      <c r="O727">
        <v>125.75</v>
      </c>
      <c r="P727">
        <v>130.93302468112901</v>
      </c>
      <c r="Q727">
        <v>156.40302201072501</v>
      </c>
      <c r="R727">
        <v>42.340269209220899</v>
      </c>
      <c r="S727" s="1">
        <f>(Table2[[#This Row],[Close Price]]-Table2[[#This Row],[20D EMA]])/Table2[[#This Row],[20D EMA]]</f>
        <v>-2.8628230616302142E-2</v>
      </c>
      <c r="T727" s="1">
        <f>(Table2[[#This Row],[Close Price]]-Table2[[#This Row],[50D EMA]])/Table2[[#This Row],[50D EMA]]</f>
        <v>-6.7080285531621708E-2</v>
      </c>
      <c r="U727" s="1">
        <f>(Table2[[#This Row],[Close Price]]-Table2[[#This Row],[200D EMA]])/Table2[[#This Row],[200D EMA]]</f>
        <v>-0.21900486045836234</v>
      </c>
      <c r="V727">
        <v>0.85833173729407897</v>
      </c>
      <c r="W727">
        <v>120.85</v>
      </c>
      <c r="X727">
        <v>123</v>
      </c>
      <c r="Y727">
        <v>116.98</v>
      </c>
      <c r="Z727">
        <v>123</v>
      </c>
      <c r="AA727">
        <v>116.98</v>
      </c>
      <c r="AB727">
        <v>143.55000000000001</v>
      </c>
      <c r="AC727" s="1">
        <f>(Table2[[#This Row],[Close Price]]/Table2[[#This Row],[Day Low]])-1</f>
        <v>1.0757136946628165E-2</v>
      </c>
      <c r="AD727" s="1">
        <f>(Table2[[#This Row],[Day High]]/Table2[[#This Row],[Close Price]])-1</f>
        <v>6.9586573884568015E-3</v>
      </c>
      <c r="AE727" s="1">
        <f>(Table2[[#This Row],[Close Price]]/Table2[[#This Row],[Current Week Low]])-1</f>
        <v>4.4195588989570878E-2</v>
      </c>
      <c r="AF727" s="1">
        <f>(Table2[[#This Row],[Current Week High]]/Table2[[#This Row],[Close Price]])-1</f>
        <v>6.9586573884568015E-3</v>
      </c>
      <c r="AG727" s="1">
        <f>(Table2[[#This Row],[Close Price]]/Table2[[#This Row],[Current Month Low]])-1</f>
        <v>4.4195588989570878E-2</v>
      </c>
      <c r="AH727" s="1">
        <f>(Table2[[#This Row],[Current Month High]]/Table2[[#This Row],[Close Price]])-1</f>
        <v>0.17519443307408933</v>
      </c>
      <c r="AI727">
        <v>145.35407286123601</v>
      </c>
      <c r="AJ727">
        <v>4.4195588989570798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-0.09</v>
      </c>
      <c r="AM727" t="s">
        <v>3181</v>
      </c>
      <c r="AN727">
        <v>-5.53</v>
      </c>
      <c r="AO727" t="s">
        <v>3181</v>
      </c>
      <c r="AP727">
        <v>-0.112613401100591</v>
      </c>
      <c r="AQ727">
        <f>(Table2[[#This Row],[Sharpe Ratio]]-AVERAGE(Table2[Sharpe Ratio]))/_xlfn.STDEV.P(Table2[Sharpe Ratio])</f>
        <v>-2.024807117184944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729</v>
      </c>
      <c r="AT727">
        <f>_xlfn.RANK.AVG(Table2[[#This Row],[6M Return vs Nifty Z-Score]],Table2[6M Return vs Nifty Z-Score])</f>
        <v>635</v>
      </c>
      <c r="AU727">
        <f>_xlfn.RANK.AVG(Table2[[#This Row],[Sharpe Ratio Z-Score]],Table2[Sharpe Ratio Z-Score])</f>
        <v>722</v>
      </c>
      <c r="AV727">
        <f>(Table2[[#This Row],[Rank 1Y]]+Table2[[#This Row],[Rank 6M]]+Table2[[#This Row],[Rank Sharpe]])/3</f>
        <v>695.33333333333337</v>
      </c>
    </row>
    <row r="728" spans="1:48" x14ac:dyDescent="0.3">
      <c r="A728" t="s">
        <v>323</v>
      </c>
      <c r="B728" t="s">
        <v>324</v>
      </c>
      <c r="C728" t="s">
        <v>3136</v>
      </c>
      <c r="D728" t="s">
        <v>24</v>
      </c>
      <c r="E728">
        <v>82230.510369280004</v>
      </c>
      <c r="F728">
        <v>1055.5999999999999</v>
      </c>
      <c r="G728">
        <v>-53.625644409233999</v>
      </c>
      <c r="H728">
        <f>(Table2[[#This Row],[1Y Return vs Nifty]]-AVERAGE(Table2[1Y Return vs Nifty]))/_xlfn.STDEV.P(Table2[1Y Return vs Nifty])</f>
        <v>-1.3281522315212513</v>
      </c>
      <c r="I728">
        <v>-20.743425518229301</v>
      </c>
      <c r="J728">
        <f>(Table2[[#This Row],[1M Return vs Nifty]]-AVERAGE(Table2[1M Return vs Nifty]))/_xlfn.STDEV.P(Table2[1M Return vs Nifty])</f>
        <v>-2.3473780593914459</v>
      </c>
      <c r="K728">
        <v>-36.950123700021699</v>
      </c>
      <c r="L728">
        <f>(Table2[[#This Row],[6M Return vs Nifty]]-AVERAGE(Table2[6M Return vs Nifty]))/_xlfn.STDEV.P(Table2[6M Return vs Nifty])</f>
        <v>-1.4878848013331347</v>
      </c>
      <c r="M728">
        <v>-16.0235911958335</v>
      </c>
      <c r="N728">
        <f>(Table2[[#This Row],[1W Return vs Nifty]]-AVERAGE(Table2[1W Return vs Nifty]))/_xlfn.STDEV.P(Table2[1W Return vs Nifty])</f>
        <v>-3.4648040998160696</v>
      </c>
      <c r="O728">
        <v>1231.48</v>
      </c>
      <c r="P728">
        <v>1325.3697793603001</v>
      </c>
      <c r="Q728">
        <v>1408.54659791513</v>
      </c>
      <c r="R728">
        <v>15.844440951910601</v>
      </c>
      <c r="S728" s="1">
        <f>(Table2[[#This Row],[Close Price]]-Table2[[#This Row],[20D EMA]])/Table2[[#This Row],[20D EMA]]</f>
        <v>-0.14282002143761985</v>
      </c>
      <c r="T728" s="1">
        <f>(Table2[[#This Row],[Close Price]]-Table2[[#This Row],[50D EMA]])/Table2[[#This Row],[50D EMA]]</f>
        <v>-0.20354302894284085</v>
      </c>
      <c r="U728" s="1">
        <f>(Table2[[#This Row],[Close Price]]-Table2[[#This Row],[200D EMA]])/Table2[[#This Row],[200D EMA]]</f>
        <v>-0.25057502423955758</v>
      </c>
      <c r="V728">
        <v>2.1968005785622902</v>
      </c>
      <c r="W728">
        <v>1044</v>
      </c>
      <c r="X728">
        <v>1066.9000000000001</v>
      </c>
      <c r="Y728">
        <v>1018.1</v>
      </c>
      <c r="Z728">
        <v>1084.6500000000001</v>
      </c>
      <c r="AA728">
        <v>1018.1</v>
      </c>
      <c r="AB728">
        <v>1450.3</v>
      </c>
      <c r="AC728" s="1">
        <f>(Table2[[#This Row],[Close Price]]/Table2[[#This Row],[Day Low]])-1</f>
        <v>1.1111111111111072E-2</v>
      </c>
      <c r="AD728" s="1">
        <f>(Table2[[#This Row],[Day High]]/Table2[[#This Row],[Close Price]])-1</f>
        <v>1.0704812428950605E-2</v>
      </c>
      <c r="AE728" s="1">
        <f>(Table2[[#This Row],[Close Price]]/Table2[[#This Row],[Current Week Low]])-1</f>
        <v>3.6833316962970208E-2</v>
      </c>
      <c r="AF728" s="1">
        <f>(Table2[[#This Row],[Current Week High]]/Table2[[#This Row],[Close Price]])-1</f>
        <v>2.7519893899204506E-2</v>
      </c>
      <c r="AG728" s="1">
        <f>(Table2[[#This Row],[Close Price]]/Table2[[#This Row],[Current Month Low]])-1</f>
        <v>3.6833316962970208E-2</v>
      </c>
      <c r="AH728" s="1">
        <f>(Table2[[#This Row],[Current Month High]]/Table2[[#This Row],[Close Price]])-1</f>
        <v>0.37391057218643442</v>
      </c>
      <c r="AI728">
        <v>60.524820007578597</v>
      </c>
      <c r="AJ728">
        <v>3.68333169629702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-0.24</v>
      </c>
      <c r="AM728" t="s">
        <v>3181</v>
      </c>
      <c r="AN728">
        <v>-22.43</v>
      </c>
      <c r="AO728" t="s">
        <v>3181</v>
      </c>
      <c r="AP728">
        <v>-4.9202813469682E-2</v>
      </c>
      <c r="AQ728">
        <f>(Table2[[#This Row],[Sharpe Ratio]]-AVERAGE(Table2[Sharpe Ratio]))/_xlfn.STDEV.P(Table2[Sharpe Ratio])</f>
        <v>-1.2715251076335639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715</v>
      </c>
      <c r="AT728">
        <f>_xlfn.RANK.AVG(Table2[[#This Row],[6M Return vs Nifty Z-Score]],Table2[6M Return vs Nifty Z-Score])</f>
        <v>715</v>
      </c>
      <c r="AU728">
        <f>_xlfn.RANK.AVG(Table2[[#This Row],[Sharpe Ratio Z-Score]],Table2[Sharpe Ratio Z-Score])</f>
        <v>658</v>
      </c>
      <c r="AV728">
        <f>(Table2[[#This Row],[Rank 1Y]]+Table2[[#This Row],[Rank 6M]]+Table2[[#This Row],[Rank Sharpe]])/3</f>
        <v>696</v>
      </c>
    </row>
    <row r="729" spans="1:48" x14ac:dyDescent="0.3">
      <c r="A729" t="s">
        <v>2121</v>
      </c>
      <c r="B729" t="s">
        <v>2122</v>
      </c>
      <c r="C729" t="s">
        <v>3136</v>
      </c>
      <c r="D729" t="s">
        <v>54</v>
      </c>
      <c r="E729">
        <v>2917.4499667599998</v>
      </c>
      <c r="F729">
        <v>409.15</v>
      </c>
      <c r="G729">
        <v>-80.978242022615802</v>
      </c>
      <c r="H729">
        <f>(Table2[[#This Row],[1Y Return vs Nifty]]-AVERAGE(Table2[1Y Return vs Nifty]))/_xlfn.STDEV.P(Table2[1Y Return vs Nifty])</f>
        <v>-1.797521061922237</v>
      </c>
      <c r="I729">
        <v>-24.0285638725334</v>
      </c>
      <c r="J729">
        <f>(Table2[[#This Row],[1M Return vs Nifty]]-AVERAGE(Table2[1M Return vs Nifty]))/_xlfn.STDEV.P(Table2[1M Return vs Nifty])</f>
        <v>-2.7262260867852359</v>
      </c>
      <c r="K729">
        <v>-60.127160161061198</v>
      </c>
      <c r="L729">
        <f>(Table2[[#This Row],[6M Return vs Nifty]]-AVERAGE(Table2[6M Return vs Nifty]))/_xlfn.STDEV.P(Table2[6M Return vs Nifty])</f>
        <v>-2.3084825504145332</v>
      </c>
      <c r="M729">
        <v>-11.407866809023201</v>
      </c>
      <c r="N729">
        <f>(Table2[[#This Row],[1W Return vs Nifty]]-AVERAGE(Table2[1W Return vs Nifty]))/_xlfn.STDEV.P(Table2[1W Return vs Nifty])</f>
        <v>-2.5099566814497765</v>
      </c>
      <c r="O729">
        <v>482.43</v>
      </c>
      <c r="P729">
        <v>546.41646191245297</v>
      </c>
      <c r="Q729">
        <v>698.40513008537005</v>
      </c>
      <c r="R729">
        <v>27.345213967966199</v>
      </c>
      <c r="S729" s="1">
        <f>(Table2[[#This Row],[Close Price]]-Table2[[#This Row],[20D EMA]])/Table2[[#This Row],[20D EMA]]</f>
        <v>-0.1518976846381859</v>
      </c>
      <c r="T729" s="1">
        <f>(Table2[[#This Row],[Close Price]]-Table2[[#This Row],[50D EMA]])/Table2[[#This Row],[50D EMA]]</f>
        <v>-0.2512121641284773</v>
      </c>
      <c r="U729" s="1">
        <f>(Table2[[#This Row],[Close Price]]-Table2[[#This Row],[200D EMA]])/Table2[[#This Row],[200D EMA]]</f>
        <v>-0.41416524252909304</v>
      </c>
      <c r="V729">
        <v>2.3691209918649001</v>
      </c>
      <c r="W729">
        <v>405.15</v>
      </c>
      <c r="X729">
        <v>416.9</v>
      </c>
      <c r="Y729">
        <v>372.4</v>
      </c>
      <c r="Z729">
        <v>463.7</v>
      </c>
      <c r="AA729">
        <v>372.4</v>
      </c>
      <c r="AB729">
        <v>590.70000000000005</v>
      </c>
      <c r="AC729" s="1">
        <f>(Table2[[#This Row],[Close Price]]/Table2[[#This Row],[Day Low]])-1</f>
        <v>9.8728865852153458E-3</v>
      </c>
      <c r="AD729" s="1">
        <f>(Table2[[#This Row],[Day High]]/Table2[[#This Row],[Close Price]])-1</f>
        <v>1.8941708419894843E-2</v>
      </c>
      <c r="AE729" s="1">
        <f>(Table2[[#This Row],[Close Price]]/Table2[[#This Row],[Current Week Low]])-1</f>
        <v>9.8684210526315708E-2</v>
      </c>
      <c r="AF729" s="1">
        <f>(Table2[[#This Row],[Current Week High]]/Table2[[#This Row],[Close Price]])-1</f>
        <v>0.13332518636196999</v>
      </c>
      <c r="AG729" s="1">
        <f>(Table2[[#This Row],[Close Price]]/Table2[[#This Row],[Current Month Low]])-1</f>
        <v>9.8684210526315708E-2</v>
      </c>
      <c r="AH729" s="1">
        <f>(Table2[[#This Row],[Current Month High]]/Table2[[#This Row],[Close Price]])-1</f>
        <v>0.44372479530734465</v>
      </c>
      <c r="AI729">
        <v>203.849443969204</v>
      </c>
      <c r="AJ729">
        <v>9.8684210526315699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-0.36</v>
      </c>
      <c r="AM729" t="s">
        <v>3181</v>
      </c>
      <c r="AN729">
        <v>-20.51</v>
      </c>
      <c r="AO729" t="s">
        <v>3181</v>
      </c>
      <c r="AP729">
        <v>-3.6094446563056999E-2</v>
      </c>
      <c r="AQ729">
        <f>(Table2[[#This Row],[Sharpe Ratio]]-AVERAGE(Table2[Sharpe Ratio]))/_xlfn.STDEV.P(Table2[Sharpe Ratio])</f>
        <v>-1.115805103541595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730</v>
      </c>
      <c r="AT729">
        <f>_xlfn.RANK.AVG(Table2[[#This Row],[6M Return vs Nifty Z-Score]],Table2[6M Return vs Nifty Z-Score])</f>
        <v>730</v>
      </c>
      <c r="AU729">
        <f>_xlfn.RANK.AVG(Table2[[#This Row],[Sharpe Ratio Z-Score]],Table2[Sharpe Ratio Z-Score])</f>
        <v>635</v>
      </c>
      <c r="AV729">
        <f>(Table2[[#This Row],[Rank 1Y]]+Table2[[#This Row],[Rank 6M]]+Table2[[#This Row],[Rank Sharpe]])/3</f>
        <v>698.33333333333337</v>
      </c>
    </row>
    <row r="730" spans="1:48" x14ac:dyDescent="0.3">
      <c r="A730" t="s">
        <v>1411</v>
      </c>
      <c r="B730" t="s">
        <v>1412</v>
      </c>
      <c r="C730" t="s">
        <v>3146</v>
      </c>
      <c r="D730" t="s">
        <v>86</v>
      </c>
      <c r="E730">
        <v>7608.8491434300004</v>
      </c>
      <c r="F730">
        <v>257.7</v>
      </c>
      <c r="G730">
        <v>-69.426097411433105</v>
      </c>
      <c r="H730">
        <f>(Table2[[#This Row],[1Y Return vs Nifty]]-AVERAGE(Table2[1Y Return vs Nifty]))/_xlfn.STDEV.P(Table2[1Y Return vs Nifty])</f>
        <v>-1.5992869972306574</v>
      </c>
      <c r="I730">
        <v>-7.7540773068150397</v>
      </c>
      <c r="J730">
        <f>(Table2[[#This Row],[1M Return vs Nifty]]-AVERAGE(Table2[1M Return vs Nifty]))/_xlfn.STDEV.P(Table2[1M Return vs Nifty])</f>
        <v>-0.8494232044374681</v>
      </c>
      <c r="K730">
        <v>-24.708595306693301</v>
      </c>
      <c r="L730">
        <f>(Table2[[#This Row],[6M Return vs Nifty]]-AVERAGE(Table2[6M Return vs Nifty]))/_xlfn.STDEV.P(Table2[6M Return vs Nifty])</f>
        <v>-1.0544656857457064</v>
      </c>
      <c r="M730">
        <v>5.7288659648577697E-3</v>
      </c>
      <c r="N730">
        <f>(Table2[[#This Row],[1W Return vs Nifty]]-AVERAGE(Table2[1W Return vs Nifty]))/_xlfn.STDEV.P(Table2[1W Return vs Nifty])</f>
        <v>-0.14884465411959227</v>
      </c>
      <c r="O730">
        <v>264.38</v>
      </c>
      <c r="P730">
        <v>277.55122757153799</v>
      </c>
      <c r="Q730">
        <v>318.93281859837202</v>
      </c>
      <c r="R730">
        <v>39.591798519402701</v>
      </c>
      <c r="S730" s="1">
        <f>(Table2[[#This Row],[Close Price]]-Table2[[#This Row],[20D EMA]])/Table2[[#This Row],[20D EMA]]</f>
        <v>-2.5266661623420859E-2</v>
      </c>
      <c r="T730" s="1">
        <f>(Table2[[#This Row],[Close Price]]-Table2[[#This Row],[50D EMA]])/Table2[[#This Row],[50D EMA]]</f>
        <v>-7.1522751836582701E-2</v>
      </c>
      <c r="U730" s="1">
        <f>(Table2[[#This Row],[Close Price]]-Table2[[#This Row],[200D EMA]])/Table2[[#This Row],[200D EMA]]</f>
        <v>-0.19199284309302059</v>
      </c>
      <c r="V730">
        <v>1.4450568890687301</v>
      </c>
      <c r="W730">
        <v>250.05</v>
      </c>
      <c r="X730">
        <v>258.85000000000002</v>
      </c>
      <c r="Y730">
        <v>235.4</v>
      </c>
      <c r="Z730">
        <v>258.85000000000002</v>
      </c>
      <c r="AA730">
        <v>235.4</v>
      </c>
      <c r="AB730">
        <v>298.5</v>
      </c>
      <c r="AC730" s="1">
        <f>(Table2[[#This Row],[Close Price]]/Table2[[#This Row],[Day Low]])-1</f>
        <v>3.059388122375517E-2</v>
      </c>
      <c r="AD730" s="1">
        <f>(Table2[[#This Row],[Day High]]/Table2[[#This Row],[Close Price]])-1</f>
        <v>4.4625533566162723E-3</v>
      </c>
      <c r="AE730" s="1">
        <f>(Table2[[#This Row],[Close Price]]/Table2[[#This Row],[Current Week Low]])-1</f>
        <v>9.4732370433304958E-2</v>
      </c>
      <c r="AF730" s="1">
        <f>(Table2[[#This Row],[Current Week High]]/Table2[[#This Row],[Close Price]])-1</f>
        <v>4.4625533566162723E-3</v>
      </c>
      <c r="AG730" s="1">
        <f>(Table2[[#This Row],[Close Price]]/Table2[[#This Row],[Current Month Low]])-1</f>
        <v>9.4732370433304958E-2</v>
      </c>
      <c r="AH730" s="1">
        <f>(Table2[[#This Row],[Current Month High]]/Table2[[#This Row],[Close Price]])-1</f>
        <v>0.15832363213038425</v>
      </c>
      <c r="AI730">
        <v>75.455956538610707</v>
      </c>
      <c r="AJ730">
        <v>9.4732370433304904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-0.11</v>
      </c>
      <c r="AM730" t="s">
        <v>3181</v>
      </c>
      <c r="AN730">
        <v>-9.48</v>
      </c>
      <c r="AO730" t="s">
        <v>3181</v>
      </c>
      <c r="AP730">
        <v>-0.10973816623810401</v>
      </c>
      <c r="AQ730">
        <f>(Table2[[#This Row],[Sharpe Ratio]]-AVERAGE(Table2[Sharpe Ratio]))/_xlfn.STDEV.P(Table2[Sharpe Ratio])</f>
        <v>-1.9906509490107407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661</v>
      </c>
      <c r="AU730">
        <f>_xlfn.RANK.AVG(Table2[[#This Row],[Sharpe Ratio Z-Score]],Table2[Sharpe Ratio Z-Score])</f>
        <v>719</v>
      </c>
      <c r="AV730">
        <f>(Table2[[#This Row],[Rank 1Y]]+Table2[[#This Row],[Rank 6M]]+Table2[[#This Row],[Rank Sharpe]])/3</f>
        <v>702.66666666666663</v>
      </c>
    </row>
    <row r="731" spans="1:48" x14ac:dyDescent="0.3">
      <c r="A731" t="s">
        <v>1675</v>
      </c>
      <c r="B731" t="s">
        <v>1676</v>
      </c>
      <c r="C731" t="s">
        <v>3147</v>
      </c>
      <c r="D731" t="s">
        <v>470</v>
      </c>
      <c r="E731">
        <v>5230.6446474900004</v>
      </c>
      <c r="F731">
        <v>473.1</v>
      </c>
      <c r="G731">
        <v>-51.799630810784997</v>
      </c>
      <c r="H731">
        <f>(Table2[[#This Row],[1Y Return vs Nifty]]-AVERAGE(Table2[1Y Return vs Nifty]))/_xlfn.STDEV.P(Table2[1Y Return vs Nifty])</f>
        <v>-1.2968179546414205</v>
      </c>
      <c r="I731">
        <v>-7.6676076679395004</v>
      </c>
      <c r="J731">
        <f>(Table2[[#This Row],[1M Return vs Nifty]]-AVERAGE(Table2[1M Return vs Nifty]))/_xlfn.STDEV.P(Table2[1M Return vs Nifty])</f>
        <v>-0.83945137111284374</v>
      </c>
      <c r="K731">
        <v>-32.675998307429701</v>
      </c>
      <c r="L731">
        <f>(Table2[[#This Row],[6M Return vs Nifty]]-AVERAGE(Table2[6M Return vs Nifty]))/_xlfn.STDEV.P(Table2[6M Return vs Nifty])</f>
        <v>-1.3365566674559473</v>
      </c>
      <c r="M731">
        <v>-4.7656501981316204</v>
      </c>
      <c r="N731">
        <f>(Table2[[#This Row],[1W Return vs Nifty]]-AVERAGE(Table2[1W Return vs Nifty]))/_xlfn.STDEV.P(Table2[1W Return vs Nifty])</f>
        <v>-1.135892103143707</v>
      </c>
      <c r="O731">
        <v>519.47</v>
      </c>
      <c r="P731">
        <v>552.41758323693102</v>
      </c>
      <c r="Q731">
        <v>607.56965173210995</v>
      </c>
      <c r="R731">
        <v>11.8302055007095</v>
      </c>
      <c r="S731" s="1">
        <f>(Table2[[#This Row],[Close Price]]-Table2[[#This Row],[20D EMA]])/Table2[[#This Row],[20D EMA]]</f>
        <v>-8.9264057597166352E-2</v>
      </c>
      <c r="T731" s="1">
        <f>(Table2[[#This Row],[Close Price]]-Table2[[#This Row],[50D EMA]])/Table2[[#This Row],[50D EMA]]</f>
        <v>-0.1435826549404236</v>
      </c>
      <c r="U731" s="1">
        <f>(Table2[[#This Row],[Close Price]]-Table2[[#This Row],[200D EMA]])/Table2[[#This Row],[200D EMA]]</f>
        <v>-0.22132384550273815</v>
      </c>
      <c r="V731">
        <v>0.95491825237141703</v>
      </c>
      <c r="W731">
        <v>470.35</v>
      </c>
      <c r="X731">
        <v>496.35</v>
      </c>
      <c r="Y731">
        <v>470.35</v>
      </c>
      <c r="Z731">
        <v>505.95</v>
      </c>
      <c r="AA731">
        <v>470.35</v>
      </c>
      <c r="AB731">
        <v>566.95000000000005</v>
      </c>
      <c r="AC731" s="1">
        <f>(Table2[[#This Row],[Close Price]]/Table2[[#This Row],[Day Low]])-1</f>
        <v>5.8467098968852937E-3</v>
      </c>
      <c r="AD731" s="1">
        <f>(Table2[[#This Row],[Day High]]/Table2[[#This Row],[Close Price]])-1</f>
        <v>4.9143944197844069E-2</v>
      </c>
      <c r="AE731" s="1">
        <f>(Table2[[#This Row],[Close Price]]/Table2[[#This Row],[Current Week Low]])-1</f>
        <v>5.8467098968852937E-3</v>
      </c>
      <c r="AF731" s="1">
        <f>(Table2[[#This Row],[Current Week High]]/Table2[[#This Row],[Close Price]])-1</f>
        <v>6.9435637285985896E-2</v>
      </c>
      <c r="AG731" s="1">
        <f>(Table2[[#This Row],[Close Price]]/Table2[[#This Row],[Current Month Low]])-1</f>
        <v>5.8467098968852937E-3</v>
      </c>
      <c r="AH731" s="1">
        <f>(Table2[[#This Row],[Current Month High]]/Table2[[#This Row],[Close Price]])-1</f>
        <v>0.19837243711688868</v>
      </c>
      <c r="AI731">
        <v>64.024519129148104</v>
      </c>
      <c r="AJ731">
        <v>0.58467098968852904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-0.19</v>
      </c>
      <c r="AM731" t="s">
        <v>3181</v>
      </c>
      <c r="AN731">
        <v>-13.09</v>
      </c>
      <c r="AO731" t="s">
        <v>3181</v>
      </c>
      <c r="AP731">
        <v>-0.108722637149595</v>
      </c>
      <c r="AQ731">
        <f>(Table2[[#This Row],[Sharpe Ratio]]-AVERAGE(Table2[Sharpe Ratio]))/_xlfn.STDEV.P(Table2[Sharpe Ratio])</f>
        <v>-1.9785870363246978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713</v>
      </c>
      <c r="AT731">
        <f>_xlfn.RANK.AVG(Table2[[#This Row],[6M Return vs Nifty Z-Score]],Table2[6M Return vs Nifty Z-Score])</f>
        <v>701</v>
      </c>
      <c r="AU731">
        <f>_xlfn.RANK.AVG(Table2[[#This Row],[Sharpe Ratio Z-Score]],Table2[Sharpe Ratio Z-Score])</f>
        <v>718</v>
      </c>
      <c r="AV731">
        <f>(Table2[[#This Row],[Rank 1Y]]+Table2[[#This Row],[Rank 6M]]+Table2[[#This Row],[Rank Sharpe]])/3</f>
        <v>710.66666666666663</v>
      </c>
    </row>
    <row r="732" spans="1:48" x14ac:dyDescent="0.3">
      <c r="A732" t="s">
        <v>1712</v>
      </c>
      <c r="B732" t="s">
        <v>1713</v>
      </c>
      <c r="C732" t="s">
        <v>3146</v>
      </c>
      <c r="D732" t="s">
        <v>463</v>
      </c>
      <c r="E732">
        <v>4905.6547289749997</v>
      </c>
      <c r="F732">
        <v>295.75</v>
      </c>
      <c r="G732">
        <v>-56.212907115908898</v>
      </c>
      <c r="H732">
        <f>(Table2[[#This Row],[1Y Return vs Nifty]]-AVERAGE(Table2[1Y Return vs Nifty]))/_xlfn.STDEV.P(Table2[1Y Return vs Nifty])</f>
        <v>-1.3725494945430992</v>
      </c>
      <c r="I732">
        <v>-1.6865660726195899</v>
      </c>
      <c r="J732">
        <f>(Table2[[#This Row],[1M Return vs Nifty]]-AVERAGE(Table2[1M Return vs Nifty]))/_xlfn.STDEV.P(Table2[1M Return vs Nifty])</f>
        <v>-0.14970696288162688</v>
      </c>
      <c r="K732">
        <v>-35.409431405038397</v>
      </c>
      <c r="L732">
        <f>(Table2[[#This Row],[6M Return vs Nifty]]-AVERAGE(Table2[6M Return vs Nifty]))/_xlfn.STDEV.P(Table2[6M Return vs Nifty])</f>
        <v>-1.4333356085829911</v>
      </c>
      <c r="M732">
        <v>0.95311812002589202</v>
      </c>
      <c r="N732">
        <f>(Table2[[#This Row],[1W Return vs Nifty]]-AVERAGE(Table2[1W Return vs Nifty]))/_xlfn.STDEV.P(Table2[1W Return vs Nifty])</f>
        <v>4.7140224443159157E-2</v>
      </c>
      <c r="O732">
        <v>291.55</v>
      </c>
      <c r="P732">
        <v>301.73293279156201</v>
      </c>
      <c r="Q732">
        <v>340.57419765898999</v>
      </c>
      <c r="R732">
        <v>45.388589529376198</v>
      </c>
      <c r="S732" s="1">
        <f>(Table2[[#This Row],[Close Price]]-Table2[[#This Row],[20D EMA]])/Table2[[#This Row],[20D EMA]]</f>
        <v>1.4405762304921929E-2</v>
      </c>
      <c r="T732" s="1">
        <f>(Table2[[#This Row],[Close Price]]-Table2[[#This Row],[50D EMA]])/Table2[[#This Row],[50D EMA]]</f>
        <v>-1.9828570703931195E-2</v>
      </c>
      <c r="U732" s="1">
        <f>(Table2[[#This Row],[Close Price]]-Table2[[#This Row],[200D EMA]])/Table2[[#This Row],[200D EMA]]</f>
        <v>-0.13161360422221868</v>
      </c>
      <c r="V732">
        <v>0.39364827259839502</v>
      </c>
      <c r="W732">
        <v>284.3</v>
      </c>
      <c r="X732">
        <v>297.5</v>
      </c>
      <c r="Y732">
        <v>275.89999999999998</v>
      </c>
      <c r="Z732">
        <v>297.5</v>
      </c>
      <c r="AA732">
        <v>271.45</v>
      </c>
      <c r="AB732">
        <v>311.7</v>
      </c>
      <c r="AC732" s="1">
        <f>(Table2[[#This Row],[Close Price]]/Table2[[#This Row],[Day Low]])-1</f>
        <v>4.0274358072458716E-2</v>
      </c>
      <c r="AD732" s="1">
        <f>(Table2[[#This Row],[Day High]]/Table2[[#This Row],[Close Price]])-1</f>
        <v>5.9171597633136397E-3</v>
      </c>
      <c r="AE732" s="1">
        <f>(Table2[[#This Row],[Close Price]]/Table2[[#This Row],[Current Week Low]])-1</f>
        <v>7.194635737586097E-2</v>
      </c>
      <c r="AF732" s="1">
        <f>(Table2[[#This Row],[Current Week High]]/Table2[[#This Row],[Close Price]])-1</f>
        <v>5.9171597633136397E-3</v>
      </c>
      <c r="AG732" s="1">
        <f>(Table2[[#This Row],[Close Price]]/Table2[[#This Row],[Current Month Low]])-1</f>
        <v>8.9519248480383062E-2</v>
      </c>
      <c r="AH732" s="1">
        <f>(Table2[[#This Row],[Current Month High]]/Table2[[#This Row],[Close Price]])-1</f>
        <v>5.3930684699915465E-2</v>
      </c>
      <c r="AI732">
        <v>83.398140321217198</v>
      </c>
      <c r="AJ732">
        <v>12.602322482390999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0.01</v>
      </c>
      <c r="AM732" t="s">
        <v>3182</v>
      </c>
      <c r="AN732">
        <v>-1.05</v>
      </c>
      <c r="AO732" t="s">
        <v>3181</v>
      </c>
      <c r="AP732">
        <v>-9.3594062433905001E-2</v>
      </c>
      <c r="AQ732">
        <f>(Table2[[#This Row],[Sharpe Ratio]]-AVERAGE(Table2[Sharpe Ratio]))/_xlfn.STDEV.P(Table2[Sharpe Ratio])</f>
        <v>-1.7988681031109608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720</v>
      </c>
      <c r="AT732">
        <f>_xlfn.RANK.AVG(Table2[[#This Row],[6M Return vs Nifty Z-Score]],Table2[6M Return vs Nifty Z-Score])</f>
        <v>711</v>
      </c>
      <c r="AU732">
        <f>_xlfn.RANK.AVG(Table2[[#This Row],[Sharpe Ratio Z-Score]],Table2[Sharpe Ratio Z-Score])</f>
        <v>707</v>
      </c>
      <c r="AV732">
        <f>(Table2[[#This Row],[Rank 1Y]]+Table2[[#This Row],[Rank 6M]]+Table2[[#This Row],[Rank Sharpe]])/3</f>
        <v>712.66666666666663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8234-4B5B-41C2-AF13-DF4CE4B270B0}">
  <dimension ref="A1:R1478"/>
  <sheetViews>
    <sheetView topLeftCell="D899" workbookViewId="0">
      <selection sqref="A1:Q1123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3133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3134</v>
      </c>
      <c r="D2" t="s">
        <v>18</v>
      </c>
      <c r="E2">
        <v>1802579.73187809</v>
      </c>
      <c r="F2">
        <v>1332.05</v>
      </c>
      <c r="G2">
        <v>-10.422054672905301</v>
      </c>
      <c r="H2">
        <v>-3.11834415055091</v>
      </c>
      <c r="I2">
        <v>-16.251523025268799</v>
      </c>
      <c r="J2">
        <v>1.30762834465794</v>
      </c>
      <c r="K2">
        <v>1412.52255102288</v>
      </c>
      <c r="L2">
        <v>1419.0575140149599</v>
      </c>
      <c r="M2">
        <v>40.260441077626098</v>
      </c>
      <c r="N2">
        <v>0.97440952019817395</v>
      </c>
      <c r="O2">
        <v>20.7762471378702</v>
      </c>
      <c r="P2">
        <v>17.093002812939499</v>
      </c>
      <c r="Q2">
        <v>-2.2553031439509999E-2</v>
      </c>
    </row>
    <row r="3" spans="1:17" x14ac:dyDescent="0.3">
      <c r="A3" t="s">
        <v>19</v>
      </c>
      <c r="B3" t="s">
        <v>20</v>
      </c>
      <c r="C3" t="s">
        <v>3135</v>
      </c>
      <c r="D3" t="s">
        <v>21</v>
      </c>
      <c r="E3">
        <v>1435819.9410807099</v>
      </c>
      <c r="F3">
        <v>3968.45</v>
      </c>
      <c r="G3">
        <v>-9.0632257413828192</v>
      </c>
      <c r="H3">
        <v>1.6967971703909499</v>
      </c>
      <c r="I3">
        <v>-4.3585725882661803</v>
      </c>
      <c r="J3">
        <v>1.4458331468221699</v>
      </c>
      <c r="K3">
        <v>4204.5551508353401</v>
      </c>
      <c r="L3">
        <v>4055.7735490729601</v>
      </c>
      <c r="M3">
        <v>43.115531494667799</v>
      </c>
      <c r="N3">
        <v>0.95979800534252702</v>
      </c>
      <c r="O3">
        <v>15.718983482215901</v>
      </c>
      <c r="P3">
        <v>19.8565388100271</v>
      </c>
      <c r="Q3">
        <v>-2.0904690743419999E-2</v>
      </c>
    </row>
    <row r="4" spans="1:17" x14ac:dyDescent="0.3">
      <c r="A4" t="s">
        <v>22</v>
      </c>
      <c r="B4" t="s">
        <v>23</v>
      </c>
      <c r="C4" t="s">
        <v>3136</v>
      </c>
      <c r="D4" t="s">
        <v>24</v>
      </c>
      <c r="E4">
        <v>1326348.24113658</v>
      </c>
      <c r="F4">
        <v>1735.7</v>
      </c>
      <c r="G4">
        <v>-9.3100522446652203</v>
      </c>
      <c r="H4">
        <v>5.9825270628086997</v>
      </c>
      <c r="I4">
        <v>6.1975204033459201</v>
      </c>
      <c r="J4">
        <v>0.53941960719558801</v>
      </c>
      <c r="K4">
        <v>1689.3481681273399</v>
      </c>
      <c r="L4">
        <v>1616.00994816754</v>
      </c>
      <c r="M4">
        <v>56.377786928704502</v>
      </c>
      <c r="N4">
        <v>0.78099254934704898</v>
      </c>
      <c r="O4">
        <v>3.3588753816903698</v>
      </c>
      <c r="P4">
        <v>27.292728539474101</v>
      </c>
      <c r="Q4">
        <v>-5.4260308095530001E-2</v>
      </c>
    </row>
    <row r="5" spans="1:17" x14ac:dyDescent="0.3">
      <c r="A5" t="s">
        <v>25</v>
      </c>
      <c r="B5" t="s">
        <v>26</v>
      </c>
      <c r="C5" t="s">
        <v>3137</v>
      </c>
      <c r="D5" t="s">
        <v>27</v>
      </c>
      <c r="E5">
        <v>964806.89248223999</v>
      </c>
      <c r="F5">
        <v>1612.6</v>
      </c>
      <c r="G5">
        <v>49.490999460986302</v>
      </c>
      <c r="H5">
        <v>1.37529866906305</v>
      </c>
      <c r="I5">
        <v>16.580563618945501</v>
      </c>
      <c r="J5">
        <v>-2.2699754571480901</v>
      </c>
      <c r="K5">
        <v>1633.6616088359301</v>
      </c>
      <c r="L5">
        <v>1409.5159299659699</v>
      </c>
      <c r="M5">
        <v>24.746968542447799</v>
      </c>
      <c r="N5">
        <v>0.67038802836308498</v>
      </c>
      <c r="O5">
        <v>10.3187399231055</v>
      </c>
      <c r="P5">
        <v>80.088223798090297</v>
      </c>
      <c r="Q5">
        <v>0.16332606028221899</v>
      </c>
    </row>
    <row r="6" spans="1:17" x14ac:dyDescent="0.3">
      <c r="A6" t="s">
        <v>28</v>
      </c>
      <c r="B6" t="s">
        <v>29</v>
      </c>
      <c r="C6" t="s">
        <v>3136</v>
      </c>
      <c r="D6" t="s">
        <v>24</v>
      </c>
      <c r="E6">
        <v>911618.34866460005</v>
      </c>
      <c r="F6">
        <v>1292.25</v>
      </c>
      <c r="G6">
        <v>14.310425607853199</v>
      </c>
      <c r="H6">
        <v>9.1196005566749108</v>
      </c>
      <c r="I6">
        <v>6.3296395445897602</v>
      </c>
      <c r="J6">
        <v>5.3699228994233499</v>
      </c>
      <c r="K6">
        <v>1253.9209976447501</v>
      </c>
      <c r="L6">
        <v>1161.36773010653</v>
      </c>
      <c r="M6">
        <v>66.158673360446102</v>
      </c>
      <c r="N6">
        <v>1.10713065348641</v>
      </c>
      <c r="O6">
        <v>5.42464693364286</v>
      </c>
      <c r="P6">
        <v>42.114813592873602</v>
      </c>
      <c r="Q6">
        <v>9.1358205196656994E-2</v>
      </c>
    </row>
    <row r="7" spans="1:17" x14ac:dyDescent="0.3">
      <c r="A7" t="s">
        <v>30</v>
      </c>
      <c r="B7" t="s">
        <v>31</v>
      </c>
      <c r="C7" t="s">
        <v>3136</v>
      </c>
      <c r="D7" t="s">
        <v>32</v>
      </c>
      <c r="E7">
        <v>731997.33518867998</v>
      </c>
      <c r="F7">
        <v>820.2</v>
      </c>
      <c r="G7">
        <v>18.161883872471002</v>
      </c>
      <c r="H7">
        <v>10.12580594568</v>
      </c>
      <c r="I7">
        <v>-8.2670144552843894</v>
      </c>
      <c r="J7">
        <v>5.0480634453841899</v>
      </c>
      <c r="K7">
        <v>805.00934361887903</v>
      </c>
      <c r="L7">
        <v>774.02223587947105</v>
      </c>
      <c r="M7">
        <v>61.056993296949798</v>
      </c>
      <c r="N7">
        <v>0.99186354917913999</v>
      </c>
      <c r="O7">
        <v>11.1923920994879</v>
      </c>
      <c r="P7">
        <v>47.743853012699198</v>
      </c>
      <c r="Q7">
        <v>5.0896262534650002E-2</v>
      </c>
    </row>
    <row r="8" spans="1:17" x14ac:dyDescent="0.3">
      <c r="A8" t="s">
        <v>33</v>
      </c>
      <c r="B8" t="s">
        <v>34</v>
      </c>
      <c r="C8" t="s">
        <v>3135</v>
      </c>
      <c r="D8" t="s">
        <v>21</v>
      </c>
      <c r="E8">
        <v>727839.25241197494</v>
      </c>
      <c r="F8">
        <v>1757.25</v>
      </c>
      <c r="G8">
        <v>1.55131768487396</v>
      </c>
      <c r="H8">
        <v>1.58942749843817</v>
      </c>
      <c r="I8">
        <v>17.155229641758499</v>
      </c>
      <c r="J8">
        <v>-3.1413656441813198</v>
      </c>
      <c r="K8">
        <v>1869.20800629578</v>
      </c>
      <c r="L8">
        <v>1707.5005732387201</v>
      </c>
      <c r="M8">
        <v>25.4239170430154</v>
      </c>
      <c r="N8">
        <v>0.97917574310586897</v>
      </c>
      <c r="O8">
        <v>13.3276426234172</v>
      </c>
      <c r="P8">
        <v>30.007768283209401</v>
      </c>
      <c r="Q8">
        <v>-3.6561978102467002E-2</v>
      </c>
    </row>
    <row r="9" spans="1:17" x14ac:dyDescent="0.3">
      <c r="A9" t="s">
        <v>35</v>
      </c>
      <c r="B9" t="s">
        <v>36</v>
      </c>
      <c r="C9" t="s">
        <v>3138</v>
      </c>
      <c r="D9" t="s">
        <v>37</v>
      </c>
      <c r="E9">
        <v>611473.761628079</v>
      </c>
      <c r="F9">
        <v>488.8</v>
      </c>
      <c r="G9">
        <v>-12.76610810645</v>
      </c>
      <c r="H9">
        <v>1.0542033934058701</v>
      </c>
      <c r="I9">
        <v>4.26362459972216</v>
      </c>
      <c r="J9">
        <v>2.9992777487503499</v>
      </c>
      <c r="K9">
        <v>494.01643019282898</v>
      </c>
      <c r="L9">
        <v>466.76844278645598</v>
      </c>
      <c r="M9">
        <v>55.1919966355822</v>
      </c>
      <c r="N9">
        <v>0.99722463934322103</v>
      </c>
      <c r="O9">
        <v>8.1219312602291307</v>
      </c>
      <c r="P9">
        <v>22.398898209590499</v>
      </c>
      <c r="Q9">
        <v>0.13174902896569901</v>
      </c>
    </row>
    <row r="10" spans="1:17" x14ac:dyDescent="0.3">
      <c r="A10" t="s">
        <v>38</v>
      </c>
      <c r="B10" t="s">
        <v>39</v>
      </c>
      <c r="C10" t="s">
        <v>3138</v>
      </c>
      <c r="D10" t="s">
        <v>40</v>
      </c>
      <c r="E10">
        <v>594035.41081515001</v>
      </c>
      <c r="F10">
        <v>2528.25</v>
      </c>
      <c r="G10">
        <v>-25.083680062768799</v>
      </c>
      <c r="H10">
        <v>-7.3977809527532701</v>
      </c>
      <c r="I10">
        <v>6.4825231941499002</v>
      </c>
      <c r="J10">
        <v>-2.0583057253386801</v>
      </c>
      <c r="K10">
        <v>2737.7576289813201</v>
      </c>
      <c r="L10">
        <v>2621.2688380971699</v>
      </c>
      <c r="M10">
        <v>28.041394168511601</v>
      </c>
      <c r="N10">
        <v>1.2093191167370401</v>
      </c>
      <c r="O10">
        <v>20.043508355581899</v>
      </c>
      <c r="P10">
        <v>16.399254160815801</v>
      </c>
      <c r="Q10">
        <v>-4.7604331331776002E-2</v>
      </c>
    </row>
    <row r="11" spans="1:17" x14ac:dyDescent="0.3">
      <c r="A11" t="s">
        <v>41</v>
      </c>
      <c r="B11" t="s">
        <v>42</v>
      </c>
      <c r="C11" t="s">
        <v>3136</v>
      </c>
      <c r="D11" t="s">
        <v>43</v>
      </c>
      <c r="E11">
        <v>583828.91279080498</v>
      </c>
      <c r="F11">
        <v>923.05</v>
      </c>
      <c r="G11">
        <v>26.401834703716698</v>
      </c>
      <c r="H11">
        <v>-1.28864098749421</v>
      </c>
      <c r="I11">
        <v>-14.696812956711</v>
      </c>
      <c r="J11">
        <v>3.0259116576415499</v>
      </c>
      <c r="K11">
        <v>982.18818250748097</v>
      </c>
      <c r="L11">
        <v>963.92472939350705</v>
      </c>
      <c r="M11">
        <v>50.919233584548998</v>
      </c>
      <c r="N11">
        <v>0.54594259140968504</v>
      </c>
      <c r="O11">
        <v>32.387194626509903</v>
      </c>
      <c r="P11">
        <v>54.291684078562398</v>
      </c>
      <c r="Q11">
        <v>-3.4254459825753002E-2</v>
      </c>
    </row>
    <row r="12" spans="1:17" x14ac:dyDescent="0.3">
      <c r="A12" t="s">
        <v>44</v>
      </c>
      <c r="B12" t="s">
        <v>45</v>
      </c>
      <c r="C12" t="s">
        <v>3139</v>
      </c>
      <c r="D12" t="s">
        <v>46</v>
      </c>
      <c r="E12">
        <v>498113.56991605001</v>
      </c>
      <c r="F12">
        <v>3622.3</v>
      </c>
      <c r="G12">
        <v>-3.19699752064765</v>
      </c>
      <c r="H12">
        <v>-1.6456226649166401</v>
      </c>
      <c r="I12">
        <v>-6.4469176452935004</v>
      </c>
      <c r="J12">
        <v>-0.797013465646214</v>
      </c>
      <c r="K12">
        <v>3559.7566380815201</v>
      </c>
      <c r="L12">
        <v>3481.8370566837998</v>
      </c>
      <c r="M12">
        <v>39.7445985181403</v>
      </c>
      <c r="N12">
        <v>1.20861911878379</v>
      </c>
      <c r="O12">
        <v>8.2157745079093303</v>
      </c>
      <c r="P12">
        <v>26.166385120426298</v>
      </c>
      <c r="Q12">
        <v>8.9137061029044007E-2</v>
      </c>
    </row>
    <row r="13" spans="1:17" x14ac:dyDescent="0.3">
      <c r="A13" t="s">
        <v>47</v>
      </c>
      <c r="B13" t="s">
        <v>48</v>
      </c>
      <c r="C13" t="s">
        <v>3135</v>
      </c>
      <c r="D13" t="s">
        <v>21</v>
      </c>
      <c r="E13">
        <v>477916.66243964498</v>
      </c>
      <c r="F13">
        <v>1766.05</v>
      </c>
      <c r="G13">
        <v>11.5400913848407</v>
      </c>
      <c r="H13">
        <v>8.4046114733511104</v>
      </c>
      <c r="I13">
        <v>22.709475112480799</v>
      </c>
      <c r="J13">
        <v>0.227524037808776</v>
      </c>
      <c r="K13">
        <v>1779.3709603668999</v>
      </c>
      <c r="L13">
        <v>1593.3418286201199</v>
      </c>
      <c r="M13">
        <v>46.870117916138497</v>
      </c>
      <c r="N13">
        <v>0.89517002401308698</v>
      </c>
      <c r="O13">
        <v>6.9335522776818399</v>
      </c>
      <c r="P13">
        <v>42.999999999999901</v>
      </c>
      <c r="Q13">
        <v>4.6907460318982998E-2</v>
      </c>
    </row>
    <row r="14" spans="1:17" x14ac:dyDescent="0.3">
      <c r="A14" t="s">
        <v>49</v>
      </c>
      <c r="B14" t="s">
        <v>50</v>
      </c>
      <c r="C14" t="s">
        <v>3140</v>
      </c>
      <c r="D14" t="s">
        <v>51</v>
      </c>
      <c r="E14">
        <v>443613.04260330001</v>
      </c>
      <c r="F14">
        <v>1848.9</v>
      </c>
      <c r="G14">
        <v>42.976917868714303</v>
      </c>
      <c r="H14">
        <v>2.3900244639948398</v>
      </c>
      <c r="I14">
        <v>14.637896727560699</v>
      </c>
      <c r="J14">
        <v>2.0278499635926899</v>
      </c>
      <c r="K14">
        <v>1843.5989179549499</v>
      </c>
      <c r="L14">
        <v>1627.5828055176701</v>
      </c>
      <c r="M14">
        <v>40.2246270383813</v>
      </c>
      <c r="N14">
        <v>0.886800854946731</v>
      </c>
      <c r="O14">
        <v>6.0279084861268597</v>
      </c>
      <c r="P14">
        <v>73.061262694809699</v>
      </c>
      <c r="Q14">
        <v>0.14575349921580499</v>
      </c>
    </row>
    <row r="15" spans="1:17" x14ac:dyDescent="0.3">
      <c r="A15" t="s">
        <v>52</v>
      </c>
      <c r="B15" t="s">
        <v>53</v>
      </c>
      <c r="C15" t="s">
        <v>3136</v>
      </c>
      <c r="D15" t="s">
        <v>54</v>
      </c>
      <c r="E15">
        <v>426244.59435949998</v>
      </c>
      <c r="F15">
        <v>6889.75</v>
      </c>
      <c r="G15">
        <v>-34.911633316861199</v>
      </c>
      <c r="H15">
        <v>-3.3459681591746202</v>
      </c>
      <c r="I15">
        <v>-6.9779082216830997</v>
      </c>
      <c r="J15">
        <v>-5.8590263622124099E-2</v>
      </c>
      <c r="K15">
        <v>7117.4767199280896</v>
      </c>
      <c r="L15">
        <v>7054.4847728783998</v>
      </c>
      <c r="M15">
        <v>45.359121073369799</v>
      </c>
      <c r="N15">
        <v>1.0236623100725899</v>
      </c>
      <c r="O15">
        <v>13.647084437026001</v>
      </c>
      <c r="P15">
        <v>11.3440964478489</v>
      </c>
      <c r="Q15">
        <v>-6.3242166682189002E-2</v>
      </c>
    </row>
    <row r="16" spans="1:17" x14ac:dyDescent="0.3">
      <c r="A16" t="s">
        <v>55</v>
      </c>
      <c r="B16" t="s">
        <v>56</v>
      </c>
      <c r="C16" t="s">
        <v>3141</v>
      </c>
      <c r="D16" t="s">
        <v>57</v>
      </c>
      <c r="E16">
        <v>395769.42825921002</v>
      </c>
      <c r="F16">
        <v>408.15</v>
      </c>
      <c r="G16">
        <v>46.226522024482698</v>
      </c>
      <c r="H16">
        <v>-2.40252828849091</v>
      </c>
      <c r="I16">
        <v>3.5144314025116801</v>
      </c>
      <c r="J16">
        <v>0.75860021413838397</v>
      </c>
      <c r="K16">
        <v>412.94454709129099</v>
      </c>
      <c r="L16">
        <v>368.43360756654801</v>
      </c>
      <c r="M16">
        <v>42.722014284695398</v>
      </c>
      <c r="N16">
        <v>0.82160772548761196</v>
      </c>
      <c r="O16">
        <v>9.8738208991792291</v>
      </c>
      <c r="P16">
        <v>75.850926324859898</v>
      </c>
      <c r="Q16">
        <v>0.186751723497844</v>
      </c>
    </row>
    <row r="17" spans="1:17" x14ac:dyDescent="0.3">
      <c r="A17" t="s">
        <v>58</v>
      </c>
      <c r="B17" t="s">
        <v>59</v>
      </c>
      <c r="C17" t="s">
        <v>3136</v>
      </c>
      <c r="D17" t="s">
        <v>24</v>
      </c>
      <c r="E17">
        <v>358748.07201617898</v>
      </c>
      <c r="F17">
        <v>1159.55</v>
      </c>
      <c r="G17">
        <v>-8.7665934799377805</v>
      </c>
      <c r="H17">
        <v>0.709119718590142</v>
      </c>
      <c r="I17">
        <v>-6.2367506596832598</v>
      </c>
      <c r="J17">
        <v>1.4489012132035399</v>
      </c>
      <c r="K17">
        <v>1186.9933967800901</v>
      </c>
      <c r="L17">
        <v>1149.5095737776301</v>
      </c>
      <c r="M17">
        <v>47.119589018163502</v>
      </c>
      <c r="N17">
        <v>1.0813146592207099</v>
      </c>
      <c r="O17">
        <v>15.531887370100399</v>
      </c>
      <c r="P17">
        <v>19.788223140495798</v>
      </c>
      <c r="Q17">
        <v>4.7876341450269998E-2</v>
      </c>
    </row>
    <row r="18" spans="1:17" x14ac:dyDescent="0.3">
      <c r="A18" t="s">
        <v>60</v>
      </c>
      <c r="B18" t="s">
        <v>61</v>
      </c>
      <c r="C18" t="s">
        <v>3142</v>
      </c>
      <c r="D18" t="s">
        <v>62</v>
      </c>
      <c r="E18">
        <v>348246.43907823</v>
      </c>
      <c r="F18">
        <v>11076.45</v>
      </c>
      <c r="G18">
        <v>-20.281841515081499</v>
      </c>
      <c r="H18">
        <v>-8.7856200795607702</v>
      </c>
      <c r="I18">
        <v>-20.5817270455046</v>
      </c>
      <c r="J18">
        <v>-4.8691268004423502</v>
      </c>
      <c r="K18">
        <v>12231.4849142537</v>
      </c>
      <c r="L18">
        <v>11950.9802955132</v>
      </c>
      <c r="M18">
        <v>25.304165384227399</v>
      </c>
      <c r="N18">
        <v>1.40239848445886</v>
      </c>
      <c r="O18">
        <v>23.505274704440499</v>
      </c>
      <c r="P18">
        <v>13.748697067567599</v>
      </c>
      <c r="Q18">
        <v>3.0138230827029999E-2</v>
      </c>
    </row>
    <row r="19" spans="1:17" x14ac:dyDescent="0.3">
      <c r="A19" t="s">
        <v>63</v>
      </c>
      <c r="B19" t="s">
        <v>64</v>
      </c>
      <c r="C19" t="s">
        <v>3136</v>
      </c>
      <c r="D19" t="s">
        <v>24</v>
      </c>
      <c r="E19">
        <v>344171.09600650001</v>
      </c>
      <c r="F19">
        <v>1731.1</v>
      </c>
      <c r="G19">
        <v>-27.342257066666502</v>
      </c>
      <c r="H19">
        <v>-6.8298086937529506E-2</v>
      </c>
      <c r="I19">
        <v>2.7854307285447102</v>
      </c>
      <c r="J19">
        <v>-1.0827340603575699</v>
      </c>
      <c r="K19">
        <v>1810.88833834511</v>
      </c>
      <c r="L19">
        <v>1790.0320899675501</v>
      </c>
      <c r="M19">
        <v>27.4123817843099</v>
      </c>
      <c r="N19">
        <v>0.99981834930312496</v>
      </c>
      <c r="O19">
        <v>12.1830050257061</v>
      </c>
      <c r="P19">
        <v>12.1287689866243</v>
      </c>
      <c r="Q19">
        <v>-0.120314725496643</v>
      </c>
    </row>
    <row r="20" spans="1:17" x14ac:dyDescent="0.3">
      <c r="A20" t="s">
        <v>65</v>
      </c>
      <c r="B20" t="s">
        <v>66</v>
      </c>
      <c r="C20" t="s">
        <v>3143</v>
      </c>
      <c r="D20" t="s">
        <v>67</v>
      </c>
      <c r="E20">
        <v>340165.91535452497</v>
      </c>
      <c r="F20">
        <v>2947.25</v>
      </c>
      <c r="G20">
        <v>1.57498608367916</v>
      </c>
      <c r="H20">
        <v>0.64297277667187402</v>
      </c>
      <c r="I20">
        <v>-10.118567668113</v>
      </c>
      <c r="J20">
        <v>5.1918960525796098</v>
      </c>
      <c r="K20">
        <v>3010.2010075800999</v>
      </c>
      <c r="L20">
        <v>3003.6336184023999</v>
      </c>
      <c r="M20">
        <v>55.610390687564298</v>
      </c>
      <c r="N20">
        <v>0.93052480203347998</v>
      </c>
      <c r="O20">
        <v>27.0302824667062</v>
      </c>
      <c r="P20">
        <v>37.593370681605897</v>
      </c>
      <c r="Q20">
        <v>7.4924918549944E-2</v>
      </c>
    </row>
    <row r="21" spans="1:17" x14ac:dyDescent="0.3">
      <c r="A21" t="s">
        <v>68</v>
      </c>
      <c r="B21" t="s">
        <v>69</v>
      </c>
      <c r="C21" t="s">
        <v>3134</v>
      </c>
      <c r="D21" t="s">
        <v>70</v>
      </c>
      <c r="E21">
        <v>334824.13106768997</v>
      </c>
      <c r="F21">
        <v>266.14999999999998</v>
      </c>
      <c r="G21">
        <v>16.111013518455501</v>
      </c>
      <c r="H21">
        <v>-5.7179834011454904</v>
      </c>
      <c r="I21">
        <v>-12.9678919948269</v>
      </c>
      <c r="J21">
        <v>-2.97446185520637</v>
      </c>
      <c r="K21">
        <v>288.70200196529998</v>
      </c>
      <c r="L21">
        <v>275.24674301189901</v>
      </c>
      <c r="M21">
        <v>19.466363539192599</v>
      </c>
      <c r="N21">
        <v>0.65646892063212003</v>
      </c>
      <c r="O21">
        <v>29.626150666917098</v>
      </c>
      <c r="P21">
        <v>44.489685124864202</v>
      </c>
      <c r="Q21">
        <v>5.8869005252225999E-2</v>
      </c>
    </row>
    <row r="22" spans="1:17" x14ac:dyDescent="0.3">
      <c r="A22" t="s">
        <v>71</v>
      </c>
      <c r="B22" t="s">
        <v>72</v>
      </c>
      <c r="C22" t="s">
        <v>3142</v>
      </c>
      <c r="D22" t="s">
        <v>62</v>
      </c>
      <c r="E22">
        <v>327067.21668483497</v>
      </c>
      <c r="F22">
        <v>2728.55</v>
      </c>
      <c r="G22">
        <v>60.201283978589103</v>
      </c>
      <c r="H22">
        <v>-6.5978571563161799</v>
      </c>
      <c r="I22">
        <v>17.787519087973401</v>
      </c>
      <c r="J22">
        <v>-1.4961196550359901</v>
      </c>
      <c r="K22">
        <v>2893.0599417235198</v>
      </c>
      <c r="L22">
        <v>2506.25420189856</v>
      </c>
      <c r="M22">
        <v>27.4996295947909</v>
      </c>
      <c r="N22">
        <v>1.34619405123572</v>
      </c>
      <c r="O22">
        <v>18.088361950486501</v>
      </c>
      <c r="P22">
        <v>88.1758620689655</v>
      </c>
      <c r="Q22">
        <v>0.17684780857994301</v>
      </c>
    </row>
    <row r="23" spans="1:17" x14ac:dyDescent="0.3">
      <c r="A23" t="s">
        <v>73</v>
      </c>
      <c r="B23" t="s">
        <v>74</v>
      </c>
      <c r="C23" t="s">
        <v>3144</v>
      </c>
      <c r="D23" t="s">
        <v>75</v>
      </c>
      <c r="E23">
        <v>318917.02028845501</v>
      </c>
      <c r="F23">
        <v>11065.65</v>
      </c>
      <c r="G23">
        <v>4.5208312866402203</v>
      </c>
      <c r="H23">
        <v>1.14129427589745</v>
      </c>
      <c r="I23">
        <v>3.7596011470583299</v>
      </c>
      <c r="J23">
        <v>5.0680789748694401</v>
      </c>
      <c r="K23">
        <v>11312.7799007546</v>
      </c>
      <c r="L23">
        <v>10642.868662491201</v>
      </c>
      <c r="M23">
        <v>54.844379180882299</v>
      </c>
      <c r="N23">
        <v>1.30607648337028</v>
      </c>
      <c r="O23">
        <v>9.6907999078228606</v>
      </c>
      <c r="P23">
        <v>32.505298703164797</v>
      </c>
      <c r="Q23">
        <v>3.076351908454E-2</v>
      </c>
    </row>
    <row r="24" spans="1:17" x14ac:dyDescent="0.3">
      <c r="A24" t="s">
        <v>76</v>
      </c>
      <c r="B24" t="s">
        <v>77</v>
      </c>
      <c r="C24" t="s">
        <v>3142</v>
      </c>
      <c r="D24" t="s">
        <v>62</v>
      </c>
      <c r="E24">
        <v>307013.11882706499</v>
      </c>
      <c r="F24">
        <v>834.05</v>
      </c>
      <c r="G24">
        <v>5.8081075497479899</v>
      </c>
      <c r="H24">
        <v>-7.7884735619517</v>
      </c>
      <c r="I24">
        <v>-25.931282717186601</v>
      </c>
      <c r="J24">
        <v>-3.2640712343157698</v>
      </c>
      <c r="K24">
        <v>945.96825190181096</v>
      </c>
      <c r="L24">
        <v>931.72125863327597</v>
      </c>
      <c r="M24">
        <v>23.182614915337499</v>
      </c>
      <c r="N24">
        <v>0.91215247349742501</v>
      </c>
      <c r="O24">
        <v>41.358431748696098</v>
      </c>
      <c r="P24">
        <v>33.171004311033002</v>
      </c>
      <c r="Q24">
        <v>6.8758111018902002E-2</v>
      </c>
    </row>
    <row r="25" spans="1:17" x14ac:dyDescent="0.3">
      <c r="A25" t="s">
        <v>78</v>
      </c>
      <c r="B25" t="s">
        <v>79</v>
      </c>
      <c r="C25" t="s">
        <v>3141</v>
      </c>
      <c r="D25" t="s">
        <v>80</v>
      </c>
      <c r="E25">
        <v>298363.37051352003</v>
      </c>
      <c r="F25">
        <v>320.8</v>
      </c>
      <c r="G25">
        <v>31.828958050938699</v>
      </c>
      <c r="H25">
        <v>-4.0503643934470199</v>
      </c>
      <c r="I25">
        <v>-4.7844205864616498</v>
      </c>
      <c r="J25">
        <v>1.25271969117305</v>
      </c>
      <c r="K25">
        <v>331.64316863298598</v>
      </c>
      <c r="L25">
        <v>306.13478300787398</v>
      </c>
      <c r="M25">
        <v>35.934930417826401</v>
      </c>
      <c r="N25">
        <v>0.83977152357378604</v>
      </c>
      <c r="O25">
        <v>14.1677057356608</v>
      </c>
      <c r="P25">
        <v>60</v>
      </c>
      <c r="Q25">
        <v>0.11615928527425801</v>
      </c>
    </row>
    <row r="26" spans="1:17" x14ac:dyDescent="0.3">
      <c r="A26" t="s">
        <v>81</v>
      </c>
      <c r="B26" t="s">
        <v>82</v>
      </c>
      <c r="C26" t="s">
        <v>3145</v>
      </c>
      <c r="D26" t="s">
        <v>83</v>
      </c>
      <c r="E26">
        <v>297224.318137275</v>
      </c>
      <c r="F26">
        <v>1375.95</v>
      </c>
      <c r="G26">
        <v>48.471013268594596</v>
      </c>
      <c r="H26">
        <v>2.1414946587914301</v>
      </c>
      <c r="I26">
        <v>-4.3054659331930996</v>
      </c>
      <c r="J26">
        <v>4.02254388235208</v>
      </c>
      <c r="K26">
        <v>1417.5411177928499</v>
      </c>
      <c r="L26">
        <v>1337.15833946967</v>
      </c>
      <c r="M26">
        <v>56.230075835650403</v>
      </c>
      <c r="N26">
        <v>0.88815079903045802</v>
      </c>
      <c r="O26">
        <v>17.838584250881201</v>
      </c>
      <c r="P26">
        <v>79.346976016683996</v>
      </c>
      <c r="Q26">
        <v>7.7034942002480997E-2</v>
      </c>
    </row>
    <row r="27" spans="1:17" x14ac:dyDescent="0.3">
      <c r="A27" t="s">
        <v>84</v>
      </c>
      <c r="B27" t="s">
        <v>85</v>
      </c>
      <c r="C27" t="s">
        <v>3146</v>
      </c>
      <c r="D27" t="s">
        <v>86</v>
      </c>
      <c r="E27">
        <v>289802.12166830001</v>
      </c>
      <c r="F27">
        <v>3267.05</v>
      </c>
      <c r="G27">
        <v>-24.438482499333102</v>
      </c>
      <c r="H27">
        <v>-7.3112850506792002</v>
      </c>
      <c r="I27">
        <v>-15.5265831214443</v>
      </c>
      <c r="J27">
        <v>1.0179594970039501</v>
      </c>
      <c r="K27">
        <v>3490.9757880053098</v>
      </c>
      <c r="L27">
        <v>3459.94213261913</v>
      </c>
      <c r="M27">
        <v>34.143740885052203</v>
      </c>
      <c r="N27">
        <v>0.75356342381539299</v>
      </c>
      <c r="O27">
        <v>18.974304035750801</v>
      </c>
      <c r="P27">
        <v>6.9183316152046297</v>
      </c>
      <c r="Q27">
        <v>1.9538368913342999E-2</v>
      </c>
    </row>
    <row r="28" spans="1:17" x14ac:dyDescent="0.3">
      <c r="A28" t="s">
        <v>87</v>
      </c>
      <c r="B28" t="s">
        <v>88</v>
      </c>
      <c r="C28" t="s">
        <v>3135</v>
      </c>
      <c r="D28" t="s">
        <v>21</v>
      </c>
      <c r="E28">
        <v>288352.38909914001</v>
      </c>
      <c r="F28">
        <v>551.79999999999995</v>
      </c>
      <c r="G28">
        <v>17.6608487772288</v>
      </c>
      <c r="H28">
        <v>9.7426043409140508</v>
      </c>
      <c r="I28">
        <v>13.558051951307201</v>
      </c>
      <c r="J28">
        <v>4.0750433321499004</v>
      </c>
      <c r="K28">
        <v>536.05306961109898</v>
      </c>
      <c r="L28">
        <v>500.68987549994802</v>
      </c>
      <c r="M28">
        <v>72.747051738213003</v>
      </c>
      <c r="N28">
        <v>1.3827017490443101</v>
      </c>
      <c r="O28">
        <v>5.0924247915911502</v>
      </c>
      <c r="P28">
        <v>46.366047745358003</v>
      </c>
      <c r="Q28">
        <v>-8.3591298360128005E-2</v>
      </c>
    </row>
    <row r="29" spans="1:17" x14ac:dyDescent="0.3">
      <c r="A29" t="s">
        <v>89</v>
      </c>
      <c r="B29" t="s">
        <v>90</v>
      </c>
      <c r="C29" t="s">
        <v>3147</v>
      </c>
      <c r="D29" t="s">
        <v>91</v>
      </c>
      <c r="E29">
        <v>284008.67924999999</v>
      </c>
      <c r="F29">
        <v>4246.7</v>
      </c>
      <c r="G29">
        <v>106.07970929495499</v>
      </c>
      <c r="H29">
        <v>1.53981631862395</v>
      </c>
      <c r="I29">
        <v>0.50731811955987804</v>
      </c>
      <c r="J29">
        <v>0.32307638839531799</v>
      </c>
      <c r="K29">
        <v>4470.7318460515298</v>
      </c>
      <c r="L29">
        <v>4111.8127670469503</v>
      </c>
      <c r="M29">
        <v>40.595011160718698</v>
      </c>
      <c r="N29">
        <v>0.78585928310895303</v>
      </c>
      <c r="O29">
        <v>33.627287069960197</v>
      </c>
      <c r="P29">
        <v>133.50837159431401</v>
      </c>
      <c r="Q29">
        <v>0.24561607020602799</v>
      </c>
    </row>
    <row r="30" spans="1:17" x14ac:dyDescent="0.3">
      <c r="A30" t="s">
        <v>92</v>
      </c>
      <c r="B30" t="s">
        <v>93</v>
      </c>
      <c r="C30" t="s">
        <v>3146</v>
      </c>
      <c r="D30" t="s">
        <v>94</v>
      </c>
      <c r="E30">
        <v>281441.41633360402</v>
      </c>
      <c r="F30">
        <v>2935.65</v>
      </c>
      <c r="G30">
        <v>-28.8696208693903</v>
      </c>
      <c r="H30">
        <v>-3.2589194161189599</v>
      </c>
      <c r="I30">
        <v>-8.4162937834113194</v>
      </c>
      <c r="J30">
        <v>1.0177144687175499</v>
      </c>
      <c r="K30">
        <v>3090.3627665870899</v>
      </c>
      <c r="L30">
        <v>3053.3803430644798</v>
      </c>
      <c r="M30">
        <v>40.964553497938503</v>
      </c>
      <c r="N30">
        <v>0.66933925656327697</v>
      </c>
      <c r="O30">
        <v>16.599390254287801</v>
      </c>
      <c r="P30">
        <v>9.9453203999850306</v>
      </c>
      <c r="Q30">
        <v>-6.5847897869931005E-2</v>
      </c>
    </row>
    <row r="31" spans="1:17" x14ac:dyDescent="0.3">
      <c r="A31" t="s">
        <v>95</v>
      </c>
      <c r="B31" t="s">
        <v>96</v>
      </c>
      <c r="C31" t="s">
        <v>3136</v>
      </c>
      <c r="D31" t="s">
        <v>43</v>
      </c>
      <c r="E31">
        <v>279155.83413807501</v>
      </c>
      <c r="F31">
        <v>1750.75</v>
      </c>
      <c r="G31">
        <v>-15.3203707616783</v>
      </c>
      <c r="H31">
        <v>-5.3675627225979099</v>
      </c>
      <c r="I31">
        <v>1.29503632862045</v>
      </c>
      <c r="J31">
        <v>0.459764598756429</v>
      </c>
      <c r="K31">
        <v>1792.0116366366501</v>
      </c>
      <c r="L31">
        <v>1684.5796150453</v>
      </c>
      <c r="M31">
        <v>40.837792999804698</v>
      </c>
      <c r="N31">
        <v>0.73379743565603595</v>
      </c>
      <c r="O31">
        <v>15.944595173497</v>
      </c>
      <c r="P31">
        <v>23.374792995313701</v>
      </c>
      <c r="Q31">
        <v>-4.4888136541604E-2</v>
      </c>
    </row>
    <row r="32" spans="1:17" x14ac:dyDescent="0.3">
      <c r="A32" t="s">
        <v>97</v>
      </c>
      <c r="B32" t="s">
        <v>98</v>
      </c>
      <c r="C32" t="s">
        <v>3134</v>
      </c>
      <c r="D32" t="s">
        <v>99</v>
      </c>
      <c r="E32">
        <v>278586.134022035</v>
      </c>
      <c r="F32">
        <v>452.05</v>
      </c>
      <c r="G32">
        <v>16.985356520769098</v>
      </c>
      <c r="H32">
        <v>-6.07157005761864</v>
      </c>
      <c r="I32">
        <v>-7.48791771565039</v>
      </c>
      <c r="J32">
        <v>-4.54715931146296</v>
      </c>
      <c r="K32">
        <v>487.30872746232001</v>
      </c>
      <c r="L32">
        <v>457.31015043081197</v>
      </c>
      <c r="M32">
        <v>29.2369992797157</v>
      </c>
      <c r="N32">
        <v>0.90231903727866203</v>
      </c>
      <c r="O32">
        <v>20.2411237694945</v>
      </c>
      <c r="P32">
        <v>47.801209743338198</v>
      </c>
      <c r="Q32">
        <v>0.12405983296569199</v>
      </c>
    </row>
    <row r="33" spans="1:17" x14ac:dyDescent="0.3">
      <c r="A33" t="s">
        <v>100</v>
      </c>
      <c r="B33" t="s">
        <v>101</v>
      </c>
      <c r="C33" t="s">
        <v>3142</v>
      </c>
      <c r="D33" t="s">
        <v>102</v>
      </c>
      <c r="E33">
        <v>274686.16095703997</v>
      </c>
      <c r="F33">
        <v>9836.2999999999993</v>
      </c>
      <c r="G33">
        <v>58.2347957128923</v>
      </c>
      <c r="H33">
        <v>-13.755949102634901</v>
      </c>
      <c r="I33">
        <v>0.88451536503803496</v>
      </c>
      <c r="J33">
        <v>-5.2388177663755702</v>
      </c>
      <c r="K33">
        <v>10853.549014791201</v>
      </c>
      <c r="L33">
        <v>9423.4514848535491</v>
      </c>
      <c r="M33">
        <v>28.489432416918699</v>
      </c>
      <c r="N33">
        <v>2.1966664882667701</v>
      </c>
      <c r="O33">
        <v>29.865904862600701</v>
      </c>
      <c r="P33">
        <v>86.117313150425701</v>
      </c>
      <c r="Q33">
        <v>0.14601908054788201</v>
      </c>
    </row>
    <row r="34" spans="1:17" x14ac:dyDescent="0.3">
      <c r="A34" t="s">
        <v>103</v>
      </c>
      <c r="B34" t="s">
        <v>104</v>
      </c>
      <c r="C34" t="s">
        <v>3148</v>
      </c>
      <c r="D34" t="s">
        <v>105</v>
      </c>
      <c r="E34">
        <v>255783.64703876001</v>
      </c>
      <c r="F34">
        <v>3930.7</v>
      </c>
      <c r="G34">
        <v>-18.6826623577353</v>
      </c>
      <c r="H34">
        <v>-17.040544118618602</v>
      </c>
      <c r="I34">
        <v>-21.724045319645999</v>
      </c>
      <c r="J34">
        <v>-4.5950460180407102</v>
      </c>
      <c r="K34">
        <v>4576.7636136186202</v>
      </c>
      <c r="L34">
        <v>4554.3826605422701</v>
      </c>
      <c r="M34">
        <v>24.175047382304399</v>
      </c>
      <c r="N34">
        <v>0.87732031898727203</v>
      </c>
      <c r="O34">
        <v>39.538758999669199</v>
      </c>
      <c r="P34">
        <v>8.5828729281767799</v>
      </c>
      <c r="Q34">
        <v>-6.6379076974341006E-2</v>
      </c>
    </row>
    <row r="35" spans="1:17" x14ac:dyDescent="0.3">
      <c r="A35" t="s">
        <v>106</v>
      </c>
      <c r="B35" t="s">
        <v>107</v>
      </c>
      <c r="C35" t="s">
        <v>3148</v>
      </c>
      <c r="D35" t="s">
        <v>108</v>
      </c>
      <c r="E35">
        <v>253403.90426193501</v>
      </c>
      <c r="F35">
        <v>7128.35</v>
      </c>
      <c r="G35">
        <v>203.96287645932901</v>
      </c>
      <c r="H35">
        <v>1.5965134351108301</v>
      </c>
      <c r="I35">
        <v>46.326379792828803</v>
      </c>
      <c r="J35">
        <v>-3.3735900227348101</v>
      </c>
      <c r="K35">
        <v>7270.7615438961402</v>
      </c>
      <c r="L35">
        <v>5536.8822986719397</v>
      </c>
      <c r="M35">
        <v>30.5175714317005</v>
      </c>
      <c r="N35">
        <v>0.54826785842469095</v>
      </c>
      <c r="O35">
        <v>17.067764629963399</v>
      </c>
      <c r="P35">
        <v>236.385729790949</v>
      </c>
      <c r="Q35">
        <v>0.27370502202471098</v>
      </c>
    </row>
    <row r="36" spans="1:17" x14ac:dyDescent="0.3">
      <c r="A36" t="s">
        <v>109</v>
      </c>
      <c r="B36" t="s">
        <v>110</v>
      </c>
      <c r="C36" t="s">
        <v>3141</v>
      </c>
      <c r="D36" t="s">
        <v>111</v>
      </c>
      <c r="E36">
        <v>253175.91095873999</v>
      </c>
      <c r="F36">
        <v>1598.3</v>
      </c>
      <c r="G36">
        <v>48.454394647019697</v>
      </c>
      <c r="H36">
        <v>-8.59823869330652</v>
      </c>
      <c r="I36">
        <v>-17.6324278252863</v>
      </c>
      <c r="J36">
        <v>-3.10072108016479</v>
      </c>
      <c r="K36">
        <v>1787.9866806892301</v>
      </c>
      <c r="L36">
        <v>1735.2798791847799</v>
      </c>
      <c r="M36">
        <v>26.123714680728199</v>
      </c>
      <c r="N36">
        <v>0.42881322193219701</v>
      </c>
      <c r="O36">
        <v>36.025777388475198</v>
      </c>
      <c r="P36">
        <v>82.454337899543305</v>
      </c>
      <c r="Q36">
        <v>4.4452671293056002E-2</v>
      </c>
    </row>
    <row r="37" spans="1:17" x14ac:dyDescent="0.3">
      <c r="A37" t="s">
        <v>112</v>
      </c>
      <c r="B37" t="s">
        <v>113</v>
      </c>
      <c r="C37" t="s">
        <v>3147</v>
      </c>
      <c r="D37" t="s">
        <v>114</v>
      </c>
      <c r="E37">
        <v>248440.34790314999</v>
      </c>
      <c r="F37">
        <v>6976.3</v>
      </c>
      <c r="G37">
        <v>82.573667676371898</v>
      </c>
      <c r="H37">
        <v>1.20718426056172</v>
      </c>
      <c r="I37">
        <v>11.735977149401799</v>
      </c>
      <c r="J37">
        <v>1.34739582095183</v>
      </c>
      <c r="K37">
        <v>7137.1370964421403</v>
      </c>
      <c r="L37">
        <v>6317.2510427494699</v>
      </c>
      <c r="M37">
        <v>37.633158167695498</v>
      </c>
      <c r="N37">
        <v>0.940286363536596</v>
      </c>
      <c r="O37">
        <v>16.535986124449899</v>
      </c>
      <c r="P37">
        <v>114.919901417128</v>
      </c>
      <c r="Q37">
        <v>0.15740453551627001</v>
      </c>
    </row>
    <row r="38" spans="1:17" x14ac:dyDescent="0.3">
      <c r="A38" t="s">
        <v>115</v>
      </c>
      <c r="B38" t="s">
        <v>116</v>
      </c>
      <c r="C38" t="s">
        <v>3143</v>
      </c>
      <c r="D38" t="s">
        <v>117</v>
      </c>
      <c r="E38">
        <v>235089.77554593899</v>
      </c>
      <c r="F38">
        <v>963.65</v>
      </c>
      <c r="G38">
        <v>4.0033918440020297</v>
      </c>
      <c r="H38">
        <v>-0.65350872097044099</v>
      </c>
      <c r="I38">
        <v>1.1523785168490099</v>
      </c>
      <c r="J38">
        <v>0.80052973786140702</v>
      </c>
      <c r="K38">
        <v>967.19360569442495</v>
      </c>
      <c r="L38">
        <v>905.21532338690395</v>
      </c>
      <c r="M38">
        <v>39.441795126614203</v>
      </c>
      <c r="N38">
        <v>0.57695899831986197</v>
      </c>
      <c r="O38">
        <v>10.3097597675504</v>
      </c>
      <c r="P38">
        <v>33.284923928077397</v>
      </c>
      <c r="Q38">
        <v>2.6752627066679999E-2</v>
      </c>
    </row>
    <row r="39" spans="1:17" x14ac:dyDescent="0.3">
      <c r="A39" t="s">
        <v>118</v>
      </c>
      <c r="B39" t="s">
        <v>119</v>
      </c>
      <c r="C39" t="s">
        <v>3143</v>
      </c>
      <c r="D39" t="s">
        <v>120</v>
      </c>
      <c r="E39">
        <v>233744.64708</v>
      </c>
      <c r="F39">
        <v>553.20000000000005</v>
      </c>
      <c r="G39">
        <v>60.3113696562108</v>
      </c>
      <c r="H39">
        <v>13.5670100460325</v>
      </c>
      <c r="I39">
        <v>20.945580972134401</v>
      </c>
      <c r="J39">
        <v>6.1534564701624799</v>
      </c>
      <c r="K39">
        <v>527.33216058186997</v>
      </c>
      <c r="L39">
        <v>496.54945470765603</v>
      </c>
      <c r="M39">
        <v>70.514184556524199</v>
      </c>
      <c r="N39">
        <v>0.99595474558421704</v>
      </c>
      <c r="O39">
        <v>46.005061460592898</v>
      </c>
      <c r="P39">
        <v>94.378074490513001</v>
      </c>
      <c r="Q39">
        <v>5.6678765450780003E-2</v>
      </c>
    </row>
    <row r="40" spans="1:17" x14ac:dyDescent="0.3">
      <c r="A40" t="s">
        <v>121</v>
      </c>
      <c r="B40" t="s">
        <v>122</v>
      </c>
      <c r="C40" t="s">
        <v>3141</v>
      </c>
      <c r="D40" t="s">
        <v>57</v>
      </c>
      <c r="E40">
        <v>228600.77103306999</v>
      </c>
      <c r="F40">
        <v>592.70000000000005</v>
      </c>
      <c r="G40">
        <v>36.390668867755998</v>
      </c>
      <c r="H40">
        <v>-3.8669288708896898</v>
      </c>
      <c r="I40">
        <v>-9.6128171646291705</v>
      </c>
      <c r="J40">
        <v>1.0238488492750399</v>
      </c>
      <c r="K40">
        <v>636.36213913639995</v>
      </c>
      <c r="L40">
        <v>611.09592601845702</v>
      </c>
      <c r="M40">
        <v>34.570826900475502</v>
      </c>
      <c r="N40">
        <v>0.46667139200418301</v>
      </c>
      <c r="O40">
        <v>51.147292053315297</v>
      </c>
      <c r="P40">
        <v>65.743847874720302</v>
      </c>
      <c r="Q40">
        <v>0.16247844850896401</v>
      </c>
    </row>
    <row r="41" spans="1:17" x14ac:dyDescent="0.3">
      <c r="A41" t="s">
        <v>123</v>
      </c>
      <c r="B41" t="s">
        <v>124</v>
      </c>
      <c r="C41" t="s">
        <v>3138</v>
      </c>
      <c r="D41" t="s">
        <v>125</v>
      </c>
      <c r="E41">
        <v>218183.94452220001</v>
      </c>
      <c r="F41">
        <v>2262.9499999999998</v>
      </c>
      <c r="G41">
        <v>-33.489026759884702</v>
      </c>
      <c r="H41">
        <v>-9.0615331273628197</v>
      </c>
      <c r="I41">
        <v>-17.005507126399401</v>
      </c>
      <c r="J41">
        <v>-1.1221358193275099</v>
      </c>
      <c r="K41">
        <v>2471.24605106233</v>
      </c>
      <c r="L41">
        <v>2484.5170483726201</v>
      </c>
      <c r="M41">
        <v>19.018065358455601</v>
      </c>
      <c r="N41">
        <v>1.2780957158365001</v>
      </c>
      <c r="O41">
        <v>22.760114010473</v>
      </c>
      <c r="P41">
        <v>2.1186823104692998</v>
      </c>
      <c r="Q41">
        <v>-2.1023093761667E-2</v>
      </c>
    </row>
    <row r="42" spans="1:17" x14ac:dyDescent="0.3">
      <c r="A42" t="s">
        <v>126</v>
      </c>
      <c r="B42" t="s">
        <v>127</v>
      </c>
      <c r="C42" t="s">
        <v>3148</v>
      </c>
      <c r="D42" t="s">
        <v>128</v>
      </c>
      <c r="E42">
        <v>210520.462668625</v>
      </c>
      <c r="F42">
        <v>241.75</v>
      </c>
      <c r="G42">
        <v>103.153948466765</v>
      </c>
      <c r="H42">
        <v>-3.3263355928210401</v>
      </c>
      <c r="I42">
        <v>16.608584044400601</v>
      </c>
      <c r="J42">
        <v>-7.1994755185302903</v>
      </c>
      <c r="K42">
        <v>260.98908799813898</v>
      </c>
      <c r="L42">
        <v>212.53984089994501</v>
      </c>
      <c r="M42">
        <v>28.7204122967673</v>
      </c>
      <c r="N42">
        <v>1.00779119239721</v>
      </c>
      <c r="O42">
        <v>23.3712512926577</v>
      </c>
      <c r="P42">
        <v>134.14043583535101</v>
      </c>
      <c r="Q42">
        <v>6.8253866314993E-2</v>
      </c>
    </row>
    <row r="43" spans="1:17" x14ac:dyDescent="0.3">
      <c r="A43" t="s">
        <v>129</v>
      </c>
      <c r="B43" t="s">
        <v>130</v>
      </c>
      <c r="C43" t="s">
        <v>3147</v>
      </c>
      <c r="D43" t="s">
        <v>131</v>
      </c>
      <c r="E43">
        <v>208255.59883820999</v>
      </c>
      <c r="F43">
        <v>284.89999999999998</v>
      </c>
      <c r="G43">
        <v>86.943549365043793</v>
      </c>
      <c r="H43">
        <v>7.2732538363943604</v>
      </c>
      <c r="I43">
        <v>14.282813335861199</v>
      </c>
      <c r="J43">
        <v>7.5470637486579601</v>
      </c>
      <c r="K43">
        <v>285.49614925195198</v>
      </c>
      <c r="L43">
        <v>257.44833930766902</v>
      </c>
      <c r="M43">
        <v>64.0434527884494</v>
      </c>
      <c r="N43">
        <v>0.88180568242726798</v>
      </c>
      <c r="O43">
        <v>19.515619515619498</v>
      </c>
      <c r="P43">
        <v>117.896749521988</v>
      </c>
      <c r="Q43">
        <v>0.211351349987771</v>
      </c>
    </row>
    <row r="44" spans="1:17" x14ac:dyDescent="0.3">
      <c r="A44" t="s">
        <v>132</v>
      </c>
      <c r="B44" t="s">
        <v>133</v>
      </c>
      <c r="C44" t="s">
        <v>3136</v>
      </c>
      <c r="D44" t="s">
        <v>54</v>
      </c>
      <c r="E44">
        <v>204766.34937923899</v>
      </c>
      <c r="F44">
        <v>322.3</v>
      </c>
      <c r="G44">
        <v>20.303868742737102</v>
      </c>
      <c r="H44">
        <v>-2.9871893802751499</v>
      </c>
      <c r="I44">
        <v>-22.186357655244102</v>
      </c>
      <c r="J44">
        <v>1.8534239403824</v>
      </c>
      <c r="K44">
        <v>334.59470885028202</v>
      </c>
      <c r="L44">
        <v>316.32521068896102</v>
      </c>
      <c r="M44">
        <v>42.147719692890803</v>
      </c>
      <c r="N44">
        <v>0.59454604906527198</v>
      </c>
      <c r="O44">
        <v>22.463543282655799</v>
      </c>
      <c r="P44">
        <v>50.748362956033603</v>
      </c>
    </row>
    <row r="45" spans="1:17" x14ac:dyDescent="0.3">
      <c r="A45" t="s">
        <v>134</v>
      </c>
      <c r="B45" t="s">
        <v>135</v>
      </c>
      <c r="C45" t="s">
        <v>3136</v>
      </c>
      <c r="D45" t="s">
        <v>136</v>
      </c>
      <c r="E45">
        <v>203816.41957599999</v>
      </c>
      <c r="F45">
        <v>155.96</v>
      </c>
      <c r="G45">
        <v>87.955855610166097</v>
      </c>
      <c r="H45">
        <v>4.9565332730646698</v>
      </c>
      <c r="I45">
        <v>-8.9305592181257598</v>
      </c>
      <c r="J45">
        <v>12.0773210363242</v>
      </c>
      <c r="K45">
        <v>157.41961269366601</v>
      </c>
      <c r="L45">
        <v>151.30588452327501</v>
      </c>
      <c r="M45">
        <v>67.171552701445805</v>
      </c>
      <c r="N45">
        <v>1.16990321334304</v>
      </c>
      <c r="O45">
        <v>46.832521159271501</v>
      </c>
      <c r="P45">
        <v>119.507389162561</v>
      </c>
      <c r="Q45">
        <v>0.1606342730258</v>
      </c>
    </row>
    <row r="46" spans="1:17" x14ac:dyDescent="0.3">
      <c r="A46" t="s">
        <v>137</v>
      </c>
      <c r="B46" t="s">
        <v>138</v>
      </c>
      <c r="C46" t="s">
        <v>3149</v>
      </c>
      <c r="D46" t="s">
        <v>139</v>
      </c>
      <c r="E46">
        <v>202938.43021640999</v>
      </c>
      <c r="F46">
        <v>819.85</v>
      </c>
      <c r="G46">
        <v>18.627376823753899</v>
      </c>
      <c r="H46">
        <v>-2.1254166936427699</v>
      </c>
      <c r="I46">
        <v>-15.625154615585499</v>
      </c>
      <c r="J46">
        <v>2.6314124185482601</v>
      </c>
      <c r="K46">
        <v>847.81942032562904</v>
      </c>
      <c r="L46">
        <v>809.84592982957599</v>
      </c>
      <c r="M46">
        <v>46.940061242127001</v>
      </c>
      <c r="N46">
        <v>1.26572999365354</v>
      </c>
      <c r="O46">
        <v>18.0215893151186</v>
      </c>
      <c r="P46">
        <v>47.005558544019998</v>
      </c>
      <c r="Q46">
        <v>9.1854051228597994E-2</v>
      </c>
    </row>
    <row r="47" spans="1:17" x14ac:dyDescent="0.3">
      <c r="A47" t="s">
        <v>140</v>
      </c>
      <c r="B47" t="s">
        <v>141</v>
      </c>
      <c r="C47" t="s">
        <v>3134</v>
      </c>
      <c r="D47" t="s">
        <v>18</v>
      </c>
      <c r="E47">
        <v>201397.10181834499</v>
      </c>
      <c r="F47">
        <v>142.62</v>
      </c>
      <c r="G47">
        <v>32.131574489442201</v>
      </c>
      <c r="H47">
        <v>-14.665173730384801</v>
      </c>
      <c r="I47">
        <v>-24.831204005711601</v>
      </c>
      <c r="J47">
        <v>-6.13615773249313</v>
      </c>
      <c r="K47">
        <v>163.57117972037099</v>
      </c>
      <c r="L47">
        <v>158.24397063532899</v>
      </c>
      <c r="M47">
        <v>15.674076769748099</v>
      </c>
      <c r="N47">
        <v>0.97237918843388005</v>
      </c>
      <c r="O47">
        <v>37.989061842658799</v>
      </c>
      <c r="P47">
        <v>62.715345122646802</v>
      </c>
      <c r="Q47">
        <v>4.9665365766429E-2</v>
      </c>
    </row>
    <row r="48" spans="1:17" x14ac:dyDescent="0.3">
      <c r="A48" t="s">
        <v>142</v>
      </c>
      <c r="B48" t="s">
        <v>143</v>
      </c>
      <c r="C48" t="s">
        <v>3138</v>
      </c>
      <c r="D48" t="s">
        <v>144</v>
      </c>
      <c r="E48">
        <v>194192.56108387501</v>
      </c>
      <c r="F48">
        <v>597.75</v>
      </c>
      <c r="G48">
        <v>37.568787809075701</v>
      </c>
      <c r="H48">
        <v>5.1398756175342797</v>
      </c>
      <c r="I48">
        <v>-8.5587804095047897</v>
      </c>
      <c r="J48">
        <v>-1.5274615231967901</v>
      </c>
      <c r="K48">
        <v>608.30728307511197</v>
      </c>
      <c r="L48">
        <v>571.96743419918096</v>
      </c>
      <c r="M48">
        <v>51.316203007505898</v>
      </c>
      <c r="N48">
        <v>1.01242900456717</v>
      </c>
      <c r="O48">
        <v>13.9473023839397</v>
      </c>
      <c r="P48">
        <v>65.435071404848898</v>
      </c>
      <c r="Q48">
        <v>0.20560014567228699</v>
      </c>
    </row>
    <row r="49" spans="1:17" x14ac:dyDescent="0.3">
      <c r="A49" t="s">
        <v>145</v>
      </c>
      <c r="B49" t="s">
        <v>146</v>
      </c>
      <c r="C49" t="s">
        <v>3143</v>
      </c>
      <c r="D49" t="s">
        <v>117</v>
      </c>
      <c r="E49">
        <v>185455.34457309599</v>
      </c>
      <c r="F49">
        <v>148.56</v>
      </c>
      <c r="G49">
        <v>-1.7619231342155499</v>
      </c>
      <c r="H49">
        <v>-5.6825312550168396</v>
      </c>
      <c r="I49">
        <v>-18.308304295905899</v>
      </c>
      <c r="J49">
        <v>0.43412658777134899</v>
      </c>
      <c r="K49">
        <v>155.54315258276301</v>
      </c>
      <c r="L49">
        <v>153.53812408283</v>
      </c>
      <c r="M49">
        <v>37.0903176635113</v>
      </c>
      <c r="N49">
        <v>0.66527927423932798</v>
      </c>
      <c r="O49">
        <v>24.259558427571299</v>
      </c>
      <c r="P49">
        <v>29.633507853403099</v>
      </c>
      <c r="Q49">
        <v>-9.4105124197730004E-3</v>
      </c>
    </row>
    <row r="50" spans="1:17" x14ac:dyDescent="0.3">
      <c r="A50" t="s">
        <v>147</v>
      </c>
      <c r="B50" t="s">
        <v>148</v>
      </c>
      <c r="C50" t="s">
        <v>3143</v>
      </c>
      <c r="D50" t="s">
        <v>149</v>
      </c>
      <c r="E50">
        <v>181166.24355786</v>
      </c>
      <c r="F50">
        <v>464.05</v>
      </c>
      <c r="G50">
        <v>87.377762923032805</v>
      </c>
      <c r="H50">
        <v>-2.0576884567392502</v>
      </c>
      <c r="I50">
        <v>5.8821732175643398</v>
      </c>
      <c r="J50">
        <v>2.13642692649554</v>
      </c>
      <c r="K50">
        <v>469.82532021341501</v>
      </c>
      <c r="L50">
        <v>408.24214507361398</v>
      </c>
      <c r="M50">
        <v>44.492204083490101</v>
      </c>
      <c r="N50">
        <v>0.62419463989451796</v>
      </c>
      <c r="O50">
        <v>12.843443594440201</v>
      </c>
      <c r="P50">
        <v>116.39076707857301</v>
      </c>
      <c r="Q50">
        <v>3.9227879313974999E-2</v>
      </c>
    </row>
    <row r="51" spans="1:17" x14ac:dyDescent="0.3">
      <c r="A51" t="s">
        <v>150</v>
      </c>
      <c r="B51" t="s">
        <v>151</v>
      </c>
      <c r="C51" t="s">
        <v>3144</v>
      </c>
      <c r="D51" t="s">
        <v>75</v>
      </c>
      <c r="E51">
        <v>180842.56929769</v>
      </c>
      <c r="F51">
        <v>2695.85</v>
      </c>
      <c r="G51">
        <v>16.590119515777499</v>
      </c>
      <c r="H51">
        <v>1.15470137370343</v>
      </c>
      <c r="I51">
        <v>3.5254419147576801</v>
      </c>
      <c r="J51">
        <v>1.75864298641684</v>
      </c>
      <c r="K51">
        <v>2696.6119858410698</v>
      </c>
      <c r="L51">
        <v>2487.97887705019</v>
      </c>
      <c r="M51">
        <v>47.060607886500499</v>
      </c>
      <c r="N51">
        <v>0.72212491968341497</v>
      </c>
      <c r="O51">
        <v>6.7474080531186802</v>
      </c>
      <c r="P51">
        <v>45.4050321627494</v>
      </c>
      <c r="Q51">
        <v>4.5615979155500003E-2</v>
      </c>
    </row>
    <row r="52" spans="1:17" x14ac:dyDescent="0.3">
      <c r="A52" t="s">
        <v>152</v>
      </c>
      <c r="B52" t="s">
        <v>153</v>
      </c>
      <c r="C52" t="s">
        <v>3135</v>
      </c>
      <c r="D52" t="s">
        <v>21</v>
      </c>
      <c r="E52">
        <v>169112.79233371999</v>
      </c>
      <c r="F52">
        <v>5710.85</v>
      </c>
      <c r="G52">
        <v>-14.0113540508478</v>
      </c>
      <c r="H52">
        <v>-1.2088325800036701</v>
      </c>
      <c r="I52">
        <v>14.616125767993299</v>
      </c>
      <c r="J52">
        <v>-1.64570935730262</v>
      </c>
      <c r="K52">
        <v>6029.8826435937899</v>
      </c>
      <c r="L52">
        <v>5603.0500836695601</v>
      </c>
      <c r="M52">
        <v>24.719891482897498</v>
      </c>
      <c r="N52">
        <v>0.56949886416834095</v>
      </c>
      <c r="O52">
        <v>15.130847422012399</v>
      </c>
      <c r="P52">
        <v>26.5267915498886</v>
      </c>
      <c r="Q52">
        <v>-5.8796244509699003E-2</v>
      </c>
    </row>
    <row r="53" spans="1:17" x14ac:dyDescent="0.3">
      <c r="A53" t="s">
        <v>154</v>
      </c>
      <c r="B53" t="s">
        <v>155</v>
      </c>
      <c r="C53" t="s">
        <v>3136</v>
      </c>
      <c r="D53" t="s">
        <v>43</v>
      </c>
      <c r="E53">
        <v>162527.09419810999</v>
      </c>
      <c r="F53">
        <v>1622.15</v>
      </c>
      <c r="G53">
        <v>-8.2738612314599607</v>
      </c>
      <c r="H53">
        <v>-5.7911063896027102</v>
      </c>
      <c r="I53">
        <v>3.95737752233625</v>
      </c>
      <c r="J53">
        <v>-1.84818224378683</v>
      </c>
      <c r="K53">
        <v>1733.53168655165</v>
      </c>
      <c r="L53">
        <v>1603.64888094044</v>
      </c>
      <c r="M53">
        <v>33.471302507104298</v>
      </c>
      <c r="N53">
        <v>1.3073387152809199</v>
      </c>
      <c r="O53">
        <v>19.3477791819498</v>
      </c>
      <c r="P53">
        <v>24.046035023323299</v>
      </c>
      <c r="Q53">
        <v>1.7483566387122999E-2</v>
      </c>
    </row>
    <row r="54" spans="1:17" x14ac:dyDescent="0.3">
      <c r="A54" t="s">
        <v>156</v>
      </c>
      <c r="B54" t="s">
        <v>157</v>
      </c>
      <c r="C54" t="s">
        <v>3150</v>
      </c>
      <c r="D54" t="s">
        <v>158</v>
      </c>
      <c r="E54">
        <v>160002.17947042501</v>
      </c>
      <c r="F54">
        <v>3145.85</v>
      </c>
      <c r="G54">
        <v>1.1190524128702199</v>
      </c>
      <c r="H54">
        <v>-0.72563761059829701</v>
      </c>
      <c r="I54">
        <v>-1.7993028265684201</v>
      </c>
      <c r="J54">
        <v>0.979562112588795</v>
      </c>
      <c r="K54">
        <v>3173.3350698981099</v>
      </c>
      <c r="L54">
        <v>3016.8326734544798</v>
      </c>
      <c r="M54">
        <v>49.812681998050202</v>
      </c>
      <c r="N54">
        <v>1.1390686911107799</v>
      </c>
      <c r="O54">
        <v>8.5557162611058892</v>
      </c>
      <c r="P54">
        <v>33.8460229327546</v>
      </c>
      <c r="Q54">
        <v>6.2551307457150004E-3</v>
      </c>
    </row>
    <row r="55" spans="1:17" x14ac:dyDescent="0.3">
      <c r="A55" t="s">
        <v>159</v>
      </c>
      <c r="B55" t="s">
        <v>160</v>
      </c>
      <c r="C55" t="s">
        <v>3147</v>
      </c>
      <c r="D55" t="s">
        <v>161</v>
      </c>
      <c r="E55">
        <v>157436.26766437499</v>
      </c>
      <c r="F55">
        <v>7429.45</v>
      </c>
      <c r="G55">
        <v>53.930918289666302</v>
      </c>
      <c r="H55">
        <v>-2.4899117310822199</v>
      </c>
      <c r="I55">
        <v>4.0973640016721404</v>
      </c>
      <c r="J55">
        <v>-3.51509947445855</v>
      </c>
      <c r="K55">
        <v>7952.4130969302096</v>
      </c>
      <c r="L55">
        <v>7132.80298285769</v>
      </c>
      <c r="M55">
        <v>28.307733444745701</v>
      </c>
      <c r="N55">
        <v>1.18420171089201</v>
      </c>
      <c r="O55">
        <v>23.157838063382801</v>
      </c>
      <c r="P55">
        <v>84.406220137259993</v>
      </c>
      <c r="Q55">
        <v>0.158272594258347</v>
      </c>
    </row>
    <row r="56" spans="1:17" x14ac:dyDescent="0.3">
      <c r="A56" t="s">
        <v>162</v>
      </c>
      <c r="B56" t="s">
        <v>163</v>
      </c>
      <c r="C56" t="s">
        <v>3135</v>
      </c>
      <c r="D56" t="s">
        <v>21</v>
      </c>
      <c r="E56">
        <v>157396.41310522999</v>
      </c>
      <c r="F56">
        <v>1608.65</v>
      </c>
      <c r="G56">
        <v>15.0975894030292</v>
      </c>
      <c r="H56">
        <v>10.604273852796901</v>
      </c>
      <c r="I56">
        <v>19.894955070976302</v>
      </c>
      <c r="J56">
        <v>-1.9408611915996401</v>
      </c>
      <c r="K56">
        <v>1632.64225058856</v>
      </c>
      <c r="L56">
        <v>1460.32432279919</v>
      </c>
      <c r="M56">
        <v>47.630678965857904</v>
      </c>
      <c r="N56">
        <v>1.2498634411574501</v>
      </c>
      <c r="O56">
        <v>9.5235135051129802</v>
      </c>
      <c r="P56">
        <v>44.428981863889298</v>
      </c>
      <c r="Q56">
        <v>-1.0523105745012E-2</v>
      </c>
    </row>
    <row r="57" spans="1:17" x14ac:dyDescent="0.3">
      <c r="A57" t="s">
        <v>164</v>
      </c>
      <c r="B57" t="s">
        <v>165</v>
      </c>
      <c r="C57" t="s">
        <v>3145</v>
      </c>
      <c r="D57" t="s">
        <v>166</v>
      </c>
      <c r="E57">
        <v>156536.81269724999</v>
      </c>
      <c r="F57">
        <v>4052.5</v>
      </c>
      <c r="G57">
        <v>38.283562938690203</v>
      </c>
      <c r="H57">
        <v>-9.7156177947049898</v>
      </c>
      <c r="I57">
        <v>-8.4373644512831802</v>
      </c>
      <c r="J57">
        <v>-10.1995498297675</v>
      </c>
      <c r="K57">
        <v>4547.5652831243196</v>
      </c>
      <c r="L57">
        <v>4059.11794148433</v>
      </c>
      <c r="M57">
        <v>18.4598117359693</v>
      </c>
      <c r="N57">
        <v>1.27068009159123</v>
      </c>
      <c r="O57">
        <v>24.2442936458975</v>
      </c>
      <c r="P57">
        <v>67.822755978879798</v>
      </c>
      <c r="Q57">
        <v>7.7270625318938996E-2</v>
      </c>
    </row>
    <row r="58" spans="1:17" x14ac:dyDescent="0.3">
      <c r="A58" t="s">
        <v>167</v>
      </c>
      <c r="B58" t="s">
        <v>168</v>
      </c>
      <c r="C58" t="s">
        <v>3140</v>
      </c>
      <c r="D58" t="s">
        <v>169</v>
      </c>
      <c r="E58">
        <v>156351.7022197</v>
      </c>
      <c r="F58">
        <v>5889.65</v>
      </c>
      <c r="G58">
        <v>46.955510114229298</v>
      </c>
      <c r="H58">
        <v>14.1122182388299</v>
      </c>
      <c r="I58">
        <v>41.473757876933</v>
      </c>
      <c r="J58">
        <v>3.6260966350773098</v>
      </c>
      <c r="K58">
        <v>5529.2549782342703</v>
      </c>
      <c r="L58">
        <v>4678.9251511449602</v>
      </c>
      <c r="M58">
        <v>56.780799777993899</v>
      </c>
      <c r="N58">
        <v>0.66989928625870099</v>
      </c>
      <c r="O58">
        <v>6.5572657118844102</v>
      </c>
      <c r="P58">
        <v>78.7287955573088</v>
      </c>
      <c r="Q58">
        <v>-8.1707398640759998E-3</v>
      </c>
    </row>
    <row r="59" spans="1:17" x14ac:dyDescent="0.3">
      <c r="A59" t="s">
        <v>170</v>
      </c>
      <c r="B59" t="s">
        <v>171</v>
      </c>
      <c r="C59" t="s">
        <v>3136</v>
      </c>
      <c r="D59" t="s">
        <v>43</v>
      </c>
      <c r="E59">
        <v>154953.334076595</v>
      </c>
      <c r="F59">
        <v>720.15</v>
      </c>
      <c r="G59">
        <v>-10.401912920276001</v>
      </c>
      <c r="H59">
        <v>7.4793704483154801</v>
      </c>
      <c r="I59">
        <v>17.869778162526899</v>
      </c>
      <c r="J59">
        <v>0.98823691808654901</v>
      </c>
      <c r="K59">
        <v>713.90486009344897</v>
      </c>
      <c r="L59">
        <v>660.95096024733095</v>
      </c>
      <c r="M59">
        <v>51.265349340789797</v>
      </c>
      <c r="N59">
        <v>0.77389303982482605</v>
      </c>
      <c r="O59">
        <v>5.7002013469416202</v>
      </c>
      <c r="P59">
        <v>40.819319515056698</v>
      </c>
      <c r="Q59">
        <v>-3.4868885749202001E-2</v>
      </c>
    </row>
    <row r="60" spans="1:17" x14ac:dyDescent="0.3">
      <c r="A60" t="s">
        <v>172</v>
      </c>
      <c r="B60" t="s">
        <v>173</v>
      </c>
      <c r="C60" t="s">
        <v>3136</v>
      </c>
      <c r="D60" t="s">
        <v>136</v>
      </c>
      <c r="E60">
        <v>150138.1295712</v>
      </c>
      <c r="F60">
        <v>454.95</v>
      </c>
      <c r="G60">
        <v>57.623970065938103</v>
      </c>
      <c r="H60">
        <v>0.36905214423635302</v>
      </c>
      <c r="I60">
        <v>-9.8376329582972097</v>
      </c>
      <c r="J60">
        <v>6.0268089385572399</v>
      </c>
      <c r="K60">
        <v>480.52129981676302</v>
      </c>
      <c r="L60">
        <v>449.53919948076702</v>
      </c>
      <c r="M60">
        <v>51.733965219468402</v>
      </c>
      <c r="N60">
        <v>0.81853860015693403</v>
      </c>
      <c r="O60">
        <v>27.486536982085902</v>
      </c>
      <c r="P60">
        <v>91.276014294723495</v>
      </c>
      <c r="Q60">
        <v>0.182139624592663</v>
      </c>
    </row>
    <row r="61" spans="1:17" hidden="1" x14ac:dyDescent="0.3">
      <c r="A61" t="s">
        <v>174</v>
      </c>
      <c r="B61" t="s">
        <v>175</v>
      </c>
      <c r="C61" t="s">
        <v>3151</v>
      </c>
      <c r="D61" t="s">
        <v>62</v>
      </c>
      <c r="E61">
        <v>148089.67818049999</v>
      </c>
      <c r="F61">
        <v>1822.55</v>
      </c>
      <c r="G61">
        <v>-26.7029574853164</v>
      </c>
      <c r="H61">
        <v>0.99614430576573498</v>
      </c>
      <c r="I61">
        <v>-6.9182154101726097</v>
      </c>
      <c r="J61">
        <v>-4.0258484532249303</v>
      </c>
      <c r="O61">
        <v>8.0903130229623201</v>
      </c>
      <c r="P61">
        <v>4.0268264840182599</v>
      </c>
    </row>
    <row r="62" spans="1:17" x14ac:dyDescent="0.3">
      <c r="A62" t="s">
        <v>176</v>
      </c>
      <c r="B62" t="s">
        <v>177</v>
      </c>
      <c r="C62" t="s">
        <v>3143</v>
      </c>
      <c r="D62" t="s">
        <v>178</v>
      </c>
      <c r="E62">
        <v>146716.12360225499</v>
      </c>
      <c r="F62">
        <v>686.05</v>
      </c>
      <c r="G62">
        <v>22.438509830677599</v>
      </c>
      <c r="H62">
        <v>-2.9045587829789601</v>
      </c>
      <c r="I62">
        <v>-0.12734183789933201</v>
      </c>
      <c r="J62">
        <v>-2.3356300246533701</v>
      </c>
      <c r="K62">
        <v>703.69541771952902</v>
      </c>
      <c r="L62">
        <v>643.08298039518502</v>
      </c>
      <c r="M62">
        <v>34.1883455981732</v>
      </c>
      <c r="N62">
        <v>0.87762370337802798</v>
      </c>
      <c r="O62">
        <v>12.622986662779599</v>
      </c>
      <c r="P62">
        <v>51.3623827909542</v>
      </c>
      <c r="Q62">
        <v>3.5002525461033003E-2</v>
      </c>
    </row>
    <row r="63" spans="1:17" x14ac:dyDescent="0.3">
      <c r="A63" t="s">
        <v>179</v>
      </c>
      <c r="B63" t="s">
        <v>180</v>
      </c>
      <c r="C63" t="s">
        <v>3144</v>
      </c>
      <c r="D63" t="s">
        <v>75</v>
      </c>
      <c r="E63">
        <v>142996.633515289</v>
      </c>
      <c r="F63">
        <v>580.54999999999995</v>
      </c>
      <c r="G63">
        <v>9.9119245076243399</v>
      </c>
      <c r="H63">
        <v>-1.8510869845221301</v>
      </c>
      <c r="I63">
        <v>-14.2962571254563</v>
      </c>
      <c r="J63">
        <v>4.7493995110910898</v>
      </c>
      <c r="K63">
        <v>601.91904714381997</v>
      </c>
      <c r="L63">
        <v>596.75775190330205</v>
      </c>
      <c r="M63">
        <v>54.320136419513403</v>
      </c>
      <c r="N63">
        <v>1.12707338390088</v>
      </c>
      <c r="O63">
        <v>21.772457152699999</v>
      </c>
      <c r="P63">
        <v>43.682712535577203</v>
      </c>
      <c r="Q63">
        <v>2.9984207342113E-2</v>
      </c>
    </row>
    <row r="64" spans="1:17" x14ac:dyDescent="0.3">
      <c r="A64" t="s">
        <v>181</v>
      </c>
      <c r="B64" t="s">
        <v>182</v>
      </c>
      <c r="C64" t="s">
        <v>3141</v>
      </c>
      <c r="D64" t="s">
        <v>80</v>
      </c>
      <c r="E64">
        <v>140610.91676573499</v>
      </c>
      <c r="F64">
        <v>440.05</v>
      </c>
      <c r="G64">
        <v>56.987018407020003</v>
      </c>
      <c r="H64">
        <v>-6.1417858472103699</v>
      </c>
      <c r="I64">
        <v>-10.9680751119389</v>
      </c>
      <c r="J64">
        <v>-1.4594720861371899</v>
      </c>
      <c r="K64">
        <v>444.21077168897699</v>
      </c>
      <c r="L64">
        <v>409.578154116338</v>
      </c>
      <c r="M64">
        <v>30.427245150067002</v>
      </c>
      <c r="N64">
        <v>0.84895302683626706</v>
      </c>
      <c r="O64">
        <v>12.4531303260993</v>
      </c>
      <c r="P64">
        <v>86.225137537029198</v>
      </c>
      <c r="Q64">
        <v>7.7702093781421996E-2</v>
      </c>
    </row>
    <row r="65" spans="1:17" x14ac:dyDescent="0.3">
      <c r="A65" t="s">
        <v>183</v>
      </c>
      <c r="B65" t="s">
        <v>184</v>
      </c>
      <c r="C65" t="s">
        <v>3138</v>
      </c>
      <c r="D65" t="s">
        <v>125</v>
      </c>
      <c r="E65">
        <v>137942.86443623999</v>
      </c>
      <c r="F65">
        <v>5726.9</v>
      </c>
      <c r="G65">
        <v>2.51253107993724</v>
      </c>
      <c r="H65">
        <v>-2.59577450190615</v>
      </c>
      <c r="I65">
        <v>13.241533452775901</v>
      </c>
      <c r="J65">
        <v>2.10759181584914</v>
      </c>
      <c r="K65">
        <v>5906.5498572690403</v>
      </c>
      <c r="L65">
        <v>5503.3869717112302</v>
      </c>
      <c r="M65">
        <v>45.579671636071801</v>
      </c>
      <c r="N65">
        <v>0.69971831004156004</v>
      </c>
      <c r="O65">
        <v>12.9738602036005</v>
      </c>
      <c r="P65">
        <v>31.722519953078599</v>
      </c>
      <c r="Q65">
        <v>4.9880643434189E-2</v>
      </c>
    </row>
    <row r="66" spans="1:17" x14ac:dyDescent="0.3">
      <c r="A66" t="s">
        <v>185</v>
      </c>
      <c r="B66" t="s">
        <v>186</v>
      </c>
      <c r="C66" t="s">
        <v>3136</v>
      </c>
      <c r="D66" t="s">
        <v>136</v>
      </c>
      <c r="E66">
        <v>137612.28623999999</v>
      </c>
      <c r="F66">
        <v>522.6</v>
      </c>
      <c r="G66">
        <v>54.845628289545502</v>
      </c>
      <c r="H66">
        <v>2.19722016790399</v>
      </c>
      <c r="I66">
        <v>-12.731178455523599</v>
      </c>
      <c r="J66">
        <v>5.3145278055535998</v>
      </c>
      <c r="K66">
        <v>548.36554883671602</v>
      </c>
      <c r="L66">
        <v>506.21229586299302</v>
      </c>
      <c r="M66">
        <v>51.955281092460403</v>
      </c>
      <c r="N66">
        <v>0.94337127546344102</v>
      </c>
      <c r="O66">
        <v>25.143513203214599</v>
      </c>
      <c r="P66">
        <v>91.323448654585405</v>
      </c>
      <c r="Q66">
        <v>0.189212105184313</v>
      </c>
    </row>
    <row r="67" spans="1:17" x14ac:dyDescent="0.3">
      <c r="A67" t="s">
        <v>187</v>
      </c>
      <c r="B67" t="s">
        <v>188</v>
      </c>
      <c r="C67" t="s">
        <v>3134</v>
      </c>
      <c r="D67" t="s">
        <v>18</v>
      </c>
      <c r="E67">
        <v>134819.0580396</v>
      </c>
      <c r="F67">
        <v>310.75</v>
      </c>
      <c r="G67">
        <v>51.087674876559397</v>
      </c>
      <c r="H67">
        <v>-10.1026495982121</v>
      </c>
      <c r="I67">
        <v>-9.1523471473010591</v>
      </c>
      <c r="J67">
        <v>-3.1096171573591702</v>
      </c>
      <c r="K67">
        <v>333.46132605777598</v>
      </c>
      <c r="L67">
        <v>306.11408974296398</v>
      </c>
      <c r="M67">
        <v>27.5610619236198</v>
      </c>
      <c r="N67">
        <v>0.70973627879407597</v>
      </c>
      <c r="O67">
        <v>20.997586484312102</v>
      </c>
      <c r="P67">
        <v>80.327868852459005</v>
      </c>
      <c r="Q67">
        <v>3.5626278741219999E-2</v>
      </c>
    </row>
    <row r="68" spans="1:17" x14ac:dyDescent="0.3">
      <c r="A68" t="s">
        <v>189</v>
      </c>
      <c r="B68" t="s">
        <v>190</v>
      </c>
      <c r="C68" t="s">
        <v>3142</v>
      </c>
      <c r="D68" t="s">
        <v>191</v>
      </c>
      <c r="E68">
        <v>134143.12542015</v>
      </c>
      <c r="F68">
        <v>4894.6499999999996</v>
      </c>
      <c r="G68">
        <v>21.657927270117501</v>
      </c>
      <c r="H68">
        <v>2.89775516821673</v>
      </c>
      <c r="I68">
        <v>-0.73039110051465095</v>
      </c>
      <c r="J68">
        <v>5.2688353804372596</v>
      </c>
      <c r="K68">
        <v>4792.4883101920104</v>
      </c>
      <c r="L68">
        <v>4516.1050676912901</v>
      </c>
      <c r="M68">
        <v>61.395146321444798</v>
      </c>
      <c r="N68">
        <v>1.1139571422413701</v>
      </c>
      <c r="O68">
        <v>4.2975493651231398</v>
      </c>
      <c r="P68">
        <v>49.454961832061002</v>
      </c>
      <c r="Q68">
        <v>7.9157316787603002E-2</v>
      </c>
    </row>
    <row r="69" spans="1:17" x14ac:dyDescent="0.3">
      <c r="A69" t="s">
        <v>192</v>
      </c>
      <c r="B69" t="s">
        <v>193</v>
      </c>
      <c r="C69" t="s">
        <v>3134</v>
      </c>
      <c r="D69" t="s">
        <v>194</v>
      </c>
      <c r="E69">
        <v>131495.01778035701</v>
      </c>
      <c r="F69">
        <v>199.99</v>
      </c>
      <c r="G69">
        <v>40.4905675066124</v>
      </c>
      <c r="H69">
        <v>-9.7834305461293898</v>
      </c>
      <c r="I69">
        <v>-9.5480297609288005</v>
      </c>
      <c r="J69">
        <v>-2.8328865570922299</v>
      </c>
      <c r="K69">
        <v>220.83530079251599</v>
      </c>
      <c r="L69">
        <v>202.95839790643299</v>
      </c>
      <c r="M69">
        <v>17.781596313201799</v>
      </c>
      <c r="N69">
        <v>0.70848637552488603</v>
      </c>
      <c r="O69">
        <v>23.156157807890398</v>
      </c>
      <c r="P69">
        <v>72.182522600086003</v>
      </c>
      <c r="Q69">
        <v>8.6193309566949997E-2</v>
      </c>
    </row>
    <row r="70" spans="1:17" x14ac:dyDescent="0.3">
      <c r="A70" t="s">
        <v>195</v>
      </c>
      <c r="B70" t="s">
        <v>196</v>
      </c>
      <c r="C70" t="s">
        <v>3138</v>
      </c>
      <c r="D70" t="s">
        <v>197</v>
      </c>
      <c r="E70">
        <v>131267.251887805</v>
      </c>
      <c r="F70">
        <v>1283.1500000000001</v>
      </c>
      <c r="G70">
        <v>2.50427925738123</v>
      </c>
      <c r="H70">
        <v>-3.5142619865532597E-2</v>
      </c>
      <c r="I70">
        <v>-3.0383378186427499</v>
      </c>
      <c r="J70">
        <v>2.3537784363371399</v>
      </c>
      <c r="K70">
        <v>1364.46286002849</v>
      </c>
      <c r="L70">
        <v>1313.2873056017399</v>
      </c>
      <c r="M70">
        <v>46.034818061679701</v>
      </c>
      <c r="N70">
        <v>0.86154909451655404</v>
      </c>
      <c r="O70">
        <v>20.161321747262502</v>
      </c>
      <c r="P70">
        <v>31.862090227109199</v>
      </c>
      <c r="Q70">
        <v>1.3725295228383E-2</v>
      </c>
    </row>
    <row r="71" spans="1:17" x14ac:dyDescent="0.3">
      <c r="A71" t="s">
        <v>198</v>
      </c>
      <c r="B71" t="s">
        <v>199</v>
      </c>
      <c r="C71" t="s">
        <v>3136</v>
      </c>
      <c r="D71" t="s">
        <v>32</v>
      </c>
      <c r="E71">
        <v>129780.50524418399</v>
      </c>
      <c r="F71">
        <v>250.96</v>
      </c>
      <c r="G71">
        <v>1.0452145877652499</v>
      </c>
      <c r="H71">
        <v>6.8541696103710104</v>
      </c>
      <c r="I71">
        <v>-17.259293857172899</v>
      </c>
      <c r="J71">
        <v>6.8021352578787404</v>
      </c>
      <c r="K71">
        <v>246.23677310686401</v>
      </c>
      <c r="L71">
        <v>245.701190680754</v>
      </c>
      <c r="M71">
        <v>58.830925828841998</v>
      </c>
      <c r="N71">
        <v>0.95375804228346395</v>
      </c>
      <c r="O71">
        <v>19.421421740516301</v>
      </c>
      <c r="P71">
        <v>31.633884080776198</v>
      </c>
      <c r="Q71">
        <v>0.11950348124226901</v>
      </c>
    </row>
    <row r="72" spans="1:17" x14ac:dyDescent="0.3">
      <c r="A72" t="s">
        <v>200</v>
      </c>
      <c r="B72" t="s">
        <v>201</v>
      </c>
      <c r="C72" t="s">
        <v>3142</v>
      </c>
      <c r="D72" t="s">
        <v>202</v>
      </c>
      <c r="E72">
        <v>127321.759237365</v>
      </c>
      <c r="F72">
        <v>180.95</v>
      </c>
      <c r="G72">
        <v>69.926653609438006</v>
      </c>
      <c r="H72">
        <v>-6.5380074189109996</v>
      </c>
      <c r="I72">
        <v>31.898155669847299</v>
      </c>
      <c r="J72">
        <v>-5.86732532280352</v>
      </c>
      <c r="K72">
        <v>196.53456825212601</v>
      </c>
      <c r="L72">
        <v>165.242338406404</v>
      </c>
      <c r="M72">
        <v>24.549663179113299</v>
      </c>
      <c r="N72">
        <v>0.63816021977259996</v>
      </c>
      <c r="O72">
        <v>19.917104172423301</v>
      </c>
      <c r="P72">
        <v>108.46774193548301</v>
      </c>
      <c r="Q72">
        <v>3.6142565432650001E-2</v>
      </c>
    </row>
    <row r="73" spans="1:17" x14ac:dyDescent="0.3">
      <c r="A73" t="s">
        <v>203</v>
      </c>
      <c r="B73" t="s">
        <v>204</v>
      </c>
      <c r="C73" t="s">
        <v>3140</v>
      </c>
      <c r="D73" t="s">
        <v>51</v>
      </c>
      <c r="E73">
        <v>125318.62302270001</v>
      </c>
      <c r="F73">
        <v>1551.75</v>
      </c>
      <c r="G73">
        <v>2.4474189710476</v>
      </c>
      <c r="H73">
        <v>-8.5170579391863104</v>
      </c>
      <c r="I73">
        <v>2.1939823729052601</v>
      </c>
      <c r="J73">
        <v>-4.2113914816819698</v>
      </c>
      <c r="K73">
        <v>1570.63259864099</v>
      </c>
      <c r="L73">
        <v>1482.9358137310301</v>
      </c>
      <c r="M73">
        <v>15.4062981388526</v>
      </c>
      <c r="N73">
        <v>1.8156135793736199</v>
      </c>
      <c r="O73">
        <v>9.6858385693571591</v>
      </c>
      <c r="P73">
        <v>33.248894422738303</v>
      </c>
      <c r="Q73">
        <v>3.9600179466827E-2</v>
      </c>
    </row>
    <row r="74" spans="1:17" x14ac:dyDescent="0.3">
      <c r="A74" t="s">
        <v>205</v>
      </c>
      <c r="B74" t="s">
        <v>206</v>
      </c>
      <c r="C74" t="s">
        <v>3149</v>
      </c>
      <c r="D74" t="s">
        <v>139</v>
      </c>
      <c r="E74">
        <v>120199.87504</v>
      </c>
      <c r="F74">
        <v>1206.25</v>
      </c>
      <c r="G74">
        <v>26.270630536364301</v>
      </c>
      <c r="H74">
        <v>0.35484326527731302</v>
      </c>
      <c r="I74">
        <v>-10.060311607230901</v>
      </c>
      <c r="J74">
        <v>10.4169481636313</v>
      </c>
      <c r="K74">
        <v>1216.8459133937499</v>
      </c>
      <c r="L74">
        <v>1191.6693430770999</v>
      </c>
      <c r="M74">
        <v>57.431905825301598</v>
      </c>
      <c r="N74">
        <v>0.96961176005306704</v>
      </c>
      <c r="O74">
        <v>36.7834196891191</v>
      </c>
      <c r="P74">
        <v>57.084255762468999</v>
      </c>
      <c r="Q74">
        <v>7.4441239454795E-2</v>
      </c>
    </row>
    <row r="75" spans="1:17" x14ac:dyDescent="0.3">
      <c r="A75" t="s">
        <v>207</v>
      </c>
      <c r="B75" t="s">
        <v>208</v>
      </c>
      <c r="C75" t="s">
        <v>3141</v>
      </c>
      <c r="D75" t="s">
        <v>57</v>
      </c>
      <c r="E75">
        <v>118516.87654193499</v>
      </c>
      <c r="F75">
        <v>679.15</v>
      </c>
      <c r="G75">
        <v>49.171725606610003</v>
      </c>
      <c r="H75">
        <v>-2.13829898728719</v>
      </c>
      <c r="I75">
        <v>-0.67219167609609398</v>
      </c>
      <c r="J75">
        <v>8.1231059158398095E-2</v>
      </c>
      <c r="K75">
        <v>703.04674592635502</v>
      </c>
      <c r="L75">
        <v>628.32414857887602</v>
      </c>
      <c r="M75">
        <v>45.939561599393897</v>
      </c>
      <c r="N75">
        <v>0.88203598967888597</v>
      </c>
      <c r="O75">
        <v>18.515791798571701</v>
      </c>
      <c r="P75">
        <v>81.058384430818407</v>
      </c>
      <c r="Q75">
        <v>7.4613293364818006E-2</v>
      </c>
    </row>
    <row r="76" spans="1:17" x14ac:dyDescent="0.3">
      <c r="A76" t="s">
        <v>209</v>
      </c>
      <c r="B76" t="s">
        <v>210</v>
      </c>
      <c r="C76" t="s">
        <v>3142</v>
      </c>
      <c r="D76" t="s">
        <v>102</v>
      </c>
      <c r="E76">
        <v>118384.94474818</v>
      </c>
      <c r="F76">
        <v>2493.6999999999998</v>
      </c>
      <c r="G76">
        <v>29.892525206903699</v>
      </c>
      <c r="H76">
        <v>-7.3210578180127204</v>
      </c>
      <c r="I76">
        <v>13.216822096867901</v>
      </c>
      <c r="J76">
        <v>-4.8131388555430901</v>
      </c>
      <c r="K76">
        <v>2661.1132199950798</v>
      </c>
      <c r="L76">
        <v>2363.2491962975701</v>
      </c>
      <c r="M76">
        <v>24.4143736313037</v>
      </c>
      <c r="N76">
        <v>1.3485598730953601</v>
      </c>
      <c r="O76">
        <v>18.618919677587499</v>
      </c>
      <c r="P76">
        <v>60.418140881312297</v>
      </c>
      <c r="Q76">
        <v>0.20474980409046201</v>
      </c>
    </row>
    <row r="77" spans="1:17" x14ac:dyDescent="0.3">
      <c r="A77" t="s">
        <v>211</v>
      </c>
      <c r="B77" t="s">
        <v>212</v>
      </c>
      <c r="C77" t="s">
        <v>3136</v>
      </c>
      <c r="D77" t="s">
        <v>54</v>
      </c>
      <c r="E77">
        <v>118025.47693782</v>
      </c>
      <c r="F77">
        <v>3138.9</v>
      </c>
      <c r="G77">
        <v>40.111007488748498</v>
      </c>
      <c r="H77">
        <v>-4.9930045172461304</v>
      </c>
      <c r="I77">
        <v>14.483504429484</v>
      </c>
      <c r="J77">
        <v>0.21640588490645399</v>
      </c>
      <c r="K77">
        <v>3259.4151095105599</v>
      </c>
      <c r="L77">
        <v>2799.39025835549</v>
      </c>
      <c r="M77">
        <v>40.782763126629902</v>
      </c>
      <c r="N77">
        <v>1.66634455616629</v>
      </c>
      <c r="O77">
        <v>16.354455382458799</v>
      </c>
      <c r="P77">
        <v>67.792804832415598</v>
      </c>
      <c r="Q77">
        <v>8.7398388120770998E-2</v>
      </c>
    </row>
    <row r="78" spans="1:17" x14ac:dyDescent="0.3">
      <c r="A78" t="s">
        <v>213</v>
      </c>
      <c r="B78" t="s">
        <v>214</v>
      </c>
      <c r="C78" t="s">
        <v>3141</v>
      </c>
      <c r="D78" t="s">
        <v>215</v>
      </c>
      <c r="E78">
        <v>117269.21151203899</v>
      </c>
      <c r="F78">
        <v>976.2</v>
      </c>
      <c r="G78">
        <v>-5.29220266141123E-2</v>
      </c>
      <c r="H78">
        <v>-1.5340266246668299</v>
      </c>
      <c r="I78">
        <v>-14.360578304143299</v>
      </c>
      <c r="J78">
        <v>-3.4367478255284301</v>
      </c>
      <c r="K78">
        <v>1003.51349968311</v>
      </c>
      <c r="L78">
        <v>1037.30299870615</v>
      </c>
      <c r="M78">
        <v>40.010068509880099</v>
      </c>
      <c r="N78">
        <v>0.64391588076385498</v>
      </c>
      <c r="O78">
        <v>38.086457693095603</v>
      </c>
      <c r="P78">
        <v>35.5833333333333</v>
      </c>
      <c r="Q78">
        <v>-3.5532296277642997E-2</v>
      </c>
    </row>
    <row r="79" spans="1:17" x14ac:dyDescent="0.3">
      <c r="A79" t="s">
        <v>216</v>
      </c>
      <c r="B79" t="s">
        <v>217</v>
      </c>
      <c r="C79" t="s">
        <v>3136</v>
      </c>
      <c r="D79" t="s">
        <v>218</v>
      </c>
      <c r="E79">
        <v>114070.2830745</v>
      </c>
      <c r="F79">
        <v>10249.5</v>
      </c>
      <c r="G79">
        <v>21.1111549938298</v>
      </c>
      <c r="H79">
        <v>4.4138218958167004</v>
      </c>
      <c r="I79">
        <v>19.2928809463208</v>
      </c>
      <c r="J79">
        <v>3.7157064207215797E-2</v>
      </c>
      <c r="K79">
        <v>10271.652361849199</v>
      </c>
      <c r="L79">
        <v>9218.9502304385805</v>
      </c>
      <c r="M79">
        <v>41.9990829834938</v>
      </c>
      <c r="N79">
        <v>0.55911947036987097</v>
      </c>
      <c r="O79">
        <v>10.737109127274501</v>
      </c>
      <c r="P79">
        <v>52.726866338846598</v>
      </c>
      <c r="Q79">
        <v>8.8541726188825998E-2</v>
      </c>
    </row>
    <row r="80" spans="1:17" x14ac:dyDescent="0.3">
      <c r="A80" t="s">
        <v>219</v>
      </c>
      <c r="B80" t="s">
        <v>220</v>
      </c>
      <c r="C80" t="s">
        <v>3136</v>
      </c>
      <c r="D80" t="s">
        <v>32</v>
      </c>
      <c r="E80">
        <v>112515.91459371999</v>
      </c>
      <c r="F80">
        <v>97.9</v>
      </c>
      <c r="G80">
        <v>7.2445080121435002</v>
      </c>
      <c r="H80">
        <v>1.35140987087745</v>
      </c>
      <c r="I80">
        <v>-36.164004292454003</v>
      </c>
      <c r="J80">
        <v>3.6030818199314498</v>
      </c>
      <c r="K80">
        <v>106.289961008622</v>
      </c>
      <c r="L80">
        <v>109.11356222529299</v>
      </c>
      <c r="M80">
        <v>47.431656124451699</v>
      </c>
      <c r="N80">
        <v>1.46423755926257</v>
      </c>
      <c r="O80">
        <v>45.965270684371703</v>
      </c>
      <c r="P80">
        <v>34.755677907776999</v>
      </c>
      <c r="Q80">
        <v>0.10760746817631001</v>
      </c>
    </row>
    <row r="81" spans="1:17" hidden="1" x14ac:dyDescent="0.3">
      <c r="A81" t="s">
        <v>221</v>
      </c>
      <c r="B81" t="s">
        <v>222</v>
      </c>
      <c r="C81" t="s">
        <v>3151</v>
      </c>
      <c r="D81" t="s">
        <v>54</v>
      </c>
      <c r="E81">
        <v>111688.775407111</v>
      </c>
      <c r="F81">
        <v>134.11000000000001</v>
      </c>
      <c r="G81">
        <v>-45.586293150164501</v>
      </c>
      <c r="H81">
        <v>-8.1052353113165196</v>
      </c>
      <c r="I81">
        <v>-25.801551075020601</v>
      </c>
      <c r="J81">
        <v>-2.41841449707371E-2</v>
      </c>
      <c r="M81">
        <v>39.370753949944699</v>
      </c>
      <c r="O81">
        <v>40.556259786742203</v>
      </c>
      <c r="P81">
        <v>4.5610478715110103</v>
      </c>
    </row>
    <row r="82" spans="1:17" x14ac:dyDescent="0.3">
      <c r="A82" t="s">
        <v>223</v>
      </c>
      <c r="B82" t="s">
        <v>224</v>
      </c>
      <c r="C82" t="s">
        <v>3140</v>
      </c>
      <c r="D82" t="s">
        <v>51</v>
      </c>
      <c r="E82">
        <v>108392.22884159999</v>
      </c>
      <c r="F82">
        <v>3202.65</v>
      </c>
      <c r="G82">
        <v>39.571192843985102</v>
      </c>
      <c r="H82">
        <v>-0.82140477505821596</v>
      </c>
      <c r="I82">
        <v>12.8690992484386</v>
      </c>
      <c r="J82">
        <v>-4.9000020664384998</v>
      </c>
      <c r="K82">
        <v>3349.3042411525798</v>
      </c>
      <c r="L82">
        <v>2943.9855113219301</v>
      </c>
      <c r="M82">
        <v>26.6868363981933</v>
      </c>
      <c r="N82">
        <v>1.9358552779752001</v>
      </c>
      <c r="O82">
        <v>12.116528499836001</v>
      </c>
      <c r="P82">
        <v>67.384430449212104</v>
      </c>
      <c r="Q82">
        <v>0.11036504469620501</v>
      </c>
    </row>
    <row r="83" spans="1:17" x14ac:dyDescent="0.3">
      <c r="A83" t="s">
        <v>225</v>
      </c>
      <c r="B83" t="s">
        <v>226</v>
      </c>
      <c r="C83" t="s">
        <v>3147</v>
      </c>
      <c r="D83" t="s">
        <v>161</v>
      </c>
      <c r="E83">
        <v>107666.701341359</v>
      </c>
      <c r="F83">
        <v>704.4</v>
      </c>
      <c r="G83">
        <v>53.704003821085998</v>
      </c>
      <c r="H83">
        <v>-3.03814365422105E-2</v>
      </c>
      <c r="I83">
        <v>21.213987610256599</v>
      </c>
      <c r="J83">
        <v>-2.96480137474988</v>
      </c>
      <c r="K83">
        <v>747.38738137279995</v>
      </c>
      <c r="L83">
        <v>642.05212026139395</v>
      </c>
      <c r="M83">
        <v>28.309045757373202</v>
      </c>
      <c r="N83">
        <v>1.41564296685184</v>
      </c>
      <c r="O83">
        <v>24.176604202157801</v>
      </c>
      <c r="P83">
        <v>89.890820865345702</v>
      </c>
      <c r="Q83">
        <v>0.17869244230314699</v>
      </c>
    </row>
    <row r="84" spans="1:17" x14ac:dyDescent="0.3">
      <c r="A84" t="s">
        <v>227</v>
      </c>
      <c r="B84" t="s">
        <v>228</v>
      </c>
      <c r="C84" t="s">
        <v>3136</v>
      </c>
      <c r="D84" t="s">
        <v>43</v>
      </c>
      <c r="E84">
        <v>107053.8891591</v>
      </c>
      <c r="F84">
        <v>741</v>
      </c>
      <c r="G84">
        <v>14.2105972195007</v>
      </c>
      <c r="H84">
        <v>2.28654392962097</v>
      </c>
      <c r="I84">
        <v>21.4427726583672</v>
      </c>
      <c r="J84">
        <v>0.26307305762266597</v>
      </c>
      <c r="K84">
        <v>741.68553954797403</v>
      </c>
      <c r="L84">
        <v>659.058250333557</v>
      </c>
      <c r="M84">
        <v>48.4165862198208</v>
      </c>
      <c r="N84">
        <v>0.80510381966512301</v>
      </c>
      <c r="O84">
        <v>7.5303643724696299</v>
      </c>
      <c r="P84">
        <v>59.887798036465597</v>
      </c>
      <c r="Q84">
        <v>-5.1214349730589999E-3</v>
      </c>
    </row>
    <row r="85" spans="1:17" x14ac:dyDescent="0.3">
      <c r="A85" t="s">
        <v>229</v>
      </c>
      <c r="B85" t="s">
        <v>230</v>
      </c>
      <c r="C85" t="s">
        <v>3136</v>
      </c>
      <c r="D85" t="s">
        <v>54</v>
      </c>
      <c r="E85">
        <v>106967.29436887499</v>
      </c>
      <c r="F85">
        <v>1272.75</v>
      </c>
      <c r="G85">
        <v>-14.9552946928933</v>
      </c>
      <c r="H85">
        <v>-14.703372647435801</v>
      </c>
      <c r="I85">
        <v>-9.2968417196352497</v>
      </c>
      <c r="J85">
        <v>-8.2177222926447602</v>
      </c>
      <c r="K85">
        <v>1450.0349073116599</v>
      </c>
      <c r="L85">
        <v>1342.38569338615</v>
      </c>
      <c r="M85">
        <v>13.882621670647101</v>
      </c>
      <c r="N85">
        <v>1.35763496366894</v>
      </c>
      <c r="O85">
        <v>29.7976821842467</v>
      </c>
      <c r="P85">
        <v>25.865308544303801</v>
      </c>
      <c r="Q85">
        <v>9.2458682435804004E-2</v>
      </c>
    </row>
    <row r="86" spans="1:17" x14ac:dyDescent="0.3">
      <c r="A86" t="s">
        <v>231</v>
      </c>
      <c r="B86" t="s">
        <v>232</v>
      </c>
      <c r="C86" t="s">
        <v>3140</v>
      </c>
      <c r="D86" t="s">
        <v>51</v>
      </c>
      <c r="E86">
        <v>106865.81414943001</v>
      </c>
      <c r="F86">
        <v>2667.35</v>
      </c>
      <c r="G86">
        <v>26.294460758535699</v>
      </c>
      <c r="H86">
        <v>9.3581048965847593</v>
      </c>
      <c r="I86">
        <v>7.2118026178770602</v>
      </c>
      <c r="J86">
        <v>4.4642349570319197</v>
      </c>
      <c r="K86">
        <v>2516.3433773081902</v>
      </c>
      <c r="L86">
        <v>2256.8420870120199</v>
      </c>
      <c r="M86">
        <v>57.512933962266402</v>
      </c>
      <c r="N86">
        <v>0.47656475632869699</v>
      </c>
      <c r="O86">
        <v>6.2852644009972503</v>
      </c>
      <c r="P86">
        <v>58.483111018686301</v>
      </c>
    </row>
    <row r="87" spans="1:17" x14ac:dyDescent="0.3">
      <c r="A87" t="s">
        <v>233</v>
      </c>
      <c r="B87" t="s">
        <v>234</v>
      </c>
      <c r="C87" t="s">
        <v>3140</v>
      </c>
      <c r="D87" t="s">
        <v>51</v>
      </c>
      <c r="E87">
        <v>106146.7417072</v>
      </c>
      <c r="F87">
        <v>1274.2</v>
      </c>
      <c r="G87">
        <v>-8.1703320280115399</v>
      </c>
      <c r="H87">
        <v>-1.2434921324705599</v>
      </c>
      <c r="I87">
        <v>-5.7523071446634502</v>
      </c>
      <c r="J87">
        <v>-5.1454366400903897</v>
      </c>
      <c r="K87">
        <v>1325.3160064876199</v>
      </c>
      <c r="L87">
        <v>1267.0225882781399</v>
      </c>
      <c r="M87">
        <v>17.841787358358001</v>
      </c>
      <c r="N87">
        <v>0.85811275343389803</v>
      </c>
      <c r="O87">
        <v>11.559409825773001</v>
      </c>
      <c r="P87">
        <v>21.419450744220601</v>
      </c>
      <c r="Q87">
        <v>5.0553263775720003E-3</v>
      </c>
    </row>
    <row r="88" spans="1:17" x14ac:dyDescent="0.3">
      <c r="A88" t="s">
        <v>235</v>
      </c>
      <c r="B88" t="s">
        <v>236</v>
      </c>
      <c r="C88" t="s">
        <v>3138</v>
      </c>
      <c r="D88" t="s">
        <v>237</v>
      </c>
      <c r="E88">
        <v>105400.41210823</v>
      </c>
      <c r="F88">
        <v>1449.1</v>
      </c>
      <c r="G88">
        <v>13.5243783781392</v>
      </c>
      <c r="H88">
        <v>-2.8907785081096899</v>
      </c>
      <c r="I88">
        <v>14.193407803242099</v>
      </c>
      <c r="J88">
        <v>0.54693637055529398</v>
      </c>
      <c r="K88">
        <v>1489.3025252305199</v>
      </c>
      <c r="L88">
        <v>1320.1181294077401</v>
      </c>
      <c r="M88">
        <v>27.4137385378868</v>
      </c>
      <c r="N88">
        <v>0.87577751054783803</v>
      </c>
      <c r="O88">
        <v>13.6912566420537</v>
      </c>
      <c r="P88">
        <v>42.2918303220738</v>
      </c>
      <c r="Q88">
        <v>3.5553342663068997E-2</v>
      </c>
    </row>
    <row r="89" spans="1:17" x14ac:dyDescent="0.3">
      <c r="A89" t="s">
        <v>238</v>
      </c>
      <c r="B89" t="s">
        <v>239</v>
      </c>
      <c r="C89" t="s">
        <v>3142</v>
      </c>
      <c r="D89" t="s">
        <v>202</v>
      </c>
      <c r="E89">
        <v>103586.38266240001</v>
      </c>
      <c r="F89">
        <v>35121.599999999999</v>
      </c>
      <c r="G89">
        <v>53.699878523151703</v>
      </c>
      <c r="H89">
        <v>1.7654525253959801</v>
      </c>
      <c r="I89">
        <v>7.4324901699897197</v>
      </c>
      <c r="J89">
        <v>0.293187116075109</v>
      </c>
      <c r="K89">
        <v>35716.133398850601</v>
      </c>
      <c r="L89">
        <v>31464.056990703899</v>
      </c>
      <c r="M89">
        <v>40.492117480807202</v>
      </c>
      <c r="N89">
        <v>0.65602797624959197</v>
      </c>
      <c r="O89">
        <v>11.295612956129499</v>
      </c>
      <c r="P89">
        <v>81.977202072538802</v>
      </c>
      <c r="Q89">
        <v>0.11809714299214601</v>
      </c>
    </row>
    <row r="90" spans="1:17" x14ac:dyDescent="0.3">
      <c r="A90" t="s">
        <v>240</v>
      </c>
      <c r="B90" t="s">
        <v>241</v>
      </c>
      <c r="C90" t="s">
        <v>3136</v>
      </c>
      <c r="D90" t="s">
        <v>32</v>
      </c>
      <c r="E90">
        <v>102942.53714617599</v>
      </c>
      <c r="F90">
        <v>54.46</v>
      </c>
      <c r="G90">
        <v>11.7099825842791</v>
      </c>
      <c r="H90">
        <v>-4.4758327687194503E-2</v>
      </c>
      <c r="I90">
        <v>-25.857371019431199</v>
      </c>
      <c r="J90">
        <v>4.25148364264912</v>
      </c>
      <c r="K90">
        <v>56.538938800683503</v>
      </c>
      <c r="L90">
        <v>57.074645506282202</v>
      </c>
      <c r="M90">
        <v>55.5376673507512</v>
      </c>
      <c r="N90">
        <v>1.1476964956854001</v>
      </c>
      <c r="O90">
        <v>53.782592728608101</v>
      </c>
      <c r="P90">
        <v>40.360824742268001</v>
      </c>
      <c r="Q90">
        <v>9.5835005522555999E-2</v>
      </c>
    </row>
    <row r="91" spans="1:17" x14ac:dyDescent="0.3">
      <c r="A91" t="s">
        <v>242</v>
      </c>
      <c r="B91" t="s">
        <v>243</v>
      </c>
      <c r="C91" t="s">
        <v>3146</v>
      </c>
      <c r="D91" t="s">
        <v>244</v>
      </c>
      <c r="E91">
        <v>102718.13337087999</v>
      </c>
      <c r="F91">
        <v>1638.4</v>
      </c>
      <c r="G91">
        <v>4.6118679739766204</v>
      </c>
      <c r="H91">
        <v>-11.5407013024086</v>
      </c>
      <c r="I91">
        <v>-8.8343041143638494</v>
      </c>
      <c r="J91">
        <v>-3.93248725431337</v>
      </c>
      <c r="K91">
        <v>1857.9909472747099</v>
      </c>
      <c r="L91">
        <v>1733.7038293792</v>
      </c>
      <c r="M91">
        <v>14.94017833827</v>
      </c>
      <c r="N91">
        <v>1.5431366283416199</v>
      </c>
      <c r="O91">
        <v>28.5400390625</v>
      </c>
      <c r="P91">
        <v>32.895323843127699</v>
      </c>
      <c r="Q91">
        <v>6.2640473516920002E-3</v>
      </c>
    </row>
    <row r="92" spans="1:17" x14ac:dyDescent="0.3">
      <c r="A92" t="s">
        <v>245</v>
      </c>
      <c r="B92" t="s">
        <v>246</v>
      </c>
      <c r="C92" t="s">
        <v>3140</v>
      </c>
      <c r="D92" t="s">
        <v>247</v>
      </c>
      <c r="E92">
        <v>100975.65107139001</v>
      </c>
      <c r="F92">
        <v>7022.7</v>
      </c>
      <c r="G92">
        <v>18.837111962603402</v>
      </c>
      <c r="H92">
        <v>2.7603309446421398</v>
      </c>
      <c r="I92">
        <v>10.7788717602074</v>
      </c>
      <c r="J92">
        <v>1.7568449035001601</v>
      </c>
      <c r="K92">
        <v>6912.4550907401599</v>
      </c>
      <c r="L92">
        <v>6396.7410981462999</v>
      </c>
      <c r="M92">
        <v>51.836757530781803</v>
      </c>
      <c r="N92">
        <v>0.51659835544447696</v>
      </c>
      <c r="O92">
        <v>4.1899839093226099</v>
      </c>
      <c r="P92">
        <v>46.611691022964401</v>
      </c>
      <c r="Q92">
        <v>4.2948442847569997E-2</v>
      </c>
    </row>
    <row r="93" spans="1:17" x14ac:dyDescent="0.3">
      <c r="A93" t="s">
        <v>248</v>
      </c>
      <c r="B93" t="s">
        <v>249</v>
      </c>
      <c r="C93" t="s">
        <v>3140</v>
      </c>
      <c r="D93" t="s">
        <v>51</v>
      </c>
      <c r="E93">
        <v>100749.17824875</v>
      </c>
      <c r="F93">
        <v>1001.25</v>
      </c>
      <c r="G93">
        <v>47.705575409021598</v>
      </c>
      <c r="H93">
        <v>-1.2571795275664299</v>
      </c>
      <c r="I93">
        <v>-5.7392458363996699</v>
      </c>
      <c r="J93">
        <v>-0.78779383770270495</v>
      </c>
      <c r="K93">
        <v>1062.3347196023301</v>
      </c>
      <c r="L93">
        <v>998.50510322095499</v>
      </c>
      <c r="M93">
        <v>30.5527348952428</v>
      </c>
      <c r="N93">
        <v>0.42861749799444099</v>
      </c>
      <c r="O93">
        <v>32.264669163545499</v>
      </c>
      <c r="P93">
        <v>75.580885576501501</v>
      </c>
      <c r="Q93">
        <v>8.5683278811615998E-2</v>
      </c>
    </row>
    <row r="94" spans="1:17" x14ac:dyDescent="0.3">
      <c r="A94" t="s">
        <v>250</v>
      </c>
      <c r="B94" t="s">
        <v>251</v>
      </c>
      <c r="C94" t="s">
        <v>3142</v>
      </c>
      <c r="D94" t="s">
        <v>102</v>
      </c>
      <c r="E94">
        <v>99781.079776690007</v>
      </c>
      <c r="F94">
        <v>4989.55</v>
      </c>
      <c r="G94">
        <v>34.695299109309097</v>
      </c>
      <c r="H94">
        <v>-8.4461325074110505</v>
      </c>
      <c r="I94">
        <v>2.3036356159601299</v>
      </c>
      <c r="J94">
        <v>-5.0377391712657396</v>
      </c>
      <c r="K94">
        <v>5404.3252586038097</v>
      </c>
      <c r="L94">
        <v>5005.5251419477499</v>
      </c>
      <c r="M94">
        <v>27.217977020357502</v>
      </c>
      <c r="N94">
        <v>1.0333354945712601</v>
      </c>
      <c r="O94">
        <v>25.186640077762501</v>
      </c>
      <c r="P94">
        <v>64.048988985697804</v>
      </c>
      <c r="Q94">
        <v>7.5834331570961006E-2</v>
      </c>
    </row>
    <row r="95" spans="1:17" x14ac:dyDescent="0.3">
      <c r="A95" t="s">
        <v>252</v>
      </c>
      <c r="B95" t="s">
        <v>253</v>
      </c>
      <c r="C95" t="s">
        <v>3140</v>
      </c>
      <c r="D95" t="s">
        <v>51</v>
      </c>
      <c r="E95">
        <v>99767.548248095001</v>
      </c>
      <c r="F95">
        <v>2186.9499999999998</v>
      </c>
      <c r="G95">
        <v>66.987686776747097</v>
      </c>
      <c r="H95">
        <v>4.44826746657162</v>
      </c>
      <c r="I95">
        <v>25.6511270735637</v>
      </c>
      <c r="J95">
        <v>5.2023402808219599</v>
      </c>
      <c r="K95">
        <v>2146.7129791411098</v>
      </c>
      <c r="L95">
        <v>1818.70403544735</v>
      </c>
      <c r="M95">
        <v>46.511850965715603</v>
      </c>
      <c r="N95">
        <v>0.64031434316183999</v>
      </c>
      <c r="O95">
        <v>5.71800909943072</v>
      </c>
      <c r="P95">
        <v>94.741763134461195</v>
      </c>
      <c r="Q95">
        <v>0.114178358354479</v>
      </c>
    </row>
    <row r="96" spans="1:17" x14ac:dyDescent="0.3">
      <c r="A96" t="s">
        <v>254</v>
      </c>
      <c r="B96" t="s">
        <v>255</v>
      </c>
      <c r="C96" t="s">
        <v>3138</v>
      </c>
      <c r="D96" t="s">
        <v>256</v>
      </c>
      <c r="E96">
        <v>99192.652604485003</v>
      </c>
      <c r="F96">
        <v>1002.55</v>
      </c>
      <c r="G96">
        <v>-14.1486607005588</v>
      </c>
      <c r="H96">
        <v>-8.5308230665649596</v>
      </c>
      <c r="I96">
        <v>-14.0581728852402</v>
      </c>
      <c r="J96">
        <v>1.26686553421045</v>
      </c>
      <c r="K96">
        <v>1111.7871699714201</v>
      </c>
      <c r="L96">
        <v>1100.41190285067</v>
      </c>
      <c r="M96">
        <v>43.081204353035901</v>
      </c>
      <c r="N96">
        <v>1.5588660569283199</v>
      </c>
      <c r="O96">
        <v>25.0232306441718</v>
      </c>
      <c r="P96">
        <v>13.790511777711099</v>
      </c>
      <c r="Q96">
        <v>-3.47730285846E-3</v>
      </c>
    </row>
    <row r="97" spans="1:17" x14ac:dyDescent="0.3">
      <c r="A97" t="s">
        <v>257</v>
      </c>
      <c r="B97" t="s">
        <v>258</v>
      </c>
      <c r="C97" t="s">
        <v>3140</v>
      </c>
      <c r="D97" t="s">
        <v>247</v>
      </c>
      <c r="E97">
        <v>98924.157713280001</v>
      </c>
      <c r="F97">
        <v>1017.6</v>
      </c>
      <c r="G97">
        <v>50.494396095230599</v>
      </c>
      <c r="H97">
        <v>6.6810357500900199</v>
      </c>
      <c r="I97">
        <v>17.793878741614101</v>
      </c>
      <c r="J97">
        <v>10.732712967192899</v>
      </c>
      <c r="K97">
        <v>941.310026386603</v>
      </c>
      <c r="L97">
        <v>850.02144905495197</v>
      </c>
      <c r="M97">
        <v>66.629057355664202</v>
      </c>
      <c r="N97">
        <v>0.91245874312418196</v>
      </c>
      <c r="O97">
        <v>9.8663522012578593</v>
      </c>
      <c r="P97">
        <v>78.824356383446101</v>
      </c>
      <c r="Q97">
        <v>0.124043992467186</v>
      </c>
    </row>
    <row r="98" spans="1:17" x14ac:dyDescent="0.3">
      <c r="A98" t="s">
        <v>259</v>
      </c>
      <c r="B98" t="s">
        <v>260</v>
      </c>
      <c r="C98" t="s">
        <v>3139</v>
      </c>
      <c r="D98" t="s">
        <v>136</v>
      </c>
      <c r="E98">
        <v>98371.248317999998</v>
      </c>
      <c r="F98">
        <v>471.8</v>
      </c>
      <c r="G98">
        <v>179.20043956786799</v>
      </c>
      <c r="H98">
        <v>-6.2434096185707801</v>
      </c>
      <c r="I98">
        <v>56.257033384775397</v>
      </c>
      <c r="J98">
        <v>4.9120980293875904</v>
      </c>
      <c r="K98">
        <v>495.450328005735</v>
      </c>
      <c r="L98">
        <v>412.38690502433298</v>
      </c>
      <c r="M98">
        <v>54.3450182332327</v>
      </c>
      <c r="N98">
        <v>0.556519344129912</v>
      </c>
      <c r="O98">
        <v>37.134378974141498</v>
      </c>
      <c r="P98">
        <v>209.17431192660499</v>
      </c>
      <c r="Q98">
        <v>0.20761188399979999</v>
      </c>
    </row>
    <row r="99" spans="1:17" x14ac:dyDescent="0.3">
      <c r="A99" t="s">
        <v>261</v>
      </c>
      <c r="B99" t="s">
        <v>262</v>
      </c>
      <c r="C99" t="s">
        <v>3147</v>
      </c>
      <c r="D99" t="s">
        <v>244</v>
      </c>
      <c r="E99">
        <v>97460.527430600006</v>
      </c>
      <c r="F99">
        <v>6480.4</v>
      </c>
      <c r="G99">
        <v>4.7941701036942197</v>
      </c>
      <c r="H99">
        <v>-2.1150865014394098</v>
      </c>
      <c r="I99">
        <v>4.7953623841283903</v>
      </c>
      <c r="J99">
        <v>-2.75390052974871</v>
      </c>
      <c r="K99">
        <v>6803.9244935998604</v>
      </c>
      <c r="L99">
        <v>6183.7831392920598</v>
      </c>
      <c r="M99">
        <v>20.074518611911301</v>
      </c>
      <c r="N99">
        <v>1.36705507523958</v>
      </c>
      <c r="O99">
        <v>17.353867045244101</v>
      </c>
      <c r="P99">
        <v>70.491975795843103</v>
      </c>
      <c r="Q99">
        <v>0.12874703790924699</v>
      </c>
    </row>
    <row r="100" spans="1:17" x14ac:dyDescent="0.3">
      <c r="A100" t="s">
        <v>263</v>
      </c>
      <c r="B100" t="s">
        <v>264</v>
      </c>
      <c r="C100" t="s">
        <v>3147</v>
      </c>
      <c r="D100" t="s">
        <v>265</v>
      </c>
      <c r="E100">
        <v>97036.631999999998</v>
      </c>
      <c r="F100">
        <v>3500.6</v>
      </c>
      <c r="G100">
        <v>81.932747845820202</v>
      </c>
      <c r="H100">
        <v>-1.96890005446775</v>
      </c>
      <c r="I100">
        <v>-1.1363888297240801</v>
      </c>
      <c r="J100">
        <v>3.4737473320461998</v>
      </c>
      <c r="K100">
        <v>3661.6699243958801</v>
      </c>
      <c r="L100">
        <v>3316.6884575648101</v>
      </c>
      <c r="M100">
        <v>45.898091708288398</v>
      </c>
      <c r="N100">
        <v>0.642071369623471</v>
      </c>
      <c r="O100">
        <v>19.1767125635605</v>
      </c>
      <c r="P100">
        <v>111.000271239564</v>
      </c>
      <c r="Q100">
        <v>0.215406499829423</v>
      </c>
    </row>
    <row r="101" spans="1:17" x14ac:dyDescent="0.3">
      <c r="A101" t="s">
        <v>266</v>
      </c>
      <c r="B101" t="s">
        <v>267</v>
      </c>
      <c r="C101" t="s">
        <v>3148</v>
      </c>
      <c r="D101" t="s">
        <v>268</v>
      </c>
      <c r="E101">
        <v>96323.658801090001</v>
      </c>
      <c r="F101">
        <v>676.7</v>
      </c>
      <c r="G101">
        <v>49.634658146843101</v>
      </c>
      <c r="H101">
        <v>5.6321005759420597</v>
      </c>
      <c r="I101">
        <v>10.3717134630967</v>
      </c>
      <c r="J101">
        <v>5.0746028708050703</v>
      </c>
      <c r="K101">
        <v>673.30006463808604</v>
      </c>
      <c r="L101">
        <v>599.580125497312</v>
      </c>
      <c r="M101">
        <v>52.4782808841696</v>
      </c>
      <c r="N101">
        <v>1.1106477961748999</v>
      </c>
      <c r="O101">
        <v>6.4651987586818302</v>
      </c>
      <c r="P101">
        <v>78.032096816627103</v>
      </c>
      <c r="Q101">
        <v>0.179128051683421</v>
      </c>
    </row>
    <row r="102" spans="1:17" x14ac:dyDescent="0.3">
      <c r="A102" t="s">
        <v>269</v>
      </c>
      <c r="B102" t="s">
        <v>270</v>
      </c>
      <c r="C102" t="s">
        <v>3148</v>
      </c>
      <c r="D102" t="s">
        <v>128</v>
      </c>
      <c r="E102">
        <v>96211.752118295</v>
      </c>
      <c r="F102">
        <v>7440.95</v>
      </c>
      <c r="G102">
        <v>55.321366911305901</v>
      </c>
      <c r="H102">
        <v>5.6048012458239399E-2</v>
      </c>
      <c r="I102">
        <v>15.682292516597601</v>
      </c>
      <c r="J102">
        <v>-0.74074853803625096</v>
      </c>
      <c r="K102">
        <v>7745.9379736298897</v>
      </c>
      <c r="L102">
        <v>6653.3355604848202</v>
      </c>
      <c r="M102">
        <v>37.388342673167003</v>
      </c>
      <c r="N102">
        <v>0.83499827070427601</v>
      </c>
      <c r="O102">
        <v>13.856429622561601</v>
      </c>
      <c r="P102">
        <v>83.046948992017306</v>
      </c>
      <c r="Q102">
        <v>1.3066217672454999E-2</v>
      </c>
    </row>
    <row r="103" spans="1:17" x14ac:dyDescent="0.3">
      <c r="A103" t="s">
        <v>271</v>
      </c>
      <c r="B103" t="s">
        <v>272</v>
      </c>
      <c r="C103" t="s">
        <v>3138</v>
      </c>
      <c r="D103" t="s">
        <v>197</v>
      </c>
      <c r="E103">
        <v>95704.814574000004</v>
      </c>
      <c r="F103">
        <v>540</v>
      </c>
      <c r="G103">
        <v>-24.7663856233936</v>
      </c>
      <c r="H103">
        <v>-6.7357418550902803</v>
      </c>
      <c r="I103">
        <v>-4.2819380400450102</v>
      </c>
      <c r="J103">
        <v>-0.84212045862310003</v>
      </c>
      <c r="K103">
        <v>592.67797609524996</v>
      </c>
      <c r="L103">
        <v>586.22053758027403</v>
      </c>
      <c r="M103">
        <v>39.027007587521702</v>
      </c>
      <c r="N103">
        <v>0.90317497994095697</v>
      </c>
      <c r="O103">
        <v>24.4444444444444</v>
      </c>
      <c r="P103">
        <v>10.3843008994276</v>
      </c>
      <c r="Q103">
        <v>-9.3419510896711994E-2</v>
      </c>
    </row>
    <row r="104" spans="1:17" x14ac:dyDescent="0.3">
      <c r="A104" t="s">
        <v>273</v>
      </c>
      <c r="B104" t="s">
        <v>274</v>
      </c>
      <c r="C104" t="s">
        <v>3136</v>
      </c>
      <c r="D104" t="s">
        <v>43</v>
      </c>
      <c r="E104">
        <v>94869.068939484903</v>
      </c>
      <c r="F104">
        <v>1917.35</v>
      </c>
      <c r="G104">
        <v>12.700357899567001</v>
      </c>
      <c r="H104">
        <v>-4.6996234483599704</v>
      </c>
      <c r="I104">
        <v>5.7149076856007701</v>
      </c>
      <c r="J104">
        <v>-1.1775414758701901</v>
      </c>
      <c r="K104">
        <v>2044.12243362961</v>
      </c>
      <c r="L104">
        <v>1840.04974191817</v>
      </c>
      <c r="M104">
        <v>27.665747876770201</v>
      </c>
      <c r="N104">
        <v>1.0573202509069299</v>
      </c>
      <c r="O104">
        <v>20.056327744021701</v>
      </c>
      <c r="P104">
        <v>43.514221556886199</v>
      </c>
      <c r="Q104">
        <v>-2.3864678359989998E-3</v>
      </c>
    </row>
    <row r="105" spans="1:17" x14ac:dyDescent="0.3">
      <c r="A105" t="s">
        <v>275</v>
      </c>
      <c r="B105" t="s">
        <v>276</v>
      </c>
      <c r="C105" t="s">
        <v>3135</v>
      </c>
      <c r="D105" t="s">
        <v>277</v>
      </c>
      <c r="E105">
        <v>94490.833363700003</v>
      </c>
      <c r="F105">
        <v>10886.5</v>
      </c>
      <c r="G105">
        <v>153.884857722611</v>
      </c>
      <c r="H105">
        <v>4.4035593942167504</v>
      </c>
      <c r="I105">
        <v>33.205089995001003</v>
      </c>
      <c r="J105">
        <v>1.4119371645493</v>
      </c>
      <c r="K105">
        <v>11116.164322525499</v>
      </c>
      <c r="L105">
        <v>9241.1196135022292</v>
      </c>
      <c r="M105">
        <v>53.284033573214302</v>
      </c>
      <c r="N105">
        <v>0.53138504884499005</v>
      </c>
      <c r="O105">
        <v>15.914205667569901</v>
      </c>
      <c r="P105">
        <v>181.35943658331701</v>
      </c>
      <c r="Q105">
        <v>0.104655147895127</v>
      </c>
    </row>
    <row r="106" spans="1:17" x14ac:dyDescent="0.3">
      <c r="A106" t="s">
        <v>278</v>
      </c>
      <c r="B106" t="s">
        <v>279</v>
      </c>
      <c r="C106" t="s">
        <v>3143</v>
      </c>
      <c r="D106" t="s">
        <v>117</v>
      </c>
      <c r="E106">
        <v>93134.295426900004</v>
      </c>
      <c r="F106">
        <v>920.5</v>
      </c>
      <c r="G106">
        <v>18.370008904780601</v>
      </c>
      <c r="H106">
        <v>-6.3066507252901598</v>
      </c>
      <c r="I106">
        <v>-9.3471542641021497</v>
      </c>
      <c r="J106">
        <v>0.66490000857764697</v>
      </c>
      <c r="K106">
        <v>968.225290829767</v>
      </c>
      <c r="L106">
        <v>915.18013153970503</v>
      </c>
      <c r="M106">
        <v>39.997937768781398</v>
      </c>
      <c r="N106">
        <v>0.96853966883488996</v>
      </c>
      <c r="O106">
        <v>19.174361759913001</v>
      </c>
      <c r="P106">
        <v>58.270288858321798</v>
      </c>
      <c r="Q106">
        <v>9.5521923027827998E-2</v>
      </c>
    </row>
    <row r="107" spans="1:17" x14ac:dyDescent="0.3">
      <c r="A107" t="s">
        <v>280</v>
      </c>
      <c r="B107" t="s">
        <v>281</v>
      </c>
      <c r="C107" t="s">
        <v>3136</v>
      </c>
      <c r="D107" t="s">
        <v>32</v>
      </c>
      <c r="E107">
        <v>93110.235183900004</v>
      </c>
      <c r="F107">
        <v>102.65</v>
      </c>
      <c r="G107">
        <v>6.6720595980802502</v>
      </c>
      <c r="H107">
        <v>-0.75526889385429996</v>
      </c>
      <c r="I107">
        <v>-25.4306412127968</v>
      </c>
      <c r="J107">
        <v>5.6654363120915603</v>
      </c>
      <c r="K107">
        <v>105.48226295327601</v>
      </c>
      <c r="L107">
        <v>105.199383289115</v>
      </c>
      <c r="M107">
        <v>55.328740781453803</v>
      </c>
      <c r="N107">
        <v>1.1294710117592699</v>
      </c>
      <c r="O107">
        <v>25.572333170969301</v>
      </c>
      <c r="P107">
        <v>35.065789473684198</v>
      </c>
      <c r="Q107">
        <v>0.10453738747322799</v>
      </c>
    </row>
    <row r="108" spans="1:17" x14ac:dyDescent="0.3">
      <c r="A108" t="s">
        <v>282</v>
      </c>
      <c r="B108" t="s">
        <v>283</v>
      </c>
      <c r="C108" t="s">
        <v>3150</v>
      </c>
      <c r="D108" t="s">
        <v>284</v>
      </c>
      <c r="E108">
        <v>92571.326264999996</v>
      </c>
      <c r="F108">
        <v>10230</v>
      </c>
      <c r="G108">
        <v>59.118011417188796</v>
      </c>
      <c r="H108">
        <v>-1.8412593663285499</v>
      </c>
      <c r="I108">
        <v>8.1509120317959596</v>
      </c>
      <c r="J108">
        <v>-2.4964538404905001</v>
      </c>
      <c r="K108">
        <v>10877.9425345529</v>
      </c>
      <c r="L108">
        <v>9488.2946218257002</v>
      </c>
      <c r="M108">
        <v>39.4557009792087</v>
      </c>
      <c r="N108">
        <v>0.84885707543339095</v>
      </c>
      <c r="O108">
        <v>29.990224828934402</v>
      </c>
      <c r="P108">
        <v>93.018867924528294</v>
      </c>
      <c r="Q108">
        <v>0.17209816604617101</v>
      </c>
    </row>
    <row r="109" spans="1:17" x14ac:dyDescent="0.3">
      <c r="A109" t="s">
        <v>285</v>
      </c>
      <c r="B109" t="s">
        <v>286</v>
      </c>
      <c r="C109" t="s">
        <v>3136</v>
      </c>
      <c r="D109" t="s">
        <v>218</v>
      </c>
      <c r="E109">
        <v>91843.264402949993</v>
      </c>
      <c r="F109">
        <v>4299.45</v>
      </c>
      <c r="G109">
        <v>30.393514435568399</v>
      </c>
      <c r="H109">
        <v>7.3802549846757</v>
      </c>
      <c r="I109">
        <v>2.0870894435101102</v>
      </c>
      <c r="J109">
        <v>-2.0670268470630599</v>
      </c>
      <c r="K109">
        <v>4387.2237242302399</v>
      </c>
      <c r="L109">
        <v>3943.2473573908801</v>
      </c>
      <c r="M109">
        <v>42.125143584293198</v>
      </c>
      <c r="N109">
        <v>0.92156179384908798</v>
      </c>
      <c r="O109">
        <v>13.1307492818848</v>
      </c>
      <c r="P109">
        <v>58.7157148658126</v>
      </c>
      <c r="Q109">
        <v>5.9288906381049E-2</v>
      </c>
    </row>
    <row r="110" spans="1:17" x14ac:dyDescent="0.3">
      <c r="A110" t="s">
        <v>287</v>
      </c>
      <c r="B110" t="s">
        <v>288</v>
      </c>
      <c r="C110" t="s">
        <v>3147</v>
      </c>
      <c r="D110" t="s">
        <v>289</v>
      </c>
      <c r="E110">
        <v>91364.453614719998</v>
      </c>
      <c r="F110">
        <v>66.95</v>
      </c>
      <c r="G110">
        <v>91.925768644250198</v>
      </c>
      <c r="H110">
        <v>-9.1021926206952593</v>
      </c>
      <c r="I110">
        <v>53.471219799189001</v>
      </c>
      <c r="J110">
        <v>-0.96388605984075004</v>
      </c>
      <c r="K110">
        <v>72.732719062841696</v>
      </c>
      <c r="L110">
        <v>58.136669378002999</v>
      </c>
      <c r="M110">
        <v>35.561573597768401</v>
      </c>
      <c r="N110">
        <v>0.71483836463709505</v>
      </c>
      <c r="O110">
        <v>28.513816280806498</v>
      </c>
      <c r="P110">
        <v>123.166666666666</v>
      </c>
      <c r="Q110">
        <v>0.20669107605715301</v>
      </c>
    </row>
    <row r="111" spans="1:17" x14ac:dyDescent="0.3">
      <c r="A111" t="s">
        <v>290</v>
      </c>
      <c r="B111" t="s">
        <v>291</v>
      </c>
      <c r="C111" t="s">
        <v>3144</v>
      </c>
      <c r="D111" t="s">
        <v>75</v>
      </c>
      <c r="E111">
        <v>90462.192596819994</v>
      </c>
      <c r="F111">
        <v>25072.15</v>
      </c>
      <c r="G111">
        <v>-29.137148321746501</v>
      </c>
      <c r="H111">
        <v>2.2212116619236801</v>
      </c>
      <c r="I111">
        <v>-6.0937194397272503</v>
      </c>
      <c r="J111">
        <v>3.7242608247355</v>
      </c>
      <c r="K111">
        <v>25318.5317086426</v>
      </c>
      <c r="L111">
        <v>25821.7887629084</v>
      </c>
      <c r="M111">
        <v>65.5015115677745</v>
      </c>
      <c r="N111">
        <v>0.72475859357257999</v>
      </c>
      <c r="O111">
        <v>22.5971845254595</v>
      </c>
      <c r="P111">
        <v>5.7896624472573803</v>
      </c>
      <c r="Q111">
        <v>-6.6400363295688006E-2</v>
      </c>
    </row>
    <row r="112" spans="1:17" x14ac:dyDescent="0.3">
      <c r="A112" t="s">
        <v>292</v>
      </c>
      <c r="B112" t="s">
        <v>293</v>
      </c>
      <c r="C112" t="s">
        <v>3136</v>
      </c>
      <c r="D112" t="s">
        <v>294</v>
      </c>
      <c r="E112">
        <v>89836.320172124993</v>
      </c>
      <c r="F112">
        <v>83.55</v>
      </c>
      <c r="G112">
        <v>8.2198017519691806</v>
      </c>
      <c r="H112">
        <v>1.3713589663636401</v>
      </c>
      <c r="I112">
        <v>-15.3679350021071</v>
      </c>
      <c r="J112">
        <v>6.4349733609624504</v>
      </c>
      <c r="K112">
        <v>86.045322932310597</v>
      </c>
      <c r="L112">
        <v>84.175980679056195</v>
      </c>
      <c r="M112">
        <v>56.879061555028798</v>
      </c>
      <c r="N112">
        <v>0.89032608406029101</v>
      </c>
      <c r="O112">
        <v>29.144225014961101</v>
      </c>
      <c r="P112">
        <v>40.420168067226797</v>
      </c>
      <c r="Q112">
        <v>4.1667120318258997E-2</v>
      </c>
    </row>
    <row r="113" spans="1:17" x14ac:dyDescent="0.3">
      <c r="A113" t="s">
        <v>295</v>
      </c>
      <c r="B113" t="s">
        <v>296</v>
      </c>
      <c r="C113" t="s">
        <v>3137</v>
      </c>
      <c r="D113" t="s">
        <v>297</v>
      </c>
      <c r="E113">
        <v>89833.24668892</v>
      </c>
      <c r="F113">
        <v>340.55</v>
      </c>
      <c r="G113">
        <v>70.669721755270302</v>
      </c>
      <c r="H113">
        <v>-5.7991259740258503</v>
      </c>
      <c r="I113">
        <v>-10.593584456004301</v>
      </c>
      <c r="J113">
        <v>-3.3975656754387198</v>
      </c>
      <c r="K113">
        <v>383.67952439802599</v>
      </c>
      <c r="L113">
        <v>344.13158197956699</v>
      </c>
      <c r="M113">
        <v>29.3614898938777</v>
      </c>
      <c r="N113">
        <v>0.69107387723992797</v>
      </c>
      <c r="O113">
        <v>35.178387901923301</v>
      </c>
      <c r="P113">
        <v>100.08813160987</v>
      </c>
      <c r="Q113">
        <v>9.9214759302900003E-3</v>
      </c>
    </row>
    <row r="114" spans="1:17" x14ac:dyDescent="0.3">
      <c r="A114" t="s">
        <v>298</v>
      </c>
      <c r="B114" t="s">
        <v>299</v>
      </c>
      <c r="C114" t="s">
        <v>3136</v>
      </c>
      <c r="D114" t="s">
        <v>32</v>
      </c>
      <c r="E114">
        <v>89442.956897218901</v>
      </c>
      <c r="F114">
        <v>117.17</v>
      </c>
      <c r="G114">
        <v>-11.540277879346</v>
      </c>
      <c r="H114">
        <v>1.0467555583486801</v>
      </c>
      <c r="I114">
        <v>-31.3157091445619</v>
      </c>
      <c r="J114">
        <v>7.5473649963990299</v>
      </c>
      <c r="K114">
        <v>118.922201699333</v>
      </c>
      <c r="L114">
        <v>125.57739085644199</v>
      </c>
      <c r="M114">
        <v>65.401207217746901</v>
      </c>
      <c r="N114">
        <v>0.96563394608179198</v>
      </c>
      <c r="O114">
        <v>47.221985149782299</v>
      </c>
      <c r="P114">
        <v>16.529090004972598</v>
      </c>
      <c r="Q114">
        <v>9.9725299746359006E-2</v>
      </c>
    </row>
    <row r="115" spans="1:17" x14ac:dyDescent="0.3">
      <c r="A115" t="s">
        <v>300</v>
      </c>
      <c r="B115" t="s">
        <v>301</v>
      </c>
      <c r="C115" t="s">
        <v>3141</v>
      </c>
      <c r="D115" t="s">
        <v>80</v>
      </c>
      <c r="E115">
        <v>87556.362625199996</v>
      </c>
      <c r="F115">
        <v>1821.75</v>
      </c>
      <c r="G115">
        <v>123.753986243024</v>
      </c>
      <c r="H115">
        <v>4.0676869073745499</v>
      </c>
      <c r="I115">
        <v>13.8817804977368</v>
      </c>
      <c r="J115">
        <v>-5.9483872861990701</v>
      </c>
      <c r="K115">
        <v>1830.3176016984501</v>
      </c>
      <c r="L115">
        <v>1513.66371100124</v>
      </c>
      <c r="M115">
        <v>30.983537621959002</v>
      </c>
      <c r="N115">
        <v>0.63600985113640196</v>
      </c>
      <c r="O115">
        <v>11.815561959654101</v>
      </c>
      <c r="P115">
        <v>154.66554833298301</v>
      </c>
      <c r="Q115">
        <v>0.15752467233261</v>
      </c>
    </row>
    <row r="116" spans="1:17" x14ac:dyDescent="0.3">
      <c r="A116" t="s">
        <v>302</v>
      </c>
      <c r="B116" t="s">
        <v>303</v>
      </c>
      <c r="C116" t="s">
        <v>3142</v>
      </c>
      <c r="D116" t="s">
        <v>304</v>
      </c>
      <c r="E116">
        <v>86689.552406819901</v>
      </c>
      <c r="F116">
        <v>4481.95</v>
      </c>
      <c r="G116">
        <v>15.4100126158955</v>
      </c>
      <c r="H116">
        <v>10.668170144457299</v>
      </c>
      <c r="I116">
        <v>11.145722771329799</v>
      </c>
      <c r="J116">
        <v>9.8938457090456594E-2</v>
      </c>
      <c r="K116">
        <v>4278.8221935952297</v>
      </c>
      <c r="L116">
        <v>3937.49306988543</v>
      </c>
      <c r="M116">
        <v>48.485672445842802</v>
      </c>
      <c r="N116">
        <v>0.92958806770672997</v>
      </c>
      <c r="O116">
        <v>7.3372081348520304</v>
      </c>
      <c r="P116">
        <v>45.747361917304801</v>
      </c>
      <c r="Q116">
        <v>0.117314458537691</v>
      </c>
    </row>
    <row r="117" spans="1:17" x14ac:dyDescent="0.3">
      <c r="A117" t="s">
        <v>305</v>
      </c>
      <c r="B117" t="s">
        <v>306</v>
      </c>
      <c r="C117" t="s">
        <v>3146</v>
      </c>
      <c r="D117" t="s">
        <v>307</v>
      </c>
      <c r="E117">
        <v>84139.826425199994</v>
      </c>
      <c r="F117">
        <v>14061.6</v>
      </c>
      <c r="G117">
        <v>148.76609350452699</v>
      </c>
      <c r="H117">
        <v>8.2451697307020702</v>
      </c>
      <c r="I117">
        <v>60.114648145343601</v>
      </c>
      <c r="J117">
        <v>-6.8606214056819104</v>
      </c>
      <c r="K117">
        <v>13910.8874457525</v>
      </c>
      <c r="L117">
        <v>10818.1658901428</v>
      </c>
      <c r="M117">
        <v>41.364988933989501</v>
      </c>
      <c r="N117">
        <v>1.3270177521462301</v>
      </c>
      <c r="O117">
        <v>13.073903396484001</v>
      </c>
      <c r="P117">
        <v>176.294615225912</v>
      </c>
      <c r="Q117">
        <v>0.111986495066018</v>
      </c>
    </row>
    <row r="118" spans="1:17" x14ac:dyDescent="0.3">
      <c r="A118" t="s">
        <v>308</v>
      </c>
      <c r="B118" t="s">
        <v>309</v>
      </c>
      <c r="C118" t="s">
        <v>3145</v>
      </c>
      <c r="D118" t="s">
        <v>46</v>
      </c>
      <c r="E118">
        <v>83753.797251263997</v>
      </c>
      <c r="F118">
        <v>79.319999999999993</v>
      </c>
      <c r="G118">
        <v>18.4096442457728</v>
      </c>
      <c r="H118">
        <v>-8.31431414004728</v>
      </c>
      <c r="I118">
        <v>-17.097355403042801</v>
      </c>
      <c r="J118">
        <v>-2.2302668561533299</v>
      </c>
      <c r="K118">
        <v>88.469768713847103</v>
      </c>
      <c r="L118">
        <v>85.4525132247892</v>
      </c>
      <c r="M118">
        <v>38.636714803136201</v>
      </c>
      <c r="N118">
        <v>0.81918614854190897</v>
      </c>
      <c r="O118">
        <v>30.799293998991399</v>
      </c>
      <c r="P118">
        <v>46.617375231053501</v>
      </c>
      <c r="Q118">
        <v>9.5584549029468002E-2</v>
      </c>
    </row>
    <row r="119" spans="1:17" x14ac:dyDescent="0.3">
      <c r="A119" t="s">
        <v>310</v>
      </c>
      <c r="B119" t="s">
        <v>311</v>
      </c>
      <c r="C119" t="s">
        <v>3138</v>
      </c>
      <c r="D119" t="s">
        <v>197</v>
      </c>
      <c r="E119">
        <v>83295.600412500004</v>
      </c>
      <c r="F119">
        <v>3062.5</v>
      </c>
      <c r="G119">
        <v>18.016175475920299</v>
      </c>
      <c r="H119">
        <v>-12.5314754508249</v>
      </c>
      <c r="I119">
        <v>1.83565791652357</v>
      </c>
      <c r="J119">
        <v>-6.4094126490429</v>
      </c>
      <c r="K119">
        <v>3434.6370124124501</v>
      </c>
      <c r="L119">
        <v>3042.6643589372702</v>
      </c>
      <c r="M119">
        <v>14.8975900928748</v>
      </c>
      <c r="N119">
        <v>1.1403583182216701</v>
      </c>
      <c r="O119">
        <v>27.020408163265198</v>
      </c>
      <c r="P119">
        <v>49.390243902439003</v>
      </c>
      <c r="Q119">
        <v>0.101447686045681</v>
      </c>
    </row>
    <row r="120" spans="1:17" x14ac:dyDescent="0.3">
      <c r="A120" t="s">
        <v>312</v>
      </c>
      <c r="B120" t="s">
        <v>313</v>
      </c>
      <c r="C120" t="s">
        <v>3147</v>
      </c>
      <c r="D120" t="s">
        <v>161</v>
      </c>
      <c r="E120">
        <v>83221.314184500006</v>
      </c>
      <c r="F120">
        <v>239</v>
      </c>
      <c r="G120">
        <v>70.900744374440194</v>
      </c>
      <c r="H120">
        <v>-9.5862017481205193</v>
      </c>
      <c r="I120">
        <v>-25.426768745404001</v>
      </c>
      <c r="J120">
        <v>6.1381381427631201</v>
      </c>
      <c r="K120">
        <v>263.14286571516101</v>
      </c>
      <c r="L120">
        <v>254.26048423920699</v>
      </c>
      <c r="M120">
        <v>43.405837338401703</v>
      </c>
      <c r="N120">
        <v>1.81468481078586</v>
      </c>
      <c r="O120">
        <v>40.313807531380697</v>
      </c>
      <c r="P120">
        <v>100</v>
      </c>
      <c r="Q120">
        <v>0.13335883451608599</v>
      </c>
    </row>
    <row r="121" spans="1:17" x14ac:dyDescent="0.3">
      <c r="A121" t="s">
        <v>314</v>
      </c>
      <c r="B121" t="s">
        <v>315</v>
      </c>
      <c r="C121" t="s">
        <v>3141</v>
      </c>
      <c r="D121" t="s">
        <v>111</v>
      </c>
      <c r="E121">
        <v>82971.987489299994</v>
      </c>
      <c r="F121">
        <v>82.6</v>
      </c>
      <c r="G121">
        <v>37.676751640370298</v>
      </c>
      <c r="H121">
        <v>-7.9261770780870098</v>
      </c>
      <c r="I121">
        <v>-22.794624668094301</v>
      </c>
      <c r="J121">
        <v>4.46016174336446</v>
      </c>
      <c r="K121">
        <v>89.916770139756906</v>
      </c>
      <c r="L121">
        <v>88.784769391803806</v>
      </c>
      <c r="M121">
        <v>44.0295938454409</v>
      </c>
      <c r="N121">
        <v>1.18963333146648</v>
      </c>
      <c r="O121">
        <v>43.3414043583535</v>
      </c>
      <c r="P121">
        <v>67.886178861788594</v>
      </c>
      <c r="Q121">
        <v>0.116755412034419</v>
      </c>
    </row>
    <row r="122" spans="1:17" x14ac:dyDescent="0.3">
      <c r="A122" t="s">
        <v>316</v>
      </c>
      <c r="B122" t="s">
        <v>317</v>
      </c>
      <c r="C122" t="s">
        <v>3138</v>
      </c>
      <c r="D122" t="s">
        <v>197</v>
      </c>
      <c r="E122">
        <v>82775.165823999996</v>
      </c>
      <c r="F122">
        <v>640</v>
      </c>
      <c r="G122">
        <v>-7.5844920810444503</v>
      </c>
      <c r="H122">
        <v>-4.8118341140987999E-3</v>
      </c>
      <c r="I122">
        <v>16.507572603592202</v>
      </c>
      <c r="J122">
        <v>-0.17047302571891201</v>
      </c>
      <c r="K122">
        <v>666.45419630003596</v>
      </c>
      <c r="L122">
        <v>619.05183096773396</v>
      </c>
      <c r="M122">
        <v>45.803073554919102</v>
      </c>
      <c r="N122">
        <v>1.10607172499952</v>
      </c>
      <c r="O122">
        <v>12.4765625</v>
      </c>
      <c r="P122">
        <v>31.6060045239564</v>
      </c>
      <c r="Q122">
        <v>-1.8914097529665001E-2</v>
      </c>
    </row>
    <row r="123" spans="1:17" x14ac:dyDescent="0.3">
      <c r="A123" t="s">
        <v>318</v>
      </c>
      <c r="B123" t="s">
        <v>319</v>
      </c>
      <c r="C123" t="s">
        <v>3135</v>
      </c>
      <c r="D123" t="s">
        <v>277</v>
      </c>
      <c r="E123">
        <v>82332.747491749993</v>
      </c>
      <c r="F123">
        <v>5372.5</v>
      </c>
      <c r="G123">
        <v>47.5610739660153</v>
      </c>
      <c r="H123">
        <v>8.7337125336074504</v>
      </c>
      <c r="I123">
        <v>50.577318703849002</v>
      </c>
      <c r="J123">
        <v>0.29760454945469</v>
      </c>
      <c r="K123">
        <v>5292.7435208332199</v>
      </c>
      <c r="L123">
        <v>4465.9236663371003</v>
      </c>
      <c r="M123">
        <v>56.211009607367799</v>
      </c>
      <c r="N123">
        <v>1.3253721292970999</v>
      </c>
      <c r="O123">
        <v>7.9329920893438803</v>
      </c>
      <c r="P123">
        <v>77.070630499983494</v>
      </c>
      <c r="Q123">
        <v>0.132636947696983</v>
      </c>
    </row>
    <row r="124" spans="1:17" x14ac:dyDescent="0.3">
      <c r="A124" t="s">
        <v>320</v>
      </c>
      <c r="B124" t="s">
        <v>321</v>
      </c>
      <c r="C124" t="s">
        <v>3147</v>
      </c>
      <c r="D124" t="s">
        <v>322</v>
      </c>
      <c r="E124">
        <v>82282.460850000003</v>
      </c>
      <c r="F124">
        <v>4079.65</v>
      </c>
      <c r="G124">
        <v>80.560686715607304</v>
      </c>
      <c r="H124">
        <v>2.10475765431609</v>
      </c>
      <c r="I124">
        <v>66.399983373068196</v>
      </c>
      <c r="J124">
        <v>-2.4719144606511301</v>
      </c>
      <c r="K124">
        <v>4274.60272743924</v>
      </c>
      <c r="L124">
        <v>3595.4646327659698</v>
      </c>
      <c r="M124">
        <v>42.093743562734304</v>
      </c>
      <c r="N124">
        <v>1.3075303872694699</v>
      </c>
      <c r="O124">
        <v>43.639773019744297</v>
      </c>
      <c r="P124">
        <v>127.22791578478299</v>
      </c>
      <c r="Q124">
        <v>0.239520709682392</v>
      </c>
    </row>
    <row r="125" spans="1:17" x14ac:dyDescent="0.3">
      <c r="A125" t="s">
        <v>323</v>
      </c>
      <c r="B125" t="s">
        <v>324</v>
      </c>
      <c r="C125" t="s">
        <v>3136</v>
      </c>
      <c r="D125" t="s">
        <v>24</v>
      </c>
      <c r="E125">
        <v>82230.510369280004</v>
      </c>
      <c r="F125">
        <v>1055.5999999999999</v>
      </c>
      <c r="G125">
        <v>-53.625644409233999</v>
      </c>
      <c r="H125">
        <v>-20.743425518229301</v>
      </c>
      <c r="I125">
        <v>-36.950123700021699</v>
      </c>
      <c r="J125">
        <v>-16.0235911958335</v>
      </c>
      <c r="K125">
        <v>1325.3697793603001</v>
      </c>
      <c r="L125">
        <v>1408.54659791513</v>
      </c>
      <c r="M125">
        <v>15.844440951910601</v>
      </c>
      <c r="N125">
        <v>2.1968005785622902</v>
      </c>
      <c r="O125">
        <v>60.524820007578597</v>
      </c>
      <c r="P125">
        <v>3.68333169629702</v>
      </c>
      <c r="Q125">
        <v>-4.9202813469682E-2</v>
      </c>
    </row>
    <row r="126" spans="1:17" x14ac:dyDescent="0.3">
      <c r="A126" t="s">
        <v>325</v>
      </c>
      <c r="B126" t="s">
        <v>326</v>
      </c>
      <c r="C126" t="s">
        <v>3140</v>
      </c>
      <c r="D126" t="s">
        <v>51</v>
      </c>
      <c r="E126">
        <v>81108.946651949998</v>
      </c>
      <c r="F126">
        <v>1396.5</v>
      </c>
      <c r="G126">
        <v>37.525737099358302</v>
      </c>
      <c r="H126">
        <v>2.9262965076570699</v>
      </c>
      <c r="I126">
        <v>13.6875946303138</v>
      </c>
      <c r="J126">
        <v>-0.96306592747127695</v>
      </c>
      <c r="K126">
        <v>1461.0747341573499</v>
      </c>
      <c r="L126">
        <v>1287.26442051597</v>
      </c>
      <c r="M126">
        <v>25.6304488465296</v>
      </c>
      <c r="N126">
        <v>0.54030664612849399</v>
      </c>
      <c r="O126">
        <v>13.9992839240959</v>
      </c>
      <c r="P126">
        <v>67.315641286766905</v>
      </c>
      <c r="Q126">
        <v>8.4048378768552007E-2</v>
      </c>
    </row>
    <row r="127" spans="1:17" x14ac:dyDescent="0.3">
      <c r="A127" t="s">
        <v>327</v>
      </c>
      <c r="B127" t="s">
        <v>328</v>
      </c>
      <c r="C127" t="s">
        <v>3134</v>
      </c>
      <c r="D127" t="s">
        <v>18</v>
      </c>
      <c r="E127">
        <v>81048.759672529995</v>
      </c>
      <c r="F127">
        <v>380.9</v>
      </c>
      <c r="G127">
        <v>103.79701021045</v>
      </c>
      <c r="H127">
        <v>-8.4665361984667697</v>
      </c>
      <c r="I127">
        <v>1.4318965591606E-2</v>
      </c>
      <c r="J127">
        <v>-3.9587919186940401</v>
      </c>
      <c r="K127">
        <v>401.13300411537699</v>
      </c>
      <c r="L127">
        <v>352.58510271602103</v>
      </c>
      <c r="M127">
        <v>35.0704794100265</v>
      </c>
      <c r="N127">
        <v>0.775362234517886</v>
      </c>
      <c r="O127">
        <v>20.018377526909902</v>
      </c>
      <c r="P127">
        <v>133.013866231647</v>
      </c>
      <c r="Q127">
        <v>6.0117236734899E-2</v>
      </c>
    </row>
    <row r="128" spans="1:17" x14ac:dyDescent="0.3">
      <c r="A128" t="s">
        <v>329</v>
      </c>
      <c r="B128" t="s">
        <v>330</v>
      </c>
      <c r="C128" t="s">
        <v>3149</v>
      </c>
      <c r="D128" t="s">
        <v>139</v>
      </c>
      <c r="E128">
        <v>79962.321547839994</v>
      </c>
      <c r="F128">
        <v>2875.7</v>
      </c>
      <c r="G128">
        <v>46.406391871960402</v>
      </c>
      <c r="H128">
        <v>-4.5256557242690496</v>
      </c>
      <c r="I128">
        <v>6.4625204452517</v>
      </c>
      <c r="J128">
        <v>-3.4578505233533301</v>
      </c>
      <c r="K128">
        <v>2998.0666732170798</v>
      </c>
      <c r="L128">
        <v>2731.6861880843398</v>
      </c>
      <c r="M128">
        <v>36.026204897025103</v>
      </c>
      <c r="N128">
        <v>0.83537329372882996</v>
      </c>
      <c r="O128">
        <v>18.325972806620999</v>
      </c>
      <c r="P128">
        <v>75.883792048929607</v>
      </c>
      <c r="Q128">
        <v>4.9954986379789996E-3</v>
      </c>
    </row>
    <row r="129" spans="1:17" x14ac:dyDescent="0.3">
      <c r="A129" t="s">
        <v>331</v>
      </c>
      <c r="B129" t="s">
        <v>332</v>
      </c>
      <c r="C129" t="s">
        <v>3136</v>
      </c>
      <c r="D129" t="s">
        <v>32</v>
      </c>
      <c r="E129">
        <v>79814.350694155</v>
      </c>
      <c r="F129">
        <v>592.54999999999995</v>
      </c>
      <c r="G129">
        <v>14.2014586687026</v>
      </c>
      <c r="H129">
        <v>17.975623401090399</v>
      </c>
      <c r="I129">
        <v>0.68541534281775196</v>
      </c>
      <c r="J129">
        <v>17.2507519865161</v>
      </c>
      <c r="K129">
        <v>534.75331297595699</v>
      </c>
      <c r="L129">
        <v>514.81759162653702</v>
      </c>
      <c r="M129">
        <v>83.458783835480105</v>
      </c>
      <c r="N129">
        <v>1.46319396868211</v>
      </c>
      <c r="O129">
        <v>6.7757995105898399</v>
      </c>
      <c r="P129">
        <v>51.586083397288299</v>
      </c>
      <c r="Q129">
        <v>0.15331689794425299</v>
      </c>
    </row>
    <row r="130" spans="1:17" x14ac:dyDescent="0.3">
      <c r="A130" t="s">
        <v>333</v>
      </c>
      <c r="B130" t="s">
        <v>334</v>
      </c>
      <c r="C130" t="s">
        <v>3134</v>
      </c>
      <c r="D130" t="s">
        <v>194</v>
      </c>
      <c r="E130">
        <v>79004.857312305001</v>
      </c>
      <c r="F130">
        <v>718.35</v>
      </c>
      <c r="G130">
        <v>0.43422784930386898</v>
      </c>
      <c r="H130">
        <v>-3.3989286604804598</v>
      </c>
      <c r="I130">
        <v>-30.016561664745598</v>
      </c>
      <c r="J130">
        <v>2.0008946981137399</v>
      </c>
      <c r="K130">
        <v>777.58378742019295</v>
      </c>
      <c r="L130">
        <v>877.23827471544098</v>
      </c>
      <c r="M130">
        <v>41.043741414391498</v>
      </c>
      <c r="N130">
        <v>0.42744282098790798</v>
      </c>
      <c r="O130">
        <v>75.318438087283297</v>
      </c>
      <c r="P130">
        <v>36.309297912713397</v>
      </c>
      <c r="Q130">
        <v>-2.1646482205501999E-2</v>
      </c>
    </row>
    <row r="131" spans="1:17" hidden="1" x14ac:dyDescent="0.3">
      <c r="A131" t="s">
        <v>335</v>
      </c>
      <c r="B131" t="s">
        <v>336</v>
      </c>
      <c r="C131" t="s">
        <v>3151</v>
      </c>
      <c r="D131" t="s">
        <v>289</v>
      </c>
      <c r="E131">
        <v>78201.359599789997</v>
      </c>
      <c r="F131">
        <v>2722.1</v>
      </c>
      <c r="G131">
        <v>-10.481310880592</v>
      </c>
      <c r="H131">
        <v>3.1547038985835698</v>
      </c>
      <c r="I131">
        <v>9.3034311945517398</v>
      </c>
      <c r="J131">
        <v>-2.2195294103550398</v>
      </c>
      <c r="O131">
        <v>1.3445501634767201</v>
      </c>
      <c r="P131">
        <v>18.352173913043401</v>
      </c>
    </row>
    <row r="132" spans="1:17" x14ac:dyDescent="0.3">
      <c r="A132" t="s">
        <v>337</v>
      </c>
      <c r="B132" t="s">
        <v>338</v>
      </c>
      <c r="C132" t="s">
        <v>3136</v>
      </c>
      <c r="D132" t="s">
        <v>54</v>
      </c>
      <c r="E132">
        <v>77500.596838094905</v>
      </c>
      <c r="F132">
        <v>1930.45</v>
      </c>
      <c r="G132">
        <v>21.779717615846199</v>
      </c>
      <c r="H132">
        <v>5.9844625508901599</v>
      </c>
      <c r="I132">
        <v>5.3610508006836604</v>
      </c>
      <c r="J132">
        <v>2.88533859630253</v>
      </c>
      <c r="K132">
        <v>1937.1585669331</v>
      </c>
      <c r="L132">
        <v>1741.09536793546</v>
      </c>
      <c r="M132">
        <v>61.625827413023401</v>
      </c>
      <c r="N132">
        <v>0.80163376265326702</v>
      </c>
      <c r="O132">
        <v>7.6821466497448698</v>
      </c>
      <c r="P132">
        <v>58.754111842105203</v>
      </c>
      <c r="Q132">
        <v>6.3568460932940003E-3</v>
      </c>
    </row>
    <row r="133" spans="1:17" x14ac:dyDescent="0.3">
      <c r="A133" t="s">
        <v>339</v>
      </c>
      <c r="B133" t="s">
        <v>340</v>
      </c>
      <c r="C133" t="s">
        <v>3136</v>
      </c>
      <c r="D133" t="s">
        <v>128</v>
      </c>
      <c r="E133">
        <v>77172.638108610001</v>
      </c>
      <c r="F133">
        <v>1701.15</v>
      </c>
      <c r="G133">
        <v>115.913568892554</v>
      </c>
      <c r="H133">
        <v>11.2495804652521</v>
      </c>
      <c r="I133">
        <v>24.577427472938499</v>
      </c>
      <c r="J133">
        <v>4.7213611687851698</v>
      </c>
      <c r="K133">
        <v>1669.5490958476801</v>
      </c>
      <c r="L133">
        <v>1391.7351920215399</v>
      </c>
      <c r="M133">
        <v>60.7128102343002</v>
      </c>
      <c r="N133">
        <v>0.43112661286450898</v>
      </c>
      <c r="O133">
        <v>15.5982717573406</v>
      </c>
      <c r="P133">
        <v>146.32927888792301</v>
      </c>
      <c r="Q133">
        <v>2.6366156072999001E-2</v>
      </c>
    </row>
    <row r="134" spans="1:17" x14ac:dyDescent="0.3">
      <c r="A134" t="s">
        <v>341</v>
      </c>
      <c r="B134" t="s">
        <v>342</v>
      </c>
      <c r="C134" t="s">
        <v>3134</v>
      </c>
      <c r="D134" t="s">
        <v>70</v>
      </c>
      <c r="E134">
        <v>76735.222540425006</v>
      </c>
      <c r="F134">
        <v>471.75</v>
      </c>
      <c r="G134">
        <v>109.91758586079099</v>
      </c>
      <c r="H134">
        <v>-12.187906320311599</v>
      </c>
      <c r="I134">
        <v>5.1609172917303097</v>
      </c>
      <c r="J134">
        <v>-7.1734435580382998</v>
      </c>
      <c r="K134">
        <v>556.02524340048603</v>
      </c>
      <c r="L134">
        <v>479.68267883312501</v>
      </c>
      <c r="M134">
        <v>21.957152551574602</v>
      </c>
      <c r="N134">
        <v>0.37797344582551201</v>
      </c>
      <c r="O134">
        <v>62.776894541600399</v>
      </c>
      <c r="P134">
        <v>141.34549795361499</v>
      </c>
      <c r="Q134">
        <v>0.118591637409232</v>
      </c>
    </row>
    <row r="135" spans="1:17" x14ac:dyDescent="0.3">
      <c r="A135" t="s">
        <v>343</v>
      </c>
      <c r="B135" t="s">
        <v>344</v>
      </c>
      <c r="C135" t="s">
        <v>3149</v>
      </c>
      <c r="D135" t="s">
        <v>139</v>
      </c>
      <c r="E135">
        <v>71513.287973159997</v>
      </c>
      <c r="F135">
        <v>1966.8</v>
      </c>
      <c r="G135">
        <v>45.987228150640703</v>
      </c>
      <c r="H135">
        <v>7.3159797529990502</v>
      </c>
      <c r="I135">
        <v>21.523316193803101</v>
      </c>
      <c r="J135">
        <v>-1.9393740494734999</v>
      </c>
      <c r="K135">
        <v>1876.77295704433</v>
      </c>
      <c r="L135">
        <v>1671.8472366476999</v>
      </c>
      <c r="M135">
        <v>46.450054360804998</v>
      </c>
      <c r="N135">
        <v>1.48584301272773</v>
      </c>
      <c r="O135">
        <v>5.0030506406345303</v>
      </c>
      <c r="P135">
        <v>76</v>
      </c>
      <c r="Q135">
        <v>7.7212373950273E-2</v>
      </c>
    </row>
    <row r="136" spans="1:17" hidden="1" x14ac:dyDescent="0.3">
      <c r="A136" t="s">
        <v>345</v>
      </c>
      <c r="B136" t="s">
        <v>346</v>
      </c>
      <c r="C136" t="s">
        <v>3137</v>
      </c>
      <c r="D136" t="s">
        <v>27</v>
      </c>
      <c r="E136">
        <v>70490</v>
      </c>
      <c r="F136">
        <v>1409.8</v>
      </c>
      <c r="G136">
        <v>46.478088773088601</v>
      </c>
      <c r="H136">
        <v>6.1415569603165103</v>
      </c>
      <c r="I136">
        <v>53.342965552336103</v>
      </c>
      <c r="J136">
        <v>-1.5085732367257001</v>
      </c>
      <c r="K136">
        <v>1366.6558170931701</v>
      </c>
      <c r="M136">
        <v>44.384610727668999</v>
      </c>
      <c r="N136">
        <v>0.72121391006718805</v>
      </c>
      <c r="O136">
        <v>11.2214498510426</v>
      </c>
      <c r="P136">
        <v>86.728476821192004</v>
      </c>
    </row>
    <row r="137" spans="1:17" x14ac:dyDescent="0.3">
      <c r="A137" t="s">
        <v>347</v>
      </c>
      <c r="B137" t="s">
        <v>348</v>
      </c>
      <c r="C137" t="s">
        <v>3149</v>
      </c>
      <c r="D137" t="s">
        <v>139</v>
      </c>
      <c r="E137">
        <v>70486.848815639998</v>
      </c>
      <c r="F137">
        <v>1636.45</v>
      </c>
      <c r="G137">
        <v>86.854391349263594</v>
      </c>
      <c r="H137">
        <v>-3.5408754303644199</v>
      </c>
      <c r="I137">
        <v>9.7380213274492302</v>
      </c>
      <c r="J137">
        <v>-5.0256317731412699</v>
      </c>
      <c r="K137">
        <v>1770.26381603036</v>
      </c>
      <c r="L137">
        <v>1553.69792074355</v>
      </c>
      <c r="M137">
        <v>32.274771209233201</v>
      </c>
      <c r="N137">
        <v>0.39969605068694503</v>
      </c>
      <c r="O137">
        <v>26.786641816126298</v>
      </c>
      <c r="P137">
        <v>122.102334419109</v>
      </c>
      <c r="Q137">
        <v>0.14947842556431701</v>
      </c>
    </row>
    <row r="138" spans="1:17" x14ac:dyDescent="0.3">
      <c r="A138" t="s">
        <v>349</v>
      </c>
      <c r="B138" t="s">
        <v>350</v>
      </c>
      <c r="C138" t="s">
        <v>3140</v>
      </c>
      <c r="D138" t="s">
        <v>51</v>
      </c>
      <c r="E138">
        <v>69099.602625</v>
      </c>
      <c r="F138">
        <v>5779.25</v>
      </c>
      <c r="G138">
        <v>28.853177364051099</v>
      </c>
      <c r="H138">
        <v>1.8554516860486601</v>
      </c>
      <c r="I138">
        <v>13.627501808127899</v>
      </c>
      <c r="J138">
        <v>-0.53014963581200103</v>
      </c>
      <c r="K138">
        <v>5983.3317784199398</v>
      </c>
      <c r="L138">
        <v>5376.9131133163701</v>
      </c>
      <c r="M138">
        <v>32.415863955595199</v>
      </c>
      <c r="N138">
        <v>0.758160029622029</v>
      </c>
      <c r="O138">
        <v>11.4314141108275</v>
      </c>
      <c r="P138">
        <v>57.213585234150699</v>
      </c>
      <c r="Q138">
        <v>4.5032921421917997E-2</v>
      </c>
    </row>
    <row r="139" spans="1:17" x14ac:dyDescent="0.3">
      <c r="A139" t="s">
        <v>351</v>
      </c>
      <c r="B139" t="s">
        <v>352</v>
      </c>
      <c r="C139" t="s">
        <v>3150</v>
      </c>
      <c r="D139" t="s">
        <v>158</v>
      </c>
      <c r="E139">
        <v>68090.973202900001</v>
      </c>
      <c r="F139">
        <v>4488.5</v>
      </c>
      <c r="G139">
        <v>5.1011078721868897</v>
      </c>
      <c r="H139">
        <v>2.13295217231921</v>
      </c>
      <c r="I139">
        <v>16.199619298271902</v>
      </c>
      <c r="J139">
        <v>4.0665008643914398</v>
      </c>
      <c r="K139">
        <v>4460.75145801286</v>
      </c>
      <c r="L139">
        <v>4070.5673389829699</v>
      </c>
      <c r="M139">
        <v>57.048264525666397</v>
      </c>
      <c r="N139">
        <v>0.59454893693172695</v>
      </c>
      <c r="O139">
        <v>7.0301882588838103</v>
      </c>
      <c r="P139">
        <v>39.394409937888199</v>
      </c>
      <c r="Q139">
        <v>5.4683403827968997E-2</v>
      </c>
    </row>
    <row r="140" spans="1:17" x14ac:dyDescent="0.3">
      <c r="A140" t="s">
        <v>353</v>
      </c>
      <c r="B140" t="s">
        <v>354</v>
      </c>
      <c r="C140" t="s">
        <v>3146</v>
      </c>
      <c r="D140" t="s">
        <v>86</v>
      </c>
      <c r="E140">
        <v>67767.429871635002</v>
      </c>
      <c r="F140">
        <v>657.15</v>
      </c>
      <c r="G140">
        <v>100.758749937448</v>
      </c>
      <c r="H140">
        <v>-1.6064142909544199</v>
      </c>
      <c r="I140">
        <v>52.499554198206901</v>
      </c>
      <c r="J140">
        <v>-2.0505148836867102</v>
      </c>
      <c r="K140">
        <v>673.13006343170105</v>
      </c>
      <c r="L140">
        <v>519.24897148794196</v>
      </c>
      <c r="M140">
        <v>34.981989343514201</v>
      </c>
      <c r="N140">
        <v>0.72065144334761</v>
      </c>
      <c r="O140">
        <v>19.6454386365365</v>
      </c>
      <c r="P140">
        <v>129.65228027258399</v>
      </c>
      <c r="Q140">
        <v>0.236027440687576</v>
      </c>
    </row>
    <row r="141" spans="1:17" x14ac:dyDescent="0.3">
      <c r="A141" t="s">
        <v>355</v>
      </c>
      <c r="B141" t="s">
        <v>356</v>
      </c>
      <c r="C141" t="s">
        <v>3150</v>
      </c>
      <c r="D141" t="s">
        <v>158</v>
      </c>
      <c r="E141">
        <v>66492.534619875005</v>
      </c>
      <c r="F141">
        <v>2243.15</v>
      </c>
      <c r="G141">
        <v>-24.685424489982701</v>
      </c>
      <c r="H141">
        <v>-2.91058967812475</v>
      </c>
      <c r="I141">
        <v>-23.0373273953889</v>
      </c>
      <c r="J141">
        <v>4.0453349710042499</v>
      </c>
      <c r="K141">
        <v>2367.9342653369399</v>
      </c>
      <c r="L141">
        <v>2405.3830107969602</v>
      </c>
      <c r="M141">
        <v>45.840740722397001</v>
      </c>
      <c r="N141">
        <v>1.28093169525145</v>
      </c>
      <c r="O141">
        <v>20.096738960836301</v>
      </c>
      <c r="P141">
        <v>7.37398879900437</v>
      </c>
      <c r="Q141">
        <v>-3.3705847512081E-2</v>
      </c>
    </row>
    <row r="142" spans="1:17" x14ac:dyDescent="0.3">
      <c r="A142" t="s">
        <v>357</v>
      </c>
      <c r="B142" t="s">
        <v>358</v>
      </c>
      <c r="C142" t="s">
        <v>3148</v>
      </c>
      <c r="D142" t="s">
        <v>128</v>
      </c>
      <c r="E142">
        <v>65704</v>
      </c>
      <c r="F142">
        <v>821.3</v>
      </c>
      <c r="G142">
        <v>-3.4262894155158601</v>
      </c>
      <c r="H142">
        <v>-3.5723957329706502</v>
      </c>
      <c r="I142">
        <v>-29.3278065293079</v>
      </c>
      <c r="J142">
        <v>1.70898761532068</v>
      </c>
      <c r="K142">
        <v>890.28333482224105</v>
      </c>
      <c r="L142">
        <v>912.08173294459596</v>
      </c>
      <c r="M142">
        <v>43.797988144025801</v>
      </c>
      <c r="N142">
        <v>0.85861924400540901</v>
      </c>
      <c r="O142">
        <v>38.6704005844393</v>
      </c>
      <c r="P142">
        <v>26.412190241649899</v>
      </c>
      <c r="Q142">
        <v>-3.7297627612110001E-2</v>
      </c>
    </row>
    <row r="143" spans="1:17" x14ac:dyDescent="0.3">
      <c r="A143" t="s">
        <v>359</v>
      </c>
      <c r="B143" t="s">
        <v>360</v>
      </c>
      <c r="C143" t="s">
        <v>3142</v>
      </c>
      <c r="D143" t="s">
        <v>117</v>
      </c>
      <c r="E143">
        <v>65654.980941479997</v>
      </c>
      <c r="F143">
        <v>1410.15</v>
      </c>
      <c r="G143">
        <v>11.4730756395128</v>
      </c>
      <c r="H143">
        <v>-0.66742247365372698</v>
      </c>
      <c r="I143">
        <v>3.58475816214197</v>
      </c>
      <c r="J143">
        <v>1.3260732230380901</v>
      </c>
      <c r="K143">
        <v>1500.98477454921</v>
      </c>
      <c r="L143">
        <v>1425.8903963130399</v>
      </c>
      <c r="M143">
        <v>45.979943647438503</v>
      </c>
      <c r="N143">
        <v>0.82692972769069994</v>
      </c>
      <c r="O143">
        <v>27.965110094670699</v>
      </c>
      <c r="P143">
        <v>38.931034482758598</v>
      </c>
      <c r="Q143">
        <v>7.4356451123840997E-2</v>
      </c>
    </row>
    <row r="144" spans="1:17" x14ac:dyDescent="0.3">
      <c r="A144" t="s">
        <v>361</v>
      </c>
      <c r="B144" t="s">
        <v>362</v>
      </c>
      <c r="C144" t="s">
        <v>3136</v>
      </c>
      <c r="D144" t="s">
        <v>363</v>
      </c>
      <c r="E144">
        <v>65487.786222160001</v>
      </c>
      <c r="F144">
        <v>688.4</v>
      </c>
      <c r="G144">
        <v>-34.604811646120503</v>
      </c>
      <c r="H144">
        <v>-5.6634068848305397</v>
      </c>
      <c r="I144">
        <v>-12.701397357976299</v>
      </c>
      <c r="J144">
        <v>-2.5399111951214</v>
      </c>
      <c r="K144">
        <v>733.05213919103198</v>
      </c>
      <c r="L144">
        <v>740.07585129727295</v>
      </c>
      <c r="M144">
        <v>30.965550544753199</v>
      </c>
      <c r="N144">
        <v>1.0659895140489799</v>
      </c>
      <c r="O144">
        <v>18.7391051714119</v>
      </c>
      <c r="P144">
        <v>6.2427656454973199</v>
      </c>
      <c r="Q144">
        <v>-0.15301875110129301</v>
      </c>
    </row>
    <row r="145" spans="1:17" x14ac:dyDescent="0.3">
      <c r="A145" t="s">
        <v>364</v>
      </c>
      <c r="B145" t="s">
        <v>365</v>
      </c>
      <c r="C145" t="s">
        <v>3150</v>
      </c>
      <c r="D145" t="s">
        <v>284</v>
      </c>
      <c r="E145">
        <v>65282.087758694899</v>
      </c>
      <c r="F145">
        <v>7654.65</v>
      </c>
      <c r="G145">
        <v>0.82308204571230803</v>
      </c>
      <c r="H145">
        <v>-3.4836207029084298</v>
      </c>
      <c r="I145">
        <v>-16.546335405612201</v>
      </c>
      <c r="J145">
        <v>-4.3209956587798102</v>
      </c>
      <c r="K145">
        <v>7987.8313530266296</v>
      </c>
      <c r="L145">
        <v>7464.2182940146604</v>
      </c>
      <c r="M145">
        <v>34.497360279623599</v>
      </c>
      <c r="N145">
        <v>0.46833973283535701</v>
      </c>
      <c r="O145">
        <v>29.7910420463378</v>
      </c>
      <c r="P145">
        <v>43.749295774647798</v>
      </c>
      <c r="Q145">
        <v>0.12744297402938401</v>
      </c>
    </row>
    <row r="146" spans="1:17" x14ac:dyDescent="0.3">
      <c r="A146" t="s">
        <v>366</v>
      </c>
      <c r="B146" t="s">
        <v>367</v>
      </c>
      <c r="C146" t="s">
        <v>3145</v>
      </c>
      <c r="D146" t="s">
        <v>83</v>
      </c>
      <c r="E146">
        <v>65230.364579679997</v>
      </c>
      <c r="F146">
        <v>314.89999999999998</v>
      </c>
      <c r="G146">
        <v>58.861843182194697</v>
      </c>
      <c r="H146">
        <v>-2.3133786046294902</v>
      </c>
      <c r="I146">
        <v>15.3059805176255</v>
      </c>
      <c r="J146">
        <v>8.3306015601790904</v>
      </c>
      <c r="K146">
        <v>317.71518803559502</v>
      </c>
      <c r="L146">
        <v>281.723638083813</v>
      </c>
      <c r="M146">
        <v>57.825143533447303</v>
      </c>
      <c r="N146">
        <v>1.4749871531115499</v>
      </c>
      <c r="O146">
        <v>14.6236900603366</v>
      </c>
      <c r="P146">
        <v>87.8317924246942</v>
      </c>
    </row>
    <row r="147" spans="1:17" x14ac:dyDescent="0.3">
      <c r="A147" t="s">
        <v>368</v>
      </c>
      <c r="B147" t="s">
        <v>369</v>
      </c>
      <c r="C147" t="s">
        <v>3143</v>
      </c>
      <c r="D147" t="s">
        <v>370</v>
      </c>
      <c r="E147">
        <v>65021.351993949997</v>
      </c>
      <c r="F147">
        <v>221.87</v>
      </c>
      <c r="G147">
        <v>17.0194844703991</v>
      </c>
      <c r="H147">
        <v>-1.55378658741183</v>
      </c>
      <c r="I147">
        <v>-21.250551719766001</v>
      </c>
      <c r="J147">
        <v>4.3317792028111901</v>
      </c>
      <c r="K147">
        <v>226.15567667327801</v>
      </c>
      <c r="L147">
        <v>221.91426595637299</v>
      </c>
      <c r="M147">
        <v>49.535181496819398</v>
      </c>
      <c r="N147">
        <v>0.89575145573756398</v>
      </c>
      <c r="O147">
        <v>29.0620633704421</v>
      </c>
      <c r="P147">
        <v>45.250409165302699</v>
      </c>
      <c r="Q147">
        <v>9.7371900892280996E-2</v>
      </c>
    </row>
    <row r="148" spans="1:17" x14ac:dyDescent="0.3">
      <c r="A148" t="s">
        <v>371</v>
      </c>
      <c r="B148" t="s">
        <v>372</v>
      </c>
      <c r="C148" t="s">
        <v>3138</v>
      </c>
      <c r="D148" t="s">
        <v>373</v>
      </c>
      <c r="E148">
        <v>64914.727014224998</v>
      </c>
      <c r="F148">
        <v>1793.25</v>
      </c>
      <c r="G148">
        <v>4.2300282626624801</v>
      </c>
      <c r="H148">
        <v>11.705520640718101</v>
      </c>
      <c r="I148">
        <v>16.477038660137001</v>
      </c>
      <c r="J148">
        <v>-9.3619836045081603E-2</v>
      </c>
      <c r="K148">
        <v>1754.1787644108599</v>
      </c>
      <c r="L148">
        <v>1617.2264096812</v>
      </c>
      <c r="M148">
        <v>53.612112058115102</v>
      </c>
      <c r="N148">
        <v>0.69937766851535199</v>
      </c>
      <c r="O148">
        <v>11.0943817091872</v>
      </c>
      <c r="P148">
        <v>53.2757810162827</v>
      </c>
      <c r="Q148">
        <v>6.7303457462623006E-2</v>
      </c>
    </row>
    <row r="149" spans="1:17" x14ac:dyDescent="0.3">
      <c r="A149" t="s">
        <v>374</v>
      </c>
      <c r="B149" t="s">
        <v>375</v>
      </c>
      <c r="C149" t="s">
        <v>3136</v>
      </c>
      <c r="D149" t="s">
        <v>43</v>
      </c>
      <c r="E149">
        <v>64772.447999999997</v>
      </c>
      <c r="F149">
        <v>369.2</v>
      </c>
      <c r="G149">
        <v>35.029240391788598</v>
      </c>
      <c r="H149">
        <v>1.0802540366146001</v>
      </c>
      <c r="I149">
        <v>1.1101372366675999</v>
      </c>
      <c r="J149">
        <v>3.1333617300926302</v>
      </c>
      <c r="K149">
        <v>384.11370629404001</v>
      </c>
      <c r="L149">
        <v>360.44997386020901</v>
      </c>
      <c r="M149">
        <v>49.765534751024397</v>
      </c>
      <c r="N149">
        <v>0.27522752338802298</v>
      </c>
      <c r="O149">
        <v>26.706392199349899</v>
      </c>
      <c r="P149">
        <v>66.719349740347695</v>
      </c>
      <c r="Q149">
        <v>0.11586590079756599</v>
      </c>
    </row>
    <row r="150" spans="1:17" x14ac:dyDescent="0.3">
      <c r="A150" t="s">
        <v>376</v>
      </c>
      <c r="B150" t="s">
        <v>377</v>
      </c>
      <c r="C150" t="s">
        <v>3136</v>
      </c>
      <c r="D150" t="s">
        <v>24</v>
      </c>
      <c r="E150">
        <v>63950.735300280001</v>
      </c>
      <c r="F150">
        <v>20.399999999999999</v>
      </c>
      <c r="G150">
        <v>1.0346054914237699</v>
      </c>
      <c r="H150">
        <v>-1.7824815729557599</v>
      </c>
      <c r="I150">
        <v>-26.923168030429402</v>
      </c>
      <c r="J150">
        <v>3.9311949437038498</v>
      </c>
      <c r="K150">
        <v>22.010288013919102</v>
      </c>
      <c r="L150">
        <v>22.696071871736901</v>
      </c>
      <c r="M150">
        <v>49.813964529527802</v>
      </c>
      <c r="N150">
        <v>0.78355688768553999</v>
      </c>
      <c r="O150">
        <v>61.029411764705898</v>
      </c>
      <c r="P150">
        <v>28.301886792452802</v>
      </c>
      <c r="Q150">
        <v>4.6184974037222E-2</v>
      </c>
    </row>
    <row r="151" spans="1:17" x14ac:dyDescent="0.3">
      <c r="A151" t="s">
        <v>378</v>
      </c>
      <c r="B151" t="s">
        <v>379</v>
      </c>
      <c r="C151" t="s">
        <v>3146</v>
      </c>
      <c r="D151" t="s">
        <v>94</v>
      </c>
      <c r="E151">
        <v>62579.931910319901</v>
      </c>
      <c r="F151">
        <v>536.79999999999995</v>
      </c>
      <c r="G151">
        <v>-30.7676947060021</v>
      </c>
      <c r="H151">
        <v>-5.9326781854545603</v>
      </c>
      <c r="I151">
        <v>-4.33366463090689</v>
      </c>
      <c r="J151">
        <v>2.2421623128576198</v>
      </c>
      <c r="K151">
        <v>567.61373289686003</v>
      </c>
      <c r="L151">
        <v>554.18472883279605</v>
      </c>
      <c r="M151">
        <v>41.1913796094763</v>
      </c>
      <c r="N151">
        <v>0.55169021376937899</v>
      </c>
      <c r="O151">
        <v>17.269001490312899</v>
      </c>
      <c r="P151">
        <v>22.277904328018199</v>
      </c>
      <c r="Q151">
        <v>-7.7165705307549001E-2</v>
      </c>
    </row>
    <row r="152" spans="1:17" x14ac:dyDescent="0.3">
      <c r="A152" t="s">
        <v>380</v>
      </c>
      <c r="B152" t="s">
        <v>381</v>
      </c>
      <c r="C152" t="s">
        <v>3140</v>
      </c>
      <c r="D152" t="s">
        <v>51</v>
      </c>
      <c r="E152">
        <v>61577.714786739998</v>
      </c>
      <c r="F152">
        <v>28978.7</v>
      </c>
      <c r="G152">
        <v>2.4253290559735201</v>
      </c>
      <c r="H152">
        <v>3.6253264980742701</v>
      </c>
      <c r="I152">
        <v>1.6848876411954199</v>
      </c>
      <c r="J152">
        <v>0.15313509133824499</v>
      </c>
      <c r="K152">
        <v>28657.570862968802</v>
      </c>
      <c r="L152">
        <v>27322.159786847002</v>
      </c>
      <c r="M152">
        <v>41.447906895068897</v>
      </c>
      <c r="N152">
        <v>0.63619206405366202</v>
      </c>
      <c r="O152">
        <v>5.3221849151273197</v>
      </c>
      <c r="P152">
        <v>31.721363636363598</v>
      </c>
      <c r="Q152">
        <v>2.0551551118495999E-2</v>
      </c>
    </row>
    <row r="153" spans="1:17" x14ac:dyDescent="0.3">
      <c r="A153" t="s">
        <v>382</v>
      </c>
      <c r="B153" t="s">
        <v>383</v>
      </c>
      <c r="C153" t="s">
        <v>3147</v>
      </c>
      <c r="D153" t="s">
        <v>191</v>
      </c>
      <c r="E153">
        <v>61130.543031768</v>
      </c>
      <c r="F153">
        <v>208.18</v>
      </c>
      <c r="G153">
        <v>-2.0052122155952001</v>
      </c>
      <c r="H153">
        <v>-5.3645343544695798</v>
      </c>
      <c r="I153">
        <v>-3.6882356511018499</v>
      </c>
      <c r="J153">
        <v>-1.42743462738222</v>
      </c>
      <c r="K153">
        <v>228.54924580096599</v>
      </c>
      <c r="L153">
        <v>215.70919293321899</v>
      </c>
      <c r="M153">
        <v>29.587781669919099</v>
      </c>
      <c r="N153">
        <v>0.87727408376315996</v>
      </c>
      <c r="O153">
        <v>27.125564415409698</v>
      </c>
      <c r="P153">
        <v>32.1358298952713</v>
      </c>
      <c r="Q153">
        <v>3.1468202319887999E-2</v>
      </c>
    </row>
    <row r="154" spans="1:17" x14ac:dyDescent="0.3">
      <c r="A154" t="s">
        <v>384</v>
      </c>
      <c r="B154" t="s">
        <v>385</v>
      </c>
      <c r="C154" t="s">
        <v>3136</v>
      </c>
      <c r="D154" t="s">
        <v>386</v>
      </c>
      <c r="E154">
        <v>60453.666875039999</v>
      </c>
      <c r="F154">
        <v>4465.6000000000004</v>
      </c>
      <c r="G154">
        <v>112.834328525529</v>
      </c>
      <c r="H154">
        <v>22.576743044140802</v>
      </c>
      <c r="I154">
        <v>49.1277939714209</v>
      </c>
      <c r="J154">
        <v>1.37459345550542</v>
      </c>
      <c r="K154">
        <v>3773.1353842968601</v>
      </c>
      <c r="L154">
        <v>2864.7985428490401</v>
      </c>
      <c r="M154">
        <v>55.634917968782403</v>
      </c>
      <c r="N154">
        <v>0.93397912431715902</v>
      </c>
      <c r="O154">
        <v>11.7386241490505</v>
      </c>
      <c r="P154">
        <v>155.10425592687801</v>
      </c>
      <c r="Q154">
        <v>0.203135577042411</v>
      </c>
    </row>
    <row r="155" spans="1:17" x14ac:dyDescent="0.3">
      <c r="A155" t="s">
        <v>387</v>
      </c>
      <c r="B155" t="s">
        <v>388</v>
      </c>
      <c r="C155" t="s">
        <v>3147</v>
      </c>
      <c r="D155" t="s">
        <v>161</v>
      </c>
      <c r="E155">
        <v>58567.236682499999</v>
      </c>
      <c r="F155">
        <v>13819</v>
      </c>
      <c r="G155">
        <v>206.67743544421899</v>
      </c>
      <c r="H155">
        <v>-0.25144743103961398</v>
      </c>
      <c r="I155">
        <v>34.162627771968999</v>
      </c>
      <c r="J155">
        <v>-0.77642961849299597</v>
      </c>
      <c r="K155">
        <v>13586.3391549231</v>
      </c>
      <c r="L155">
        <v>10646.129576494801</v>
      </c>
      <c r="M155">
        <v>39.925323215007197</v>
      </c>
      <c r="N155">
        <v>1.03528678278036</v>
      </c>
      <c r="O155">
        <v>19.762283812142702</v>
      </c>
      <c r="P155">
        <v>235.70595666116</v>
      </c>
      <c r="Q155">
        <v>0.181596941931263</v>
      </c>
    </row>
    <row r="156" spans="1:17" x14ac:dyDescent="0.3">
      <c r="A156" t="s">
        <v>389</v>
      </c>
      <c r="B156" t="s">
        <v>390</v>
      </c>
      <c r="C156" t="s">
        <v>3137</v>
      </c>
      <c r="D156" t="s">
        <v>27</v>
      </c>
      <c r="E156">
        <v>56596.251111680001</v>
      </c>
      <c r="F156">
        <v>8.1199999999999992</v>
      </c>
      <c r="G156">
        <v>-58.341874277897503</v>
      </c>
      <c r="H156">
        <v>-19.8420209427413</v>
      </c>
      <c r="I156">
        <v>-45.565187438656999</v>
      </c>
      <c r="J156">
        <v>-6.8970012503459897</v>
      </c>
      <c r="K156">
        <v>10.794082080238899</v>
      </c>
      <c r="L156">
        <v>12.9836006335383</v>
      </c>
      <c r="M156">
        <v>26.937603101854901</v>
      </c>
      <c r="N156">
        <v>0.89599638159053896</v>
      </c>
      <c r="O156">
        <v>136.20689655172399</v>
      </c>
      <c r="P156">
        <v>7.1240105540896801</v>
      </c>
      <c r="Q156">
        <v>-1.6422102115179998E-2</v>
      </c>
    </row>
    <row r="157" spans="1:17" x14ac:dyDescent="0.3">
      <c r="A157" t="s">
        <v>391</v>
      </c>
      <c r="B157" t="s">
        <v>392</v>
      </c>
      <c r="C157" t="s">
        <v>3142</v>
      </c>
      <c r="D157" t="s">
        <v>202</v>
      </c>
      <c r="E157">
        <v>56457.530878849997</v>
      </c>
      <c r="F157">
        <v>983.3</v>
      </c>
      <c r="G157">
        <v>41.883846377946497</v>
      </c>
      <c r="H157">
        <v>-4.9569033749908504</v>
      </c>
      <c r="I157">
        <v>27.369650791183499</v>
      </c>
      <c r="J157">
        <v>3.1743664748128602</v>
      </c>
      <c r="K157">
        <v>1017.74837136723</v>
      </c>
      <c r="L157">
        <v>910.37359578859605</v>
      </c>
      <c r="M157">
        <v>49.0698437153249</v>
      </c>
      <c r="N157">
        <v>0.56920681022266895</v>
      </c>
      <c r="O157">
        <v>27.631445133733301</v>
      </c>
      <c r="P157">
        <v>70.7118055555555</v>
      </c>
      <c r="Q157">
        <v>0.103097750573672</v>
      </c>
    </row>
    <row r="158" spans="1:17" x14ac:dyDescent="0.3">
      <c r="A158" t="s">
        <v>393</v>
      </c>
      <c r="B158" t="s">
        <v>394</v>
      </c>
      <c r="C158" t="s">
        <v>3136</v>
      </c>
      <c r="D158" t="s">
        <v>136</v>
      </c>
      <c r="E158">
        <v>56453.809884823997</v>
      </c>
      <c r="F158">
        <v>210.04</v>
      </c>
      <c r="G158">
        <v>223.201585637714</v>
      </c>
      <c r="H158">
        <v>-4.0355008300479902</v>
      </c>
      <c r="I158">
        <v>8.7079741663678103</v>
      </c>
      <c r="J158">
        <v>5.1489601353691699</v>
      </c>
      <c r="K158">
        <v>221.291197112882</v>
      </c>
      <c r="L158">
        <v>187.65414641688599</v>
      </c>
      <c r="M158">
        <v>51.643055846918998</v>
      </c>
      <c r="N158">
        <v>0.55542740498906296</v>
      </c>
      <c r="O158">
        <v>47.590935059988503</v>
      </c>
      <c r="P158">
        <v>348.80341880341803</v>
      </c>
    </row>
    <row r="159" spans="1:17" x14ac:dyDescent="0.3">
      <c r="A159" t="s">
        <v>395</v>
      </c>
      <c r="B159" t="s">
        <v>396</v>
      </c>
      <c r="C159" t="s">
        <v>3136</v>
      </c>
      <c r="D159" t="s">
        <v>397</v>
      </c>
      <c r="E159">
        <v>56104.366889479999</v>
      </c>
      <c r="F159">
        <v>937.3</v>
      </c>
      <c r="G159">
        <v>234.31212623466601</v>
      </c>
      <c r="H159">
        <v>30.588848981358801</v>
      </c>
      <c r="I159">
        <v>46.414983557501301</v>
      </c>
      <c r="J159">
        <v>-2.12037519712419</v>
      </c>
      <c r="K159">
        <v>810.353775559572</v>
      </c>
      <c r="L159">
        <v>613.15241423822999</v>
      </c>
      <c r="M159">
        <v>54.007154857166597</v>
      </c>
      <c r="N159">
        <v>1.90277745487177</v>
      </c>
      <c r="O159">
        <v>13.5175504107543</v>
      </c>
      <c r="P159">
        <v>288.92116182572602</v>
      </c>
      <c r="Q159">
        <v>0.146325438532945</v>
      </c>
    </row>
    <row r="160" spans="1:17" x14ac:dyDescent="0.3">
      <c r="A160" t="s">
        <v>398</v>
      </c>
      <c r="B160" t="s">
        <v>399</v>
      </c>
      <c r="C160" t="s">
        <v>3150</v>
      </c>
      <c r="D160" t="s">
        <v>400</v>
      </c>
      <c r="E160">
        <v>55745.250560100001</v>
      </c>
      <c r="F160">
        <v>861.5</v>
      </c>
      <c r="G160">
        <v>-12.9175907835982</v>
      </c>
      <c r="H160">
        <v>-4.6517412408352197</v>
      </c>
      <c r="I160">
        <v>13.459747795876501</v>
      </c>
      <c r="J160">
        <v>1.76021872266345</v>
      </c>
      <c r="K160">
        <v>915.54485575905301</v>
      </c>
      <c r="L160">
        <v>843.69993107917003</v>
      </c>
      <c r="M160">
        <v>49.382025067499498</v>
      </c>
      <c r="N160">
        <v>0.37423220461611501</v>
      </c>
      <c r="O160">
        <v>37.782936738247201</v>
      </c>
      <c r="P160">
        <v>50.4540691582256</v>
      </c>
      <c r="Q160">
        <v>0.14758719874343701</v>
      </c>
    </row>
    <row r="161" spans="1:17" x14ac:dyDescent="0.3">
      <c r="A161" t="s">
        <v>401</v>
      </c>
      <c r="B161" t="s">
        <v>402</v>
      </c>
      <c r="C161" t="s">
        <v>3143</v>
      </c>
      <c r="D161" t="s">
        <v>117</v>
      </c>
      <c r="E161">
        <v>55606.537727640003</v>
      </c>
      <c r="F161">
        <v>675.3</v>
      </c>
      <c r="G161">
        <v>25.727846323889001</v>
      </c>
      <c r="H161">
        <v>-7.7439998028522199</v>
      </c>
      <c r="I161">
        <v>-15.1026761916184</v>
      </c>
      <c r="J161">
        <v>3.44836766645148</v>
      </c>
      <c r="K161">
        <v>728.716161574029</v>
      </c>
      <c r="L161">
        <v>688.17874189336999</v>
      </c>
      <c r="M161">
        <v>35.802845959395199</v>
      </c>
      <c r="N161">
        <v>0.914657225176018</v>
      </c>
      <c r="O161">
        <v>25.573819043388099</v>
      </c>
      <c r="P161">
        <v>58.094346248390401</v>
      </c>
      <c r="Q161">
        <v>0.147907656518764</v>
      </c>
    </row>
    <row r="162" spans="1:17" x14ac:dyDescent="0.3">
      <c r="A162" t="s">
        <v>403</v>
      </c>
      <c r="B162" t="s">
        <v>404</v>
      </c>
      <c r="C162" t="s">
        <v>3147</v>
      </c>
      <c r="D162" t="s">
        <v>265</v>
      </c>
      <c r="E162">
        <v>55477.348008150002</v>
      </c>
      <c r="F162">
        <v>4925.45</v>
      </c>
      <c r="G162">
        <v>47.074601847058403</v>
      </c>
      <c r="H162">
        <v>2.8521975091693799</v>
      </c>
      <c r="I162">
        <v>-2.2009658302858202</v>
      </c>
      <c r="J162">
        <v>-0.65193172869758298</v>
      </c>
      <c r="K162">
        <v>5006.8882465795396</v>
      </c>
      <c r="L162">
        <v>4489.5389839706304</v>
      </c>
      <c r="M162">
        <v>39.092374863959101</v>
      </c>
      <c r="N162">
        <v>0.84212160492251797</v>
      </c>
      <c r="O162">
        <v>18.5668314570242</v>
      </c>
      <c r="P162">
        <v>96.998300169982898</v>
      </c>
      <c r="Q162">
        <v>0.146855540119709</v>
      </c>
    </row>
    <row r="163" spans="1:17" x14ac:dyDescent="0.3">
      <c r="A163" t="s">
        <v>405</v>
      </c>
      <c r="B163" t="s">
        <v>406</v>
      </c>
      <c r="C163" t="s">
        <v>3136</v>
      </c>
      <c r="D163" t="s">
        <v>32</v>
      </c>
      <c r="E163">
        <v>55128.923149536</v>
      </c>
      <c r="F163">
        <v>46.11</v>
      </c>
      <c r="G163">
        <v>-2.57936674323811</v>
      </c>
      <c r="H163">
        <v>1.0540281997451999</v>
      </c>
      <c r="I163">
        <v>-25.107005620475199</v>
      </c>
      <c r="J163">
        <v>6.0825575291670102</v>
      </c>
      <c r="K163">
        <v>47.553367133230097</v>
      </c>
      <c r="L163">
        <v>48.825770038367402</v>
      </c>
      <c r="M163">
        <v>57.465261885330698</v>
      </c>
      <c r="N163">
        <v>1.44927268704815</v>
      </c>
      <c r="O163">
        <v>53.220559531554997</v>
      </c>
      <c r="P163">
        <v>25.6403269754768</v>
      </c>
      <c r="Q163">
        <v>0.109777573050162</v>
      </c>
    </row>
    <row r="164" spans="1:17" x14ac:dyDescent="0.3">
      <c r="A164" t="s">
        <v>407</v>
      </c>
      <c r="B164" t="s">
        <v>408</v>
      </c>
      <c r="C164" t="s">
        <v>3142</v>
      </c>
      <c r="D164" t="s">
        <v>409</v>
      </c>
      <c r="E164">
        <v>54852.786076550001</v>
      </c>
      <c r="F164">
        <v>2837.45</v>
      </c>
      <c r="G164">
        <v>-15.7581031920035</v>
      </c>
      <c r="H164">
        <v>-0.85573380385905795</v>
      </c>
      <c r="I164">
        <v>8.2373745655264994</v>
      </c>
      <c r="J164">
        <v>-1.3649829552971899</v>
      </c>
      <c r="K164">
        <v>2980.1862361008798</v>
      </c>
      <c r="L164">
        <v>2837.0690268636599</v>
      </c>
      <c r="M164">
        <v>31.876080626120199</v>
      </c>
      <c r="N164">
        <v>0.56591582391240003</v>
      </c>
      <c r="O164">
        <v>18.944827221625001</v>
      </c>
      <c r="P164">
        <v>29.339502233567298</v>
      </c>
      <c r="Q164">
        <v>-2.9056702843649998E-3</v>
      </c>
    </row>
    <row r="165" spans="1:17" x14ac:dyDescent="0.3">
      <c r="A165" t="s">
        <v>410</v>
      </c>
      <c r="B165" t="s">
        <v>411</v>
      </c>
      <c r="C165" t="s">
        <v>3146</v>
      </c>
      <c r="D165" t="s">
        <v>307</v>
      </c>
      <c r="E165">
        <v>54579.437862999999</v>
      </c>
      <c r="F165">
        <v>1649.5</v>
      </c>
      <c r="G165">
        <v>70.0901428516446</v>
      </c>
      <c r="H165">
        <v>-2.09670910100956</v>
      </c>
      <c r="I165">
        <v>4.2257105080490902</v>
      </c>
      <c r="J165">
        <v>-4.8795359235281399</v>
      </c>
      <c r="K165">
        <v>1761.8690684600499</v>
      </c>
      <c r="L165">
        <v>1473.4292798496899</v>
      </c>
      <c r="M165">
        <v>26.156861650695401</v>
      </c>
      <c r="N165">
        <v>0.94209277657546697</v>
      </c>
      <c r="O165">
        <v>17.908457108214598</v>
      </c>
      <c r="P165">
        <v>103.353263884608</v>
      </c>
      <c r="Q165">
        <v>2.7253153042151999E-2</v>
      </c>
    </row>
    <row r="166" spans="1:17" x14ac:dyDescent="0.3">
      <c r="A166" t="s">
        <v>412</v>
      </c>
      <c r="B166" t="s">
        <v>413</v>
      </c>
      <c r="C166" t="s">
        <v>3147</v>
      </c>
      <c r="D166" t="s">
        <v>414</v>
      </c>
      <c r="E166">
        <v>54554.864993249997</v>
      </c>
      <c r="F166">
        <v>4294.75</v>
      </c>
      <c r="G166">
        <v>-27.661985804606299</v>
      </c>
      <c r="H166">
        <v>-11.486016951194401</v>
      </c>
      <c r="I166">
        <v>-17.830435066691798</v>
      </c>
      <c r="J166">
        <v>-3.94592786334817</v>
      </c>
      <c r="K166">
        <v>5065.2133703208601</v>
      </c>
      <c r="L166">
        <v>4947.4157193569999</v>
      </c>
      <c r="M166">
        <v>26.945732937511501</v>
      </c>
      <c r="N166">
        <v>1.75192507991299</v>
      </c>
      <c r="O166">
        <v>50.416205832702701</v>
      </c>
      <c r="P166">
        <v>19.265481810608101</v>
      </c>
      <c r="Q166">
        <v>6.6542104652585005E-2</v>
      </c>
    </row>
    <row r="167" spans="1:17" x14ac:dyDescent="0.3">
      <c r="A167" t="s">
        <v>415</v>
      </c>
      <c r="B167" t="s">
        <v>416</v>
      </c>
      <c r="C167" t="s">
        <v>3135</v>
      </c>
      <c r="D167" t="s">
        <v>21</v>
      </c>
      <c r="E167">
        <v>54509.902520714997</v>
      </c>
      <c r="F167">
        <v>2879.55</v>
      </c>
      <c r="G167">
        <v>8.7452608755403993</v>
      </c>
      <c r="H167">
        <v>5.1312155502124703</v>
      </c>
      <c r="I167">
        <v>17.070303453710601</v>
      </c>
      <c r="J167">
        <v>-2.4590409994423501</v>
      </c>
      <c r="K167">
        <v>2964.7332397622599</v>
      </c>
      <c r="L167">
        <v>2706.3473228579401</v>
      </c>
      <c r="M167">
        <v>48.812485189580599</v>
      </c>
      <c r="N167">
        <v>1.38016598030763</v>
      </c>
      <c r="O167">
        <v>10.704797624628799</v>
      </c>
      <c r="P167">
        <v>35.984982645037803</v>
      </c>
      <c r="Q167">
        <v>-4.5802623288505998E-2</v>
      </c>
    </row>
    <row r="168" spans="1:17" x14ac:dyDescent="0.3">
      <c r="A168" t="s">
        <v>417</v>
      </c>
      <c r="B168" t="s">
        <v>418</v>
      </c>
      <c r="C168" t="s">
        <v>3149</v>
      </c>
      <c r="D168" t="s">
        <v>139</v>
      </c>
      <c r="E168">
        <v>54416.891420849999</v>
      </c>
      <c r="F168">
        <v>1522.15</v>
      </c>
      <c r="G168">
        <v>40.832608121900002</v>
      </c>
      <c r="H168">
        <v>-8.1177379508780696</v>
      </c>
      <c r="I168">
        <v>-9.9269960465164093</v>
      </c>
      <c r="J168">
        <v>1.0352834041733201</v>
      </c>
      <c r="K168">
        <v>1670.4051252941899</v>
      </c>
      <c r="L168">
        <v>1563.50471520408</v>
      </c>
      <c r="M168">
        <v>48.062231655381503</v>
      </c>
      <c r="N168">
        <v>1.2479471817996599</v>
      </c>
      <c r="O168">
        <v>35.893308806622201</v>
      </c>
      <c r="P168">
        <v>68.193370165745804</v>
      </c>
      <c r="Q168">
        <v>0.15003442404117301</v>
      </c>
    </row>
    <row r="169" spans="1:17" x14ac:dyDescent="0.3">
      <c r="A169" t="s">
        <v>419</v>
      </c>
      <c r="B169" t="s">
        <v>420</v>
      </c>
      <c r="C169" t="s">
        <v>3142</v>
      </c>
      <c r="D169" t="s">
        <v>202</v>
      </c>
      <c r="E169">
        <v>53704.377975299998</v>
      </c>
      <c r="F169">
        <v>3435.9</v>
      </c>
      <c r="G169">
        <v>-4.9122166859411003</v>
      </c>
      <c r="H169">
        <v>-4.8700705554706598</v>
      </c>
      <c r="I169">
        <v>-15.4343439149992</v>
      </c>
      <c r="J169">
        <v>-8.0115266723615495</v>
      </c>
      <c r="K169">
        <v>3850.96413651381</v>
      </c>
      <c r="L169">
        <v>3742.4324217815101</v>
      </c>
      <c r="M169">
        <v>18.4726693673597</v>
      </c>
      <c r="N169">
        <v>1.04699508742252</v>
      </c>
      <c r="O169">
        <v>44.096161122267802</v>
      </c>
      <c r="P169">
        <v>31.5328075951305</v>
      </c>
      <c r="Q169">
        <v>8.8829569300614003E-2</v>
      </c>
    </row>
    <row r="170" spans="1:17" x14ac:dyDescent="0.3">
      <c r="A170" t="s">
        <v>421</v>
      </c>
      <c r="B170" t="s">
        <v>422</v>
      </c>
      <c r="C170" t="s">
        <v>3136</v>
      </c>
      <c r="D170" t="s">
        <v>397</v>
      </c>
      <c r="E170">
        <v>52947.783354310901</v>
      </c>
      <c r="F170">
        <v>203.23</v>
      </c>
      <c r="G170">
        <v>-9.0164292458268491</v>
      </c>
      <c r="H170">
        <v>-3.5285734566468498</v>
      </c>
      <c r="I170">
        <v>-19.631974065684599</v>
      </c>
      <c r="J170">
        <v>2.4952639430241699</v>
      </c>
      <c r="K170">
        <v>219.83191431862801</v>
      </c>
      <c r="L170">
        <v>210.70708465980999</v>
      </c>
      <c r="M170">
        <v>52.295684408006899</v>
      </c>
      <c r="N170">
        <v>1.3773879708757799</v>
      </c>
      <c r="O170">
        <v>21.487969295871601</v>
      </c>
      <c r="P170">
        <v>31.116129032258002</v>
      </c>
      <c r="Q170">
        <v>9.3706886949183998E-2</v>
      </c>
    </row>
    <row r="171" spans="1:17" x14ac:dyDescent="0.3">
      <c r="A171" t="s">
        <v>423</v>
      </c>
      <c r="B171" t="s">
        <v>424</v>
      </c>
      <c r="C171" t="s">
        <v>3136</v>
      </c>
      <c r="D171" t="s">
        <v>54</v>
      </c>
      <c r="E171">
        <v>52937.970696875003</v>
      </c>
      <c r="F171">
        <v>4804.25</v>
      </c>
      <c r="G171">
        <v>24.559573051168599</v>
      </c>
      <c r="H171">
        <v>-1.4491899839842901</v>
      </c>
      <c r="I171">
        <v>-8.08997167415062</v>
      </c>
      <c r="J171">
        <v>-0.53996886308403502</v>
      </c>
      <c r="K171">
        <v>4866.5124589488496</v>
      </c>
      <c r="L171">
        <v>4378.0267415680601</v>
      </c>
      <c r="M171">
        <v>46.373933846439499</v>
      </c>
      <c r="N171">
        <v>0.65927956274650601</v>
      </c>
      <c r="O171">
        <v>15.2281833792995</v>
      </c>
      <c r="P171">
        <v>54.698845615108397</v>
      </c>
      <c r="Q171">
        <v>7.9544339045509005E-2</v>
      </c>
    </row>
    <row r="172" spans="1:17" x14ac:dyDescent="0.3">
      <c r="A172" t="s">
        <v>425</v>
      </c>
      <c r="B172" t="s">
        <v>426</v>
      </c>
      <c r="C172" t="s">
        <v>3143</v>
      </c>
      <c r="D172" t="s">
        <v>117</v>
      </c>
      <c r="E172">
        <v>52584.791126115</v>
      </c>
      <c r="F172">
        <v>972.85</v>
      </c>
      <c r="G172">
        <v>61.872914896937601</v>
      </c>
      <c r="H172">
        <v>7.0881818500503098</v>
      </c>
      <c r="I172">
        <v>24.528156717186999</v>
      </c>
      <c r="J172">
        <v>-0.60260957990974895</v>
      </c>
      <c r="K172">
        <v>899.54330848805796</v>
      </c>
      <c r="L172">
        <v>743.886999529489</v>
      </c>
      <c r="M172">
        <v>70.671250758194205</v>
      </c>
      <c r="N172">
        <v>0.61486320380182702</v>
      </c>
      <c r="O172">
        <v>6.90240016446523</v>
      </c>
      <c r="P172">
        <v>97.733739837398304</v>
      </c>
    </row>
    <row r="173" spans="1:17" x14ac:dyDescent="0.3">
      <c r="A173" t="s">
        <v>427</v>
      </c>
      <c r="B173" t="s">
        <v>428</v>
      </c>
      <c r="C173" t="s">
        <v>3135</v>
      </c>
      <c r="D173" t="s">
        <v>277</v>
      </c>
      <c r="E173">
        <v>52347.590086154902</v>
      </c>
      <c r="F173">
        <v>4945.8500000000004</v>
      </c>
      <c r="G173">
        <v>-8.7326617010807794</v>
      </c>
      <c r="H173">
        <v>1.81510044872355</v>
      </c>
      <c r="I173">
        <v>-0.111818412677645</v>
      </c>
      <c r="J173">
        <v>-1.8287434140413099</v>
      </c>
      <c r="K173">
        <v>5275.0131649614696</v>
      </c>
      <c r="L173">
        <v>5091.8461295854704</v>
      </c>
      <c r="M173">
        <v>42.446968154784003</v>
      </c>
      <c r="N173">
        <v>1.23501027806482</v>
      </c>
      <c r="O173">
        <v>21.313828765530602</v>
      </c>
      <c r="P173">
        <v>19.02939725401</v>
      </c>
      <c r="Q173">
        <v>-2.6942834827105001E-2</v>
      </c>
    </row>
    <row r="174" spans="1:17" x14ac:dyDescent="0.3">
      <c r="A174" t="s">
        <v>429</v>
      </c>
      <c r="B174" t="s">
        <v>430</v>
      </c>
      <c r="C174" t="s">
        <v>3138</v>
      </c>
      <c r="D174" t="s">
        <v>197</v>
      </c>
      <c r="E174">
        <v>52241.334696320002</v>
      </c>
      <c r="F174">
        <v>16093.7</v>
      </c>
      <c r="G174">
        <v>-35.114466743319497</v>
      </c>
      <c r="H174">
        <v>3.7600712574863202</v>
      </c>
      <c r="I174">
        <v>-6.1714902979578099</v>
      </c>
      <c r="J174">
        <v>1.0189131409099701</v>
      </c>
      <c r="K174">
        <v>16475.009146160701</v>
      </c>
      <c r="L174">
        <v>16467.813892910799</v>
      </c>
      <c r="M174">
        <v>48.449327586441903</v>
      </c>
      <c r="N174">
        <v>1.0466065484903699</v>
      </c>
      <c r="O174">
        <v>19.612022095602601</v>
      </c>
      <c r="P174">
        <v>4.8763798923455903</v>
      </c>
      <c r="Q174">
        <v>-3.8918166739656999E-2</v>
      </c>
    </row>
    <row r="175" spans="1:17" x14ac:dyDescent="0.3">
      <c r="A175" t="s">
        <v>431</v>
      </c>
      <c r="B175" t="s">
        <v>432</v>
      </c>
      <c r="C175" t="s">
        <v>3142</v>
      </c>
      <c r="D175" t="s">
        <v>409</v>
      </c>
      <c r="E175">
        <v>51964.371344635001</v>
      </c>
      <c r="F175">
        <v>122524.45</v>
      </c>
      <c r="G175">
        <v>-13.728479916095001</v>
      </c>
      <c r="H175">
        <v>-6.06830637782131</v>
      </c>
      <c r="I175">
        <v>-15.549885378315301</v>
      </c>
      <c r="J175">
        <v>-2.0794148956179099</v>
      </c>
      <c r="K175">
        <v>131207.67406990399</v>
      </c>
      <c r="L175">
        <v>129610.3745149</v>
      </c>
      <c r="M175">
        <v>11.395584102901401</v>
      </c>
      <c r="N175">
        <v>0.78138133553993006</v>
      </c>
      <c r="O175">
        <v>23.603901098923501</v>
      </c>
      <c r="P175">
        <v>14.500217507000601</v>
      </c>
      <c r="Q175">
        <v>4.3790878058995002E-2</v>
      </c>
    </row>
    <row r="176" spans="1:17" x14ac:dyDescent="0.3">
      <c r="A176" t="s">
        <v>433</v>
      </c>
      <c r="B176" t="s">
        <v>434</v>
      </c>
      <c r="C176" t="s">
        <v>3148</v>
      </c>
      <c r="D176" t="s">
        <v>435</v>
      </c>
      <c r="E176">
        <v>51925.762948310999</v>
      </c>
      <c r="F176">
        <v>181.67</v>
      </c>
      <c r="G176">
        <v>3.5044919886292298</v>
      </c>
      <c r="H176">
        <v>-0.99882759603846805</v>
      </c>
      <c r="I176">
        <v>-4.2967463088297997</v>
      </c>
      <c r="J176">
        <v>2.6538968243162802</v>
      </c>
      <c r="K176">
        <v>190.90785310142101</v>
      </c>
      <c r="L176">
        <v>181.170037877044</v>
      </c>
      <c r="M176">
        <v>44.261885748742699</v>
      </c>
      <c r="N176">
        <v>0.44237558880150202</v>
      </c>
      <c r="O176">
        <v>26.493091869873901</v>
      </c>
      <c r="P176">
        <v>31.5496017378711</v>
      </c>
      <c r="Q176">
        <v>-7.9548918934253005E-2</v>
      </c>
    </row>
    <row r="177" spans="1:17" x14ac:dyDescent="0.3">
      <c r="A177" t="s">
        <v>436</v>
      </c>
      <c r="B177" t="s">
        <v>437</v>
      </c>
      <c r="C177" t="s">
        <v>3145</v>
      </c>
      <c r="D177" t="s">
        <v>438</v>
      </c>
      <c r="E177">
        <v>51613.324219080001</v>
      </c>
      <c r="F177">
        <v>847.1</v>
      </c>
      <c r="G177">
        <v>-3.7758627784438201</v>
      </c>
      <c r="H177">
        <v>-3.3942186383614201</v>
      </c>
      <c r="I177">
        <v>-26.442547425964602</v>
      </c>
      <c r="J177">
        <v>2.44392549537453</v>
      </c>
      <c r="K177">
        <v>897.60474159604496</v>
      </c>
      <c r="L177">
        <v>926.75977505835999</v>
      </c>
      <c r="M177">
        <v>48.374821606230199</v>
      </c>
      <c r="N177">
        <v>0.89135611538578596</v>
      </c>
      <c r="O177">
        <v>39.298784086884602</v>
      </c>
      <c r="P177">
        <v>26.019041951799998</v>
      </c>
      <c r="Q177">
        <v>4.2906434853969997E-3</v>
      </c>
    </row>
    <row r="178" spans="1:17" x14ac:dyDescent="0.3">
      <c r="A178" t="s">
        <v>439</v>
      </c>
      <c r="B178" t="s">
        <v>440</v>
      </c>
      <c r="C178" t="s">
        <v>3135</v>
      </c>
      <c r="D178" t="s">
        <v>21</v>
      </c>
      <c r="E178">
        <v>50870.71624129</v>
      </c>
      <c r="F178">
        <v>7624.1</v>
      </c>
      <c r="G178">
        <v>26.098755054711098</v>
      </c>
      <c r="H178">
        <v>16.306385749363901</v>
      </c>
      <c r="I178">
        <v>45.839010385301201</v>
      </c>
      <c r="J178">
        <v>2.50438254248321</v>
      </c>
      <c r="K178">
        <v>7000.3975867593099</v>
      </c>
      <c r="L178">
        <v>6137.0207290971002</v>
      </c>
      <c r="M178">
        <v>67.812029074380803</v>
      </c>
      <c r="N178">
        <v>1.8058989405447901</v>
      </c>
      <c r="O178">
        <v>3.5479597591846899</v>
      </c>
      <c r="P178">
        <v>77.831943553559896</v>
      </c>
      <c r="Q178">
        <v>4.1596178443874997E-2</v>
      </c>
    </row>
    <row r="179" spans="1:17" x14ac:dyDescent="0.3">
      <c r="A179" t="s">
        <v>441</v>
      </c>
      <c r="B179" t="s">
        <v>442</v>
      </c>
      <c r="C179" t="s">
        <v>3138</v>
      </c>
      <c r="D179" t="s">
        <v>237</v>
      </c>
      <c r="E179">
        <v>50806.771406095002</v>
      </c>
      <c r="F179">
        <v>1921.55</v>
      </c>
      <c r="G179">
        <v>-7.8947067603086198</v>
      </c>
      <c r="H179">
        <v>-5.4379099089168799</v>
      </c>
      <c r="I179">
        <v>-13.5150665186914</v>
      </c>
      <c r="J179">
        <v>-2.48580647945702</v>
      </c>
      <c r="K179">
        <v>2028.77512036654</v>
      </c>
      <c r="L179">
        <v>1933.77214999903</v>
      </c>
      <c r="M179">
        <v>27.885470312402099</v>
      </c>
      <c r="N179">
        <v>0.92510715251522702</v>
      </c>
      <c r="O179">
        <v>14.7459082511514</v>
      </c>
      <c r="P179">
        <v>24.2113768584356</v>
      </c>
      <c r="Q179">
        <v>-1.8927167071386999E-2</v>
      </c>
    </row>
    <row r="180" spans="1:17" x14ac:dyDescent="0.3">
      <c r="A180" t="s">
        <v>443</v>
      </c>
      <c r="B180" t="s">
        <v>444</v>
      </c>
      <c r="C180" t="s">
        <v>3137</v>
      </c>
      <c r="D180" t="s">
        <v>27</v>
      </c>
      <c r="E180">
        <v>50577.525000000001</v>
      </c>
      <c r="F180">
        <v>1774.65</v>
      </c>
      <c r="G180">
        <v>-20.167350681740601</v>
      </c>
      <c r="H180">
        <v>-10.5037321922165</v>
      </c>
      <c r="I180">
        <v>-5.3053776645959898</v>
      </c>
      <c r="J180">
        <v>1.0252495170297</v>
      </c>
      <c r="K180">
        <v>1913.2040970529699</v>
      </c>
      <c r="L180">
        <v>1856.86644511488</v>
      </c>
      <c r="M180">
        <v>28.240772780404399</v>
      </c>
      <c r="N180">
        <v>0.96144204888830598</v>
      </c>
      <c r="O180">
        <v>22.559377905502402</v>
      </c>
      <c r="P180">
        <v>11.9264608495474</v>
      </c>
      <c r="Q180">
        <v>2.3363402230112001E-2</v>
      </c>
    </row>
    <row r="181" spans="1:17" x14ac:dyDescent="0.3">
      <c r="A181" t="s">
        <v>445</v>
      </c>
      <c r="B181" t="s">
        <v>446</v>
      </c>
      <c r="C181" t="s">
        <v>3136</v>
      </c>
      <c r="D181" t="s">
        <v>32</v>
      </c>
      <c r="E181">
        <v>50201.872735256002</v>
      </c>
      <c r="F181">
        <v>57.83</v>
      </c>
      <c r="G181">
        <v>7.0006597117883302</v>
      </c>
      <c r="H181">
        <v>-1.5852555488432701E-2</v>
      </c>
      <c r="I181">
        <v>-19.723843485530601</v>
      </c>
      <c r="J181">
        <v>5.0907096069956097</v>
      </c>
      <c r="K181">
        <v>57.647219899630798</v>
      </c>
      <c r="L181">
        <v>57.584396070593002</v>
      </c>
      <c r="M181">
        <v>53.0655863007972</v>
      </c>
      <c r="N181">
        <v>1.5354072124199201</v>
      </c>
      <c r="O181">
        <v>32.975964032508998</v>
      </c>
      <c r="P181">
        <v>35.116822429906499</v>
      </c>
      <c r="Q181">
        <v>0.100839084193377</v>
      </c>
    </row>
    <row r="182" spans="1:17" x14ac:dyDescent="0.3">
      <c r="A182" t="s">
        <v>447</v>
      </c>
      <c r="B182" t="s">
        <v>448</v>
      </c>
      <c r="C182" t="s">
        <v>3136</v>
      </c>
      <c r="D182" t="s">
        <v>24</v>
      </c>
      <c r="E182">
        <v>50013.113180961001</v>
      </c>
      <c r="F182">
        <v>203.91</v>
      </c>
      <c r="G182">
        <v>18.111811967848102</v>
      </c>
      <c r="H182">
        <v>9.04982322343891</v>
      </c>
      <c r="I182">
        <v>14.294661046191401</v>
      </c>
      <c r="J182">
        <v>7.7637274945932804</v>
      </c>
      <c r="K182">
        <v>191.701541856397</v>
      </c>
      <c r="L182">
        <v>176.18231047190699</v>
      </c>
      <c r="M182">
        <v>71.2973403069238</v>
      </c>
      <c r="N182">
        <v>1.3839674542473099</v>
      </c>
      <c r="O182">
        <v>1.31430533078318</v>
      </c>
      <c r="P182">
        <v>46.276901004304101</v>
      </c>
      <c r="Q182">
        <v>9.6570211667218006E-2</v>
      </c>
    </row>
    <row r="183" spans="1:17" x14ac:dyDescent="0.3">
      <c r="A183" t="s">
        <v>449</v>
      </c>
      <c r="B183" t="s">
        <v>450</v>
      </c>
      <c r="C183" t="s">
        <v>3134</v>
      </c>
      <c r="D183" t="s">
        <v>451</v>
      </c>
      <c r="E183">
        <v>49950.002930399998</v>
      </c>
      <c r="F183">
        <v>333</v>
      </c>
      <c r="G183">
        <v>39.968586305716897</v>
      </c>
      <c r="H183">
        <v>2.6704874109090602</v>
      </c>
      <c r="I183">
        <v>-3.2611651424289998</v>
      </c>
      <c r="J183">
        <v>-3.7062084909484199</v>
      </c>
      <c r="K183">
        <v>345.055469551653</v>
      </c>
      <c r="L183">
        <v>315.88736263733398</v>
      </c>
      <c r="M183">
        <v>25.788912602366601</v>
      </c>
      <c r="N183">
        <v>0.693217500862358</v>
      </c>
      <c r="O183">
        <v>15.375375375375301</v>
      </c>
      <c r="P183">
        <v>73.708920187793396</v>
      </c>
      <c r="Q183">
        <v>3.5723632306007003E-2</v>
      </c>
    </row>
    <row r="184" spans="1:17" x14ac:dyDescent="0.3">
      <c r="A184" t="s">
        <v>452</v>
      </c>
      <c r="B184" t="s">
        <v>453</v>
      </c>
      <c r="C184" t="s">
        <v>3136</v>
      </c>
      <c r="D184" t="s">
        <v>32</v>
      </c>
      <c r="E184">
        <v>49482.947035553902</v>
      </c>
      <c r="F184">
        <v>108.69</v>
      </c>
      <c r="G184">
        <v>-13.469149886542301</v>
      </c>
      <c r="H184">
        <v>2.8199989621374799</v>
      </c>
      <c r="I184">
        <v>-35.408726688724499</v>
      </c>
      <c r="J184">
        <v>8.8593354362232493</v>
      </c>
      <c r="K184">
        <v>109.062700204419</v>
      </c>
      <c r="L184">
        <v>116.328580897246</v>
      </c>
      <c r="M184">
        <v>66.081882280979002</v>
      </c>
      <c r="N184">
        <v>1.1652918965355701</v>
      </c>
      <c r="O184">
        <v>45.321556720949403</v>
      </c>
      <c r="P184">
        <v>14.3503419253024</v>
      </c>
      <c r="Q184">
        <v>5.8145723771664999E-2</v>
      </c>
    </row>
    <row r="185" spans="1:17" x14ac:dyDescent="0.3">
      <c r="A185" t="s">
        <v>454</v>
      </c>
      <c r="B185" t="s">
        <v>455</v>
      </c>
      <c r="C185" t="s">
        <v>3150</v>
      </c>
      <c r="D185" t="s">
        <v>400</v>
      </c>
      <c r="E185">
        <v>49147.001917934998</v>
      </c>
      <c r="F185">
        <v>1668.65</v>
      </c>
      <c r="G185">
        <v>33.120537379484801</v>
      </c>
      <c r="H185">
        <v>3.7073904812490399</v>
      </c>
      <c r="I185">
        <v>30.961520741757202</v>
      </c>
      <c r="J185">
        <v>3.1648567871324098</v>
      </c>
      <c r="K185">
        <v>1637.25018932015</v>
      </c>
      <c r="L185">
        <v>1458.7839499993399</v>
      </c>
      <c r="M185">
        <v>58.611294691100902</v>
      </c>
      <c r="N185">
        <v>0.80105903190611505</v>
      </c>
      <c r="O185">
        <v>7.2124172235040298</v>
      </c>
      <c r="P185">
        <v>62.858676556704999</v>
      </c>
      <c r="Q185">
        <v>0.116619076033214</v>
      </c>
    </row>
    <row r="186" spans="1:17" x14ac:dyDescent="0.3">
      <c r="A186" t="s">
        <v>456</v>
      </c>
      <c r="B186" t="s">
        <v>457</v>
      </c>
      <c r="C186" t="s">
        <v>3136</v>
      </c>
      <c r="D186" t="s">
        <v>458</v>
      </c>
      <c r="E186">
        <v>48321.63997371</v>
      </c>
      <c r="F186">
        <v>758.9</v>
      </c>
      <c r="G186">
        <v>-44.443142391971598</v>
      </c>
      <c r="H186">
        <v>15.4387537564211</v>
      </c>
      <c r="I186">
        <v>96.8154160166374</v>
      </c>
      <c r="J186">
        <v>0.82190572378109605</v>
      </c>
      <c r="K186">
        <v>671.77703353617198</v>
      </c>
      <c r="L186">
        <v>581.23598937908503</v>
      </c>
      <c r="M186">
        <v>58.299330449477402</v>
      </c>
      <c r="N186">
        <v>1.1839490593686699</v>
      </c>
      <c r="O186">
        <v>25.530372908156501</v>
      </c>
      <c r="P186">
        <v>144.806451612903</v>
      </c>
      <c r="Q186">
        <v>-4.4544439434025002E-2</v>
      </c>
    </row>
    <row r="187" spans="1:17" x14ac:dyDescent="0.3">
      <c r="A187" t="s">
        <v>459</v>
      </c>
      <c r="B187" t="s">
        <v>460</v>
      </c>
      <c r="C187" t="s">
        <v>3136</v>
      </c>
      <c r="D187" t="s">
        <v>24</v>
      </c>
      <c r="E187">
        <v>48236.164938766997</v>
      </c>
      <c r="F187">
        <v>65.930000000000007</v>
      </c>
      <c r="G187">
        <v>-47.1431946927976</v>
      </c>
      <c r="H187">
        <v>-2.0982292849711199</v>
      </c>
      <c r="I187">
        <v>-26.234232270791999</v>
      </c>
      <c r="J187">
        <v>3.65116768598085</v>
      </c>
      <c r="K187">
        <v>71.758679124581903</v>
      </c>
      <c r="L187">
        <v>76.167669240574199</v>
      </c>
      <c r="M187">
        <v>47.024815939998199</v>
      </c>
      <c r="N187">
        <v>1.75745874775877</v>
      </c>
      <c r="O187">
        <v>40.224480509631398</v>
      </c>
      <c r="P187">
        <v>11.1804384485666</v>
      </c>
      <c r="Q187">
        <v>2.1046641368208E-2</v>
      </c>
    </row>
    <row r="188" spans="1:17" x14ac:dyDescent="0.3">
      <c r="A188" t="s">
        <v>461</v>
      </c>
      <c r="B188" t="s">
        <v>462</v>
      </c>
      <c r="C188" t="s">
        <v>580</v>
      </c>
      <c r="D188" t="s">
        <v>463</v>
      </c>
      <c r="E188">
        <v>48144.358656119999</v>
      </c>
      <c r="F188">
        <v>43163.8</v>
      </c>
      <c r="G188">
        <v>-12.7246551819653</v>
      </c>
      <c r="H188">
        <v>7.7817041573734</v>
      </c>
      <c r="I188">
        <v>16.452515574448199</v>
      </c>
      <c r="J188">
        <v>1.2747489506725</v>
      </c>
      <c r="K188">
        <v>42839.899748876902</v>
      </c>
      <c r="L188">
        <v>40124.218980216203</v>
      </c>
      <c r="M188">
        <v>44.154002242717702</v>
      </c>
      <c r="N188">
        <v>0.67127295485181104</v>
      </c>
      <c r="O188">
        <v>8.4482830520019103</v>
      </c>
      <c r="P188">
        <v>30.5223306284689</v>
      </c>
      <c r="Q188">
        <v>-2.8087370372142002E-2</v>
      </c>
    </row>
    <row r="189" spans="1:17" x14ac:dyDescent="0.3">
      <c r="A189" t="s">
        <v>464</v>
      </c>
      <c r="B189" t="s">
        <v>465</v>
      </c>
      <c r="C189" t="s">
        <v>3140</v>
      </c>
      <c r="D189" t="s">
        <v>51</v>
      </c>
      <c r="E189">
        <v>47818.19397498</v>
      </c>
      <c r="F189">
        <v>1694.55</v>
      </c>
      <c r="G189">
        <v>99.754778549783794</v>
      </c>
      <c r="H189">
        <v>6.4156529629778598</v>
      </c>
      <c r="I189">
        <v>52.707496972641103</v>
      </c>
      <c r="J189">
        <v>0.55337818414383499</v>
      </c>
      <c r="K189">
        <v>1664.60319181463</v>
      </c>
      <c r="L189">
        <v>1333.5653002695601</v>
      </c>
      <c r="M189">
        <v>39.161921672986701</v>
      </c>
      <c r="N189">
        <v>0.49364606284080598</v>
      </c>
      <c r="O189">
        <v>8.0493346316131191</v>
      </c>
      <c r="P189">
        <v>134.669713336103</v>
      </c>
      <c r="Q189">
        <v>0.16008279429924199</v>
      </c>
    </row>
    <row r="190" spans="1:17" x14ac:dyDescent="0.3">
      <c r="A190" t="s">
        <v>466</v>
      </c>
      <c r="B190" t="s">
        <v>467</v>
      </c>
      <c r="C190" t="s">
        <v>3143</v>
      </c>
      <c r="D190" t="s">
        <v>117</v>
      </c>
      <c r="E190">
        <v>47810.830220174998</v>
      </c>
      <c r="F190">
        <v>115.75</v>
      </c>
      <c r="G190">
        <v>11.179045387266999</v>
      </c>
      <c r="H190">
        <v>-11.5571850594237</v>
      </c>
      <c r="I190">
        <v>-37.119625747401798</v>
      </c>
      <c r="J190">
        <v>-1.29734396728646</v>
      </c>
      <c r="K190">
        <v>129.371265832121</v>
      </c>
      <c r="L190">
        <v>131.849696519303</v>
      </c>
      <c r="M190">
        <v>31.485191898175501</v>
      </c>
      <c r="N190">
        <v>0.92486083884617198</v>
      </c>
      <c r="O190">
        <v>51.490280777537698</v>
      </c>
      <c r="P190">
        <v>40.1331719128329</v>
      </c>
      <c r="Q190">
        <v>-2.6015888169554999E-2</v>
      </c>
    </row>
    <row r="191" spans="1:17" x14ac:dyDescent="0.3">
      <c r="A191" t="s">
        <v>468</v>
      </c>
      <c r="B191" t="s">
        <v>469</v>
      </c>
      <c r="C191" t="s">
        <v>3147</v>
      </c>
      <c r="D191" t="s">
        <v>470</v>
      </c>
      <c r="E191">
        <v>47556.382538315003</v>
      </c>
      <c r="F191">
        <v>1770.35</v>
      </c>
      <c r="G191">
        <v>-31.209265818902399</v>
      </c>
      <c r="H191">
        <v>-6.5138381512814698</v>
      </c>
      <c r="I191">
        <v>-21.261831028072901</v>
      </c>
      <c r="J191">
        <v>-1.6288682773590699</v>
      </c>
      <c r="K191">
        <v>1909.7333649191601</v>
      </c>
      <c r="L191">
        <v>1989.61148514461</v>
      </c>
      <c r="M191">
        <v>13.489730862425001</v>
      </c>
      <c r="N191">
        <v>1.10120516420169</v>
      </c>
      <c r="O191">
        <v>38.616657723049101</v>
      </c>
      <c r="P191">
        <v>2.1345948596648001</v>
      </c>
      <c r="Q191">
        <v>-2.2062902052309999E-2</v>
      </c>
    </row>
    <row r="192" spans="1:17" x14ac:dyDescent="0.3">
      <c r="A192" t="s">
        <v>471</v>
      </c>
      <c r="B192" t="s">
        <v>472</v>
      </c>
      <c r="C192" t="s">
        <v>3150</v>
      </c>
      <c r="D192" t="s">
        <v>473</v>
      </c>
      <c r="E192">
        <v>47324.478499999997</v>
      </c>
      <c r="F192">
        <v>4308.1000000000004</v>
      </c>
      <c r="G192">
        <v>28.460128085555802</v>
      </c>
      <c r="H192">
        <v>6.0614265610911398</v>
      </c>
      <c r="I192">
        <v>11.2448004348041</v>
      </c>
      <c r="J192">
        <v>-2.9559532249201101</v>
      </c>
      <c r="K192">
        <v>4130.4589199743996</v>
      </c>
      <c r="L192">
        <v>3609.07160222735</v>
      </c>
      <c r="M192">
        <v>42.608313274112597</v>
      </c>
      <c r="N192">
        <v>0.799987808596757</v>
      </c>
      <c r="O192">
        <v>13.297045101088599</v>
      </c>
      <c r="P192">
        <v>73.9943457189014</v>
      </c>
      <c r="Q192">
        <v>8.7160819870143E-2</v>
      </c>
    </row>
    <row r="193" spans="1:17" x14ac:dyDescent="0.3">
      <c r="A193" t="s">
        <v>474</v>
      </c>
      <c r="B193" t="s">
        <v>475</v>
      </c>
      <c r="C193" t="s">
        <v>3140</v>
      </c>
      <c r="D193" t="s">
        <v>247</v>
      </c>
      <c r="E193">
        <v>47162.235505559998</v>
      </c>
      <c r="F193">
        <v>624.70000000000005</v>
      </c>
      <c r="G193">
        <v>66.570435304845404</v>
      </c>
      <c r="H193">
        <v>6.3816807430674203</v>
      </c>
      <c r="I193">
        <v>34.8001970443744</v>
      </c>
      <c r="J193">
        <v>3.2306692442969802</v>
      </c>
      <c r="K193">
        <v>580.82679214229302</v>
      </c>
      <c r="L193">
        <v>495.99443941471998</v>
      </c>
      <c r="M193">
        <v>61.148511789898201</v>
      </c>
      <c r="N193">
        <v>0.56663945850980801</v>
      </c>
      <c r="O193">
        <v>1.1285417000159901</v>
      </c>
      <c r="P193">
        <v>95.127284085584904</v>
      </c>
      <c r="Q193">
        <v>0.121851198219803</v>
      </c>
    </row>
    <row r="194" spans="1:17" x14ac:dyDescent="0.3">
      <c r="A194" t="s">
        <v>476</v>
      </c>
      <c r="B194" t="s">
        <v>477</v>
      </c>
      <c r="C194" t="s">
        <v>3140</v>
      </c>
      <c r="D194" t="s">
        <v>51</v>
      </c>
      <c r="E194">
        <v>45947.15157165</v>
      </c>
      <c r="F194">
        <v>2712.25</v>
      </c>
      <c r="G194">
        <v>63.688893748860501</v>
      </c>
      <c r="H194">
        <v>3.3867129368825601</v>
      </c>
      <c r="I194">
        <v>21.966883598826101</v>
      </c>
      <c r="J194">
        <v>0.992009326937345</v>
      </c>
      <c r="K194">
        <v>2706.69881517572</v>
      </c>
      <c r="L194">
        <v>2435.4299757998601</v>
      </c>
      <c r="M194">
        <v>53.716547530772303</v>
      </c>
      <c r="N194">
        <v>1.02287208020269</v>
      </c>
      <c r="O194">
        <v>13.8538114111899</v>
      </c>
      <c r="P194">
        <v>95.823255478141505</v>
      </c>
      <c r="Q194">
        <v>5.2855860669094E-2</v>
      </c>
    </row>
    <row r="195" spans="1:17" x14ac:dyDescent="0.3">
      <c r="A195" t="s">
        <v>478</v>
      </c>
      <c r="B195" t="s">
        <v>479</v>
      </c>
      <c r="C195" t="s">
        <v>3147</v>
      </c>
      <c r="D195" t="s">
        <v>161</v>
      </c>
      <c r="E195">
        <v>45727.350685650003</v>
      </c>
      <c r="F195">
        <v>1785.9</v>
      </c>
      <c r="G195">
        <v>324.97552618167299</v>
      </c>
      <c r="H195">
        <v>8.1006774754512101</v>
      </c>
      <c r="I195">
        <v>48.601132518971703</v>
      </c>
      <c r="J195">
        <v>-1.3742337879233499</v>
      </c>
      <c r="K195">
        <v>1699.1228450890001</v>
      </c>
      <c r="L195">
        <v>1338.87677294485</v>
      </c>
      <c r="M195">
        <v>42.929069467805697</v>
      </c>
      <c r="N195">
        <v>1.1280576126714199</v>
      </c>
      <c r="O195">
        <v>10.2525337364913</v>
      </c>
      <c r="P195">
        <v>382.675675675675</v>
      </c>
      <c r="Q195">
        <v>0.239940931481751</v>
      </c>
    </row>
    <row r="196" spans="1:17" hidden="1" x14ac:dyDescent="0.3">
      <c r="A196" t="s">
        <v>480</v>
      </c>
      <c r="B196" t="s">
        <v>481</v>
      </c>
      <c r="C196" t="s">
        <v>3151</v>
      </c>
      <c r="D196" t="s">
        <v>111</v>
      </c>
      <c r="E196">
        <v>45630.650499839998</v>
      </c>
      <c r="F196">
        <v>1021.2</v>
      </c>
      <c r="G196">
        <v>-5.2791779452519396</v>
      </c>
      <c r="H196">
        <v>-0.65371606305317698</v>
      </c>
      <c r="I196">
        <v>14.5055641298918</v>
      </c>
      <c r="J196">
        <v>-0.675281793332422</v>
      </c>
      <c r="M196">
        <v>45.923802496746902</v>
      </c>
      <c r="O196">
        <v>24.162749706227899</v>
      </c>
      <c r="P196">
        <v>27.315796035407001</v>
      </c>
    </row>
    <row r="197" spans="1:17" x14ac:dyDescent="0.3">
      <c r="A197" t="s">
        <v>482</v>
      </c>
      <c r="B197" t="s">
        <v>483</v>
      </c>
      <c r="C197" t="s">
        <v>3136</v>
      </c>
      <c r="D197" t="s">
        <v>54</v>
      </c>
      <c r="E197">
        <v>45551.695911884999</v>
      </c>
      <c r="F197">
        <v>612.45000000000005</v>
      </c>
      <c r="G197">
        <v>-35.3316779501898</v>
      </c>
      <c r="H197">
        <v>-11.7563861750256</v>
      </c>
      <c r="I197">
        <v>-12.1709944628741</v>
      </c>
      <c r="J197">
        <v>-7.8198243970575696</v>
      </c>
      <c r="K197">
        <v>674.27475109781699</v>
      </c>
      <c r="L197">
        <v>666.45390514533801</v>
      </c>
      <c r="M197">
        <v>25.2126086612489</v>
      </c>
      <c r="N197">
        <v>1.05248572090671</v>
      </c>
      <c r="O197">
        <v>32.810841701363302</v>
      </c>
      <c r="P197">
        <v>10.610438865811799</v>
      </c>
      <c r="Q197">
        <v>-2.8215889504153002E-2</v>
      </c>
    </row>
    <row r="198" spans="1:17" x14ac:dyDescent="0.3">
      <c r="A198" t="s">
        <v>484</v>
      </c>
      <c r="B198" t="s">
        <v>485</v>
      </c>
      <c r="C198" t="s">
        <v>3138</v>
      </c>
      <c r="D198" t="s">
        <v>125</v>
      </c>
      <c r="E198">
        <v>44981.876519049998</v>
      </c>
      <c r="F198">
        <v>346.1</v>
      </c>
      <c r="G198">
        <v>-20.894474782779699</v>
      </c>
      <c r="H198">
        <v>2.6062558284373698</v>
      </c>
      <c r="I198">
        <v>-8.6026038563551701</v>
      </c>
      <c r="J198">
        <v>5.6782703235304401</v>
      </c>
      <c r="K198">
        <v>342.25460407566902</v>
      </c>
      <c r="L198">
        <v>352.56097199961698</v>
      </c>
      <c r="M198">
        <v>57.648734931745302</v>
      </c>
      <c r="N198">
        <v>0.55812847501018903</v>
      </c>
      <c r="O198">
        <v>18.607338919387399</v>
      </c>
      <c r="P198">
        <v>21.098670398880301</v>
      </c>
      <c r="Q198">
        <v>-1.0233204374756E-2</v>
      </c>
    </row>
    <row r="199" spans="1:17" x14ac:dyDescent="0.3">
      <c r="A199" t="s">
        <v>486</v>
      </c>
      <c r="B199" t="s">
        <v>487</v>
      </c>
      <c r="C199" t="s">
        <v>3136</v>
      </c>
      <c r="D199" t="s">
        <v>218</v>
      </c>
      <c r="E199">
        <v>44845.204552119998</v>
      </c>
      <c r="F199">
        <v>708.2</v>
      </c>
      <c r="G199">
        <v>54.052022049346199</v>
      </c>
      <c r="H199">
        <v>10.937256586662</v>
      </c>
      <c r="I199">
        <v>14.3323131977429</v>
      </c>
      <c r="J199">
        <v>1.30024606874546</v>
      </c>
      <c r="K199">
        <v>675.42027750261104</v>
      </c>
      <c r="L199">
        <v>596.820067221052</v>
      </c>
      <c r="M199">
        <v>52.887498657612703</v>
      </c>
      <c r="N199">
        <v>1.1610890270266101</v>
      </c>
      <c r="O199">
        <v>5.7046032194295302</v>
      </c>
      <c r="P199">
        <v>90.2229384904646</v>
      </c>
      <c r="Q199">
        <v>5.0725128684044003E-2</v>
      </c>
    </row>
    <row r="200" spans="1:17" x14ac:dyDescent="0.3">
      <c r="A200" t="s">
        <v>488</v>
      </c>
      <c r="B200" t="s">
        <v>489</v>
      </c>
      <c r="C200" t="s">
        <v>3141</v>
      </c>
      <c r="D200" t="s">
        <v>111</v>
      </c>
      <c r="E200">
        <v>44536.368718275</v>
      </c>
      <c r="F200">
        <v>113.33</v>
      </c>
      <c r="G200">
        <v>32.642308133609099</v>
      </c>
      <c r="H200">
        <v>-8.2831140488584207</v>
      </c>
      <c r="I200">
        <v>-24.448184378526001</v>
      </c>
      <c r="J200">
        <v>1.90018036159102</v>
      </c>
      <c r="K200">
        <v>123.768902931897</v>
      </c>
      <c r="L200">
        <v>121.1072861586</v>
      </c>
      <c r="M200">
        <v>45.303771892047799</v>
      </c>
      <c r="N200">
        <v>0.59011607519651799</v>
      </c>
      <c r="O200">
        <v>50.445601341215898</v>
      </c>
      <c r="P200">
        <v>63.299711815561899</v>
      </c>
      <c r="Q200">
        <v>0.15690904793355301</v>
      </c>
    </row>
    <row r="201" spans="1:17" x14ac:dyDescent="0.3">
      <c r="A201" t="s">
        <v>490</v>
      </c>
      <c r="B201" t="s">
        <v>491</v>
      </c>
      <c r="C201" t="s">
        <v>3136</v>
      </c>
      <c r="D201" t="s">
        <v>43</v>
      </c>
      <c r="E201">
        <v>44278.225119299997</v>
      </c>
      <c r="F201">
        <v>1283</v>
      </c>
      <c r="G201">
        <v>13.491553912520001</v>
      </c>
      <c r="H201">
        <v>11.761852954153699</v>
      </c>
      <c r="I201">
        <v>18.230985947299899</v>
      </c>
      <c r="J201">
        <v>0.30680411859698298</v>
      </c>
      <c r="K201">
        <v>1172.6939591295099</v>
      </c>
      <c r="L201">
        <v>1051.7403229357999</v>
      </c>
      <c r="M201">
        <v>58.423821199558297</v>
      </c>
      <c r="N201">
        <v>1.20050618254811</v>
      </c>
      <c r="O201">
        <v>1.8277474668745</v>
      </c>
      <c r="P201">
        <v>50.190225343868903</v>
      </c>
      <c r="Q201">
        <v>8.1321410536029995E-3</v>
      </c>
    </row>
    <row r="202" spans="1:17" x14ac:dyDescent="0.3">
      <c r="A202" t="s">
        <v>492</v>
      </c>
      <c r="B202" t="s">
        <v>493</v>
      </c>
      <c r="C202" t="s">
        <v>3135</v>
      </c>
      <c r="D202" t="s">
        <v>277</v>
      </c>
      <c r="E202">
        <v>43733.469317559997</v>
      </c>
      <c r="F202">
        <v>7021.85</v>
      </c>
      <c r="G202">
        <v>-34.7776603711335</v>
      </c>
      <c r="H202">
        <v>-1.9675883215447001</v>
      </c>
      <c r="I202">
        <v>-8.8925588532695201</v>
      </c>
      <c r="J202">
        <v>-1.22810804411309</v>
      </c>
      <c r="K202">
        <v>7396.6649064810299</v>
      </c>
      <c r="L202">
        <v>7428.2034903621898</v>
      </c>
      <c r="M202">
        <v>38.6899130701457</v>
      </c>
      <c r="N202">
        <v>0.35313288529897302</v>
      </c>
      <c r="O202">
        <v>31.019603096050101</v>
      </c>
      <c r="P202">
        <v>9.5247379585725103</v>
      </c>
      <c r="Q202">
        <v>-7.6593042794589998E-3</v>
      </c>
    </row>
    <row r="203" spans="1:17" x14ac:dyDescent="0.3">
      <c r="A203" t="s">
        <v>494</v>
      </c>
      <c r="B203" t="s">
        <v>495</v>
      </c>
      <c r="C203" t="s">
        <v>3144</v>
      </c>
      <c r="D203" t="s">
        <v>75</v>
      </c>
      <c r="E203">
        <v>43574.156506519997</v>
      </c>
      <c r="F203">
        <v>2320.4</v>
      </c>
      <c r="G203">
        <v>-3.9755566141658201</v>
      </c>
      <c r="H203">
        <v>-0.64205734782687596</v>
      </c>
      <c r="I203">
        <v>-15.3449814650264</v>
      </c>
      <c r="J203">
        <v>4.6823266901072902</v>
      </c>
      <c r="K203">
        <v>2374.3778185363099</v>
      </c>
      <c r="L203">
        <v>2398.8393369220898</v>
      </c>
      <c r="M203">
        <v>57.225767844038003</v>
      </c>
      <c r="N203">
        <v>0.92621115228153905</v>
      </c>
      <c r="O203">
        <v>22.5650749870711</v>
      </c>
      <c r="P203">
        <v>28.696616749861299</v>
      </c>
      <c r="Q203">
        <v>-4.0348270629884997E-2</v>
      </c>
    </row>
    <row r="204" spans="1:17" x14ac:dyDescent="0.3">
      <c r="A204" t="s">
        <v>496</v>
      </c>
      <c r="B204" t="s">
        <v>497</v>
      </c>
      <c r="C204" t="s">
        <v>3136</v>
      </c>
      <c r="D204" t="s">
        <v>136</v>
      </c>
      <c r="E204">
        <v>43487.273699999998</v>
      </c>
      <c r="F204">
        <v>217.23</v>
      </c>
      <c r="G204">
        <v>161.81265983483399</v>
      </c>
      <c r="H204">
        <v>-3.5733447763322501</v>
      </c>
      <c r="I204">
        <v>-9.2289876024572397</v>
      </c>
      <c r="J204">
        <v>7.7533311333197199</v>
      </c>
      <c r="K204">
        <v>235.91043477928201</v>
      </c>
      <c r="L204">
        <v>224.49676385132301</v>
      </c>
      <c r="M204">
        <v>54.844230410558502</v>
      </c>
      <c r="N204">
        <v>0.65756532647538102</v>
      </c>
      <c r="O204">
        <v>62.82281452838</v>
      </c>
      <c r="P204">
        <v>193.35584064821001</v>
      </c>
      <c r="Q204">
        <v>0.15954181283173199</v>
      </c>
    </row>
    <row r="205" spans="1:17" x14ac:dyDescent="0.3">
      <c r="A205" t="s">
        <v>498</v>
      </c>
      <c r="B205" t="s">
        <v>499</v>
      </c>
      <c r="C205" t="s">
        <v>3142</v>
      </c>
      <c r="D205" t="s">
        <v>202</v>
      </c>
      <c r="E205">
        <v>42597.404421300002</v>
      </c>
      <c r="F205">
        <v>685.7</v>
      </c>
      <c r="G205">
        <v>-0.23534880365229299</v>
      </c>
      <c r="H205">
        <v>-1.2103345479440399</v>
      </c>
      <c r="I205">
        <v>5.6529121764832402</v>
      </c>
      <c r="J205">
        <v>1.5599561000750799</v>
      </c>
      <c r="K205">
        <v>688.34193911890998</v>
      </c>
      <c r="L205">
        <v>659.25843021830303</v>
      </c>
      <c r="M205">
        <v>53.491231569829097</v>
      </c>
      <c r="N205">
        <v>1.9964789130721401</v>
      </c>
      <c r="O205">
        <v>12.097127023479599</v>
      </c>
      <c r="P205">
        <v>28.987960872836702</v>
      </c>
      <c r="Q205">
        <v>-2.2936426764653999E-2</v>
      </c>
    </row>
    <row r="206" spans="1:17" x14ac:dyDescent="0.3">
      <c r="A206" t="s">
        <v>500</v>
      </c>
      <c r="B206" t="s">
        <v>501</v>
      </c>
      <c r="C206" t="s">
        <v>3136</v>
      </c>
      <c r="D206" t="s">
        <v>502</v>
      </c>
      <c r="E206">
        <v>42288.401900249999</v>
      </c>
      <c r="F206">
        <v>1090.5</v>
      </c>
      <c r="G206">
        <v>80.809647594167004</v>
      </c>
      <c r="H206">
        <v>8.2224243662849101</v>
      </c>
      <c r="I206">
        <v>33.802032985988497</v>
      </c>
      <c r="J206">
        <v>4.1299379286718496</v>
      </c>
      <c r="K206">
        <v>1044.23291457548</v>
      </c>
      <c r="L206">
        <v>894.17968497672598</v>
      </c>
      <c r="M206">
        <v>55.215463042540399</v>
      </c>
      <c r="N206">
        <v>1.1822210573326899</v>
      </c>
      <c r="O206">
        <v>11.416781292984799</v>
      </c>
      <c r="P206">
        <v>110.48060220034699</v>
      </c>
      <c r="Q206">
        <v>0.138062667049763</v>
      </c>
    </row>
    <row r="207" spans="1:17" x14ac:dyDescent="0.3">
      <c r="A207" t="s">
        <v>503</v>
      </c>
      <c r="B207" t="s">
        <v>504</v>
      </c>
      <c r="C207" t="s">
        <v>3136</v>
      </c>
      <c r="D207" t="s">
        <v>32</v>
      </c>
      <c r="E207">
        <v>42226.636675499998</v>
      </c>
      <c r="F207">
        <v>54.9</v>
      </c>
      <c r="G207">
        <v>4.6319249590715499</v>
      </c>
      <c r="H207">
        <v>-0.97811125581109204</v>
      </c>
      <c r="I207">
        <v>-28.427043824868701</v>
      </c>
      <c r="J207">
        <v>10.3144040077641</v>
      </c>
      <c r="K207">
        <v>56.880328097180801</v>
      </c>
      <c r="L207">
        <v>57.858324310482097</v>
      </c>
      <c r="M207">
        <v>63.514301224416698</v>
      </c>
      <c r="N207">
        <v>1.45679128298372</v>
      </c>
      <c r="O207">
        <v>33.879781420764999</v>
      </c>
      <c r="P207">
        <v>33.090909090909001</v>
      </c>
      <c r="Q207">
        <v>0.11473054745474</v>
      </c>
    </row>
    <row r="208" spans="1:17" x14ac:dyDescent="0.3">
      <c r="A208" t="s">
        <v>505</v>
      </c>
      <c r="B208" t="s">
        <v>506</v>
      </c>
      <c r="C208" t="s">
        <v>3147</v>
      </c>
      <c r="D208" t="s">
        <v>470</v>
      </c>
      <c r="E208">
        <v>42196.222333379999</v>
      </c>
      <c r="F208">
        <v>1520.45</v>
      </c>
      <c r="G208">
        <v>-29.7303464732761</v>
      </c>
      <c r="H208">
        <v>0.25249196663915802</v>
      </c>
      <c r="I208">
        <v>-11.466579678245701</v>
      </c>
      <c r="J208">
        <v>1.4601282562165601</v>
      </c>
      <c r="K208">
        <v>1507.0450870173099</v>
      </c>
      <c r="L208">
        <v>1507.6765991725599</v>
      </c>
      <c r="M208">
        <v>43.767279288216102</v>
      </c>
      <c r="N208">
        <v>1.0599056804846601</v>
      </c>
      <c r="O208">
        <v>16.675984083659401</v>
      </c>
      <c r="P208">
        <v>16.509578544061299</v>
      </c>
      <c r="Q208">
        <v>5.9010872580865001E-2</v>
      </c>
    </row>
    <row r="209" spans="1:17" x14ac:dyDescent="0.3">
      <c r="A209" t="s">
        <v>507</v>
      </c>
      <c r="B209" t="s">
        <v>508</v>
      </c>
      <c r="C209" t="s">
        <v>3143</v>
      </c>
      <c r="D209" t="s">
        <v>178</v>
      </c>
      <c r="E209">
        <v>41750.313782083998</v>
      </c>
      <c r="F209">
        <v>227.32</v>
      </c>
      <c r="G209">
        <v>119.552263144489</v>
      </c>
      <c r="H209">
        <v>12.057926155860899</v>
      </c>
      <c r="I209">
        <v>14.7091065323955</v>
      </c>
      <c r="J209">
        <v>2.2198587574174198</v>
      </c>
      <c r="K209">
        <v>207.171046227049</v>
      </c>
      <c r="L209">
        <v>177.03784542226299</v>
      </c>
      <c r="M209">
        <v>57.790904584672802</v>
      </c>
      <c r="N209">
        <v>1.07034848643324</v>
      </c>
      <c r="O209">
        <v>3.5412634172092101</v>
      </c>
      <c r="P209">
        <v>154.700280112044</v>
      </c>
      <c r="Q209">
        <v>9.6686578603129E-2</v>
      </c>
    </row>
    <row r="210" spans="1:17" x14ac:dyDescent="0.3">
      <c r="A210" t="s">
        <v>509</v>
      </c>
      <c r="B210" t="s">
        <v>510</v>
      </c>
      <c r="C210" t="s">
        <v>3150</v>
      </c>
      <c r="D210" t="s">
        <v>400</v>
      </c>
      <c r="E210">
        <v>41557.392043965003</v>
      </c>
      <c r="F210">
        <v>553.65</v>
      </c>
      <c r="G210">
        <v>-24.432148559017101</v>
      </c>
      <c r="H210">
        <v>-5.0381975702960498</v>
      </c>
      <c r="I210">
        <v>4.0497292918758703</v>
      </c>
      <c r="J210">
        <v>3.5124933543347798</v>
      </c>
      <c r="K210">
        <v>568.577912436151</v>
      </c>
      <c r="L210">
        <v>561.68681503551397</v>
      </c>
      <c r="M210">
        <v>47.4917410963116</v>
      </c>
      <c r="N210">
        <v>0.675426680331633</v>
      </c>
      <c r="O210">
        <v>12.8872031066558</v>
      </c>
      <c r="P210">
        <v>23.637784725323801</v>
      </c>
      <c r="Q210">
        <v>-0.104750364557745</v>
      </c>
    </row>
    <row r="211" spans="1:17" x14ac:dyDescent="0.3">
      <c r="A211" t="s">
        <v>511</v>
      </c>
      <c r="B211" t="s">
        <v>512</v>
      </c>
      <c r="C211" t="s">
        <v>3147</v>
      </c>
      <c r="D211" t="s">
        <v>513</v>
      </c>
      <c r="E211">
        <v>41188.860721700003</v>
      </c>
      <c r="F211">
        <v>3745.1</v>
      </c>
      <c r="G211">
        <v>-7.3088160648661997</v>
      </c>
      <c r="H211">
        <v>-9.0040814921694192</v>
      </c>
      <c r="I211">
        <v>0.54366242558102496</v>
      </c>
      <c r="J211">
        <v>1.8731923946737901</v>
      </c>
      <c r="K211">
        <v>3844.2247984798901</v>
      </c>
      <c r="L211">
        <v>3607.1488294164701</v>
      </c>
      <c r="M211">
        <v>42.040565368034599</v>
      </c>
      <c r="N211">
        <v>1.40821871466506</v>
      </c>
      <c r="O211">
        <v>18.020880617339898</v>
      </c>
      <c r="P211">
        <v>41.409907868901897</v>
      </c>
      <c r="Q211">
        <v>0.107898746443066</v>
      </c>
    </row>
    <row r="212" spans="1:17" x14ac:dyDescent="0.3">
      <c r="A212" t="s">
        <v>514</v>
      </c>
      <c r="B212" t="s">
        <v>515</v>
      </c>
      <c r="C212" t="s">
        <v>3135</v>
      </c>
      <c r="D212" t="s">
        <v>21</v>
      </c>
      <c r="E212">
        <v>40822.424173899999</v>
      </c>
      <c r="F212">
        <v>1006.3</v>
      </c>
      <c r="G212">
        <v>-50.223801516385699</v>
      </c>
      <c r="H212">
        <v>-3.1746117027845999</v>
      </c>
      <c r="I212">
        <v>-14.7761745802991</v>
      </c>
      <c r="J212">
        <v>-3.5334919597127201</v>
      </c>
      <c r="K212">
        <v>1046.5855597237</v>
      </c>
      <c r="L212">
        <v>1074.3182370003699</v>
      </c>
      <c r="M212">
        <v>33.364095335661901</v>
      </c>
      <c r="N212">
        <v>0.37090782573180497</v>
      </c>
      <c r="O212">
        <v>39.123521812580698</v>
      </c>
      <c r="P212">
        <v>3.73157406452941</v>
      </c>
    </row>
    <row r="213" spans="1:17" x14ac:dyDescent="0.3">
      <c r="A213" t="s">
        <v>516</v>
      </c>
      <c r="B213" t="s">
        <v>517</v>
      </c>
      <c r="C213" t="s">
        <v>3152</v>
      </c>
      <c r="D213" t="s">
        <v>518</v>
      </c>
      <c r="E213">
        <v>40607.873733200002</v>
      </c>
      <c r="F213">
        <v>36047.599999999999</v>
      </c>
      <c r="G213">
        <v>-5.7483812671700303</v>
      </c>
      <c r="H213">
        <v>7.7716045822591999</v>
      </c>
      <c r="I213">
        <v>14.1563237049993</v>
      </c>
      <c r="J213">
        <v>2.5445154236947598</v>
      </c>
      <c r="K213">
        <v>34796.672225646602</v>
      </c>
      <c r="L213">
        <v>33861.322873773897</v>
      </c>
      <c r="M213">
        <v>62.915648305238598</v>
      </c>
      <c r="N213">
        <v>0.764608941002902</v>
      </c>
      <c r="O213">
        <v>13.3404165603257</v>
      </c>
      <c r="P213">
        <v>26.487467082120499</v>
      </c>
      <c r="Q213">
        <v>1.8459165354237E-2</v>
      </c>
    </row>
    <row r="214" spans="1:17" x14ac:dyDescent="0.3">
      <c r="A214" t="s">
        <v>519</v>
      </c>
      <c r="B214" t="s">
        <v>520</v>
      </c>
      <c r="C214" t="s">
        <v>3147</v>
      </c>
      <c r="D214" t="s">
        <v>131</v>
      </c>
      <c r="E214">
        <v>40468.800168989997</v>
      </c>
      <c r="F214">
        <v>45771.3</v>
      </c>
      <c r="G214">
        <v>0.286248924516606</v>
      </c>
      <c r="H214">
        <v>-1.4130807520311</v>
      </c>
      <c r="I214">
        <v>-5.2550099274063804</v>
      </c>
      <c r="J214">
        <v>-9.8807801557848993</v>
      </c>
      <c r="K214">
        <v>49947.163618486797</v>
      </c>
      <c r="L214">
        <v>47923.7588477471</v>
      </c>
      <c r="M214">
        <v>16.867850535292799</v>
      </c>
      <c r="N214">
        <v>1.7307138471341701</v>
      </c>
      <c r="O214">
        <v>31.0734018915783</v>
      </c>
      <c r="P214">
        <v>30.858518427455198</v>
      </c>
      <c r="Q214">
        <v>-3.2311543691192997E-2</v>
      </c>
    </row>
    <row r="215" spans="1:17" x14ac:dyDescent="0.3">
      <c r="A215" t="s">
        <v>521</v>
      </c>
      <c r="B215" t="s">
        <v>522</v>
      </c>
      <c r="C215" t="s">
        <v>3147</v>
      </c>
      <c r="D215" t="s">
        <v>244</v>
      </c>
      <c r="E215">
        <v>40418.764444025001</v>
      </c>
      <c r="F215">
        <v>10062.35</v>
      </c>
      <c r="G215">
        <v>67.409407575049897</v>
      </c>
      <c r="H215">
        <v>6.1663586002781399</v>
      </c>
      <c r="I215">
        <v>18.545144828558001</v>
      </c>
      <c r="J215">
        <v>-2.6653776074634701</v>
      </c>
      <c r="K215">
        <v>9573.1728996950005</v>
      </c>
      <c r="L215">
        <v>8059.1770609180603</v>
      </c>
      <c r="M215">
        <v>37.620267709767198</v>
      </c>
      <c r="N215">
        <v>0.70033250108298195</v>
      </c>
      <c r="O215">
        <v>9.3183997773879703</v>
      </c>
      <c r="P215">
        <v>100.805228497305</v>
      </c>
      <c r="Q215">
        <v>0.27451134709638297</v>
      </c>
    </row>
    <row r="216" spans="1:17" x14ac:dyDescent="0.3">
      <c r="A216" t="s">
        <v>523</v>
      </c>
      <c r="B216" t="s">
        <v>524</v>
      </c>
      <c r="C216" t="s">
        <v>3140</v>
      </c>
      <c r="D216" t="s">
        <v>51</v>
      </c>
      <c r="E216">
        <v>40308.526155840002</v>
      </c>
      <c r="F216">
        <v>1588.8</v>
      </c>
      <c r="G216">
        <v>34.639366239154299</v>
      </c>
      <c r="H216">
        <v>10.7099753918144</v>
      </c>
      <c r="I216">
        <v>10.5214375080715</v>
      </c>
      <c r="J216">
        <v>0.55902059995390496</v>
      </c>
      <c r="K216">
        <v>1508.27814613685</v>
      </c>
      <c r="L216">
        <v>1309.7553919664999</v>
      </c>
      <c r="M216">
        <v>39.986954558157102</v>
      </c>
      <c r="N216">
        <v>0.63938596121812896</v>
      </c>
      <c r="O216">
        <v>7.5434290030211599</v>
      </c>
      <c r="P216">
        <v>64.403973509933707</v>
      </c>
      <c r="Q216">
        <v>2.8561554214683999E-2</v>
      </c>
    </row>
    <row r="217" spans="1:17" x14ac:dyDescent="0.3">
      <c r="A217" t="s">
        <v>525</v>
      </c>
      <c r="B217" t="s">
        <v>526</v>
      </c>
      <c r="C217" t="s">
        <v>3136</v>
      </c>
      <c r="D217" t="s">
        <v>386</v>
      </c>
      <c r="E217">
        <v>40036.655133749999</v>
      </c>
      <c r="F217">
        <v>5474.75</v>
      </c>
      <c r="G217">
        <v>6.7615527685360304</v>
      </c>
      <c r="H217">
        <v>21.791143340737701</v>
      </c>
      <c r="I217">
        <v>19.726303933114099</v>
      </c>
      <c r="J217">
        <v>10.6852589865534</v>
      </c>
      <c r="K217">
        <v>4735.5586331157801</v>
      </c>
      <c r="L217">
        <v>4459.7988398490597</v>
      </c>
      <c r="M217">
        <v>87.155767653999405</v>
      </c>
      <c r="N217">
        <v>3.0937984448172702</v>
      </c>
      <c r="O217">
        <v>0.46120827435043299</v>
      </c>
      <c r="P217">
        <v>49.554729969677901</v>
      </c>
      <c r="Q217">
        <v>7.2353271903229002E-2</v>
      </c>
    </row>
    <row r="218" spans="1:17" x14ac:dyDescent="0.3">
      <c r="A218" t="s">
        <v>527</v>
      </c>
      <c r="B218" t="s">
        <v>528</v>
      </c>
      <c r="C218" t="s">
        <v>3147</v>
      </c>
      <c r="D218" t="s">
        <v>91</v>
      </c>
      <c r="E218">
        <v>39783.028124999997</v>
      </c>
      <c r="F218">
        <v>1085.3</v>
      </c>
      <c r="G218">
        <v>95.954813237844206</v>
      </c>
      <c r="H218">
        <v>-1.7381818557478901</v>
      </c>
      <c r="I218">
        <v>3.2558647000043202</v>
      </c>
      <c r="J218">
        <v>0.69201520763143598</v>
      </c>
      <c r="K218">
        <v>1181.04445391831</v>
      </c>
      <c r="L218">
        <v>1134.49382960817</v>
      </c>
      <c r="M218">
        <v>38.380612583828402</v>
      </c>
      <c r="N218">
        <v>0.60559377765331401</v>
      </c>
      <c r="O218">
        <v>65.364415369022396</v>
      </c>
      <c r="P218">
        <v>125.39979231568</v>
      </c>
      <c r="Q218">
        <v>0.16180106388762</v>
      </c>
    </row>
    <row r="219" spans="1:17" x14ac:dyDescent="0.3">
      <c r="A219" t="s">
        <v>529</v>
      </c>
      <c r="B219" t="s">
        <v>530</v>
      </c>
      <c r="C219" t="s">
        <v>3147</v>
      </c>
      <c r="D219" t="s">
        <v>322</v>
      </c>
      <c r="E219">
        <v>39388.4543816</v>
      </c>
      <c r="F219">
        <v>1497.2</v>
      </c>
      <c r="G219">
        <v>187.887638790251</v>
      </c>
      <c r="H219">
        <v>-8.2432509467741095</v>
      </c>
      <c r="I219">
        <v>5.8604825299918097</v>
      </c>
      <c r="J219">
        <v>6.7780278242511098</v>
      </c>
      <c r="K219">
        <v>1711.40374756096</v>
      </c>
      <c r="L219">
        <v>1583.8449481898899</v>
      </c>
      <c r="M219">
        <v>46.433526409824999</v>
      </c>
      <c r="N219">
        <v>0.46978769376131702</v>
      </c>
      <c r="O219">
        <v>99.001469409564507</v>
      </c>
      <c r="P219">
        <v>218.55319148936101</v>
      </c>
      <c r="Q219">
        <v>0.19246281101337001</v>
      </c>
    </row>
    <row r="220" spans="1:17" x14ac:dyDescent="0.3">
      <c r="A220" t="s">
        <v>531</v>
      </c>
      <c r="B220" t="s">
        <v>532</v>
      </c>
      <c r="C220" t="s">
        <v>3142</v>
      </c>
      <c r="D220" t="s">
        <v>533</v>
      </c>
      <c r="E220">
        <v>38713.25</v>
      </c>
      <c r="F220">
        <v>455.45</v>
      </c>
      <c r="G220">
        <v>51.463031735338902</v>
      </c>
      <c r="H220">
        <v>-2.0651742530444599</v>
      </c>
      <c r="I220">
        <v>-8.9230113676016902</v>
      </c>
      <c r="J220">
        <v>-0.47790310710991801</v>
      </c>
      <c r="K220">
        <v>488.902693788215</v>
      </c>
      <c r="L220">
        <v>446.979002944603</v>
      </c>
      <c r="M220">
        <v>39.683617584178798</v>
      </c>
      <c r="N220">
        <v>0.85476471145187205</v>
      </c>
      <c r="O220">
        <v>36.205950159183203</v>
      </c>
      <c r="P220">
        <v>80.734126984126902</v>
      </c>
      <c r="Q220">
        <v>0.13174153310810399</v>
      </c>
    </row>
    <row r="221" spans="1:17" x14ac:dyDescent="0.3">
      <c r="A221" t="s">
        <v>534</v>
      </c>
      <c r="B221" t="s">
        <v>535</v>
      </c>
      <c r="C221" t="s">
        <v>3146</v>
      </c>
      <c r="D221" t="s">
        <v>307</v>
      </c>
      <c r="E221">
        <v>38471.55490874</v>
      </c>
      <c r="F221">
        <v>1871.05</v>
      </c>
      <c r="G221">
        <v>77.6112655487902</v>
      </c>
      <c r="H221">
        <v>-7.1391921574673498</v>
      </c>
      <c r="I221">
        <v>20.1500432031341</v>
      </c>
      <c r="J221">
        <v>-3.2621879889282899</v>
      </c>
      <c r="K221">
        <v>1888.19362217249</v>
      </c>
      <c r="L221">
        <v>1583.02293323188</v>
      </c>
      <c r="M221">
        <v>24.396682478211201</v>
      </c>
      <c r="N221">
        <v>0.60287109588821597</v>
      </c>
      <c r="O221">
        <v>17.556986718687298</v>
      </c>
      <c r="P221">
        <v>129.85872235872199</v>
      </c>
      <c r="Q221">
        <v>0.162536690359773</v>
      </c>
    </row>
    <row r="222" spans="1:17" x14ac:dyDescent="0.3">
      <c r="A222" t="s">
        <v>536</v>
      </c>
      <c r="B222" t="s">
        <v>537</v>
      </c>
      <c r="C222" t="s">
        <v>3140</v>
      </c>
      <c r="D222" t="s">
        <v>51</v>
      </c>
      <c r="E222">
        <v>38281.810980529997</v>
      </c>
      <c r="F222">
        <v>3064.7</v>
      </c>
      <c r="G222">
        <v>46.949574143461298</v>
      </c>
      <c r="H222">
        <v>0.62957001190144801</v>
      </c>
      <c r="I222">
        <v>30.104083606621099</v>
      </c>
      <c r="J222">
        <v>0.68363977529503495</v>
      </c>
      <c r="K222">
        <v>3090.48271327773</v>
      </c>
      <c r="L222">
        <v>2612.4828306627501</v>
      </c>
      <c r="M222">
        <v>38.273128818738101</v>
      </c>
      <c r="N222">
        <v>0.50699093692845199</v>
      </c>
      <c r="O222">
        <v>13.7142297777922</v>
      </c>
      <c r="P222">
        <v>76.5176822946664</v>
      </c>
      <c r="Q222">
        <v>8.3751223101809005E-2</v>
      </c>
    </row>
    <row r="223" spans="1:17" x14ac:dyDescent="0.3">
      <c r="A223" t="s">
        <v>538</v>
      </c>
      <c r="B223" t="s">
        <v>539</v>
      </c>
      <c r="C223" t="s">
        <v>3148</v>
      </c>
      <c r="D223" t="s">
        <v>540</v>
      </c>
      <c r="E223">
        <v>37873.015257599996</v>
      </c>
      <c r="F223">
        <v>576</v>
      </c>
      <c r="G223">
        <v>-11.883545945610701</v>
      </c>
      <c r="H223">
        <v>-8.5385109716004202</v>
      </c>
      <c r="I223">
        <v>18.8075421520814</v>
      </c>
      <c r="J223">
        <v>-3.74302180294299</v>
      </c>
      <c r="K223">
        <v>623.14106579631402</v>
      </c>
      <c r="L223">
        <v>572.629602327425</v>
      </c>
      <c r="M223">
        <v>23.023369421001799</v>
      </c>
      <c r="N223">
        <v>0.682321544785921</v>
      </c>
      <c r="O223">
        <v>24.2100694444444</v>
      </c>
      <c r="P223">
        <v>36.800855005343699</v>
      </c>
      <c r="Q223">
        <v>-8.1719548893032998E-2</v>
      </c>
    </row>
    <row r="224" spans="1:17" x14ac:dyDescent="0.3">
      <c r="A224" t="s">
        <v>541</v>
      </c>
      <c r="B224" t="s">
        <v>542</v>
      </c>
      <c r="C224" t="s">
        <v>3140</v>
      </c>
      <c r="D224" t="s">
        <v>543</v>
      </c>
      <c r="E224">
        <v>37857.857354159998</v>
      </c>
      <c r="F224">
        <v>316.10000000000002</v>
      </c>
      <c r="G224">
        <v>17.0456861005718</v>
      </c>
      <c r="H224">
        <v>-5.8589885716891796</v>
      </c>
      <c r="I224">
        <v>-5.4077754285592903</v>
      </c>
      <c r="J224">
        <v>-1.34079364958544</v>
      </c>
      <c r="K224">
        <v>345.39110998739801</v>
      </c>
      <c r="L224">
        <v>322.90895347018602</v>
      </c>
      <c r="M224">
        <v>35.346672393317803</v>
      </c>
      <c r="N224">
        <v>0.81951534825174099</v>
      </c>
      <c r="O224">
        <v>25.213540018981298</v>
      </c>
      <c r="P224">
        <v>45.3333333333333</v>
      </c>
      <c r="Q224">
        <v>-3.8283689361415997E-2</v>
      </c>
    </row>
    <row r="225" spans="1:17" x14ac:dyDescent="0.3">
      <c r="A225" t="s">
        <v>544</v>
      </c>
      <c r="B225" t="s">
        <v>545</v>
      </c>
      <c r="C225" t="s">
        <v>3135</v>
      </c>
      <c r="D225" t="s">
        <v>21</v>
      </c>
      <c r="E225">
        <v>37825.657591925003</v>
      </c>
      <c r="F225">
        <v>1393.25</v>
      </c>
      <c r="G225">
        <v>-12.434462163197299</v>
      </c>
      <c r="H225">
        <v>-9.5151833166590301</v>
      </c>
      <c r="I225">
        <v>-14.9463619666375</v>
      </c>
      <c r="J225">
        <v>-9.7063571559321495</v>
      </c>
      <c r="K225">
        <v>1657.7671057950199</v>
      </c>
      <c r="L225">
        <v>1585.1236748746601</v>
      </c>
      <c r="M225">
        <v>18.469999432704</v>
      </c>
      <c r="N225">
        <v>2.2680296187040399</v>
      </c>
      <c r="O225">
        <v>38.431724385429703</v>
      </c>
      <c r="P225">
        <v>16.1041666666666</v>
      </c>
      <c r="Q225">
        <v>0.15460408950792301</v>
      </c>
    </row>
    <row r="226" spans="1:17" x14ac:dyDescent="0.3">
      <c r="A226" t="s">
        <v>546</v>
      </c>
      <c r="B226" t="s">
        <v>547</v>
      </c>
      <c r="C226" t="s">
        <v>3147</v>
      </c>
      <c r="D226" t="s">
        <v>548</v>
      </c>
      <c r="E226">
        <v>36583.023041649998</v>
      </c>
      <c r="F226">
        <v>4051.75</v>
      </c>
      <c r="G226">
        <v>41.789181375310001</v>
      </c>
      <c r="H226">
        <v>-3.3552727366671098</v>
      </c>
      <c r="I226">
        <v>-5.7612591838661</v>
      </c>
      <c r="J226">
        <v>-4.3043548079769298</v>
      </c>
      <c r="K226">
        <v>4230.6593965209104</v>
      </c>
      <c r="L226">
        <v>3932.8852022000401</v>
      </c>
      <c r="M226">
        <v>32.818091982229902</v>
      </c>
      <c r="N226">
        <v>1.4928982985362</v>
      </c>
      <c r="O226">
        <v>24.383291170481801</v>
      </c>
      <c r="P226">
        <v>74.561630261513898</v>
      </c>
      <c r="Q226">
        <v>0.18360511366100099</v>
      </c>
    </row>
    <row r="227" spans="1:17" x14ac:dyDescent="0.3">
      <c r="A227" t="s">
        <v>549</v>
      </c>
      <c r="B227" t="s">
        <v>550</v>
      </c>
      <c r="C227" t="s">
        <v>3136</v>
      </c>
      <c r="D227" t="s">
        <v>54</v>
      </c>
      <c r="E227">
        <v>36416.330349199998</v>
      </c>
      <c r="F227">
        <v>146</v>
      </c>
      <c r="G227">
        <v>-17.0906449387268</v>
      </c>
      <c r="H227">
        <v>-15.493561853377701</v>
      </c>
      <c r="I227">
        <v>-21.071502429508101</v>
      </c>
      <c r="J227">
        <v>-1.07366461913154</v>
      </c>
      <c r="K227">
        <v>164.96835052163101</v>
      </c>
      <c r="L227">
        <v>163.368295439479</v>
      </c>
      <c r="M227">
        <v>34.728684225629799</v>
      </c>
      <c r="N227">
        <v>1.7512503129218999</v>
      </c>
      <c r="O227">
        <v>33.047945205479401</v>
      </c>
      <c r="P227">
        <v>11.280487804878</v>
      </c>
      <c r="Q227">
        <v>6.5481725470270993E-2</v>
      </c>
    </row>
    <row r="228" spans="1:17" x14ac:dyDescent="0.3">
      <c r="A228" t="s">
        <v>551</v>
      </c>
      <c r="B228" t="s">
        <v>552</v>
      </c>
      <c r="C228" t="s">
        <v>3150</v>
      </c>
      <c r="D228" t="s">
        <v>284</v>
      </c>
      <c r="E228">
        <v>35957.29739883</v>
      </c>
      <c r="F228">
        <v>2636.3</v>
      </c>
      <c r="G228">
        <v>5.8290173729602799</v>
      </c>
      <c r="H228">
        <v>-0.77812120324512402</v>
      </c>
      <c r="I228">
        <v>-0.76720254892905404</v>
      </c>
      <c r="J228">
        <v>2.5146921985125099E-2</v>
      </c>
      <c r="K228">
        <v>2809.54579112177</v>
      </c>
      <c r="L228">
        <v>2607.6366807660702</v>
      </c>
      <c r="M228">
        <v>41.908996608183998</v>
      </c>
      <c r="N228">
        <v>0.69027772417174604</v>
      </c>
      <c r="O228">
        <v>20.206349808443601</v>
      </c>
      <c r="P228">
        <v>34.845656121326797</v>
      </c>
      <c r="Q228">
        <v>-2.7205010821690001E-3</v>
      </c>
    </row>
    <row r="229" spans="1:17" x14ac:dyDescent="0.3">
      <c r="A229" t="s">
        <v>553</v>
      </c>
      <c r="B229" t="s">
        <v>554</v>
      </c>
      <c r="C229" t="s">
        <v>3134</v>
      </c>
      <c r="D229" t="s">
        <v>194</v>
      </c>
      <c r="E229">
        <v>35737.773339375002</v>
      </c>
      <c r="F229">
        <v>519.15</v>
      </c>
      <c r="G229">
        <v>5.09439068745152E-2</v>
      </c>
      <c r="H229">
        <v>-8.8723551894799595</v>
      </c>
      <c r="I229">
        <v>-10.4223609236466</v>
      </c>
      <c r="J229">
        <v>-1.8362725054067199</v>
      </c>
      <c r="K229">
        <v>586.94754881654706</v>
      </c>
      <c r="L229">
        <v>576.29738920514706</v>
      </c>
      <c r="M229">
        <v>19.966302725176099</v>
      </c>
      <c r="N229">
        <v>0.46750564750761803</v>
      </c>
      <c r="O229">
        <v>32.899932582105301</v>
      </c>
      <c r="P229">
        <v>29.061528899937802</v>
      </c>
      <c r="Q229">
        <v>-5.7422005013809001E-2</v>
      </c>
    </row>
    <row r="230" spans="1:17" x14ac:dyDescent="0.3">
      <c r="A230" t="s">
        <v>555</v>
      </c>
      <c r="B230" t="s">
        <v>556</v>
      </c>
      <c r="C230" t="s">
        <v>3141</v>
      </c>
      <c r="D230" t="s">
        <v>149</v>
      </c>
      <c r="E230">
        <v>35705.892681750003</v>
      </c>
      <c r="F230">
        <v>257.5</v>
      </c>
      <c r="G230">
        <v>65.299098075525194</v>
      </c>
      <c r="H230">
        <v>-5.1315885988881202</v>
      </c>
      <c r="I230">
        <v>-0.71933110581188797</v>
      </c>
      <c r="J230">
        <v>0.53757448319882095</v>
      </c>
      <c r="K230">
        <v>263.6424340534</v>
      </c>
      <c r="L230">
        <v>241.24576951628299</v>
      </c>
      <c r="M230">
        <v>45.388611099978398</v>
      </c>
      <c r="N230">
        <v>0.50880917803159198</v>
      </c>
      <c r="O230">
        <v>21.087378640776699</v>
      </c>
      <c r="P230">
        <v>95.891974134651903</v>
      </c>
      <c r="Q230">
        <v>0.14820456814500599</v>
      </c>
    </row>
    <row r="231" spans="1:17" x14ac:dyDescent="0.3">
      <c r="A231" t="s">
        <v>557</v>
      </c>
      <c r="B231" t="s">
        <v>558</v>
      </c>
      <c r="C231" t="s">
        <v>3147</v>
      </c>
      <c r="D231" t="s">
        <v>265</v>
      </c>
      <c r="E231">
        <v>35646.097987499998</v>
      </c>
      <c r="F231">
        <v>3819.75</v>
      </c>
      <c r="G231">
        <v>-18.2120964319476</v>
      </c>
      <c r="H231">
        <v>-4.3229066512470498</v>
      </c>
      <c r="I231">
        <v>-6.0340980141757496</v>
      </c>
      <c r="J231">
        <v>-0.68321024343369097</v>
      </c>
      <c r="K231">
        <v>4162.9463366422697</v>
      </c>
      <c r="L231">
        <v>4029.0493028488199</v>
      </c>
      <c r="M231">
        <v>26.2596175883745</v>
      </c>
      <c r="N231">
        <v>0.77609542104826301</v>
      </c>
      <c r="O231">
        <v>29.588323843183399</v>
      </c>
      <c r="P231">
        <v>12.1937966280914</v>
      </c>
      <c r="Q231">
        <v>8.5822789108536995E-2</v>
      </c>
    </row>
    <row r="232" spans="1:17" x14ac:dyDescent="0.3">
      <c r="A232" t="s">
        <v>559</v>
      </c>
      <c r="B232" t="s">
        <v>560</v>
      </c>
      <c r="C232" t="s">
        <v>3140</v>
      </c>
      <c r="D232" t="s">
        <v>51</v>
      </c>
      <c r="E232">
        <v>35433.393455475001</v>
      </c>
      <c r="F232">
        <v>268.47000000000003</v>
      </c>
      <c r="G232">
        <v>130.04400988013799</v>
      </c>
      <c r="H232">
        <v>16.427181672297699</v>
      </c>
      <c r="I232">
        <v>80.202535130600197</v>
      </c>
      <c r="J232">
        <v>12.818909973617901</v>
      </c>
      <c r="K232">
        <v>220.547076000342</v>
      </c>
      <c r="L232">
        <v>174.972103262811</v>
      </c>
      <c r="M232">
        <v>66.4878679973814</v>
      </c>
      <c r="N232">
        <v>1.80632731810855</v>
      </c>
      <c r="O232">
        <v>2.33545647558386</v>
      </c>
      <c r="P232">
        <v>182.30283911671901</v>
      </c>
      <c r="Q232">
        <v>4.4073890143897003E-2</v>
      </c>
    </row>
    <row r="233" spans="1:17" hidden="1" x14ac:dyDescent="0.3">
      <c r="A233" t="s">
        <v>561</v>
      </c>
      <c r="B233" t="s">
        <v>562</v>
      </c>
      <c r="C233" t="s">
        <v>3151</v>
      </c>
      <c r="D233" t="s">
        <v>32</v>
      </c>
      <c r="E233">
        <v>35244.4895244</v>
      </c>
      <c r="F233">
        <v>52</v>
      </c>
      <c r="G233">
        <v>5.6189954041686203</v>
      </c>
      <c r="H233">
        <v>-0.98490249094506199</v>
      </c>
      <c r="I233">
        <v>-23.546202407623799</v>
      </c>
      <c r="J233">
        <v>4.5825747739520297</v>
      </c>
      <c r="K233">
        <v>54.138948939195899</v>
      </c>
      <c r="L233">
        <v>55.099118427823498</v>
      </c>
      <c r="M233">
        <v>55.108846195470598</v>
      </c>
      <c r="N233">
        <v>0.85099916828636701</v>
      </c>
      <c r="O233">
        <v>49.038461538461497</v>
      </c>
      <c r="P233">
        <v>33.848133848133799</v>
      </c>
      <c r="Q233">
        <v>0.10340001761893</v>
      </c>
    </row>
    <row r="234" spans="1:17" x14ac:dyDescent="0.3">
      <c r="A234" t="s">
        <v>563</v>
      </c>
      <c r="B234" t="s">
        <v>564</v>
      </c>
      <c r="C234" t="s">
        <v>3152</v>
      </c>
      <c r="D234" t="s">
        <v>158</v>
      </c>
      <c r="E234">
        <v>34964.969400870003</v>
      </c>
      <c r="F234">
        <v>1038.3</v>
      </c>
      <c r="G234">
        <v>38.272095909417303</v>
      </c>
      <c r="H234">
        <v>-11.104289005157799</v>
      </c>
      <c r="I234">
        <v>9.0411171777129695</v>
      </c>
      <c r="J234">
        <v>1.64710358622561</v>
      </c>
      <c r="K234">
        <v>1065.4289051145499</v>
      </c>
      <c r="L234">
        <v>918.54991331355995</v>
      </c>
      <c r="M234">
        <v>39.685710617271297</v>
      </c>
      <c r="N234">
        <v>0.33375858323553098</v>
      </c>
      <c r="O234">
        <v>26.5530193585668</v>
      </c>
      <c r="P234">
        <v>66.394230769230703</v>
      </c>
      <c r="Q234">
        <v>5.3504112926102E-2</v>
      </c>
    </row>
    <row r="235" spans="1:17" x14ac:dyDescent="0.3">
      <c r="A235" t="s">
        <v>565</v>
      </c>
      <c r="B235" t="s">
        <v>566</v>
      </c>
      <c r="C235" t="s">
        <v>3136</v>
      </c>
      <c r="D235" t="s">
        <v>218</v>
      </c>
      <c r="E235">
        <v>34845.23333168</v>
      </c>
      <c r="F235">
        <v>6887.05</v>
      </c>
      <c r="G235">
        <v>94.8865087641732</v>
      </c>
      <c r="H235">
        <v>5.6305472409869601</v>
      </c>
      <c r="I235">
        <v>-2.0884187147696198</v>
      </c>
      <c r="J235">
        <v>0.122108237156917</v>
      </c>
      <c r="K235">
        <v>6751.62570633423</v>
      </c>
      <c r="L235">
        <v>6154.6587764187097</v>
      </c>
      <c r="M235">
        <v>51.766523342700403</v>
      </c>
      <c r="N235">
        <v>0.76147003266455404</v>
      </c>
      <c r="O235">
        <v>41.669510167633398</v>
      </c>
      <c r="P235">
        <v>123.228639958511</v>
      </c>
      <c r="Q235">
        <v>0.136053195932718</v>
      </c>
    </row>
    <row r="236" spans="1:17" x14ac:dyDescent="0.3">
      <c r="A236" t="s">
        <v>567</v>
      </c>
      <c r="B236" t="s">
        <v>568</v>
      </c>
      <c r="C236" t="s">
        <v>3147</v>
      </c>
      <c r="D236" t="s">
        <v>244</v>
      </c>
      <c r="E236">
        <v>34822.178933850002</v>
      </c>
      <c r="F236">
        <v>5440.05</v>
      </c>
      <c r="G236">
        <v>101.382380580513</v>
      </c>
      <c r="H236">
        <v>2.5791957181892999</v>
      </c>
      <c r="I236">
        <v>102.003582102362</v>
      </c>
      <c r="J236">
        <v>-3.65074976837374</v>
      </c>
      <c r="K236">
        <v>5197.3706246566999</v>
      </c>
      <c r="L236">
        <v>4010.0594464150399</v>
      </c>
      <c r="M236">
        <v>38.692294273467397</v>
      </c>
      <c r="N236">
        <v>0.72823591496736495</v>
      </c>
      <c r="O236">
        <v>8.63778825562264</v>
      </c>
      <c r="P236">
        <v>152.087581093605</v>
      </c>
    </row>
    <row r="237" spans="1:17" x14ac:dyDescent="0.3">
      <c r="A237" t="s">
        <v>569</v>
      </c>
      <c r="B237" t="s">
        <v>570</v>
      </c>
      <c r="C237" t="s">
        <v>3136</v>
      </c>
      <c r="D237" t="s">
        <v>571</v>
      </c>
      <c r="E237">
        <v>34711.725615000003</v>
      </c>
      <c r="F237">
        <v>631.04999999999995</v>
      </c>
      <c r="G237">
        <v>10.5586994588524</v>
      </c>
      <c r="H237">
        <v>1.02231565559799</v>
      </c>
      <c r="I237">
        <v>-12.767082340447301</v>
      </c>
      <c r="J237">
        <v>6.1899118365670898</v>
      </c>
      <c r="K237">
        <v>647.86563275795004</v>
      </c>
      <c r="L237">
        <v>639.78841412959105</v>
      </c>
      <c r="M237">
        <v>60.609662795260697</v>
      </c>
      <c r="N237">
        <v>0.80348975719150095</v>
      </c>
      <c r="O237">
        <v>31.011805720624299</v>
      </c>
      <c r="P237">
        <v>43.095238095238003</v>
      </c>
      <c r="Q237">
        <v>3.9548952839440002E-2</v>
      </c>
    </row>
    <row r="238" spans="1:17" x14ac:dyDescent="0.3">
      <c r="A238" t="s">
        <v>572</v>
      </c>
      <c r="B238" t="s">
        <v>573</v>
      </c>
      <c r="C238" t="s">
        <v>3140</v>
      </c>
      <c r="D238" t="s">
        <v>169</v>
      </c>
      <c r="E238">
        <v>34512.055328625</v>
      </c>
      <c r="F238">
        <v>860.25</v>
      </c>
      <c r="G238">
        <v>-0.41351554313730399</v>
      </c>
      <c r="H238">
        <v>1.7342123682978801</v>
      </c>
      <c r="I238">
        <v>18.092451151684301</v>
      </c>
      <c r="J238">
        <v>3.0556291757063598</v>
      </c>
      <c r="K238">
        <v>862.91923014872896</v>
      </c>
      <c r="L238">
        <v>789.09804709307502</v>
      </c>
      <c r="M238">
        <v>46.509693080776103</v>
      </c>
      <c r="N238">
        <v>1.26294450636392</v>
      </c>
      <c r="O238">
        <v>9.880848590526</v>
      </c>
      <c r="P238">
        <v>41.569982720315899</v>
      </c>
      <c r="Q238">
        <v>4.4118330078034E-2</v>
      </c>
    </row>
    <row r="239" spans="1:17" x14ac:dyDescent="0.3">
      <c r="A239" t="s">
        <v>574</v>
      </c>
      <c r="B239" t="s">
        <v>575</v>
      </c>
      <c r="C239" t="s">
        <v>3144</v>
      </c>
      <c r="D239" t="s">
        <v>75</v>
      </c>
      <c r="E239">
        <v>34381.231348280002</v>
      </c>
      <c r="F239">
        <v>1833.2</v>
      </c>
      <c r="G239">
        <v>-39.746155045823002</v>
      </c>
      <c r="H239">
        <v>7.6614993928400196E-2</v>
      </c>
      <c r="I239">
        <v>-4.7326852117992599</v>
      </c>
      <c r="J239">
        <v>5.0587625326132502</v>
      </c>
      <c r="K239">
        <v>1847.2679138751901</v>
      </c>
      <c r="L239">
        <v>1903.4069905169799</v>
      </c>
      <c r="M239">
        <v>53.989229247058802</v>
      </c>
      <c r="N239">
        <v>0.99086769613470305</v>
      </c>
      <c r="O239">
        <v>32.5932795112371</v>
      </c>
      <c r="P239">
        <v>11.008840983408</v>
      </c>
      <c r="Q239">
        <v>-4.1658539458522999E-2</v>
      </c>
    </row>
    <row r="240" spans="1:17" x14ac:dyDescent="0.3">
      <c r="A240" t="s">
        <v>576</v>
      </c>
      <c r="B240" t="s">
        <v>577</v>
      </c>
      <c r="C240" t="s">
        <v>3138</v>
      </c>
      <c r="D240" t="s">
        <v>37</v>
      </c>
      <c r="E240">
        <v>34306.629986300002</v>
      </c>
      <c r="F240">
        <v>6625.15</v>
      </c>
      <c r="G240">
        <v>165.765219324404</v>
      </c>
      <c r="H240">
        <v>-1.76089503170838</v>
      </c>
      <c r="I240">
        <v>94.230812671837</v>
      </c>
      <c r="J240">
        <v>-6.3064490728113798</v>
      </c>
      <c r="K240">
        <v>6421.4090400844698</v>
      </c>
      <c r="L240">
        <v>4703.9694148075796</v>
      </c>
      <c r="M240">
        <v>39.945900128304203</v>
      </c>
      <c r="N240">
        <v>0.22973377509432</v>
      </c>
      <c r="O240">
        <v>27.997101952408599</v>
      </c>
      <c r="P240">
        <v>229.60945273631799</v>
      </c>
      <c r="Q240">
        <v>0.16945927152589499</v>
      </c>
    </row>
    <row r="241" spans="1:17" x14ac:dyDescent="0.3">
      <c r="A241" t="s">
        <v>578</v>
      </c>
      <c r="B241" t="s">
        <v>579</v>
      </c>
      <c r="C241" t="s">
        <v>3148</v>
      </c>
      <c r="D241" t="s">
        <v>580</v>
      </c>
      <c r="E241">
        <v>34047.849064279901</v>
      </c>
      <c r="F241">
        <v>1401.65</v>
      </c>
      <c r="G241">
        <v>-18.3908326831721</v>
      </c>
      <c r="H241">
        <v>5.4203240284422796</v>
      </c>
      <c r="I241">
        <v>41.281661575431897</v>
      </c>
      <c r="J241">
        <v>3.3191341201927198</v>
      </c>
      <c r="K241">
        <v>1276.7770846876001</v>
      </c>
      <c r="L241">
        <v>1175.7605509576699</v>
      </c>
      <c r="M241">
        <v>60.454530922147697</v>
      </c>
      <c r="N241">
        <v>0.732639816156616</v>
      </c>
      <c r="O241">
        <v>6.15346199122461</v>
      </c>
      <c r="P241">
        <v>58.190847017662598</v>
      </c>
      <c r="Q241">
        <v>3.024730673767E-2</v>
      </c>
    </row>
    <row r="242" spans="1:17" hidden="1" x14ac:dyDescent="0.3">
      <c r="A242" t="s">
        <v>581</v>
      </c>
      <c r="B242" t="s">
        <v>582</v>
      </c>
      <c r="C242" t="s">
        <v>3151</v>
      </c>
      <c r="D242" t="s">
        <v>102</v>
      </c>
      <c r="E242">
        <v>33718.062641928002</v>
      </c>
      <c r="F242">
        <v>80.88</v>
      </c>
      <c r="G242">
        <v>-38.180870502636601</v>
      </c>
      <c r="H242">
        <v>-14.602592047432299</v>
      </c>
      <c r="I242">
        <v>-18.396128427492801</v>
      </c>
      <c r="J242">
        <v>-1.3738112050971101</v>
      </c>
      <c r="K242">
        <v>100.900681065347</v>
      </c>
      <c r="M242">
        <v>35.885839450912101</v>
      </c>
      <c r="O242">
        <v>94.609297725024703</v>
      </c>
      <c r="P242">
        <v>8.0705505077498501</v>
      </c>
    </row>
    <row r="243" spans="1:17" x14ac:dyDescent="0.3">
      <c r="A243" t="s">
        <v>583</v>
      </c>
      <c r="B243" t="s">
        <v>584</v>
      </c>
      <c r="C243" t="s">
        <v>3140</v>
      </c>
      <c r="D243" t="s">
        <v>51</v>
      </c>
      <c r="E243">
        <v>33434.561321039997</v>
      </c>
      <c r="F243">
        <v>1313.4</v>
      </c>
      <c r="G243">
        <v>100.09189149567101</v>
      </c>
      <c r="H243">
        <v>15.206532540079801</v>
      </c>
      <c r="I243">
        <v>89.066614451209304</v>
      </c>
      <c r="J243">
        <v>1.80321158030162</v>
      </c>
      <c r="K243">
        <v>1169.5397858029</v>
      </c>
      <c r="L243">
        <v>905.87620325310399</v>
      </c>
      <c r="M243">
        <v>66.041594123025305</v>
      </c>
      <c r="N243">
        <v>0.69035034813938001</v>
      </c>
      <c r="O243">
        <v>0.88320389827927204</v>
      </c>
      <c r="P243">
        <v>142.28002213613701</v>
      </c>
      <c r="Q243">
        <v>0.11669196689472799</v>
      </c>
    </row>
    <row r="244" spans="1:17" x14ac:dyDescent="0.3">
      <c r="A244" t="s">
        <v>585</v>
      </c>
      <c r="B244" t="s">
        <v>586</v>
      </c>
      <c r="C244" t="s">
        <v>3136</v>
      </c>
      <c r="D244" t="s">
        <v>54</v>
      </c>
      <c r="E244">
        <v>33408.798258000003</v>
      </c>
      <c r="F244">
        <v>270.60000000000002</v>
      </c>
      <c r="G244">
        <v>-16.5736606091439</v>
      </c>
      <c r="H244">
        <v>-13.150648595185601</v>
      </c>
      <c r="I244">
        <v>-4.85140053295477</v>
      </c>
      <c r="J244">
        <v>3.49244073677345</v>
      </c>
      <c r="K244">
        <v>297.00532560216698</v>
      </c>
      <c r="L244">
        <v>292.74272803096397</v>
      </c>
      <c r="M244">
        <v>39.088692847553403</v>
      </c>
      <c r="N244">
        <v>1.2272990392007901</v>
      </c>
      <c r="O244">
        <v>26.755358462675499</v>
      </c>
      <c r="P244">
        <v>11.220715166461099</v>
      </c>
      <c r="Q244">
        <v>3.1948950206583997E-2</v>
      </c>
    </row>
    <row r="245" spans="1:17" x14ac:dyDescent="0.3">
      <c r="A245" t="s">
        <v>587</v>
      </c>
      <c r="B245" t="s">
        <v>588</v>
      </c>
      <c r="C245" t="s">
        <v>3142</v>
      </c>
      <c r="D245" t="s">
        <v>202</v>
      </c>
      <c r="E245">
        <v>33402.503200320003</v>
      </c>
      <c r="F245">
        <v>2374.65</v>
      </c>
      <c r="G245">
        <v>21.889891251562499</v>
      </c>
      <c r="H245">
        <v>3.2405567070795702</v>
      </c>
      <c r="I245">
        <v>14.236203398291099</v>
      </c>
      <c r="J245">
        <v>-1.34253523654704</v>
      </c>
      <c r="K245">
        <v>2401.7165492067102</v>
      </c>
      <c r="L245">
        <v>2245.8842669410501</v>
      </c>
      <c r="M245">
        <v>43.886046117686902</v>
      </c>
      <c r="N245">
        <v>1.2412321752236699</v>
      </c>
      <c r="O245">
        <v>28.915840229086399</v>
      </c>
      <c r="P245">
        <v>51.025535027188603</v>
      </c>
      <c r="Q245">
        <v>2.2969042866869999E-3</v>
      </c>
    </row>
    <row r="246" spans="1:17" x14ac:dyDescent="0.3">
      <c r="A246" t="s">
        <v>589</v>
      </c>
      <c r="B246" t="s">
        <v>590</v>
      </c>
      <c r="C246" t="s">
        <v>3144</v>
      </c>
      <c r="D246" t="s">
        <v>75</v>
      </c>
      <c r="E246">
        <v>33397.65612973</v>
      </c>
      <c r="F246">
        <v>4322.3</v>
      </c>
      <c r="G246">
        <v>10.176770588041901</v>
      </c>
      <c r="H246">
        <v>-0.31508716466905801</v>
      </c>
      <c r="I246">
        <v>2.7244294229871802</v>
      </c>
      <c r="J246">
        <v>3.67475404360844</v>
      </c>
      <c r="K246">
        <v>4395.3401171874502</v>
      </c>
      <c r="L246">
        <v>4199.0881226200299</v>
      </c>
      <c r="M246">
        <v>55.247545415207902</v>
      </c>
      <c r="N246">
        <v>0.74368717340424795</v>
      </c>
      <c r="O246">
        <v>13.261458020035599</v>
      </c>
      <c r="P246">
        <v>40.512337050160902</v>
      </c>
      <c r="Q246">
        <v>6.3946515258760002E-3</v>
      </c>
    </row>
    <row r="247" spans="1:17" x14ac:dyDescent="0.3">
      <c r="A247" t="s">
        <v>591</v>
      </c>
      <c r="B247" t="s">
        <v>592</v>
      </c>
      <c r="C247" t="s">
        <v>3136</v>
      </c>
      <c r="D247" t="s">
        <v>386</v>
      </c>
      <c r="E247">
        <v>33167.767180620001</v>
      </c>
      <c r="F247">
        <v>6515.9</v>
      </c>
      <c r="G247">
        <v>152.679300969417</v>
      </c>
      <c r="H247">
        <v>18.263244253698101</v>
      </c>
      <c r="I247">
        <v>52.572222729968601</v>
      </c>
      <c r="J247">
        <v>-4.1794887222786503</v>
      </c>
      <c r="K247">
        <v>5835.8190387488203</v>
      </c>
      <c r="L247">
        <v>4443.73000758329</v>
      </c>
      <c r="M247">
        <v>47.050968421146599</v>
      </c>
      <c r="N247">
        <v>1.1334962790259999</v>
      </c>
      <c r="O247">
        <v>5.4343989318436501</v>
      </c>
      <c r="P247">
        <v>186.23704094183699</v>
      </c>
      <c r="Q247">
        <v>0.15469777145463401</v>
      </c>
    </row>
    <row r="248" spans="1:17" x14ac:dyDescent="0.3">
      <c r="A248" t="s">
        <v>593</v>
      </c>
      <c r="B248" t="s">
        <v>594</v>
      </c>
      <c r="C248" t="s">
        <v>3150</v>
      </c>
      <c r="D248" t="s">
        <v>158</v>
      </c>
      <c r="E248">
        <v>33149.008824800003</v>
      </c>
      <c r="F248">
        <v>7658.2</v>
      </c>
      <c r="G248">
        <v>176.55013291716401</v>
      </c>
      <c r="H248">
        <v>3.5567290690760398</v>
      </c>
      <c r="I248">
        <v>83.702152762889995</v>
      </c>
      <c r="J248">
        <v>-4.33939457792677</v>
      </c>
      <c r="K248">
        <v>7258.3932921236901</v>
      </c>
      <c r="L248">
        <v>5510.7258765945598</v>
      </c>
      <c r="M248">
        <v>37.9366152212069</v>
      </c>
      <c r="N248">
        <v>0.383491375272761</v>
      </c>
      <c r="O248">
        <v>14.2566138257031</v>
      </c>
      <c r="P248">
        <v>208.661480794808</v>
      </c>
      <c r="Q248">
        <v>8.9532129914379005E-2</v>
      </c>
    </row>
    <row r="249" spans="1:17" x14ac:dyDescent="0.3">
      <c r="A249" t="s">
        <v>595</v>
      </c>
      <c r="B249" t="s">
        <v>596</v>
      </c>
      <c r="C249" t="s">
        <v>3148</v>
      </c>
      <c r="D249" t="s">
        <v>108</v>
      </c>
      <c r="E249">
        <v>32870.143654845</v>
      </c>
      <c r="F249">
        <v>308.14999999999998</v>
      </c>
      <c r="G249">
        <v>16.627352032747201</v>
      </c>
      <c r="H249">
        <v>-6.1284725471119801</v>
      </c>
      <c r="I249">
        <v>9.70950375985446</v>
      </c>
      <c r="J249">
        <v>-1.1080844729455399</v>
      </c>
      <c r="K249">
        <v>323.994324838247</v>
      </c>
      <c r="L249">
        <v>294.52048685309802</v>
      </c>
      <c r="M249">
        <v>34.559504890225597</v>
      </c>
      <c r="N249">
        <v>0.52558348982990699</v>
      </c>
      <c r="O249">
        <v>18.254097030666799</v>
      </c>
      <c r="P249">
        <v>55.044025157232703</v>
      </c>
      <c r="Q249">
        <v>-1.8296632243483001E-2</v>
      </c>
    </row>
    <row r="250" spans="1:17" x14ac:dyDescent="0.3">
      <c r="A250" t="s">
        <v>597</v>
      </c>
      <c r="B250" t="s">
        <v>598</v>
      </c>
      <c r="C250" t="s">
        <v>3146</v>
      </c>
      <c r="D250" t="s">
        <v>599</v>
      </c>
      <c r="E250">
        <v>32646.127788779999</v>
      </c>
      <c r="F250">
        <v>1200.45</v>
      </c>
      <c r="G250">
        <v>-25.7745547131629</v>
      </c>
      <c r="H250">
        <v>-1.03039757282266</v>
      </c>
      <c r="I250">
        <v>3.3261725885440301</v>
      </c>
      <c r="J250">
        <v>1.71977285017538</v>
      </c>
      <c r="K250">
        <v>1233.1382816994601</v>
      </c>
      <c r="L250">
        <v>1204.8102673927001</v>
      </c>
      <c r="M250">
        <v>45.469768239623498</v>
      </c>
      <c r="N250">
        <v>0.76565261564095899</v>
      </c>
      <c r="O250">
        <v>20.0549793827314</v>
      </c>
      <c r="P250">
        <v>21.251451946871299</v>
      </c>
      <c r="Q250">
        <v>0.103028468151763</v>
      </c>
    </row>
    <row r="251" spans="1:17" hidden="1" x14ac:dyDescent="0.3">
      <c r="A251" t="s">
        <v>600</v>
      </c>
      <c r="B251" t="s">
        <v>601</v>
      </c>
      <c r="C251" t="s">
        <v>3151</v>
      </c>
      <c r="D251" t="s">
        <v>108</v>
      </c>
      <c r="E251">
        <v>32599.573971509999</v>
      </c>
      <c r="F251">
        <v>627.9</v>
      </c>
      <c r="G251">
        <v>-34.404471398559203</v>
      </c>
      <c r="H251">
        <v>9.3689093332486095</v>
      </c>
      <c r="I251">
        <v>-14.619729323415401</v>
      </c>
      <c r="J251">
        <v>4.0760635397534903</v>
      </c>
      <c r="K251">
        <v>646.66098777425395</v>
      </c>
      <c r="M251">
        <v>49.789609167472797</v>
      </c>
      <c r="O251">
        <v>16.8975951584647</v>
      </c>
      <c r="P251">
        <v>6.8584070796459997</v>
      </c>
    </row>
    <row r="252" spans="1:17" x14ac:dyDescent="0.3">
      <c r="A252" t="s">
        <v>602</v>
      </c>
      <c r="B252" t="s">
        <v>603</v>
      </c>
      <c r="C252" t="s">
        <v>3138</v>
      </c>
      <c r="D252" t="s">
        <v>197</v>
      </c>
      <c r="E252">
        <v>32439.724006094999</v>
      </c>
      <c r="F252">
        <v>9955.35</v>
      </c>
      <c r="G252">
        <v>35.689823205000799</v>
      </c>
      <c r="H252">
        <v>21.8155039561865</v>
      </c>
      <c r="I252">
        <v>39.935875825563997</v>
      </c>
      <c r="J252">
        <v>15.404126706604799</v>
      </c>
      <c r="K252">
        <v>8696.2728501223592</v>
      </c>
      <c r="L252">
        <v>7658.4560889190498</v>
      </c>
      <c r="M252">
        <v>76.221451155987097</v>
      </c>
      <c r="N252">
        <v>2.1795213857247</v>
      </c>
      <c r="O252">
        <v>1.4323956465619001</v>
      </c>
      <c r="P252">
        <v>67.146850681240096</v>
      </c>
      <c r="Q252">
        <v>5.6297931968437999E-2</v>
      </c>
    </row>
    <row r="253" spans="1:17" x14ac:dyDescent="0.3">
      <c r="A253" t="s">
        <v>604</v>
      </c>
      <c r="B253" t="s">
        <v>605</v>
      </c>
      <c r="C253" t="s">
        <v>3136</v>
      </c>
      <c r="D253" t="s">
        <v>386</v>
      </c>
      <c r="E253">
        <v>32307.22</v>
      </c>
      <c r="F253">
        <v>1545.8</v>
      </c>
      <c r="G253">
        <v>85.448210870920505</v>
      </c>
      <c r="H253">
        <v>11.0583672609127</v>
      </c>
      <c r="I253">
        <v>41.768962923899601</v>
      </c>
      <c r="J253">
        <v>2.6629924561118399</v>
      </c>
      <c r="K253">
        <v>1440.8315744681199</v>
      </c>
      <c r="L253">
        <v>1186.6361226341101</v>
      </c>
      <c r="M253">
        <v>55.970150130898801</v>
      </c>
      <c r="N253">
        <v>0.94321940867410003</v>
      </c>
      <c r="O253">
        <v>7.67240263941002</v>
      </c>
      <c r="P253">
        <v>124.835460528708</v>
      </c>
      <c r="Q253">
        <v>8.6303206285205006E-2</v>
      </c>
    </row>
    <row r="254" spans="1:17" x14ac:dyDescent="0.3">
      <c r="A254" t="s">
        <v>606</v>
      </c>
      <c r="B254" t="s">
        <v>607</v>
      </c>
      <c r="C254" t="s">
        <v>3136</v>
      </c>
      <c r="D254" t="s">
        <v>43</v>
      </c>
      <c r="E254">
        <v>32290.912</v>
      </c>
      <c r="F254">
        <v>195.94</v>
      </c>
      <c r="G254">
        <v>14.2512315385665</v>
      </c>
      <c r="H254">
        <v>-7.58967400831345</v>
      </c>
      <c r="I254">
        <v>-25.165623234744999</v>
      </c>
      <c r="J254">
        <v>1.94293030444905</v>
      </c>
      <c r="K254">
        <v>223.39387292449501</v>
      </c>
      <c r="L254">
        <v>227.93510034623799</v>
      </c>
      <c r="M254">
        <v>44.1614705989412</v>
      </c>
      <c r="N254">
        <v>0.55273733476161002</v>
      </c>
      <c r="O254">
        <v>65.713994079820296</v>
      </c>
      <c r="P254">
        <v>47.323308270676698</v>
      </c>
      <c r="Q254">
        <v>2.4011763419009999E-2</v>
      </c>
    </row>
    <row r="255" spans="1:17" hidden="1" x14ac:dyDescent="0.3">
      <c r="A255" t="s">
        <v>608</v>
      </c>
      <c r="B255" t="s">
        <v>609</v>
      </c>
      <c r="C255" t="s">
        <v>3151</v>
      </c>
      <c r="D255" t="s">
        <v>139</v>
      </c>
      <c r="E255">
        <v>32216.064643341</v>
      </c>
      <c r="F255">
        <v>395.32</v>
      </c>
      <c r="G255">
        <v>-2.1726090878864499E-2</v>
      </c>
      <c r="H255">
        <v>6.9753518304070896</v>
      </c>
      <c r="I255">
        <v>3.7808742041599501</v>
      </c>
      <c r="J255">
        <v>1.8415139397820901</v>
      </c>
      <c r="K255">
        <v>387.280940901657</v>
      </c>
      <c r="L255">
        <v>367.06712140675199</v>
      </c>
      <c r="M255">
        <v>56.330526885428</v>
      </c>
      <c r="N255">
        <v>0.55738252691558898</v>
      </c>
      <c r="O255">
        <v>0.93089142972782002</v>
      </c>
      <c r="P255">
        <v>39.197183098591502</v>
      </c>
      <c r="Q255">
        <v>-0.123824141917355</v>
      </c>
    </row>
    <row r="256" spans="1:17" x14ac:dyDescent="0.3">
      <c r="A256" t="s">
        <v>610</v>
      </c>
      <c r="B256" t="s">
        <v>611</v>
      </c>
      <c r="C256" t="s">
        <v>3136</v>
      </c>
      <c r="D256" t="s">
        <v>397</v>
      </c>
      <c r="E256">
        <v>32210.406944170001</v>
      </c>
      <c r="F256">
        <v>1715.35</v>
      </c>
      <c r="G256">
        <v>23.842176043618299</v>
      </c>
      <c r="H256">
        <v>-12.2920360773324</v>
      </c>
      <c r="I256">
        <v>42.987462104762699</v>
      </c>
      <c r="J256">
        <v>-11.586267354201601</v>
      </c>
      <c r="K256">
        <v>1823.09453281529</v>
      </c>
      <c r="L256">
        <v>1470.17814223084</v>
      </c>
      <c r="M256">
        <v>14.5733358665472</v>
      </c>
      <c r="N256">
        <v>0.45072182256083698</v>
      </c>
      <c r="O256">
        <v>25.627422974902998</v>
      </c>
      <c r="P256">
        <v>78.477785870356797</v>
      </c>
      <c r="Q256">
        <v>0.108860060400752</v>
      </c>
    </row>
    <row r="257" spans="1:17" x14ac:dyDescent="0.3">
      <c r="A257" t="s">
        <v>612</v>
      </c>
      <c r="B257" t="s">
        <v>613</v>
      </c>
      <c r="C257" t="s">
        <v>3142</v>
      </c>
      <c r="D257" t="s">
        <v>409</v>
      </c>
      <c r="E257">
        <v>32069.422268269998</v>
      </c>
      <c r="F257">
        <v>504.95</v>
      </c>
      <c r="G257">
        <v>5.5634529338065803</v>
      </c>
      <c r="H257">
        <v>-3.4891385352289399</v>
      </c>
      <c r="I257">
        <v>-8.7166494632076308</v>
      </c>
      <c r="J257">
        <v>0.77521401680599</v>
      </c>
      <c r="K257">
        <v>509.56395859839898</v>
      </c>
      <c r="L257">
        <v>492.15239456191301</v>
      </c>
      <c r="M257">
        <v>47.532022651517003</v>
      </c>
      <c r="N257">
        <v>0.69404247153036802</v>
      </c>
      <c r="O257">
        <v>15.8332508169125</v>
      </c>
      <c r="P257">
        <v>34.563624250499601</v>
      </c>
      <c r="Q257">
        <v>0.11451530292378501</v>
      </c>
    </row>
    <row r="258" spans="1:17" x14ac:dyDescent="0.3">
      <c r="A258" t="s">
        <v>614</v>
      </c>
      <c r="B258" t="s">
        <v>615</v>
      </c>
      <c r="C258" t="s">
        <v>580</v>
      </c>
      <c r="D258" t="s">
        <v>580</v>
      </c>
      <c r="E258">
        <v>31939.100160000002</v>
      </c>
      <c r="F258">
        <v>934.4</v>
      </c>
      <c r="G258">
        <v>-10.797756018083501</v>
      </c>
      <c r="H258">
        <v>0.49019474105473698</v>
      </c>
      <c r="I258">
        <v>1.20567333034948</v>
      </c>
      <c r="J258">
        <v>0.63623672554461497</v>
      </c>
      <c r="K258">
        <v>909.63465521317198</v>
      </c>
      <c r="L258">
        <v>850.54931128362603</v>
      </c>
      <c r="M258">
        <v>47.398022980514703</v>
      </c>
      <c r="N258">
        <v>0.38087633835088303</v>
      </c>
      <c r="O258">
        <v>12.6926369863013</v>
      </c>
      <c r="P258">
        <v>31.605633802816801</v>
      </c>
      <c r="Q258">
        <v>6.0298781103292003E-2</v>
      </c>
    </row>
    <row r="259" spans="1:17" x14ac:dyDescent="0.3">
      <c r="A259" t="s">
        <v>616</v>
      </c>
      <c r="B259" t="s">
        <v>617</v>
      </c>
      <c r="C259" t="s">
        <v>3138</v>
      </c>
      <c r="D259" t="s">
        <v>237</v>
      </c>
      <c r="E259">
        <v>31825.590646199998</v>
      </c>
      <c r="F259">
        <v>2379</v>
      </c>
      <c r="G259">
        <v>68.631673018216603</v>
      </c>
      <c r="H259">
        <v>25.1567878578484</v>
      </c>
      <c r="I259">
        <v>27.7912524062458</v>
      </c>
      <c r="J259">
        <v>8.3824515611659791</v>
      </c>
      <c r="K259">
        <v>2095.46584323855</v>
      </c>
      <c r="L259">
        <v>1807.2907138446201</v>
      </c>
      <c r="M259">
        <v>72.915856073146699</v>
      </c>
      <c r="N259">
        <v>1.36226610504312</v>
      </c>
      <c r="O259">
        <v>6.0949978982765796</v>
      </c>
      <c r="P259">
        <v>96.945237799577797</v>
      </c>
      <c r="Q259">
        <v>0.108218523735824</v>
      </c>
    </row>
    <row r="260" spans="1:17" x14ac:dyDescent="0.3">
      <c r="A260" t="s">
        <v>618</v>
      </c>
      <c r="B260" t="s">
        <v>619</v>
      </c>
      <c r="C260" t="s">
        <v>3139</v>
      </c>
      <c r="D260" t="s">
        <v>46</v>
      </c>
      <c r="E260">
        <v>31312.215</v>
      </c>
      <c r="F260">
        <v>51.85</v>
      </c>
      <c r="G260">
        <v>27.9110383740326</v>
      </c>
      <c r="H260">
        <v>-5.9482221228797698</v>
      </c>
      <c r="I260">
        <v>-32.690095051369497</v>
      </c>
      <c r="J260">
        <v>2.1649124457140498</v>
      </c>
      <c r="K260">
        <v>58.818948106373199</v>
      </c>
      <c r="L260">
        <v>58.555600557369502</v>
      </c>
      <c r="M260">
        <v>45.272279780928798</v>
      </c>
      <c r="N260">
        <v>0.88538764687029203</v>
      </c>
      <c r="O260">
        <v>50.723240115718397</v>
      </c>
      <c r="P260">
        <v>55.939849624060102</v>
      </c>
      <c r="Q260">
        <v>9.3137354128017005E-2</v>
      </c>
    </row>
    <row r="261" spans="1:17" x14ac:dyDescent="0.3">
      <c r="A261" t="s">
        <v>620</v>
      </c>
      <c r="B261" t="s">
        <v>621</v>
      </c>
      <c r="C261" t="s">
        <v>3138</v>
      </c>
      <c r="D261" t="s">
        <v>197</v>
      </c>
      <c r="E261">
        <v>30701.227500000001</v>
      </c>
      <c r="F261">
        <v>703.35</v>
      </c>
      <c r="G261">
        <v>11.0737305027204</v>
      </c>
      <c r="H261">
        <v>-5.6386758084709596</v>
      </c>
      <c r="I261">
        <v>37.805849119113397</v>
      </c>
      <c r="J261">
        <v>0.14803317360370299</v>
      </c>
      <c r="K261">
        <v>728.70048770434096</v>
      </c>
      <c r="L261">
        <v>658.84347647457002</v>
      </c>
      <c r="M261">
        <v>40.147649592267001</v>
      </c>
      <c r="N261">
        <v>0.63473868291190005</v>
      </c>
      <c r="O261">
        <v>22.271984076206699</v>
      </c>
      <c r="P261">
        <v>68.628626228722098</v>
      </c>
      <c r="Q261">
        <v>-1.8196990949609999E-3</v>
      </c>
    </row>
    <row r="262" spans="1:17" x14ac:dyDescent="0.3">
      <c r="A262" t="s">
        <v>622</v>
      </c>
      <c r="B262" t="s">
        <v>623</v>
      </c>
      <c r="C262" t="s">
        <v>3140</v>
      </c>
      <c r="D262" t="s">
        <v>51</v>
      </c>
      <c r="E262">
        <v>30457.93198084</v>
      </c>
      <c r="F262">
        <v>1961.05</v>
      </c>
      <c r="G262">
        <v>13.385231862161399</v>
      </c>
      <c r="H262">
        <v>5.8333652578090804</v>
      </c>
      <c r="I262">
        <v>-3.0789600823618199</v>
      </c>
      <c r="J262">
        <v>-1.08111064385832</v>
      </c>
      <c r="K262">
        <v>1873.4522306174199</v>
      </c>
      <c r="L262">
        <v>1762.74759411374</v>
      </c>
      <c r="M262">
        <v>53.296624018765002</v>
      </c>
      <c r="N262">
        <v>0.71170746311684996</v>
      </c>
      <c r="O262">
        <v>3.5159735855791499</v>
      </c>
      <c r="P262">
        <v>43.037928519328901</v>
      </c>
      <c r="Q262">
        <v>0.101128150309774</v>
      </c>
    </row>
    <row r="263" spans="1:17" hidden="1" x14ac:dyDescent="0.3">
      <c r="A263" t="s">
        <v>624</v>
      </c>
      <c r="B263" t="s">
        <v>625</v>
      </c>
      <c r="C263" t="s">
        <v>3136</v>
      </c>
      <c r="D263" t="s">
        <v>43</v>
      </c>
      <c r="E263">
        <v>30410.808964899999</v>
      </c>
      <c r="F263">
        <v>330.2</v>
      </c>
      <c r="G263">
        <v>-18.956584296926199</v>
      </c>
      <c r="H263">
        <v>-0.29650335605373801</v>
      </c>
      <c r="I263">
        <v>0.82815777821755399</v>
      </c>
      <c r="J263">
        <v>1.6135413922831501</v>
      </c>
      <c r="K263">
        <v>357.38910817267703</v>
      </c>
      <c r="M263">
        <v>47.5003908588344</v>
      </c>
      <c r="N263">
        <v>0.76207477854759598</v>
      </c>
      <c r="O263">
        <v>23.3797698364627</v>
      </c>
      <c r="P263">
        <v>18.542451983485801</v>
      </c>
    </row>
    <row r="264" spans="1:17" hidden="1" x14ac:dyDescent="0.3">
      <c r="A264" t="s">
        <v>626</v>
      </c>
      <c r="B264" t="s">
        <v>627</v>
      </c>
      <c r="C264" t="s">
        <v>3151</v>
      </c>
      <c r="D264" t="s">
        <v>580</v>
      </c>
      <c r="E264">
        <v>30315.340074399999</v>
      </c>
      <c r="F264">
        <v>2742.8</v>
      </c>
      <c r="G264">
        <v>126.44116204456</v>
      </c>
      <c r="H264">
        <v>-0.50462922416893896</v>
      </c>
      <c r="I264">
        <v>29.4011379202739</v>
      </c>
      <c r="J264">
        <v>-4.6345181194418004</v>
      </c>
      <c r="K264">
        <v>2660.6098243674501</v>
      </c>
      <c r="L264">
        <v>2142.8291344097702</v>
      </c>
      <c r="M264">
        <v>42.8941312422469</v>
      </c>
      <c r="N264">
        <v>0.79271135648032198</v>
      </c>
      <c r="O264">
        <v>14.4815516989937</v>
      </c>
      <c r="P264">
        <v>157.27417690648099</v>
      </c>
      <c r="Q264">
        <v>0.13904094521986601</v>
      </c>
    </row>
    <row r="265" spans="1:17" x14ac:dyDescent="0.3">
      <c r="A265" t="s">
        <v>628</v>
      </c>
      <c r="B265" t="s">
        <v>629</v>
      </c>
      <c r="C265" t="s">
        <v>3150</v>
      </c>
      <c r="D265" t="s">
        <v>400</v>
      </c>
      <c r="E265">
        <v>29777.956027820001</v>
      </c>
      <c r="F265">
        <v>6625.85</v>
      </c>
      <c r="G265">
        <v>7.7861408376329804</v>
      </c>
      <c r="H265">
        <v>5.8097290426207504</v>
      </c>
      <c r="I265">
        <v>14.6422976336184</v>
      </c>
      <c r="J265">
        <v>0.94862038173683805</v>
      </c>
      <c r="K265">
        <v>6472.0262995016801</v>
      </c>
      <c r="L265">
        <v>6057.74996597476</v>
      </c>
      <c r="M265">
        <v>40.163916552612001</v>
      </c>
      <c r="N265">
        <v>0.45964070230563697</v>
      </c>
      <c r="O265">
        <v>8.6177622493717791</v>
      </c>
      <c r="P265">
        <v>36.495854148426602</v>
      </c>
      <c r="Q265">
        <v>1.1088942877908001E-2</v>
      </c>
    </row>
    <row r="266" spans="1:17" x14ac:dyDescent="0.3">
      <c r="A266" t="s">
        <v>630</v>
      </c>
      <c r="B266" t="s">
        <v>631</v>
      </c>
      <c r="C266" t="s">
        <v>3140</v>
      </c>
      <c r="D266" t="s">
        <v>247</v>
      </c>
      <c r="E266">
        <v>29704.025923019999</v>
      </c>
      <c r="F266">
        <v>1106.0999999999999</v>
      </c>
      <c r="G266">
        <v>14.111212623864301</v>
      </c>
      <c r="H266">
        <v>13.472715691047901</v>
      </c>
      <c r="I266">
        <v>-29.429315751870998</v>
      </c>
      <c r="J266">
        <v>3.09573157186249</v>
      </c>
      <c r="K266">
        <v>1083.34647800676</v>
      </c>
      <c r="L266">
        <v>1113.68100564633</v>
      </c>
      <c r="M266">
        <v>61.747741423611501</v>
      </c>
      <c r="N266">
        <v>0.60391454646336296</v>
      </c>
      <c r="O266">
        <v>36.868275924419102</v>
      </c>
      <c r="P266">
        <v>47.874331550802097</v>
      </c>
    </row>
    <row r="267" spans="1:17" x14ac:dyDescent="0.3">
      <c r="A267" t="s">
        <v>632</v>
      </c>
      <c r="B267" t="s">
        <v>633</v>
      </c>
      <c r="C267" t="s">
        <v>3153</v>
      </c>
      <c r="D267" t="s">
        <v>634</v>
      </c>
      <c r="E267">
        <v>29643.045116400001</v>
      </c>
      <c r="F267">
        <v>752.2</v>
      </c>
      <c r="G267">
        <v>-8.2121904224376792</v>
      </c>
      <c r="H267">
        <v>-4.4394269237580399</v>
      </c>
      <c r="I267">
        <v>7.27052757097099</v>
      </c>
      <c r="J267">
        <v>1.30750485145085</v>
      </c>
      <c r="K267">
        <v>784.85803498149698</v>
      </c>
      <c r="L267">
        <v>734.57036188799702</v>
      </c>
      <c r="M267">
        <v>40.039077499003902</v>
      </c>
      <c r="N267">
        <v>0.52629803625965499</v>
      </c>
      <c r="O267">
        <v>22.4408402020739</v>
      </c>
      <c r="P267">
        <v>32.522903453136003</v>
      </c>
      <c r="Q267">
        <v>1.205363075455E-3</v>
      </c>
    </row>
    <row r="268" spans="1:17" x14ac:dyDescent="0.3">
      <c r="A268" t="s">
        <v>635</v>
      </c>
      <c r="B268" t="s">
        <v>636</v>
      </c>
      <c r="C268" t="s">
        <v>3136</v>
      </c>
      <c r="D268" t="s">
        <v>43</v>
      </c>
      <c r="E268">
        <v>29610.473283995001</v>
      </c>
      <c r="F268">
        <v>503.95</v>
      </c>
      <c r="G268">
        <v>-39.977149994469599</v>
      </c>
      <c r="H268">
        <v>-8.53780151894094</v>
      </c>
      <c r="I268">
        <v>-17.632344633609701</v>
      </c>
      <c r="J268">
        <v>-5.3625978694808998</v>
      </c>
      <c r="K268">
        <v>570.99893863021305</v>
      </c>
      <c r="L268">
        <v>573.38186174779798</v>
      </c>
      <c r="M268">
        <v>15.2038052477021</v>
      </c>
      <c r="N268">
        <v>0.87159548989640501</v>
      </c>
      <c r="O268">
        <v>28.3857525548169</v>
      </c>
      <c r="P268">
        <v>10.806948109058901</v>
      </c>
      <c r="Q268">
        <v>-0.10288341698431799</v>
      </c>
    </row>
    <row r="269" spans="1:17" x14ac:dyDescent="0.3">
      <c r="A269" t="s">
        <v>637</v>
      </c>
      <c r="B269" t="s">
        <v>638</v>
      </c>
      <c r="C269" t="s">
        <v>3134</v>
      </c>
      <c r="D269" t="s">
        <v>194</v>
      </c>
      <c r="E269">
        <v>29410.533611999999</v>
      </c>
      <c r="F269">
        <v>420.15</v>
      </c>
      <c r="G269">
        <v>-16.978851134876201</v>
      </c>
      <c r="H269">
        <v>-19.017093736479701</v>
      </c>
      <c r="I269">
        <v>-16.4526426639035</v>
      </c>
      <c r="J269">
        <v>-2.3904324884580799</v>
      </c>
      <c r="K269">
        <v>498.36809679289598</v>
      </c>
      <c r="L269">
        <v>487.79575136567303</v>
      </c>
      <c r="M269">
        <v>25.013076791770601</v>
      </c>
      <c r="N269">
        <v>1.6257825347155099</v>
      </c>
      <c r="O269">
        <v>35.749137212900102</v>
      </c>
      <c r="P269">
        <v>11.8312483364386</v>
      </c>
      <c r="Q269">
        <v>-4.6250143485800997E-2</v>
      </c>
    </row>
    <row r="270" spans="1:17" x14ac:dyDescent="0.3">
      <c r="A270" t="s">
        <v>639</v>
      </c>
      <c r="B270" t="s">
        <v>640</v>
      </c>
      <c r="C270" t="s">
        <v>3136</v>
      </c>
      <c r="D270" t="s">
        <v>24</v>
      </c>
      <c r="E270">
        <v>29353.508512824999</v>
      </c>
      <c r="F270">
        <v>182.21</v>
      </c>
      <c r="G270">
        <v>-41.779860389213802</v>
      </c>
      <c r="H270">
        <v>-4.3575717185614797</v>
      </c>
      <c r="I270">
        <v>-11.557403173992</v>
      </c>
      <c r="J270">
        <v>-1.89036086414955</v>
      </c>
      <c r="K270">
        <v>192.40993838412899</v>
      </c>
      <c r="L270">
        <v>201.261807876917</v>
      </c>
      <c r="M270">
        <v>42.813924650214403</v>
      </c>
      <c r="N270">
        <v>0.97522468314100597</v>
      </c>
      <c r="O270">
        <v>44.3938312935623</v>
      </c>
      <c r="P270">
        <v>8.9121338912133901</v>
      </c>
      <c r="Q270">
        <v>-9.2254286491361998E-2</v>
      </c>
    </row>
    <row r="271" spans="1:17" x14ac:dyDescent="0.3">
      <c r="A271" t="s">
        <v>641</v>
      </c>
      <c r="B271" t="s">
        <v>642</v>
      </c>
      <c r="C271" t="s">
        <v>3150</v>
      </c>
      <c r="D271" t="s">
        <v>158</v>
      </c>
      <c r="E271">
        <v>29268.948779419999</v>
      </c>
      <c r="F271">
        <v>1148.9000000000001</v>
      </c>
      <c r="G271">
        <v>-7.0881836144402897</v>
      </c>
      <c r="H271">
        <v>9.1495215525381592</v>
      </c>
      <c r="I271">
        <v>-2.6965657288960299</v>
      </c>
      <c r="J271">
        <v>0.97677054747643299</v>
      </c>
      <c r="K271">
        <v>1093.13113799749</v>
      </c>
      <c r="L271">
        <v>1069.9918613109701</v>
      </c>
      <c r="M271">
        <v>56.243893967736298</v>
      </c>
      <c r="N271">
        <v>2.0746648345732099</v>
      </c>
      <c r="O271">
        <v>17.416659413351798</v>
      </c>
      <c r="P271">
        <v>23.140407288317199</v>
      </c>
      <c r="Q271">
        <v>1.3472607217908E-2</v>
      </c>
    </row>
    <row r="272" spans="1:17" x14ac:dyDescent="0.3">
      <c r="A272" t="s">
        <v>643</v>
      </c>
      <c r="B272" t="s">
        <v>644</v>
      </c>
      <c r="C272" t="s">
        <v>3147</v>
      </c>
      <c r="D272" t="s">
        <v>161</v>
      </c>
      <c r="E272">
        <v>29178.909361919999</v>
      </c>
      <c r="F272">
        <v>223.8</v>
      </c>
      <c r="G272">
        <v>286.145299593885</v>
      </c>
      <c r="H272">
        <v>-1.7892578105880199</v>
      </c>
      <c r="I272">
        <v>35.5673760057172</v>
      </c>
      <c r="J272">
        <v>6.5793122404637501</v>
      </c>
      <c r="K272">
        <v>216.61788153466699</v>
      </c>
      <c r="L272">
        <v>169.94260543242399</v>
      </c>
      <c r="M272">
        <v>55.128640437931999</v>
      </c>
      <c r="N272">
        <v>0.66915269869424698</v>
      </c>
      <c r="O272">
        <v>17.024128686327</v>
      </c>
      <c r="P272">
        <v>331.21387283236999</v>
      </c>
      <c r="Q272">
        <v>0.182491781610811</v>
      </c>
    </row>
    <row r="273" spans="1:17" x14ac:dyDescent="0.3">
      <c r="A273" t="s">
        <v>645</v>
      </c>
      <c r="B273" t="s">
        <v>646</v>
      </c>
      <c r="C273" t="s">
        <v>3136</v>
      </c>
      <c r="D273" t="s">
        <v>54</v>
      </c>
      <c r="E273">
        <v>29128.4613235</v>
      </c>
      <c r="F273">
        <v>374.5</v>
      </c>
      <c r="G273">
        <v>-20.714287378158701</v>
      </c>
      <c r="H273">
        <v>1.0591296562630801</v>
      </c>
      <c r="I273">
        <v>-31.001110919273199</v>
      </c>
      <c r="J273">
        <v>4.37657365959255</v>
      </c>
      <c r="K273">
        <v>379.00533197323603</v>
      </c>
      <c r="L273">
        <v>405.19347972143402</v>
      </c>
      <c r="M273">
        <v>57.698398440391003</v>
      </c>
      <c r="N273">
        <v>2.6232598922494401</v>
      </c>
      <c r="O273">
        <v>38.771695594125497</v>
      </c>
      <c r="P273">
        <v>38.678022588409497</v>
      </c>
      <c r="Q273">
        <v>8.1525875202871995E-2</v>
      </c>
    </row>
    <row r="274" spans="1:17" x14ac:dyDescent="0.3">
      <c r="A274" t="s">
        <v>647</v>
      </c>
      <c r="B274" t="s">
        <v>648</v>
      </c>
      <c r="C274" t="s">
        <v>3140</v>
      </c>
      <c r="D274" t="s">
        <v>649</v>
      </c>
      <c r="E274">
        <v>29124.05026245</v>
      </c>
      <c r="F274">
        <v>2874.3</v>
      </c>
      <c r="G274">
        <v>77.595012867761199</v>
      </c>
      <c r="H274">
        <v>26.994393615373099</v>
      </c>
      <c r="I274">
        <v>68.032369709527501</v>
      </c>
      <c r="J274">
        <v>8.9124726017090801</v>
      </c>
      <c r="K274">
        <v>2402.1704234916101</v>
      </c>
      <c r="L274">
        <v>1986.9577967718301</v>
      </c>
      <c r="M274">
        <v>77.815348352520004</v>
      </c>
      <c r="N274">
        <v>1.6513783663482</v>
      </c>
      <c r="O274">
        <v>3.6356678147722898</v>
      </c>
      <c r="P274">
        <v>111.190301249081</v>
      </c>
      <c r="Q274">
        <v>0.12392748521892299</v>
      </c>
    </row>
    <row r="275" spans="1:17" x14ac:dyDescent="0.3">
      <c r="A275" t="s">
        <v>650</v>
      </c>
      <c r="B275" t="s">
        <v>651</v>
      </c>
      <c r="C275" t="s">
        <v>3149</v>
      </c>
      <c r="D275" t="s">
        <v>139</v>
      </c>
      <c r="E275">
        <v>28789.173450800001</v>
      </c>
      <c r="F275">
        <v>1178.8</v>
      </c>
      <c r="G275">
        <v>67.643002487173902</v>
      </c>
      <c r="H275">
        <v>-9.1789027764129205</v>
      </c>
      <c r="I275">
        <v>7.1112720119959203</v>
      </c>
      <c r="J275">
        <v>-4.3620892170941304E-3</v>
      </c>
      <c r="K275">
        <v>1267.21003075813</v>
      </c>
      <c r="L275">
        <v>1140.06161196581</v>
      </c>
      <c r="M275">
        <v>33.987417426108301</v>
      </c>
      <c r="N275">
        <v>0.56209628403434297</v>
      </c>
      <c r="O275">
        <v>23.269426535459701</v>
      </c>
      <c r="P275">
        <v>95.294897282968805</v>
      </c>
      <c r="Q275">
        <v>0.115150593393007</v>
      </c>
    </row>
    <row r="276" spans="1:17" x14ac:dyDescent="0.3">
      <c r="A276" t="s">
        <v>652</v>
      </c>
      <c r="B276" t="s">
        <v>653</v>
      </c>
      <c r="C276" t="s">
        <v>3150</v>
      </c>
      <c r="D276" t="s">
        <v>284</v>
      </c>
      <c r="E276">
        <v>28616.02504488</v>
      </c>
      <c r="F276">
        <v>573.29999999999995</v>
      </c>
      <c r="G276">
        <v>26.7317039676986</v>
      </c>
      <c r="H276">
        <v>7.3141342246551098</v>
      </c>
      <c r="I276">
        <v>35.709200274086797</v>
      </c>
      <c r="J276">
        <v>9.2732962760462705</v>
      </c>
      <c r="K276">
        <v>539.86545233790002</v>
      </c>
      <c r="L276">
        <v>485.40323920820703</v>
      </c>
      <c r="M276">
        <v>62.852461549703499</v>
      </c>
      <c r="N276">
        <v>0.85762774310014001</v>
      </c>
      <c r="O276">
        <v>9.5935810221524402</v>
      </c>
      <c r="P276">
        <v>70.574233858970501</v>
      </c>
      <c r="Q276">
        <v>3.1986555788450999E-2</v>
      </c>
    </row>
    <row r="277" spans="1:17" x14ac:dyDescent="0.3">
      <c r="A277" t="s">
        <v>654</v>
      </c>
      <c r="B277" t="s">
        <v>655</v>
      </c>
      <c r="C277" t="s">
        <v>3143</v>
      </c>
      <c r="D277" t="s">
        <v>656</v>
      </c>
      <c r="E277">
        <v>28449.846668400001</v>
      </c>
      <c r="F277">
        <v>294.2</v>
      </c>
      <c r="G277">
        <v>78.581846345349206</v>
      </c>
      <c r="H277">
        <v>-8.57545513438391</v>
      </c>
      <c r="I277">
        <v>-31.923869417469302</v>
      </c>
      <c r="J277">
        <v>1.22567311436658</v>
      </c>
      <c r="K277">
        <v>313.85998653148698</v>
      </c>
      <c r="L277">
        <v>297.91803359366997</v>
      </c>
      <c r="M277">
        <v>40.047280600177601</v>
      </c>
      <c r="N277">
        <v>0.79466379604412996</v>
      </c>
      <c r="O277">
        <v>41.332426920462197</v>
      </c>
      <c r="P277">
        <v>109.917945058865</v>
      </c>
      <c r="Q277">
        <v>8.8424696653092993E-2</v>
      </c>
    </row>
    <row r="278" spans="1:17" x14ac:dyDescent="0.3">
      <c r="A278" t="s">
        <v>657</v>
      </c>
      <c r="B278" t="s">
        <v>658</v>
      </c>
      <c r="C278" t="s">
        <v>3150</v>
      </c>
      <c r="D278" t="s">
        <v>284</v>
      </c>
      <c r="E278">
        <v>28288.969916319998</v>
      </c>
      <c r="F278">
        <v>573.04999999999995</v>
      </c>
      <c r="G278">
        <v>113.155861379424</v>
      </c>
      <c r="H278">
        <v>-8.0935107892522797</v>
      </c>
      <c r="I278">
        <v>46.1620731333688</v>
      </c>
      <c r="J278">
        <v>-0.96196502618234003</v>
      </c>
      <c r="K278">
        <v>577.06384691431697</v>
      </c>
      <c r="L278">
        <v>445.71601541940902</v>
      </c>
      <c r="M278">
        <v>34.7075371156957</v>
      </c>
      <c r="N278">
        <v>0.72180139465837201</v>
      </c>
      <c r="O278">
        <v>20.1814850362097</v>
      </c>
      <c r="P278">
        <v>142.663561295786</v>
      </c>
      <c r="Q278">
        <v>0.23604825477005101</v>
      </c>
    </row>
    <row r="279" spans="1:17" x14ac:dyDescent="0.3">
      <c r="A279" t="s">
        <v>659</v>
      </c>
      <c r="B279" t="s">
        <v>660</v>
      </c>
      <c r="C279" t="s">
        <v>3142</v>
      </c>
      <c r="D279" t="s">
        <v>202</v>
      </c>
      <c r="E279">
        <v>28264.367048700002</v>
      </c>
      <c r="F279">
        <v>1345.1</v>
      </c>
      <c r="G279">
        <v>-19.6516265414663</v>
      </c>
      <c r="H279">
        <v>2.4882031870555101</v>
      </c>
      <c r="I279">
        <v>11.5875040104613</v>
      </c>
      <c r="J279">
        <v>-2.6065722074417002</v>
      </c>
      <c r="K279">
        <v>1381.22155028406</v>
      </c>
      <c r="L279">
        <v>1295.86862034052</v>
      </c>
      <c r="M279">
        <v>34.685596966722102</v>
      </c>
      <c r="N279">
        <v>0.62652782626026604</v>
      </c>
      <c r="O279">
        <v>11.958218719797699</v>
      </c>
      <c r="P279">
        <v>34.1009919744778</v>
      </c>
      <c r="Q279">
        <v>4.6099651384552999E-2</v>
      </c>
    </row>
    <row r="280" spans="1:17" x14ac:dyDescent="0.3">
      <c r="A280" t="s">
        <v>661</v>
      </c>
      <c r="B280" t="s">
        <v>662</v>
      </c>
      <c r="C280" t="s">
        <v>3136</v>
      </c>
      <c r="D280" t="s">
        <v>502</v>
      </c>
      <c r="E280">
        <v>28197.633868559999</v>
      </c>
      <c r="F280">
        <v>867.6</v>
      </c>
      <c r="G280">
        <v>8.8883221943303408</v>
      </c>
      <c r="H280">
        <v>5.9638019522947596</v>
      </c>
      <c r="I280">
        <v>8.7695742522269295</v>
      </c>
      <c r="J280">
        <v>4.9030987271819901</v>
      </c>
      <c r="K280">
        <v>844.63234570943303</v>
      </c>
      <c r="L280">
        <v>777.86419290140395</v>
      </c>
      <c r="M280">
        <v>60.299256557884299</v>
      </c>
      <c r="N280">
        <v>0.64679920798489599</v>
      </c>
      <c r="O280">
        <v>6.3220378054402904</v>
      </c>
      <c r="P280">
        <v>39.586517577025099</v>
      </c>
      <c r="Q280">
        <v>-1.5173434348314E-2</v>
      </c>
    </row>
    <row r="281" spans="1:17" hidden="1" x14ac:dyDescent="0.3">
      <c r="A281" t="s">
        <v>663</v>
      </c>
      <c r="B281" t="s">
        <v>664</v>
      </c>
      <c r="C281" t="s">
        <v>3151</v>
      </c>
      <c r="D281" t="s">
        <v>136</v>
      </c>
      <c r="E281">
        <v>28149.277648499999</v>
      </c>
      <c r="F281">
        <v>1657.35</v>
      </c>
      <c r="G281">
        <v>83.832859474480003</v>
      </c>
      <c r="H281">
        <v>-2.89968574601538</v>
      </c>
      <c r="I281">
        <v>93.591655234349702</v>
      </c>
      <c r="J281">
        <v>0.39590704256229398</v>
      </c>
      <c r="K281">
        <v>1638.65554128743</v>
      </c>
      <c r="L281">
        <v>1218.16748547526</v>
      </c>
      <c r="M281">
        <v>40.372940029825997</v>
      </c>
      <c r="N281">
        <v>0.94871003730749903</v>
      </c>
      <c r="O281">
        <v>14.640842308504499</v>
      </c>
      <c r="P281">
        <v>187.65946368133299</v>
      </c>
    </row>
    <row r="282" spans="1:17" x14ac:dyDescent="0.3">
      <c r="A282" t="s">
        <v>665</v>
      </c>
      <c r="B282" t="s">
        <v>666</v>
      </c>
      <c r="C282" t="s">
        <v>3134</v>
      </c>
      <c r="D282" t="s">
        <v>451</v>
      </c>
      <c r="E282">
        <v>28101.06</v>
      </c>
      <c r="F282">
        <v>800.6</v>
      </c>
      <c r="G282">
        <v>146.93792854697099</v>
      </c>
      <c r="H282">
        <v>11.523702245058701</v>
      </c>
      <c r="I282">
        <v>16.6026519314069</v>
      </c>
      <c r="J282">
        <v>6.8789310722386503</v>
      </c>
      <c r="K282">
        <v>756.209438900024</v>
      </c>
      <c r="L282">
        <v>664.29750178580298</v>
      </c>
      <c r="M282">
        <v>73.958497976273307</v>
      </c>
      <c r="N282">
        <v>0.98293614048743605</v>
      </c>
      <c r="O282">
        <v>21.159130652010901</v>
      </c>
      <c r="P282">
        <v>185.92857142857099</v>
      </c>
      <c r="Q282">
        <v>0.13348650799936301</v>
      </c>
    </row>
    <row r="283" spans="1:17" hidden="1" x14ac:dyDescent="0.3">
      <c r="A283" t="s">
        <v>667</v>
      </c>
      <c r="B283" t="s">
        <v>668</v>
      </c>
      <c r="C283" t="s">
        <v>3151</v>
      </c>
      <c r="D283" t="s">
        <v>202</v>
      </c>
      <c r="E283">
        <v>27810.339621379899</v>
      </c>
      <c r="F283">
        <v>12475.45</v>
      </c>
      <c r="G283">
        <v>103.53669932619501</v>
      </c>
      <c r="H283">
        <v>-10.3568478348338</v>
      </c>
      <c r="I283">
        <v>31.5519459238715</v>
      </c>
      <c r="J283">
        <v>-6.62821398011112</v>
      </c>
      <c r="K283">
        <v>13364.4642828247</v>
      </c>
      <c r="L283">
        <v>11357.4821043868</v>
      </c>
      <c r="M283">
        <v>26.3329259830608</v>
      </c>
      <c r="N283">
        <v>1.23889668849629</v>
      </c>
      <c r="O283">
        <v>21.337907650625802</v>
      </c>
      <c r="P283">
        <v>132.63374792548501</v>
      </c>
      <c r="Q283">
        <v>0.17910107140394599</v>
      </c>
    </row>
    <row r="284" spans="1:17" x14ac:dyDescent="0.3">
      <c r="A284" t="s">
        <v>669</v>
      </c>
      <c r="B284" t="s">
        <v>670</v>
      </c>
      <c r="C284" t="s">
        <v>3142</v>
      </c>
      <c r="D284" t="s">
        <v>548</v>
      </c>
      <c r="E284">
        <v>27764.557812959902</v>
      </c>
      <c r="F284">
        <v>62.8</v>
      </c>
      <c r="G284">
        <v>-22.1111193942568</v>
      </c>
      <c r="H284">
        <v>-6.3654350672306297</v>
      </c>
      <c r="I284">
        <v>-15.9337496940117</v>
      </c>
      <c r="J284">
        <v>-1.51719355803829</v>
      </c>
      <c r="K284">
        <v>66.986491637613895</v>
      </c>
      <c r="L284">
        <v>67.775038136062705</v>
      </c>
      <c r="M284">
        <v>37.385121211871301</v>
      </c>
      <c r="N284">
        <v>0.79497573020383605</v>
      </c>
      <c r="O284">
        <v>27.388535031847098</v>
      </c>
      <c r="P284">
        <v>8.5566119273984196</v>
      </c>
      <c r="Q284">
        <v>1.5659967414247002E-2</v>
      </c>
    </row>
    <row r="285" spans="1:17" x14ac:dyDescent="0.3">
      <c r="A285" t="s">
        <v>671</v>
      </c>
      <c r="B285" t="s">
        <v>672</v>
      </c>
      <c r="C285" t="s">
        <v>3136</v>
      </c>
      <c r="D285" t="s">
        <v>502</v>
      </c>
      <c r="E285">
        <v>27519.289739520002</v>
      </c>
      <c r="F285">
        <v>3051.6</v>
      </c>
      <c r="G285">
        <v>-8.6753407163979208</v>
      </c>
      <c r="H285">
        <v>22.985030291101999</v>
      </c>
      <c r="I285">
        <v>2.7961598039777402</v>
      </c>
      <c r="J285">
        <v>2.5730991560361698</v>
      </c>
      <c r="K285">
        <v>2716.3338282142799</v>
      </c>
      <c r="L285">
        <v>2576.7153907572101</v>
      </c>
      <c r="M285">
        <v>60.884389675857101</v>
      </c>
      <c r="N285">
        <v>1.0356788704386799</v>
      </c>
      <c r="O285">
        <v>27.670730108795301</v>
      </c>
      <c r="P285">
        <v>50.696296296296197</v>
      </c>
      <c r="Q285">
        <v>9.2736345070251996E-2</v>
      </c>
    </row>
    <row r="286" spans="1:17" x14ac:dyDescent="0.3">
      <c r="A286" t="s">
        <v>673</v>
      </c>
      <c r="B286" t="s">
        <v>674</v>
      </c>
      <c r="C286" t="s">
        <v>3142</v>
      </c>
      <c r="D286" t="s">
        <v>202</v>
      </c>
      <c r="E286">
        <v>27256.892397600001</v>
      </c>
      <c r="F286">
        <v>14370.25</v>
      </c>
      <c r="G286">
        <v>-35.361927504359301</v>
      </c>
      <c r="H286">
        <v>-5.8109326900445604</v>
      </c>
      <c r="I286">
        <v>-2.1458762132923201</v>
      </c>
      <c r="J286">
        <v>1.3573791299789699</v>
      </c>
      <c r="K286">
        <v>15163.675625608899</v>
      </c>
      <c r="L286">
        <v>15153.539702367099</v>
      </c>
      <c r="M286">
        <v>33.3876745642768</v>
      </c>
      <c r="N286">
        <v>0.84911139806358904</v>
      </c>
      <c r="O286">
        <v>26.9984864563942</v>
      </c>
      <c r="P286">
        <v>10.7533718689788</v>
      </c>
      <c r="Q286">
        <v>6.1576685136408002E-2</v>
      </c>
    </row>
    <row r="287" spans="1:17" hidden="1" x14ac:dyDescent="0.3">
      <c r="A287" t="s">
        <v>675</v>
      </c>
      <c r="B287" t="s">
        <v>676</v>
      </c>
      <c r="C287" t="s">
        <v>3151</v>
      </c>
      <c r="D287" t="s">
        <v>51</v>
      </c>
      <c r="E287">
        <v>27213.143116769999</v>
      </c>
      <c r="F287">
        <v>1439.1</v>
      </c>
      <c r="G287">
        <v>-20.9827280877759</v>
      </c>
      <c r="H287">
        <v>4.5408086618993497</v>
      </c>
      <c r="I287">
        <v>-1.19798601263212</v>
      </c>
      <c r="J287">
        <v>5.3172281681845002</v>
      </c>
      <c r="K287">
        <v>1412.31687974541</v>
      </c>
      <c r="M287">
        <v>55.342109904690702</v>
      </c>
      <c r="N287">
        <v>0.58343634738866101</v>
      </c>
      <c r="O287">
        <v>9.7908414981585796</v>
      </c>
      <c r="P287">
        <v>17.4775510204081</v>
      </c>
    </row>
    <row r="288" spans="1:17" x14ac:dyDescent="0.3">
      <c r="A288" t="s">
        <v>677</v>
      </c>
      <c r="B288" t="s">
        <v>678</v>
      </c>
      <c r="C288" t="s">
        <v>3140</v>
      </c>
      <c r="D288" t="s">
        <v>51</v>
      </c>
      <c r="E288">
        <v>27202.15698453</v>
      </c>
      <c r="F288">
        <v>1651.1</v>
      </c>
      <c r="G288">
        <v>-20.0668921544375</v>
      </c>
      <c r="H288">
        <v>-2.48064243139323</v>
      </c>
      <c r="I288">
        <v>-11.214345805112</v>
      </c>
      <c r="J288">
        <v>2.4166437358136101</v>
      </c>
      <c r="K288">
        <v>1757.1032422451599</v>
      </c>
      <c r="L288">
        <v>1805.6843252870201</v>
      </c>
      <c r="M288">
        <v>45.202749464373703</v>
      </c>
      <c r="N288">
        <v>0.49118654112881299</v>
      </c>
      <c r="O288">
        <v>34.513354733208097</v>
      </c>
      <c r="P288">
        <v>11.061783203847501</v>
      </c>
      <c r="Q288">
        <v>-0.113644302859815</v>
      </c>
    </row>
    <row r="289" spans="1:17" x14ac:dyDescent="0.3">
      <c r="A289" t="s">
        <v>679</v>
      </c>
      <c r="B289" t="s">
        <v>680</v>
      </c>
      <c r="C289" t="s">
        <v>3140</v>
      </c>
      <c r="D289" t="s">
        <v>51</v>
      </c>
      <c r="E289">
        <v>26486.201300249999</v>
      </c>
      <c r="F289">
        <v>491.25</v>
      </c>
      <c r="G289">
        <v>8.9331221500386206</v>
      </c>
      <c r="H289">
        <v>11.144664129009699</v>
      </c>
      <c r="I289">
        <v>2.0378307485459199</v>
      </c>
      <c r="J289">
        <v>8.3529305554368793</v>
      </c>
      <c r="K289">
        <v>466.67524415512401</v>
      </c>
      <c r="L289">
        <v>441.16062086231301</v>
      </c>
      <c r="M289">
        <v>61.625757497893403</v>
      </c>
      <c r="N289">
        <v>1.6056458334524299</v>
      </c>
      <c r="O289">
        <v>5.4452926208651498</v>
      </c>
      <c r="P289">
        <v>37.740081312210798</v>
      </c>
      <c r="Q289">
        <v>-3.1780495480210003E-2</v>
      </c>
    </row>
    <row r="290" spans="1:17" x14ac:dyDescent="0.3">
      <c r="A290" t="s">
        <v>681</v>
      </c>
      <c r="B290" t="s">
        <v>682</v>
      </c>
      <c r="C290" t="s">
        <v>3145</v>
      </c>
      <c r="D290" t="s">
        <v>438</v>
      </c>
      <c r="E290">
        <v>26383.51829706</v>
      </c>
      <c r="F290">
        <v>356.1</v>
      </c>
      <c r="G290">
        <v>-40.715329002824397</v>
      </c>
      <c r="H290">
        <v>-10.5813118877699</v>
      </c>
      <c r="I290">
        <v>-27.990944173131101</v>
      </c>
      <c r="J290">
        <v>-4.63570503388563</v>
      </c>
      <c r="K290">
        <v>399.55496757253502</v>
      </c>
      <c r="L290">
        <v>411.978930459965</v>
      </c>
      <c r="M290">
        <v>10.645268401809499</v>
      </c>
      <c r="N290">
        <v>0.50902853718374097</v>
      </c>
      <c r="O290">
        <v>37.040157259196803</v>
      </c>
      <c r="P290">
        <v>2.25412778176596</v>
      </c>
      <c r="Q290">
        <v>-8.6847541347557997E-2</v>
      </c>
    </row>
    <row r="291" spans="1:17" x14ac:dyDescent="0.3">
      <c r="A291" t="s">
        <v>683</v>
      </c>
      <c r="B291" t="s">
        <v>684</v>
      </c>
      <c r="C291" t="s">
        <v>3147</v>
      </c>
      <c r="D291" t="s">
        <v>265</v>
      </c>
      <c r="E291">
        <v>26247.784836359999</v>
      </c>
      <c r="F291">
        <v>1378.95</v>
      </c>
      <c r="G291">
        <v>1.7743144652404299</v>
      </c>
      <c r="H291">
        <v>0.47247319078309602</v>
      </c>
      <c r="I291">
        <v>-15.553058985668301</v>
      </c>
      <c r="J291">
        <v>1.98505955925777</v>
      </c>
      <c r="K291">
        <v>1480.83601683505</v>
      </c>
      <c r="L291">
        <v>1440.0863245886401</v>
      </c>
      <c r="M291">
        <v>47.046451691335598</v>
      </c>
      <c r="N291">
        <v>0.52871663730391405</v>
      </c>
      <c r="O291">
        <v>33.518256644548302</v>
      </c>
      <c r="P291">
        <v>34.453003120124798</v>
      </c>
      <c r="Q291">
        <v>5.2856280105263997E-2</v>
      </c>
    </row>
    <row r="292" spans="1:17" x14ac:dyDescent="0.3">
      <c r="A292" t="s">
        <v>685</v>
      </c>
      <c r="B292" t="s">
        <v>686</v>
      </c>
      <c r="C292" t="s">
        <v>3139</v>
      </c>
      <c r="D292" t="s">
        <v>46</v>
      </c>
      <c r="E292">
        <v>26241.3</v>
      </c>
      <c r="F292">
        <v>97.19</v>
      </c>
      <c r="G292">
        <v>95.3681506783647</v>
      </c>
      <c r="H292">
        <v>-12.6866166226587</v>
      </c>
      <c r="I292">
        <v>-2.0100686835383099</v>
      </c>
      <c r="J292">
        <v>3.5237328379007802</v>
      </c>
      <c r="K292">
        <v>109.53321007346</v>
      </c>
      <c r="L292">
        <v>97.877546638351902</v>
      </c>
      <c r="M292">
        <v>40.996430096682602</v>
      </c>
      <c r="N292">
        <v>0.335138757133285</v>
      </c>
      <c r="O292">
        <v>43.876256130603203</v>
      </c>
      <c r="P292">
        <v>128.50313479623799</v>
      </c>
      <c r="Q292">
        <v>0.118173929292764</v>
      </c>
    </row>
    <row r="293" spans="1:17" x14ac:dyDescent="0.3">
      <c r="A293" t="s">
        <v>687</v>
      </c>
      <c r="B293" t="s">
        <v>688</v>
      </c>
      <c r="C293" t="s">
        <v>3139</v>
      </c>
      <c r="D293" t="s">
        <v>46</v>
      </c>
      <c r="E293">
        <v>26218.038</v>
      </c>
      <c r="F293">
        <v>984.9</v>
      </c>
      <c r="G293">
        <v>29.891245566622899</v>
      </c>
      <c r="H293">
        <v>-1.93281597879543</v>
      </c>
      <c r="I293">
        <v>25.014618127736401</v>
      </c>
      <c r="J293">
        <v>0.63239719817589102</v>
      </c>
      <c r="K293">
        <v>954.52294396553395</v>
      </c>
      <c r="L293">
        <v>834.508580931658</v>
      </c>
      <c r="M293">
        <v>48.829988468623903</v>
      </c>
      <c r="N293">
        <v>0.24017317717407899</v>
      </c>
      <c r="O293">
        <v>8.4374048126713408</v>
      </c>
      <c r="P293">
        <v>79.056449413689606</v>
      </c>
      <c r="Q293">
        <v>7.6967055440851001E-2</v>
      </c>
    </row>
    <row r="294" spans="1:17" x14ac:dyDescent="0.3">
      <c r="A294" t="s">
        <v>689</v>
      </c>
      <c r="B294" t="s">
        <v>690</v>
      </c>
      <c r="C294" t="s">
        <v>3140</v>
      </c>
      <c r="D294" t="s">
        <v>247</v>
      </c>
      <c r="E294">
        <v>25931.7214618</v>
      </c>
      <c r="F294">
        <v>3113</v>
      </c>
      <c r="G294">
        <v>1.81382108744973</v>
      </c>
      <c r="H294">
        <v>-1.96274951115855</v>
      </c>
      <c r="I294">
        <v>25.4018400013994</v>
      </c>
      <c r="J294">
        <v>-8.1843036991528706</v>
      </c>
      <c r="K294">
        <v>3261.20681562049</v>
      </c>
      <c r="L294">
        <v>2910.5035078769001</v>
      </c>
      <c r="M294">
        <v>26.4356688165634</v>
      </c>
      <c r="N294">
        <v>1.3686522798768399</v>
      </c>
      <c r="O294">
        <v>17.377128172181099</v>
      </c>
      <c r="P294">
        <v>60.158460667798501</v>
      </c>
      <c r="Q294">
        <v>-4.2082127937652002E-2</v>
      </c>
    </row>
    <row r="295" spans="1:17" x14ac:dyDescent="0.3">
      <c r="A295" t="s">
        <v>691</v>
      </c>
      <c r="B295" t="s">
        <v>692</v>
      </c>
      <c r="C295" t="s">
        <v>3134</v>
      </c>
      <c r="D295" t="s">
        <v>18</v>
      </c>
      <c r="E295">
        <v>25896.399528951999</v>
      </c>
      <c r="F295">
        <v>147.76</v>
      </c>
      <c r="G295">
        <v>15.622864969118901</v>
      </c>
      <c r="H295">
        <v>-13.010850487699599</v>
      </c>
      <c r="I295">
        <v>-48.918559776481203</v>
      </c>
      <c r="J295">
        <v>-3.7005188631121602</v>
      </c>
      <c r="K295">
        <v>176.58228448890301</v>
      </c>
      <c r="L295">
        <v>185.47537186380401</v>
      </c>
      <c r="M295">
        <v>33.298003494756202</v>
      </c>
      <c r="N295">
        <v>1.2052729347408799</v>
      </c>
      <c r="O295">
        <v>95.756632376827298</v>
      </c>
      <c r="P295">
        <v>46.152324431256098</v>
      </c>
      <c r="Q295">
        <v>0.100485782095735</v>
      </c>
    </row>
    <row r="296" spans="1:17" x14ac:dyDescent="0.3">
      <c r="A296" t="s">
        <v>693</v>
      </c>
      <c r="B296" t="s">
        <v>694</v>
      </c>
      <c r="C296" t="s">
        <v>3140</v>
      </c>
      <c r="D296" t="s">
        <v>247</v>
      </c>
      <c r="E296">
        <v>25850.5469988</v>
      </c>
      <c r="F296">
        <v>1272.8</v>
      </c>
      <c r="G296">
        <v>0.92608362968214297</v>
      </c>
      <c r="H296">
        <v>4.4136734699616902</v>
      </c>
      <c r="I296">
        <v>-5.9641522606606197</v>
      </c>
      <c r="J296">
        <v>-1.16539925170309</v>
      </c>
      <c r="K296">
        <v>1252.44103961152</v>
      </c>
      <c r="L296">
        <v>1224.4947364903901</v>
      </c>
      <c r="M296">
        <v>32.650960951508701</v>
      </c>
      <c r="N296">
        <v>0.63742732424534498</v>
      </c>
      <c r="O296">
        <v>13.5213702074167</v>
      </c>
      <c r="P296">
        <v>28.695652173913</v>
      </c>
      <c r="Q296">
        <v>0.100281540934556</v>
      </c>
    </row>
    <row r="297" spans="1:17" x14ac:dyDescent="0.3">
      <c r="A297" t="s">
        <v>695</v>
      </c>
      <c r="B297" t="s">
        <v>696</v>
      </c>
      <c r="C297" t="s">
        <v>3147</v>
      </c>
      <c r="D297" t="s">
        <v>470</v>
      </c>
      <c r="E297">
        <v>25793.505539999998</v>
      </c>
      <c r="F297">
        <v>3679.95</v>
      </c>
      <c r="G297">
        <v>6.1411537230129003</v>
      </c>
      <c r="H297">
        <v>4.8003452710586503</v>
      </c>
      <c r="I297">
        <v>8.50687089636574</v>
      </c>
      <c r="J297">
        <v>4.6819900527793097</v>
      </c>
      <c r="K297">
        <v>3603.8907832237101</v>
      </c>
      <c r="L297">
        <v>3382.8839051788</v>
      </c>
      <c r="M297">
        <v>60.317639763715597</v>
      </c>
      <c r="N297">
        <v>0.43206953218280297</v>
      </c>
      <c r="O297">
        <v>8.1128819685050093</v>
      </c>
      <c r="P297">
        <v>42.550842533410702</v>
      </c>
      <c r="Q297">
        <v>0.113745082508135</v>
      </c>
    </row>
    <row r="298" spans="1:17" x14ac:dyDescent="0.3">
      <c r="A298" t="s">
        <v>697</v>
      </c>
      <c r="B298" t="s">
        <v>698</v>
      </c>
      <c r="C298" t="s">
        <v>3147</v>
      </c>
      <c r="D298" t="s">
        <v>265</v>
      </c>
      <c r="E298">
        <v>25503.561972809999</v>
      </c>
      <c r="F298">
        <v>5158.7</v>
      </c>
      <c r="G298">
        <v>-21.809536221449999</v>
      </c>
      <c r="H298">
        <v>-2.1015131402937599E-2</v>
      </c>
      <c r="I298">
        <v>2.3335342340976899</v>
      </c>
      <c r="J298">
        <v>-0.36258014899574698</v>
      </c>
      <c r="K298">
        <v>5329.7254203924103</v>
      </c>
      <c r="L298">
        <v>5274.5741404000601</v>
      </c>
      <c r="M298">
        <v>34.112665896671899</v>
      </c>
      <c r="N298">
        <v>0.77192674560438101</v>
      </c>
      <c r="O298">
        <v>42.477756023804403</v>
      </c>
      <c r="P298">
        <v>28.1823829047086</v>
      </c>
      <c r="Q298">
        <v>1.2331778667141999E-2</v>
      </c>
    </row>
    <row r="299" spans="1:17" x14ac:dyDescent="0.3">
      <c r="A299" t="s">
        <v>699</v>
      </c>
      <c r="B299" t="s">
        <v>700</v>
      </c>
      <c r="C299" t="s">
        <v>3147</v>
      </c>
      <c r="D299" t="s">
        <v>265</v>
      </c>
      <c r="E299">
        <v>25489.748484250002</v>
      </c>
      <c r="F299">
        <v>3388.75</v>
      </c>
      <c r="G299">
        <v>-10.043859297016301</v>
      </c>
      <c r="H299">
        <v>-3.2801589601416201</v>
      </c>
      <c r="I299">
        <v>-6.1420710261892504</v>
      </c>
      <c r="J299">
        <v>-1.3410094912748201</v>
      </c>
      <c r="K299">
        <v>3682.99313434026</v>
      </c>
      <c r="L299">
        <v>3620.3946537318502</v>
      </c>
      <c r="M299">
        <v>36.565032053989199</v>
      </c>
      <c r="N299">
        <v>0.59903731366715296</v>
      </c>
      <c r="O299">
        <v>42.173367760973797</v>
      </c>
      <c r="P299">
        <v>34.234501881560597</v>
      </c>
      <c r="Q299">
        <v>6.7517482934238995E-2</v>
      </c>
    </row>
    <row r="300" spans="1:17" x14ac:dyDescent="0.3">
      <c r="A300" t="s">
        <v>701</v>
      </c>
      <c r="B300" t="s">
        <v>702</v>
      </c>
      <c r="C300" t="s">
        <v>3142</v>
      </c>
      <c r="D300" t="s">
        <v>533</v>
      </c>
      <c r="E300">
        <v>25451.507117839999</v>
      </c>
      <c r="F300">
        <v>1390.6</v>
      </c>
      <c r="G300">
        <v>99.912479310251697</v>
      </c>
      <c r="H300">
        <v>1.2482316083085601</v>
      </c>
      <c r="I300">
        <v>17.558900985243099</v>
      </c>
      <c r="J300">
        <v>7.0054164697623102</v>
      </c>
      <c r="K300">
        <v>1386.51470346002</v>
      </c>
      <c r="L300">
        <v>1239.23070821175</v>
      </c>
      <c r="M300">
        <v>57.937744311736701</v>
      </c>
      <c r="N300">
        <v>1.1236053821266501</v>
      </c>
      <c r="O300">
        <v>27.711059974111802</v>
      </c>
      <c r="P300">
        <v>128.34154351395699</v>
      </c>
      <c r="Q300">
        <v>7.8345256225372001E-2</v>
      </c>
    </row>
    <row r="301" spans="1:17" x14ac:dyDescent="0.3">
      <c r="A301" t="s">
        <v>703</v>
      </c>
      <c r="B301" t="s">
        <v>704</v>
      </c>
      <c r="C301" t="s">
        <v>3149</v>
      </c>
      <c r="D301" t="s">
        <v>139</v>
      </c>
      <c r="E301">
        <v>25327.266982239998</v>
      </c>
      <c r="F301">
        <v>740.8</v>
      </c>
      <c r="G301">
        <v>178.11639282860199</v>
      </c>
      <c r="H301">
        <v>4.01558494864042</v>
      </c>
      <c r="I301">
        <v>98.926335128505002</v>
      </c>
      <c r="J301">
        <v>-9.8828035863765498E-2</v>
      </c>
      <c r="K301">
        <v>673.07027662460996</v>
      </c>
      <c r="L301">
        <v>499.87894782056401</v>
      </c>
      <c r="M301">
        <v>43.504968945894802</v>
      </c>
      <c r="N301">
        <v>0.67741583199611699</v>
      </c>
      <c r="O301">
        <v>7.4851511879049797</v>
      </c>
      <c r="P301">
        <v>221.667390360399</v>
      </c>
      <c r="Q301">
        <v>0.25697225957822301</v>
      </c>
    </row>
    <row r="302" spans="1:17" x14ac:dyDescent="0.3">
      <c r="A302" t="s">
        <v>705</v>
      </c>
      <c r="B302" t="s">
        <v>706</v>
      </c>
      <c r="C302" t="s">
        <v>3146</v>
      </c>
      <c r="D302" t="s">
        <v>307</v>
      </c>
      <c r="E302">
        <v>25238.613141900001</v>
      </c>
      <c r="F302">
        <v>1989.3</v>
      </c>
      <c r="G302">
        <v>-5.7288004297561903</v>
      </c>
      <c r="H302">
        <v>-5.1525724891031697</v>
      </c>
      <c r="I302">
        <v>26.4207683544257</v>
      </c>
      <c r="J302">
        <v>-10.490055740951</v>
      </c>
      <c r="K302">
        <v>2181.62968196266</v>
      </c>
      <c r="L302">
        <v>1870.12741288487</v>
      </c>
      <c r="M302">
        <v>12.584999510783399</v>
      </c>
      <c r="N302">
        <v>1.35040629379654</v>
      </c>
      <c r="O302">
        <v>23.1438194339717</v>
      </c>
      <c r="P302">
        <v>67.717730376865305</v>
      </c>
      <c r="Q302">
        <v>-4.6094136338482999E-2</v>
      </c>
    </row>
    <row r="303" spans="1:17" x14ac:dyDescent="0.3">
      <c r="A303" t="s">
        <v>707</v>
      </c>
      <c r="B303" t="s">
        <v>708</v>
      </c>
      <c r="C303" t="s">
        <v>3146</v>
      </c>
      <c r="D303" t="s">
        <v>307</v>
      </c>
      <c r="E303">
        <v>25166.7084703</v>
      </c>
      <c r="F303">
        <v>391</v>
      </c>
      <c r="G303">
        <v>11.7874012405511</v>
      </c>
      <c r="H303">
        <v>0.79500566409015905</v>
      </c>
      <c r="I303">
        <v>13.5800529610193</v>
      </c>
      <c r="J303">
        <v>3.8686013210123098E-2</v>
      </c>
      <c r="K303">
        <v>422.84947831727601</v>
      </c>
      <c r="L303">
        <v>388.81735289839298</v>
      </c>
      <c r="M303">
        <v>27.026225446410301</v>
      </c>
      <c r="N303">
        <v>0.74361716311485004</v>
      </c>
      <c r="O303">
        <v>23.7851662404092</v>
      </c>
      <c r="P303">
        <v>49.665071770334897</v>
      </c>
      <c r="Q303">
        <v>-6.0237435549645002E-2</v>
      </c>
    </row>
    <row r="304" spans="1:17" x14ac:dyDescent="0.3">
      <c r="A304" t="s">
        <v>709</v>
      </c>
      <c r="B304" t="s">
        <v>710</v>
      </c>
      <c r="C304" t="s">
        <v>3140</v>
      </c>
      <c r="D304" t="s">
        <v>51</v>
      </c>
      <c r="E304">
        <v>25128.219211650001</v>
      </c>
      <c r="F304">
        <v>1402.95</v>
      </c>
      <c r="G304">
        <v>48.426978694918397</v>
      </c>
      <c r="H304">
        <v>3.3817035758256</v>
      </c>
      <c r="I304">
        <v>31.667621289478699</v>
      </c>
      <c r="J304">
        <v>5.1464140309273096</v>
      </c>
      <c r="K304">
        <v>1400.78703270807</v>
      </c>
      <c r="L304">
        <v>1208.1492915688</v>
      </c>
      <c r="M304">
        <v>55.331545093972501</v>
      </c>
      <c r="N304">
        <v>0.434268876917209</v>
      </c>
      <c r="O304">
        <v>16.825261057058299</v>
      </c>
      <c r="P304">
        <v>93.724109362054605</v>
      </c>
      <c r="Q304">
        <v>4.5351745974741002E-2</v>
      </c>
    </row>
    <row r="305" spans="1:17" x14ac:dyDescent="0.3">
      <c r="A305" t="s">
        <v>711</v>
      </c>
      <c r="B305" t="s">
        <v>712</v>
      </c>
      <c r="C305" t="s">
        <v>3136</v>
      </c>
      <c r="D305" t="s">
        <v>571</v>
      </c>
      <c r="E305">
        <v>25128.102905954998</v>
      </c>
      <c r="F305">
        <v>967.05</v>
      </c>
      <c r="G305">
        <v>4.4562117467129996</v>
      </c>
      <c r="H305">
        <v>0.13747052208891</v>
      </c>
      <c r="I305">
        <v>14.2559220248614</v>
      </c>
      <c r="J305">
        <v>-2.45923996545929</v>
      </c>
      <c r="K305">
        <v>940.83558595234899</v>
      </c>
      <c r="L305">
        <v>837.00574417877397</v>
      </c>
      <c r="M305">
        <v>45.74234320747</v>
      </c>
      <c r="N305">
        <v>0.67645166963163095</v>
      </c>
      <c r="O305">
        <v>24.3162194302259</v>
      </c>
      <c r="P305">
        <v>60.107615894039697</v>
      </c>
      <c r="Q305">
        <v>8.8891673872651997E-2</v>
      </c>
    </row>
    <row r="306" spans="1:17" x14ac:dyDescent="0.3">
      <c r="A306" t="s">
        <v>713</v>
      </c>
      <c r="B306" t="s">
        <v>714</v>
      </c>
      <c r="C306" t="s">
        <v>3141</v>
      </c>
      <c r="D306" t="s">
        <v>57</v>
      </c>
      <c r="E306">
        <v>25078.466965169999</v>
      </c>
      <c r="F306">
        <v>189.19</v>
      </c>
      <c r="G306">
        <v>96.367957319130198</v>
      </c>
      <c r="H306">
        <v>-2.4091607182083798</v>
      </c>
      <c r="I306">
        <v>16.816190188300101</v>
      </c>
      <c r="J306">
        <v>-2.78890408435409</v>
      </c>
      <c r="K306">
        <v>187.664947026627</v>
      </c>
      <c r="L306">
        <v>160.43598496136599</v>
      </c>
      <c r="M306">
        <v>42.103344591442998</v>
      </c>
      <c r="N306">
        <v>0.43199658755134501</v>
      </c>
      <c r="O306">
        <v>12.315661504307799</v>
      </c>
      <c r="P306">
        <v>126.303827751196</v>
      </c>
      <c r="Q306">
        <v>8.5246172573852003E-2</v>
      </c>
    </row>
    <row r="307" spans="1:17" x14ac:dyDescent="0.3">
      <c r="A307" t="s">
        <v>715</v>
      </c>
      <c r="B307" t="s">
        <v>716</v>
      </c>
      <c r="C307" t="s">
        <v>3136</v>
      </c>
      <c r="D307" t="s">
        <v>397</v>
      </c>
      <c r="E307">
        <v>25010.190497849999</v>
      </c>
      <c r="F307">
        <v>6990.15</v>
      </c>
      <c r="G307">
        <v>112.249291181012</v>
      </c>
      <c r="H307">
        <v>7.0393666884473403</v>
      </c>
      <c r="I307">
        <v>24.750830244754301</v>
      </c>
      <c r="J307">
        <v>-2.2383282777489599</v>
      </c>
      <c r="K307">
        <v>6555.4187214379599</v>
      </c>
      <c r="L307">
        <v>5290.2901726381597</v>
      </c>
      <c r="M307">
        <v>48.410576160680201</v>
      </c>
      <c r="N307">
        <v>1.05357290617373</v>
      </c>
      <c r="O307">
        <v>5.79887413002582</v>
      </c>
      <c r="P307">
        <v>166.93716227827301</v>
      </c>
    </row>
    <row r="308" spans="1:17" x14ac:dyDescent="0.3">
      <c r="A308" t="s">
        <v>717</v>
      </c>
      <c r="B308" t="s">
        <v>718</v>
      </c>
      <c r="C308" t="s">
        <v>3147</v>
      </c>
      <c r="D308" t="s">
        <v>265</v>
      </c>
      <c r="E308">
        <v>24508.425599999999</v>
      </c>
      <c r="F308">
        <v>2213.5500000000002</v>
      </c>
      <c r="G308">
        <v>-23.640402797279101</v>
      </c>
      <c r="H308">
        <v>-4.5926711793081196</v>
      </c>
      <c r="I308">
        <v>-2.8863122645478101</v>
      </c>
      <c r="J308">
        <v>-4.23713959167622</v>
      </c>
      <c r="K308">
        <v>2374.60508115843</v>
      </c>
      <c r="L308">
        <v>2361.58917681306</v>
      </c>
      <c r="M308">
        <v>31.964819183612999</v>
      </c>
      <c r="N308">
        <v>1.9138563756003999</v>
      </c>
      <c r="O308">
        <v>33.721849517742903</v>
      </c>
      <c r="P308">
        <v>18.043408703071599</v>
      </c>
      <c r="Q308">
        <v>1.3175050625484E-2</v>
      </c>
    </row>
    <row r="309" spans="1:17" hidden="1" x14ac:dyDescent="0.3">
      <c r="A309" t="s">
        <v>719</v>
      </c>
      <c r="B309" t="s">
        <v>720</v>
      </c>
      <c r="C309" t="s">
        <v>3151</v>
      </c>
      <c r="D309" t="s">
        <v>125</v>
      </c>
      <c r="E309">
        <v>24233.897817059998</v>
      </c>
      <c r="F309">
        <v>1087.95</v>
      </c>
      <c r="G309">
        <v>-30.603357440206999</v>
      </c>
      <c r="H309">
        <v>-6.6218331234256897</v>
      </c>
      <c r="I309">
        <v>-7.5013723161260897</v>
      </c>
      <c r="J309">
        <v>-5.2925045366438699</v>
      </c>
      <c r="K309">
        <v>1156.3508906924401</v>
      </c>
      <c r="L309">
        <v>1136.2271917561</v>
      </c>
      <c r="M309">
        <v>28.524022952351299</v>
      </c>
      <c r="N309">
        <v>0.37140793766278302</v>
      </c>
      <c r="O309">
        <v>28.682384300749099</v>
      </c>
      <c r="P309">
        <v>13.3340278139486</v>
      </c>
      <c r="Q309">
        <v>-7.4032275093378994E-2</v>
      </c>
    </row>
    <row r="310" spans="1:17" hidden="1" x14ac:dyDescent="0.3">
      <c r="A310" t="s">
        <v>721</v>
      </c>
      <c r="B310" t="s">
        <v>722</v>
      </c>
      <c r="C310" t="s">
        <v>3147</v>
      </c>
      <c r="D310" t="s">
        <v>723</v>
      </c>
      <c r="E310">
        <v>23841.90026916</v>
      </c>
      <c r="F310">
        <v>1048.3499999999999</v>
      </c>
      <c r="G310">
        <v>114.578953977956</v>
      </c>
      <c r="H310">
        <v>-3.5196108249071201</v>
      </c>
      <c r="I310">
        <v>18.892984766450901</v>
      </c>
      <c r="J310">
        <v>2.54644053298165</v>
      </c>
      <c r="K310">
        <v>1112.4129618658301</v>
      </c>
      <c r="M310">
        <v>43.516794327078799</v>
      </c>
      <c r="N310">
        <v>0.43166682949331597</v>
      </c>
      <c r="O310">
        <v>38.3078170458339</v>
      </c>
      <c r="P310">
        <v>184.877717391304</v>
      </c>
    </row>
    <row r="311" spans="1:17" x14ac:dyDescent="0.3">
      <c r="A311" t="s">
        <v>724</v>
      </c>
      <c r="B311" t="s">
        <v>725</v>
      </c>
      <c r="C311" t="s">
        <v>3136</v>
      </c>
      <c r="D311" t="s">
        <v>397</v>
      </c>
      <c r="E311">
        <v>23828.77631288</v>
      </c>
      <c r="F311">
        <v>1061.2</v>
      </c>
      <c r="G311">
        <v>-18.063112504832802</v>
      </c>
      <c r="H311">
        <v>3.6930393893673998</v>
      </c>
      <c r="I311">
        <v>5.4541255212709503</v>
      </c>
      <c r="J311">
        <v>5.1523836700674996</v>
      </c>
      <c r="K311">
        <v>1046.75977666721</v>
      </c>
      <c r="L311">
        <v>976.47007080089395</v>
      </c>
      <c r="M311">
        <v>60.395379340728901</v>
      </c>
      <c r="N311">
        <v>0.83361358553756704</v>
      </c>
      <c r="O311">
        <v>7.7836411609498501</v>
      </c>
      <c r="P311">
        <v>44.0673364105348</v>
      </c>
      <c r="Q311">
        <v>-6.7448507393843005E-2</v>
      </c>
    </row>
    <row r="312" spans="1:17" x14ac:dyDescent="0.3">
      <c r="A312" t="s">
        <v>726</v>
      </c>
      <c r="B312" t="s">
        <v>727</v>
      </c>
      <c r="C312" t="s">
        <v>3147</v>
      </c>
      <c r="D312" t="s">
        <v>117</v>
      </c>
      <c r="E312">
        <v>23590.1822171149</v>
      </c>
      <c r="F312">
        <v>848.45</v>
      </c>
      <c r="G312">
        <v>65.614501548180101</v>
      </c>
      <c r="H312">
        <v>-2.0327505345634802</v>
      </c>
      <c r="I312">
        <v>29.513076485296299</v>
      </c>
      <c r="J312">
        <v>2.6123833182910801</v>
      </c>
      <c r="K312">
        <v>846.205567587514</v>
      </c>
      <c r="L312">
        <v>713.233582906675</v>
      </c>
      <c r="M312">
        <v>42.3169525667819</v>
      </c>
      <c r="N312">
        <v>0.36138296583179003</v>
      </c>
      <c r="O312">
        <v>12.782132123283599</v>
      </c>
      <c r="P312">
        <v>99.6822781831019</v>
      </c>
      <c r="Q312">
        <v>0.10396910913051401</v>
      </c>
    </row>
    <row r="313" spans="1:17" x14ac:dyDescent="0.3">
      <c r="A313" t="s">
        <v>728</v>
      </c>
      <c r="B313" t="s">
        <v>729</v>
      </c>
      <c r="C313" t="s">
        <v>3137</v>
      </c>
      <c r="D313" t="s">
        <v>730</v>
      </c>
      <c r="E313">
        <v>23552.1141649399</v>
      </c>
      <c r="F313">
        <v>1341.85</v>
      </c>
      <c r="G313">
        <v>29.701046968247301</v>
      </c>
      <c r="H313">
        <v>10.1780048324389</v>
      </c>
      <c r="I313">
        <v>13.6221887065314</v>
      </c>
      <c r="J313">
        <v>-4.5161664906815604</v>
      </c>
      <c r="K313">
        <v>1243.97580807759</v>
      </c>
      <c r="L313">
        <v>1128.03119784659</v>
      </c>
      <c r="M313">
        <v>52.909733093284999</v>
      </c>
      <c r="N313">
        <v>3.5807314834363102</v>
      </c>
      <c r="O313">
        <v>11.413347244475901</v>
      </c>
      <c r="P313">
        <v>106.042226487523</v>
      </c>
      <c r="Q313">
        <v>0.107179069291174</v>
      </c>
    </row>
    <row r="314" spans="1:17" x14ac:dyDescent="0.3">
      <c r="A314" t="s">
        <v>731</v>
      </c>
      <c r="B314" t="s">
        <v>732</v>
      </c>
      <c r="C314" t="s">
        <v>3145</v>
      </c>
      <c r="D314" t="s">
        <v>733</v>
      </c>
      <c r="E314">
        <v>23447.502710100001</v>
      </c>
      <c r="F314">
        <v>340.2</v>
      </c>
      <c r="G314">
        <v>91.141967993796698</v>
      </c>
      <c r="H314">
        <v>14.477527585060701</v>
      </c>
      <c r="I314">
        <v>54.688562615378203</v>
      </c>
      <c r="J314">
        <v>-0.875962268981477</v>
      </c>
      <c r="K314">
        <v>316.764341016993</v>
      </c>
      <c r="L314">
        <v>254.16681250482199</v>
      </c>
      <c r="M314">
        <v>51.428715497488398</v>
      </c>
      <c r="N314">
        <v>1.1169655182650799</v>
      </c>
      <c r="O314">
        <v>11.1111111111111</v>
      </c>
      <c r="P314">
        <v>120.622568093385</v>
      </c>
      <c r="Q314">
        <v>5.6452929718233999E-2</v>
      </c>
    </row>
    <row r="315" spans="1:17" x14ac:dyDescent="0.3">
      <c r="A315" t="s">
        <v>734</v>
      </c>
      <c r="B315" t="s">
        <v>735</v>
      </c>
      <c r="C315" t="s">
        <v>3140</v>
      </c>
      <c r="D315" t="s">
        <v>51</v>
      </c>
      <c r="E315">
        <v>23321.73629628</v>
      </c>
      <c r="F315">
        <v>5097.8999999999996</v>
      </c>
      <c r="G315">
        <v>2.7074077876397</v>
      </c>
      <c r="H315">
        <v>-4.9455430738599198</v>
      </c>
      <c r="I315">
        <v>12.113020877849101</v>
      </c>
      <c r="J315">
        <v>-6.1293575954323902</v>
      </c>
      <c r="K315">
        <v>5562.9970916994498</v>
      </c>
      <c r="L315">
        <v>5057.15168886419</v>
      </c>
      <c r="M315">
        <v>16.549978688614999</v>
      </c>
      <c r="N315">
        <v>0.476264082119083</v>
      </c>
      <c r="O315">
        <v>26.545244120127901</v>
      </c>
      <c r="P315">
        <v>32.412987012987003</v>
      </c>
      <c r="Q315">
        <v>-5.0215321344894003E-2</v>
      </c>
    </row>
    <row r="316" spans="1:17" x14ac:dyDescent="0.3">
      <c r="A316" t="s">
        <v>736</v>
      </c>
      <c r="B316" t="s">
        <v>737</v>
      </c>
      <c r="C316" t="s">
        <v>3150</v>
      </c>
      <c r="D316" t="s">
        <v>158</v>
      </c>
      <c r="E316">
        <v>23087.929853450001</v>
      </c>
      <c r="F316">
        <v>7841.9</v>
      </c>
      <c r="G316">
        <v>-1.2278347659150799</v>
      </c>
      <c r="H316">
        <v>6.0497210980505702</v>
      </c>
      <c r="I316">
        <v>23.639781066194701</v>
      </c>
      <c r="J316">
        <v>2.1825060737949702</v>
      </c>
      <c r="K316">
        <v>7669.37734932905</v>
      </c>
      <c r="L316">
        <v>7121.9456990414501</v>
      </c>
      <c r="M316">
        <v>52.969958345830797</v>
      </c>
      <c r="N316">
        <v>1.29038131870379</v>
      </c>
      <c r="O316">
        <v>4.3114551320470902</v>
      </c>
      <c r="P316">
        <v>51.538691942761602</v>
      </c>
      <c r="Q316">
        <v>-7.3799781445680002E-2</v>
      </c>
    </row>
    <row r="317" spans="1:17" x14ac:dyDescent="0.3">
      <c r="A317" t="s">
        <v>738</v>
      </c>
      <c r="B317" t="s">
        <v>739</v>
      </c>
      <c r="C317" t="s">
        <v>3146</v>
      </c>
      <c r="D317" t="s">
        <v>94</v>
      </c>
      <c r="E317">
        <v>23047.394991779998</v>
      </c>
      <c r="F317">
        <v>285.10000000000002</v>
      </c>
      <c r="G317">
        <v>-36.385868080682002</v>
      </c>
      <c r="H317">
        <v>-1.6865660726195899</v>
      </c>
      <c r="I317">
        <v>-7.4124487248276303</v>
      </c>
      <c r="J317">
        <v>4.1986373615851704</v>
      </c>
      <c r="K317">
        <v>291.17680457285502</v>
      </c>
      <c r="L317">
        <v>293.22515282297098</v>
      </c>
      <c r="M317">
        <v>52.193334328675903</v>
      </c>
      <c r="N317">
        <v>0.66080366037312799</v>
      </c>
      <c r="O317">
        <v>25.324447562258801</v>
      </c>
      <c r="P317">
        <v>13.20230295811</v>
      </c>
      <c r="Q317">
        <v>-9.3836549819315995E-2</v>
      </c>
    </row>
    <row r="318" spans="1:17" hidden="1" x14ac:dyDescent="0.3">
      <c r="A318" t="s">
        <v>740</v>
      </c>
      <c r="B318" t="s">
        <v>741</v>
      </c>
      <c r="C318" t="s">
        <v>3151</v>
      </c>
      <c r="D318" t="s">
        <v>742</v>
      </c>
      <c r="E318">
        <v>23025.673136879999</v>
      </c>
      <c r="F318">
        <v>92.18</v>
      </c>
      <c r="G318">
        <v>46.601234364348301</v>
      </c>
      <c r="H318">
        <v>-3.1974742062453498</v>
      </c>
      <c r="I318">
        <v>-2.48485500963519</v>
      </c>
      <c r="J318">
        <v>0.54649640301751501</v>
      </c>
      <c r="K318">
        <v>96.788124704682204</v>
      </c>
      <c r="L318">
        <v>88.625546116423706</v>
      </c>
      <c r="M318">
        <v>50.681017208567297</v>
      </c>
      <c r="N318">
        <v>0.77626332488725303</v>
      </c>
      <c r="O318">
        <v>15.643306574094099</v>
      </c>
      <c r="P318">
        <v>74.981017463933199</v>
      </c>
      <c r="Q318">
        <v>2.0612820630179999E-2</v>
      </c>
    </row>
    <row r="319" spans="1:17" x14ac:dyDescent="0.3">
      <c r="A319" t="s">
        <v>743</v>
      </c>
      <c r="B319" t="s">
        <v>744</v>
      </c>
      <c r="C319" t="s">
        <v>3136</v>
      </c>
      <c r="D319" t="s">
        <v>218</v>
      </c>
      <c r="E319">
        <v>22917.033096374998</v>
      </c>
      <c r="F319">
        <v>794.75</v>
      </c>
      <c r="G319">
        <v>51.570033474864402</v>
      </c>
      <c r="H319">
        <v>13.732506331518399</v>
      </c>
      <c r="I319">
        <v>37.367134692138301</v>
      </c>
      <c r="J319">
        <v>4.11948042493872</v>
      </c>
      <c r="K319">
        <v>730.16681780185002</v>
      </c>
      <c r="L319">
        <v>629.33984569508402</v>
      </c>
      <c r="M319">
        <v>60.817364323763499</v>
      </c>
      <c r="N319">
        <v>0.94587751891113503</v>
      </c>
      <c r="O319">
        <v>1.16388801509907</v>
      </c>
      <c r="P319">
        <v>82.659158814065705</v>
      </c>
      <c r="Q319">
        <v>-4.4467638298830003E-3</v>
      </c>
    </row>
    <row r="320" spans="1:17" x14ac:dyDescent="0.3">
      <c r="A320" t="s">
        <v>745</v>
      </c>
      <c r="B320" t="s">
        <v>746</v>
      </c>
      <c r="C320" t="s">
        <v>3148</v>
      </c>
      <c r="D320" t="s">
        <v>268</v>
      </c>
      <c r="E320">
        <v>22791.39761299</v>
      </c>
      <c r="F320">
        <v>364.45</v>
      </c>
      <c r="G320">
        <v>35.148699811234302</v>
      </c>
      <c r="H320">
        <v>0.839724447470236</v>
      </c>
      <c r="I320">
        <v>-29.064712281433501</v>
      </c>
      <c r="J320">
        <v>-3.5502014226077501</v>
      </c>
      <c r="K320">
        <v>387.81696239926498</v>
      </c>
      <c r="L320">
        <v>380.46376839245102</v>
      </c>
      <c r="M320">
        <v>27.7109716225164</v>
      </c>
      <c r="N320">
        <v>0.69001372986637199</v>
      </c>
      <c r="O320">
        <v>37.7966799286596</v>
      </c>
      <c r="P320">
        <v>64.685946678716604</v>
      </c>
      <c r="Q320">
        <v>0.107407907395805</v>
      </c>
    </row>
    <row r="321" spans="1:17" x14ac:dyDescent="0.3">
      <c r="A321" t="s">
        <v>747</v>
      </c>
      <c r="B321" t="s">
        <v>748</v>
      </c>
      <c r="C321" t="s">
        <v>3140</v>
      </c>
      <c r="D321" t="s">
        <v>51</v>
      </c>
      <c r="E321">
        <v>22189.028252739899</v>
      </c>
      <c r="F321">
        <v>1128.8499999999999</v>
      </c>
      <c r="G321">
        <v>31.44780025567</v>
      </c>
      <c r="H321">
        <v>-4.5354748768140603</v>
      </c>
      <c r="I321">
        <v>6.4118442262044697</v>
      </c>
      <c r="J321">
        <v>0.75379352683254397</v>
      </c>
      <c r="K321">
        <v>1134.7367335966601</v>
      </c>
      <c r="L321">
        <v>1024.9089284653701</v>
      </c>
      <c r="M321">
        <v>38.177527248383399</v>
      </c>
      <c r="N321">
        <v>0.365334912644114</v>
      </c>
      <c r="O321">
        <v>15.5069318332816</v>
      </c>
      <c r="P321">
        <v>59.633741073322398</v>
      </c>
      <c r="Q321">
        <v>2.2422983435762E-2</v>
      </c>
    </row>
    <row r="322" spans="1:17" x14ac:dyDescent="0.3">
      <c r="A322" t="s">
        <v>749</v>
      </c>
      <c r="B322" t="s">
        <v>750</v>
      </c>
      <c r="C322" t="s">
        <v>3140</v>
      </c>
      <c r="D322" t="s">
        <v>247</v>
      </c>
      <c r="E322">
        <v>22142.031888599999</v>
      </c>
      <c r="F322">
        <v>444.6</v>
      </c>
      <c r="G322">
        <v>8.0052359739294605</v>
      </c>
      <c r="H322">
        <v>11.906947650405</v>
      </c>
      <c r="I322">
        <v>22.389666870303198</v>
      </c>
      <c r="J322">
        <v>3.1692977880030901</v>
      </c>
      <c r="K322">
        <v>414.51713140309801</v>
      </c>
      <c r="L322">
        <v>389.284340425381</v>
      </c>
      <c r="M322">
        <v>57.529797519118198</v>
      </c>
      <c r="N322">
        <v>1.9078829600478699</v>
      </c>
      <c r="O322">
        <v>25.506072874493899</v>
      </c>
      <c r="P322">
        <v>42.912246865959403</v>
      </c>
      <c r="Q322">
        <v>0.12550151976239399</v>
      </c>
    </row>
    <row r="323" spans="1:17" x14ac:dyDescent="0.3">
      <c r="A323" t="s">
        <v>751</v>
      </c>
      <c r="B323" t="s">
        <v>752</v>
      </c>
      <c r="C323" t="s">
        <v>3147</v>
      </c>
      <c r="D323" t="s">
        <v>161</v>
      </c>
      <c r="E323">
        <v>21993.903610469999</v>
      </c>
      <c r="F323">
        <v>691.9</v>
      </c>
      <c r="G323">
        <v>65.757413403118804</v>
      </c>
      <c r="H323">
        <v>3.2721409069696801</v>
      </c>
      <c r="I323">
        <v>16.561548108378599</v>
      </c>
      <c r="J323">
        <v>-8.7002824865856692</v>
      </c>
      <c r="K323">
        <v>718.40561347833204</v>
      </c>
      <c r="L323">
        <v>613.28419578291505</v>
      </c>
      <c r="M323">
        <v>31.705517850712798</v>
      </c>
      <c r="N323">
        <v>0.45526211324307903</v>
      </c>
      <c r="O323">
        <v>21.9757190345425</v>
      </c>
      <c r="P323">
        <v>104.28107469737201</v>
      </c>
      <c r="Q323">
        <v>0.130015733437951</v>
      </c>
    </row>
    <row r="324" spans="1:17" x14ac:dyDescent="0.3">
      <c r="A324" t="s">
        <v>753</v>
      </c>
      <c r="B324" t="s">
        <v>754</v>
      </c>
      <c r="C324" t="s">
        <v>3134</v>
      </c>
      <c r="D324" t="s">
        <v>194</v>
      </c>
      <c r="E324">
        <v>21953.46464016</v>
      </c>
      <c r="F324">
        <v>389.1</v>
      </c>
      <c r="G324">
        <v>18.592862896281201</v>
      </c>
      <c r="H324">
        <v>-2.9522003964508698</v>
      </c>
      <c r="I324">
        <v>25.199110306772699</v>
      </c>
      <c r="J324">
        <v>-0.63797615570445398</v>
      </c>
      <c r="K324">
        <v>393.22049971700397</v>
      </c>
      <c r="L324">
        <v>352.00407019287798</v>
      </c>
      <c r="M324">
        <v>36.1541144681932</v>
      </c>
      <c r="N324">
        <v>0.20020081856577099</v>
      </c>
      <c r="O324">
        <v>20.714469288100702</v>
      </c>
      <c r="P324">
        <v>52.888015717092301</v>
      </c>
      <c r="Q324">
        <v>9.4704255248360004E-3</v>
      </c>
    </row>
    <row r="325" spans="1:17" x14ac:dyDescent="0.3">
      <c r="A325" t="s">
        <v>755</v>
      </c>
      <c r="B325" t="s">
        <v>756</v>
      </c>
      <c r="C325" t="s">
        <v>3136</v>
      </c>
      <c r="D325" t="s">
        <v>397</v>
      </c>
      <c r="E325">
        <v>21899.865824609999</v>
      </c>
      <c r="F325">
        <v>4443.7</v>
      </c>
      <c r="G325">
        <v>70.905180219879298</v>
      </c>
      <c r="H325">
        <v>4.8520612021535996</v>
      </c>
      <c r="I325">
        <v>27.188670428131498</v>
      </c>
      <c r="J325">
        <v>-3.46844998972314</v>
      </c>
      <c r="K325">
        <v>4404.3297938063197</v>
      </c>
      <c r="L325">
        <v>3776.4674084611602</v>
      </c>
      <c r="M325">
        <v>43.804370558051801</v>
      </c>
      <c r="N325">
        <v>0.87415779442241104</v>
      </c>
      <c r="O325">
        <v>11.8403582600085</v>
      </c>
      <c r="P325">
        <v>99.269058295964101</v>
      </c>
      <c r="Q325">
        <v>2.9570797894545E-2</v>
      </c>
    </row>
    <row r="326" spans="1:17" x14ac:dyDescent="0.3">
      <c r="A326" t="s">
        <v>757</v>
      </c>
      <c r="B326" t="s">
        <v>758</v>
      </c>
      <c r="C326" t="s">
        <v>3147</v>
      </c>
      <c r="D326" t="s">
        <v>759</v>
      </c>
      <c r="E326">
        <v>21893.486877175001</v>
      </c>
      <c r="F326">
        <v>515.75</v>
      </c>
      <c r="G326">
        <v>38.122123065737298</v>
      </c>
      <c r="H326">
        <v>0.48155525477627698</v>
      </c>
      <c r="I326">
        <v>17.798595670888702</v>
      </c>
      <c r="J326">
        <v>1.01153378957289</v>
      </c>
      <c r="K326">
        <v>519.10422336648196</v>
      </c>
      <c r="L326">
        <v>488.93127170922202</v>
      </c>
      <c r="M326">
        <v>49.285371593323099</v>
      </c>
      <c r="N326">
        <v>1.3665963702993</v>
      </c>
      <c r="O326">
        <v>45.0508967523024</v>
      </c>
      <c r="P326">
        <v>71.630615640599004</v>
      </c>
      <c r="Q326">
        <v>0.23900323991281999</v>
      </c>
    </row>
    <row r="327" spans="1:17" x14ac:dyDescent="0.3">
      <c r="A327" t="s">
        <v>760</v>
      </c>
      <c r="B327" t="s">
        <v>761</v>
      </c>
      <c r="C327" t="s">
        <v>3140</v>
      </c>
      <c r="D327" t="s">
        <v>247</v>
      </c>
      <c r="E327">
        <v>21803.57056815</v>
      </c>
      <c r="F327">
        <v>544.9</v>
      </c>
      <c r="G327">
        <v>17.5060606397013</v>
      </c>
      <c r="H327">
        <v>1.8387609235967799</v>
      </c>
      <c r="I327">
        <v>30.243249755868799</v>
      </c>
      <c r="J327">
        <v>1.7639888457988</v>
      </c>
      <c r="K327">
        <v>522.72073901788701</v>
      </c>
      <c r="L327">
        <v>456.05545256266902</v>
      </c>
      <c r="M327">
        <v>53.1380023896061</v>
      </c>
      <c r="N327">
        <v>0.39241646666097002</v>
      </c>
      <c r="O327">
        <v>6.4415489080565198</v>
      </c>
      <c r="P327">
        <v>55.685714285714198</v>
      </c>
      <c r="Q327">
        <v>0.109134190165965</v>
      </c>
    </row>
    <row r="328" spans="1:17" x14ac:dyDescent="0.3">
      <c r="A328" t="s">
        <v>762</v>
      </c>
      <c r="B328" t="s">
        <v>763</v>
      </c>
      <c r="C328" t="s">
        <v>3137</v>
      </c>
      <c r="D328" t="s">
        <v>730</v>
      </c>
      <c r="E328">
        <v>21754.480276319999</v>
      </c>
      <c r="F328">
        <v>226.4</v>
      </c>
      <c r="G328">
        <v>-42.982161429100501</v>
      </c>
      <c r="H328">
        <v>-5.6677457705957401</v>
      </c>
      <c r="I328">
        <v>-32.802123730711401</v>
      </c>
      <c r="J328">
        <v>3.07667526325447</v>
      </c>
      <c r="K328">
        <v>257.16255142065597</v>
      </c>
      <c r="L328">
        <v>270.86136306903302</v>
      </c>
      <c r="M328">
        <v>47.499562047183801</v>
      </c>
      <c r="N328">
        <v>1.04230509108722</v>
      </c>
      <c r="O328">
        <v>69.743816254416899</v>
      </c>
      <c r="P328">
        <v>7.80952380952382</v>
      </c>
      <c r="Q328">
        <v>6.3298080223895006E-2</v>
      </c>
    </row>
    <row r="329" spans="1:17" x14ac:dyDescent="0.3">
      <c r="A329" t="s">
        <v>764</v>
      </c>
      <c r="B329" t="s">
        <v>765</v>
      </c>
      <c r="C329" t="s">
        <v>3135</v>
      </c>
      <c r="D329" t="s">
        <v>766</v>
      </c>
      <c r="E329">
        <v>21576.389048500001</v>
      </c>
      <c r="F329">
        <v>1537.25</v>
      </c>
      <c r="G329">
        <v>19.351687887202999</v>
      </c>
      <c r="H329">
        <v>0.79336420231097105</v>
      </c>
      <c r="I329">
        <v>29.606630325522701</v>
      </c>
      <c r="J329">
        <v>1.1110259501039299</v>
      </c>
      <c r="K329">
        <v>1533.00766686303</v>
      </c>
      <c r="L329">
        <v>1366.71843587014</v>
      </c>
      <c r="M329">
        <v>47.9763639334762</v>
      </c>
      <c r="N329">
        <v>0.56066513887944802</v>
      </c>
      <c r="O329">
        <v>11.5628557489022</v>
      </c>
      <c r="P329">
        <v>54.002203967140801</v>
      </c>
      <c r="Q329">
        <v>2.8286208292209E-2</v>
      </c>
    </row>
    <row r="330" spans="1:17" x14ac:dyDescent="0.3">
      <c r="A330" t="s">
        <v>767</v>
      </c>
      <c r="B330" t="s">
        <v>768</v>
      </c>
      <c r="C330" t="s">
        <v>3138</v>
      </c>
      <c r="D330" t="s">
        <v>125</v>
      </c>
      <c r="E330">
        <v>21279.981478199999</v>
      </c>
      <c r="F330">
        <v>849.9</v>
      </c>
      <c r="G330">
        <v>52.779814342005103</v>
      </c>
      <c r="H330">
        <v>-4.1495189728647901</v>
      </c>
      <c r="I330">
        <v>52.79550754732</v>
      </c>
      <c r="J330">
        <v>-0.60321345781104097</v>
      </c>
      <c r="K330">
        <v>858.51545376805598</v>
      </c>
      <c r="L330">
        <v>713.53702770205098</v>
      </c>
      <c r="M330">
        <v>42.281330330920603</v>
      </c>
      <c r="N330">
        <v>0.72552741083247296</v>
      </c>
      <c r="O330">
        <v>18.596305447699699</v>
      </c>
      <c r="P330">
        <v>81.971951611176493</v>
      </c>
    </row>
    <row r="331" spans="1:17" x14ac:dyDescent="0.3">
      <c r="A331" t="s">
        <v>769</v>
      </c>
      <c r="B331" t="s">
        <v>770</v>
      </c>
      <c r="C331" t="s">
        <v>3147</v>
      </c>
      <c r="D331" t="s">
        <v>265</v>
      </c>
      <c r="E331">
        <v>20961.36983829</v>
      </c>
      <c r="F331">
        <v>662.55</v>
      </c>
      <c r="G331">
        <v>4.2420724290469902</v>
      </c>
      <c r="H331">
        <v>-5.0870817911832598</v>
      </c>
      <c r="I331">
        <v>-6.4347366448309096</v>
      </c>
      <c r="J331">
        <v>-3.5580358782349402</v>
      </c>
      <c r="K331">
        <v>663.60223287199506</v>
      </c>
      <c r="L331">
        <v>642.49841261223901</v>
      </c>
      <c r="M331">
        <v>28.713821219590201</v>
      </c>
      <c r="N331">
        <v>0.471028384990897</v>
      </c>
      <c r="O331">
        <v>20.587125499962202</v>
      </c>
      <c r="P331">
        <v>33.309859154929498</v>
      </c>
      <c r="Q331">
        <v>0.1068137314953</v>
      </c>
    </row>
    <row r="332" spans="1:17" x14ac:dyDescent="0.3">
      <c r="A332" t="s">
        <v>771</v>
      </c>
      <c r="B332" t="s">
        <v>772</v>
      </c>
      <c r="C332" t="s">
        <v>3144</v>
      </c>
      <c r="D332" t="s">
        <v>75</v>
      </c>
      <c r="E332">
        <v>20948.5009489</v>
      </c>
      <c r="F332">
        <v>886.55</v>
      </c>
      <c r="G332">
        <v>-37.468085969962701</v>
      </c>
      <c r="H332">
        <v>7.78123606126697</v>
      </c>
      <c r="I332">
        <v>7.8545155221102396</v>
      </c>
      <c r="J332">
        <v>6.6286397752950297</v>
      </c>
      <c r="K332">
        <v>848.23903422126</v>
      </c>
      <c r="L332">
        <v>845.70275283349099</v>
      </c>
      <c r="M332">
        <v>72.500956043643697</v>
      </c>
      <c r="N332">
        <v>0.99205943325822499</v>
      </c>
      <c r="O332">
        <v>19.3615701314082</v>
      </c>
      <c r="P332">
        <v>26.649999999999899</v>
      </c>
      <c r="Q332">
        <v>-8.2231116434243995E-2</v>
      </c>
    </row>
    <row r="333" spans="1:17" x14ac:dyDescent="0.3">
      <c r="A333" t="s">
        <v>773</v>
      </c>
      <c r="B333" t="s">
        <v>774</v>
      </c>
      <c r="C333" t="s">
        <v>3134</v>
      </c>
      <c r="D333" t="s">
        <v>284</v>
      </c>
      <c r="E333">
        <v>20803.221980287999</v>
      </c>
      <c r="F333">
        <v>210.32</v>
      </c>
      <c r="G333">
        <v>27.611599103254701</v>
      </c>
      <c r="H333">
        <v>-7.2151379953501804</v>
      </c>
      <c r="I333">
        <v>-3.0130455347091298</v>
      </c>
      <c r="J333">
        <v>1.75443708216959</v>
      </c>
      <c r="K333">
        <v>232.06148366459399</v>
      </c>
      <c r="L333">
        <v>216.956214658043</v>
      </c>
      <c r="M333">
        <v>45.219715353041003</v>
      </c>
      <c r="N333">
        <v>0.455321677821585</v>
      </c>
      <c r="O333">
        <v>35.222518067706297</v>
      </c>
      <c r="P333">
        <v>58.851963746223497</v>
      </c>
      <c r="Q333">
        <v>3.6327122108825001E-2</v>
      </c>
    </row>
    <row r="334" spans="1:17" x14ac:dyDescent="0.3">
      <c r="A334" t="s">
        <v>775</v>
      </c>
      <c r="B334" t="s">
        <v>776</v>
      </c>
      <c r="C334" t="s">
        <v>3136</v>
      </c>
      <c r="D334" t="s">
        <v>54</v>
      </c>
      <c r="E334">
        <v>20803.101956875002</v>
      </c>
      <c r="F334">
        <v>711.25</v>
      </c>
      <c r="G334">
        <v>-30.6071300206968</v>
      </c>
      <c r="H334">
        <v>3.89013737572472</v>
      </c>
      <c r="I334">
        <v>-10.731111102277801</v>
      </c>
      <c r="J334">
        <v>-12.249406926596899</v>
      </c>
      <c r="K334">
        <v>805.59315961813297</v>
      </c>
      <c r="L334">
        <v>758.80154940906402</v>
      </c>
      <c r="M334">
        <v>29.448269203364301</v>
      </c>
      <c r="N334">
        <v>1.67682855946263</v>
      </c>
      <c r="O334">
        <v>32.688927943760902</v>
      </c>
      <c r="P334">
        <v>18.531789017581801</v>
      </c>
    </row>
    <row r="335" spans="1:17" x14ac:dyDescent="0.3">
      <c r="A335" t="s">
        <v>777</v>
      </c>
      <c r="B335" t="s">
        <v>778</v>
      </c>
      <c r="C335" t="s">
        <v>3139</v>
      </c>
      <c r="D335" t="s">
        <v>215</v>
      </c>
      <c r="E335">
        <v>20698.076457079998</v>
      </c>
      <c r="F335">
        <v>1274.1500000000001</v>
      </c>
      <c r="G335">
        <v>65.285424173882703</v>
      </c>
      <c r="H335">
        <v>-3.2992326826962399</v>
      </c>
      <c r="I335">
        <v>-2.6032777427061098</v>
      </c>
      <c r="J335">
        <v>2.7435683659713899</v>
      </c>
      <c r="K335">
        <v>1293.81435912185</v>
      </c>
      <c r="L335">
        <v>1155.8212532052601</v>
      </c>
      <c r="M335">
        <v>51.828147322658303</v>
      </c>
      <c r="N335">
        <v>1.1533460692388799</v>
      </c>
      <c r="O335">
        <v>13.722874072911299</v>
      </c>
      <c r="P335">
        <v>111.916839916839</v>
      </c>
      <c r="Q335">
        <v>0.154193178309109</v>
      </c>
    </row>
    <row r="336" spans="1:17" x14ac:dyDescent="0.3">
      <c r="A336" t="s">
        <v>779</v>
      </c>
      <c r="B336" t="s">
        <v>780</v>
      </c>
      <c r="C336" t="s">
        <v>3139</v>
      </c>
      <c r="D336" t="s">
        <v>46</v>
      </c>
      <c r="E336">
        <v>20469.38391244</v>
      </c>
      <c r="F336">
        <v>217.64</v>
      </c>
      <c r="G336">
        <v>29.992576628705201</v>
      </c>
      <c r="H336">
        <v>-0.51113619691511103</v>
      </c>
      <c r="I336">
        <v>-20.5091376809366</v>
      </c>
      <c r="J336">
        <v>5.7020439782577697</v>
      </c>
      <c r="K336">
        <v>229.20687845136999</v>
      </c>
      <c r="L336">
        <v>229.99932816289299</v>
      </c>
      <c r="M336">
        <v>54.390390843515704</v>
      </c>
      <c r="N336">
        <v>1.04774033668056</v>
      </c>
      <c r="O336">
        <v>61.551185443852198</v>
      </c>
      <c r="P336">
        <v>58.803356439255701</v>
      </c>
      <c r="Q336">
        <v>0.150779258166541</v>
      </c>
    </row>
    <row r="337" spans="1:18" hidden="1" x14ac:dyDescent="0.3">
      <c r="A337" t="s">
        <v>781</v>
      </c>
      <c r="B337" t="s">
        <v>782</v>
      </c>
      <c r="C337" t="s">
        <v>3151</v>
      </c>
      <c r="D337" t="s">
        <v>117</v>
      </c>
      <c r="E337">
        <v>20462.979402320001</v>
      </c>
      <c r="F337">
        <v>336.7</v>
      </c>
      <c r="G337">
        <v>-27.102118065989401</v>
      </c>
      <c r="H337">
        <v>-7.6096400598252396</v>
      </c>
      <c r="I337">
        <v>-28.448858337274199</v>
      </c>
      <c r="J337">
        <v>2.5980478007221102</v>
      </c>
      <c r="K337">
        <v>375.95495596744399</v>
      </c>
      <c r="L337">
        <v>393.40754434704502</v>
      </c>
      <c r="M337">
        <v>45.513688284944102</v>
      </c>
      <c r="N337">
        <v>0.842492237033302</v>
      </c>
      <c r="O337">
        <v>71.473121473121395</v>
      </c>
      <c r="P337">
        <v>11.195508586525699</v>
      </c>
      <c r="Q337">
        <v>2.6272030123752999E-2</v>
      </c>
    </row>
    <row r="338" spans="1:18" x14ac:dyDescent="0.3">
      <c r="A338" t="s">
        <v>783</v>
      </c>
      <c r="B338" t="s">
        <v>784</v>
      </c>
      <c r="C338" t="s">
        <v>3150</v>
      </c>
      <c r="D338" t="s">
        <v>473</v>
      </c>
      <c r="E338">
        <v>20458.412475199999</v>
      </c>
      <c r="F338">
        <v>1973.5</v>
      </c>
      <c r="G338">
        <v>-12.7767471175175</v>
      </c>
      <c r="H338">
        <v>-1.4040827382921499</v>
      </c>
      <c r="I338">
        <v>14.179261660630701</v>
      </c>
      <c r="J338">
        <v>-0.336499081658027</v>
      </c>
      <c r="K338">
        <v>1967.2367476284801</v>
      </c>
      <c r="L338">
        <v>1879.99392220035</v>
      </c>
      <c r="M338">
        <v>47.546051981231798</v>
      </c>
      <c r="N338">
        <v>0.68766271645545696</v>
      </c>
      <c r="O338">
        <v>18.064352672916101</v>
      </c>
      <c r="P338">
        <v>34.967856654356403</v>
      </c>
      <c r="Q338">
        <v>-4.4305360289907003E-2</v>
      </c>
    </row>
    <row r="339" spans="1:18" x14ac:dyDescent="0.3">
      <c r="A339" t="s">
        <v>785</v>
      </c>
      <c r="B339" t="s">
        <v>786</v>
      </c>
      <c r="C339" t="s">
        <v>3148</v>
      </c>
      <c r="D339" t="s">
        <v>540</v>
      </c>
      <c r="E339">
        <v>20454.658971745899</v>
      </c>
      <c r="F339">
        <v>169.57</v>
      </c>
      <c r="G339">
        <v>-32.554736201366197</v>
      </c>
      <c r="H339">
        <v>-8.5622862655247101</v>
      </c>
      <c r="I339">
        <v>-4.4039841248652003</v>
      </c>
      <c r="J339">
        <v>0.32193366089660302</v>
      </c>
      <c r="K339">
        <v>178.53553714024699</v>
      </c>
      <c r="L339">
        <v>175.52349549549101</v>
      </c>
      <c r="M339">
        <v>41.1679091247223</v>
      </c>
      <c r="N339">
        <v>0.37203940084721299</v>
      </c>
      <c r="O339">
        <v>31.355782272807701</v>
      </c>
      <c r="P339">
        <v>19.205623901581699</v>
      </c>
      <c r="Q339">
        <v>2.9207390778699998E-4</v>
      </c>
    </row>
    <row r="340" spans="1:18" x14ac:dyDescent="0.3">
      <c r="A340" t="s">
        <v>787</v>
      </c>
      <c r="B340" t="s">
        <v>788</v>
      </c>
      <c r="C340" t="s">
        <v>3146</v>
      </c>
      <c r="D340" t="s">
        <v>307</v>
      </c>
      <c r="E340">
        <v>20401.73323165</v>
      </c>
      <c r="F340">
        <v>6040.25</v>
      </c>
      <c r="G340">
        <v>78.991711282410094</v>
      </c>
      <c r="H340">
        <v>32.921885988540602</v>
      </c>
      <c r="I340">
        <v>47.407684883423002</v>
      </c>
      <c r="J340">
        <v>-4.0282821884317102</v>
      </c>
      <c r="K340">
        <v>5169.0232930044604</v>
      </c>
      <c r="L340">
        <v>4264.8993846535895</v>
      </c>
      <c r="M340">
        <v>56.828721024679197</v>
      </c>
      <c r="N340">
        <v>3.1643755444342601</v>
      </c>
      <c r="O340">
        <v>18.5215843715077</v>
      </c>
      <c r="P340">
        <v>110.022600834492</v>
      </c>
      <c r="Q340">
        <v>5.2316252650948997E-2</v>
      </c>
    </row>
    <row r="341" spans="1:18" x14ac:dyDescent="0.3">
      <c r="A341" t="s">
        <v>789</v>
      </c>
      <c r="B341" t="s">
        <v>790</v>
      </c>
      <c r="C341" t="s">
        <v>3135</v>
      </c>
      <c r="D341" t="s">
        <v>277</v>
      </c>
      <c r="E341">
        <v>20203.200499300001</v>
      </c>
      <c r="F341">
        <v>1835.75</v>
      </c>
      <c r="G341">
        <v>-11.2964449371648</v>
      </c>
      <c r="H341">
        <v>2.5832529532806299</v>
      </c>
      <c r="I341">
        <v>-4.9978165715586798</v>
      </c>
      <c r="J341">
        <v>5.2066098723417999</v>
      </c>
      <c r="K341">
        <v>1872.70590964749</v>
      </c>
      <c r="L341">
        <v>1861.05950728221</v>
      </c>
      <c r="M341">
        <v>54.739997289138003</v>
      </c>
      <c r="N341">
        <v>1.0043272116997299</v>
      </c>
      <c r="O341">
        <v>33.947977665804103</v>
      </c>
      <c r="P341">
        <v>16.755708198181001</v>
      </c>
      <c r="Q341">
        <v>5.0587608260350997E-2</v>
      </c>
    </row>
    <row r="342" spans="1:18" hidden="1" x14ac:dyDescent="0.3">
      <c r="A342" t="s">
        <v>791</v>
      </c>
      <c r="B342" t="s">
        <v>792</v>
      </c>
      <c r="C342" t="s">
        <v>3151</v>
      </c>
      <c r="D342" t="s">
        <v>139</v>
      </c>
      <c r="E342">
        <v>20173.740000000002</v>
      </c>
      <c r="F342">
        <v>143.78</v>
      </c>
      <c r="G342">
        <v>-13.9015360886632</v>
      </c>
      <c r="H342">
        <v>4.1028547136999798</v>
      </c>
      <c r="I342">
        <v>0.74118335590270501</v>
      </c>
      <c r="J342">
        <v>-0.89890557657091696</v>
      </c>
      <c r="K342">
        <v>142.57530428650799</v>
      </c>
      <c r="L342">
        <v>136.408814858379</v>
      </c>
      <c r="M342">
        <v>53.328059728626101</v>
      </c>
      <c r="N342">
        <v>0.20528483904484801</v>
      </c>
      <c r="O342">
        <v>7.6992627625539001</v>
      </c>
      <c r="P342">
        <v>19.567567567567501</v>
      </c>
    </row>
    <row r="343" spans="1:18" hidden="1" x14ac:dyDescent="0.3">
      <c r="A343" t="s">
        <v>793</v>
      </c>
      <c r="B343" t="s">
        <v>794</v>
      </c>
      <c r="C343" t="s">
        <v>3151</v>
      </c>
      <c r="D343" t="s">
        <v>139</v>
      </c>
      <c r="E343">
        <v>20155.501969815999</v>
      </c>
      <c r="F343">
        <v>372.51</v>
      </c>
      <c r="G343">
        <v>-6.3623798999775198</v>
      </c>
      <c r="H343">
        <v>9.8899487717715893</v>
      </c>
      <c r="I343">
        <v>-1.7354674852415199</v>
      </c>
      <c r="J343">
        <v>-0.81776823250016395</v>
      </c>
      <c r="K343">
        <v>358.97189711493502</v>
      </c>
      <c r="L343">
        <v>344.40108021703099</v>
      </c>
      <c r="M343">
        <v>42.778347382377802</v>
      </c>
      <c r="N343">
        <v>0.78398596333481796</v>
      </c>
      <c r="O343">
        <v>1.13553998550375</v>
      </c>
      <c r="P343">
        <v>21.291351914561002</v>
      </c>
      <c r="Q343">
        <v>-0.10379904096142301</v>
      </c>
    </row>
    <row r="344" spans="1:18" x14ac:dyDescent="0.3">
      <c r="A344" t="s">
        <v>795</v>
      </c>
      <c r="B344" t="s">
        <v>796</v>
      </c>
      <c r="C344" t="s">
        <v>3147</v>
      </c>
      <c r="D344" t="s">
        <v>470</v>
      </c>
      <c r="E344">
        <v>20147.880245100001</v>
      </c>
      <c r="F344">
        <v>316.5</v>
      </c>
      <c r="G344">
        <v>16.056571714330499</v>
      </c>
      <c r="H344">
        <v>-9.5888495108446499</v>
      </c>
      <c r="I344">
        <v>6.8505465753490702</v>
      </c>
      <c r="J344">
        <v>-4.7293059319657296</v>
      </c>
      <c r="K344">
        <v>338.20473094244301</v>
      </c>
      <c r="L344">
        <v>289.60639184803603</v>
      </c>
      <c r="M344">
        <v>32.720162808935001</v>
      </c>
      <c r="N344">
        <v>0.88436788460938198</v>
      </c>
      <c r="O344">
        <v>21.279620853080502</v>
      </c>
      <c r="P344">
        <v>66.600868535333603</v>
      </c>
      <c r="Q344">
        <v>0.17298533013065001</v>
      </c>
    </row>
    <row r="345" spans="1:18" hidden="1" x14ac:dyDescent="0.3">
      <c r="A345" t="s">
        <v>797</v>
      </c>
      <c r="B345" t="s">
        <v>798</v>
      </c>
      <c r="C345" t="s">
        <v>3151</v>
      </c>
      <c r="D345" t="s">
        <v>473</v>
      </c>
      <c r="E345">
        <v>20048.21243222</v>
      </c>
      <c r="F345">
        <v>4402.3</v>
      </c>
      <c r="G345">
        <v>55.330469928109103</v>
      </c>
      <c r="H345">
        <v>7.3011435433022003</v>
      </c>
      <c r="I345">
        <v>67.420215985148104</v>
      </c>
      <c r="J345">
        <v>3.1243297591044299</v>
      </c>
      <c r="K345">
        <v>3719.9008975983002</v>
      </c>
      <c r="L345">
        <v>3128.4448320316901</v>
      </c>
      <c r="M345">
        <v>47.541897402224599</v>
      </c>
      <c r="N345">
        <v>1.67631359775568</v>
      </c>
      <c r="O345">
        <v>5.6038888762692096</v>
      </c>
      <c r="P345">
        <v>94.190560211733498</v>
      </c>
      <c r="Q345">
        <v>6.5157950075096005E-2</v>
      </c>
    </row>
    <row r="346" spans="1:18" x14ac:dyDescent="0.3">
      <c r="A346" t="s">
        <v>799</v>
      </c>
      <c r="B346" t="s">
        <v>800</v>
      </c>
      <c r="C346" t="s">
        <v>3143</v>
      </c>
      <c r="D346" t="s">
        <v>117</v>
      </c>
      <c r="E346">
        <v>19844.20535679</v>
      </c>
      <c r="F346">
        <v>1087.6500000000001</v>
      </c>
      <c r="G346">
        <v>64.572039449794403</v>
      </c>
      <c r="H346">
        <v>9.5940297464973892</v>
      </c>
      <c r="I346">
        <v>1.1381576384007701</v>
      </c>
      <c r="J346">
        <v>1.27534446477538</v>
      </c>
      <c r="K346">
        <v>1046.2634566975801</v>
      </c>
      <c r="L346">
        <v>919.59557550311297</v>
      </c>
      <c r="M346">
        <v>51.167069948198801</v>
      </c>
      <c r="N346">
        <v>1.0514397143210701</v>
      </c>
      <c r="O346">
        <v>20.810922631361102</v>
      </c>
      <c r="P346">
        <v>105.391370031158</v>
      </c>
      <c r="Q346">
        <v>0.23846616516085301</v>
      </c>
    </row>
    <row r="347" spans="1:18" x14ac:dyDescent="0.3">
      <c r="A347" t="s">
        <v>801</v>
      </c>
      <c r="B347" t="s">
        <v>802</v>
      </c>
      <c r="C347" t="s">
        <v>3150</v>
      </c>
      <c r="D347" t="s">
        <v>400</v>
      </c>
      <c r="E347">
        <v>19375.545082920002</v>
      </c>
      <c r="F347">
        <v>483.6</v>
      </c>
      <c r="G347">
        <v>40.731522679243703</v>
      </c>
      <c r="H347">
        <v>-5.1225950805603597</v>
      </c>
      <c r="I347">
        <v>9.3375714939526198</v>
      </c>
      <c r="J347">
        <v>2.7320398183335501</v>
      </c>
      <c r="K347">
        <v>492.9281655707</v>
      </c>
      <c r="L347">
        <v>445.948430365994</v>
      </c>
      <c r="M347">
        <v>46.891442811329597</v>
      </c>
      <c r="N347">
        <v>0.62932914111288796</v>
      </c>
      <c r="O347">
        <v>18.765508684863502</v>
      </c>
      <c r="P347">
        <v>71.580627993613604</v>
      </c>
      <c r="Q347">
        <v>2.3267959143528999E-2</v>
      </c>
    </row>
    <row r="348" spans="1:18" hidden="1" x14ac:dyDescent="0.3">
      <c r="A348" t="s">
        <v>803</v>
      </c>
      <c r="B348" t="s">
        <v>804</v>
      </c>
      <c r="C348" t="s">
        <v>3151</v>
      </c>
      <c r="D348" t="s">
        <v>805</v>
      </c>
      <c r="E348" t="s">
        <v>256</v>
      </c>
      <c r="F348">
        <v>19322.629986</v>
      </c>
      <c r="G348">
        <v>2769.4</v>
      </c>
      <c r="H348">
        <v>77.692292387600403</v>
      </c>
      <c r="I348">
        <v>0.12306024539252899</v>
      </c>
      <c r="J348">
        <v>70.382734962438903</v>
      </c>
      <c r="K348">
        <v>1.3812692139168301</v>
      </c>
      <c r="L348">
        <v>2613.3632391440501</v>
      </c>
      <c r="M348">
        <v>2097.2683768209399</v>
      </c>
      <c r="N348">
        <v>51.919542778374598</v>
      </c>
      <c r="O348">
        <v>1.05506410321626</v>
      </c>
      <c r="P348">
        <v>7.4239907561204497</v>
      </c>
      <c r="Q348">
        <v>119.91582625268001</v>
      </c>
      <c r="R348">
        <v>9.9009953851459997E-2</v>
      </c>
    </row>
    <row r="349" spans="1:18" x14ac:dyDescent="0.3">
      <c r="A349" t="s">
        <v>806</v>
      </c>
      <c r="B349" t="s">
        <v>807</v>
      </c>
      <c r="C349" t="s">
        <v>3145</v>
      </c>
      <c r="D349" t="s">
        <v>438</v>
      </c>
      <c r="E349">
        <v>19321.063457849999</v>
      </c>
      <c r="F349">
        <v>8142.75</v>
      </c>
      <c r="G349">
        <v>-3.1075577752591599</v>
      </c>
      <c r="H349">
        <v>0.37265601907002699</v>
      </c>
      <c r="I349">
        <v>23.389450025698199</v>
      </c>
      <c r="J349">
        <v>-1.95283251585467</v>
      </c>
      <c r="K349">
        <v>8162.7639586613104</v>
      </c>
      <c r="L349">
        <v>7613.8198140552604</v>
      </c>
      <c r="M349">
        <v>38.254014706267597</v>
      </c>
      <c r="N349">
        <v>0.46222385684323197</v>
      </c>
      <c r="O349">
        <v>16.529428018789702</v>
      </c>
      <c r="P349">
        <v>48.411584587904997</v>
      </c>
      <c r="Q349">
        <v>-1.1734656446671999E-2</v>
      </c>
    </row>
    <row r="350" spans="1:18" hidden="1" x14ac:dyDescent="0.3">
      <c r="A350" t="s">
        <v>808</v>
      </c>
      <c r="B350" t="s">
        <v>809</v>
      </c>
      <c r="C350" t="s">
        <v>3151</v>
      </c>
      <c r="D350" t="s">
        <v>599</v>
      </c>
      <c r="E350">
        <v>19215.569453339998</v>
      </c>
      <c r="F350">
        <v>771.9</v>
      </c>
      <c r="G350">
        <v>-40.9073972873042</v>
      </c>
      <c r="H350">
        <v>-1.94487223044022</v>
      </c>
      <c r="I350">
        <v>-14.046712341780101</v>
      </c>
      <c r="J350">
        <v>-1.0729334793755601</v>
      </c>
      <c r="K350">
        <v>793.84892457026797</v>
      </c>
      <c r="L350">
        <v>828.05574456786906</v>
      </c>
      <c r="M350">
        <v>30.256929237806801</v>
      </c>
      <c r="N350">
        <v>0.86564010632548405</v>
      </c>
      <c r="O350">
        <v>24.238891048063198</v>
      </c>
      <c r="P350">
        <v>5.2208287895310699</v>
      </c>
      <c r="Q350">
        <v>-0.211430357798259</v>
      </c>
    </row>
    <row r="351" spans="1:18" x14ac:dyDescent="0.3">
      <c r="A351" t="s">
        <v>810</v>
      </c>
      <c r="B351" t="s">
        <v>811</v>
      </c>
      <c r="C351" t="s">
        <v>3140</v>
      </c>
      <c r="D351" t="s">
        <v>51</v>
      </c>
      <c r="E351">
        <v>19193.723636575</v>
      </c>
      <c r="F351">
        <v>1211.75</v>
      </c>
      <c r="G351">
        <v>196.656478175426</v>
      </c>
      <c r="H351">
        <v>4.4207114224850903</v>
      </c>
      <c r="I351">
        <v>71.512144465498693</v>
      </c>
      <c r="J351">
        <v>-3.2551639510052202E-2</v>
      </c>
      <c r="K351">
        <v>1081.0558411009999</v>
      </c>
      <c r="L351">
        <v>826.93368181290498</v>
      </c>
      <c r="M351">
        <v>50.121121177105003</v>
      </c>
      <c r="N351">
        <v>0.29109879825342899</v>
      </c>
      <c r="O351">
        <v>2.9213946771198702</v>
      </c>
      <c r="P351">
        <v>227.102173032797</v>
      </c>
      <c r="Q351">
        <v>6.5705687466354995E-2</v>
      </c>
    </row>
    <row r="352" spans="1:18" x14ac:dyDescent="0.3">
      <c r="A352" t="s">
        <v>812</v>
      </c>
      <c r="B352" t="s">
        <v>813</v>
      </c>
      <c r="C352" t="s">
        <v>3149</v>
      </c>
      <c r="D352" t="s">
        <v>139</v>
      </c>
      <c r="E352">
        <v>19153.714843664999</v>
      </c>
      <c r="F352">
        <v>1363.15</v>
      </c>
      <c r="G352">
        <v>112.24209315101599</v>
      </c>
      <c r="H352">
        <v>-7.7213332033557496</v>
      </c>
      <c r="I352">
        <v>1.5025828241107999</v>
      </c>
      <c r="J352">
        <v>-2.3078526298862001</v>
      </c>
      <c r="K352">
        <v>1470.74776694256</v>
      </c>
      <c r="L352">
        <v>1292.83973577496</v>
      </c>
      <c r="M352">
        <v>26.685195965397099</v>
      </c>
      <c r="N352">
        <v>0.57581626288685805</v>
      </c>
      <c r="O352">
        <v>20.823093570039902</v>
      </c>
      <c r="P352">
        <v>141.26548672566301</v>
      </c>
    </row>
    <row r="353" spans="1:17" x14ac:dyDescent="0.3">
      <c r="A353" t="s">
        <v>814</v>
      </c>
      <c r="B353" t="s">
        <v>815</v>
      </c>
      <c r="C353" t="s">
        <v>3140</v>
      </c>
      <c r="D353" t="s">
        <v>51</v>
      </c>
      <c r="E353">
        <v>19147.903818120001</v>
      </c>
      <c r="F353">
        <v>1830.3</v>
      </c>
      <c r="G353">
        <v>32.478496213897898</v>
      </c>
      <c r="H353">
        <v>-4.8649430077203704</v>
      </c>
      <c r="I353">
        <v>3.2518088549803599</v>
      </c>
      <c r="J353">
        <v>-1.5830719364166701</v>
      </c>
      <c r="K353">
        <v>1882.6565138538299</v>
      </c>
      <c r="L353">
        <v>1636.0842714815799</v>
      </c>
      <c r="M353">
        <v>32.2397265664695</v>
      </c>
      <c r="N353">
        <v>0.42870632590514901</v>
      </c>
      <c r="O353">
        <v>45.549909850844102</v>
      </c>
      <c r="P353">
        <v>62.613833237084002</v>
      </c>
    </row>
    <row r="354" spans="1:17" x14ac:dyDescent="0.3">
      <c r="A354" t="s">
        <v>816</v>
      </c>
      <c r="B354" t="s">
        <v>817</v>
      </c>
      <c r="C354" t="s">
        <v>3142</v>
      </c>
      <c r="D354" t="s">
        <v>202</v>
      </c>
      <c r="E354">
        <v>19126.473601000002</v>
      </c>
      <c r="F354">
        <v>1617.5</v>
      </c>
      <c r="G354">
        <v>7.8648344264638803</v>
      </c>
      <c r="H354">
        <v>-5.91310029347017</v>
      </c>
      <c r="I354">
        <v>-24.546406919927499</v>
      </c>
      <c r="J354">
        <v>-3.3093517552554701</v>
      </c>
      <c r="K354">
        <v>1783.66921967036</v>
      </c>
      <c r="L354">
        <v>1801.7471635408001</v>
      </c>
      <c r="M354">
        <v>37.377211593757401</v>
      </c>
      <c r="N354">
        <v>1.0131178132254499</v>
      </c>
      <c r="O354">
        <v>50.129829984544003</v>
      </c>
      <c r="P354">
        <v>37.595168219131402</v>
      </c>
      <c r="Q354">
        <v>0.181209020432062</v>
      </c>
    </row>
    <row r="355" spans="1:17" x14ac:dyDescent="0.3">
      <c r="A355" t="s">
        <v>818</v>
      </c>
      <c r="B355" t="s">
        <v>819</v>
      </c>
      <c r="C355" t="s">
        <v>3146</v>
      </c>
      <c r="D355" t="s">
        <v>820</v>
      </c>
      <c r="E355">
        <v>19123.027498849999</v>
      </c>
      <c r="F355">
        <v>1200.6500000000001</v>
      </c>
      <c r="G355">
        <v>-31.677385306115699</v>
      </c>
      <c r="H355">
        <v>-11.8267371148976</v>
      </c>
      <c r="I355">
        <v>-6.6957396477594902</v>
      </c>
      <c r="J355">
        <v>-3.5174897665690898</v>
      </c>
      <c r="K355">
        <v>1369.17787080623</v>
      </c>
      <c r="L355">
        <v>1347.05777199677</v>
      </c>
      <c r="M355">
        <v>20.690822827432601</v>
      </c>
      <c r="N355">
        <v>0.86854457982783795</v>
      </c>
      <c r="O355">
        <v>31.487111148128101</v>
      </c>
      <c r="P355">
        <v>8.1325708110055501</v>
      </c>
      <c r="Q355">
        <v>-3.0754871160937999E-2</v>
      </c>
    </row>
    <row r="356" spans="1:17" x14ac:dyDescent="0.3">
      <c r="A356" t="s">
        <v>821</v>
      </c>
      <c r="B356" t="s">
        <v>822</v>
      </c>
      <c r="C356" t="s">
        <v>3147</v>
      </c>
      <c r="D356" t="s">
        <v>117</v>
      </c>
      <c r="E356">
        <v>19088.78901823</v>
      </c>
      <c r="F356">
        <v>727.85</v>
      </c>
      <c r="G356">
        <v>44.313188020906502</v>
      </c>
      <c r="H356">
        <v>-0.96501603422365401</v>
      </c>
      <c r="I356">
        <v>13.185688805609701</v>
      </c>
      <c r="J356">
        <v>1.46020005898297</v>
      </c>
      <c r="K356">
        <v>699.894617224473</v>
      </c>
      <c r="L356">
        <v>610.80708433507095</v>
      </c>
      <c r="M356">
        <v>53.0188961775278</v>
      </c>
      <c r="N356">
        <v>0.57966505889751596</v>
      </c>
      <c r="O356">
        <v>9.1914542831627202</v>
      </c>
      <c r="P356">
        <v>75.3010597302505</v>
      </c>
      <c r="Q356">
        <v>0.172800581918441</v>
      </c>
    </row>
    <row r="357" spans="1:17" x14ac:dyDescent="0.3">
      <c r="A357" t="s">
        <v>823</v>
      </c>
      <c r="B357" t="s">
        <v>824</v>
      </c>
      <c r="C357" t="s">
        <v>3140</v>
      </c>
      <c r="D357" t="s">
        <v>51</v>
      </c>
      <c r="E357">
        <v>19062.25</v>
      </c>
      <c r="F357">
        <v>7624.9</v>
      </c>
      <c r="G357">
        <v>36.251829870609001</v>
      </c>
      <c r="H357">
        <v>0.61473487363621704</v>
      </c>
      <c r="I357">
        <v>35.233670527694997</v>
      </c>
      <c r="J357">
        <v>2.5555305082942099</v>
      </c>
      <c r="K357">
        <v>7220.8171696485497</v>
      </c>
      <c r="L357">
        <v>6331.3547774133503</v>
      </c>
      <c r="M357">
        <v>49.393123569136101</v>
      </c>
      <c r="N357">
        <v>0.21698784813126501</v>
      </c>
      <c r="O357">
        <v>6.7423835066689302</v>
      </c>
      <c r="P357">
        <v>69.066518847006606</v>
      </c>
      <c r="Q357">
        <v>0.111045476136838</v>
      </c>
    </row>
    <row r="358" spans="1:17" x14ac:dyDescent="0.3">
      <c r="A358" t="s">
        <v>825</v>
      </c>
      <c r="B358" t="s">
        <v>826</v>
      </c>
      <c r="C358" t="s">
        <v>3138</v>
      </c>
      <c r="D358" t="s">
        <v>40</v>
      </c>
      <c r="E358">
        <v>19061.800710039999</v>
      </c>
      <c r="F358">
        <v>519.1</v>
      </c>
      <c r="G358">
        <v>16.295426417269301</v>
      </c>
      <c r="H358">
        <v>-3.66079084206803</v>
      </c>
      <c r="I358">
        <v>11.0714762277095</v>
      </c>
      <c r="J358">
        <v>2.88462221580069</v>
      </c>
      <c r="K358">
        <v>523.39200616577398</v>
      </c>
      <c r="L358">
        <v>479.830150706822</v>
      </c>
      <c r="M358">
        <v>54.546475726809803</v>
      </c>
      <c r="N358">
        <v>1.8198544049710501</v>
      </c>
      <c r="O358">
        <v>14.7852051627817</v>
      </c>
      <c r="P358">
        <v>45.365443853262398</v>
      </c>
      <c r="Q358">
        <v>0.14566278128406701</v>
      </c>
    </row>
    <row r="359" spans="1:17" x14ac:dyDescent="0.3">
      <c r="A359" t="s">
        <v>827</v>
      </c>
      <c r="B359" t="s">
        <v>828</v>
      </c>
      <c r="C359" t="s">
        <v>3148</v>
      </c>
      <c r="D359" t="s">
        <v>268</v>
      </c>
      <c r="E359">
        <v>19007.038304969999</v>
      </c>
      <c r="F359">
        <v>870.9</v>
      </c>
      <c r="G359">
        <v>32.159843649217898</v>
      </c>
      <c r="H359">
        <v>1.4478528673270199</v>
      </c>
      <c r="I359">
        <v>-8.0694249019668405</v>
      </c>
      <c r="J359">
        <v>-6.5796477531070194E-2</v>
      </c>
      <c r="K359">
        <v>857.04145934993596</v>
      </c>
      <c r="L359">
        <v>795.48099069191505</v>
      </c>
      <c r="M359">
        <v>40.439477874387599</v>
      </c>
      <c r="N359">
        <v>2.0268828362859801</v>
      </c>
      <c r="O359">
        <v>10.001148237455499</v>
      </c>
      <c r="P359">
        <v>62.224084939927302</v>
      </c>
      <c r="Q359">
        <v>0.16087352028669</v>
      </c>
    </row>
    <row r="360" spans="1:17" x14ac:dyDescent="0.3">
      <c r="A360" t="s">
        <v>829</v>
      </c>
      <c r="B360" t="s">
        <v>830</v>
      </c>
      <c r="C360" t="s">
        <v>3146</v>
      </c>
      <c r="D360" t="s">
        <v>244</v>
      </c>
      <c r="E360">
        <v>18911.42627661</v>
      </c>
      <c r="F360">
        <v>434.7</v>
      </c>
      <c r="G360">
        <v>18.228376914972799</v>
      </c>
      <c r="H360">
        <v>2.19723240780645</v>
      </c>
      <c r="I360">
        <v>17.797569693131901</v>
      </c>
      <c r="J360">
        <v>0.65368009946200201</v>
      </c>
      <c r="K360">
        <v>441.46203989215701</v>
      </c>
      <c r="L360">
        <v>401.76636452185602</v>
      </c>
      <c r="M360">
        <v>44.622738265667998</v>
      </c>
      <c r="N360">
        <v>0.50029976091005202</v>
      </c>
      <c r="O360">
        <v>32.838739360478499</v>
      </c>
      <c r="P360">
        <v>53.549982338396298</v>
      </c>
      <c r="Q360">
        <v>5.0137237247018997E-2</v>
      </c>
    </row>
    <row r="361" spans="1:17" hidden="1" x14ac:dyDescent="0.3">
      <c r="A361" t="s">
        <v>831</v>
      </c>
      <c r="B361" t="s">
        <v>832</v>
      </c>
      <c r="C361" t="s">
        <v>3136</v>
      </c>
      <c r="D361" t="s">
        <v>54</v>
      </c>
      <c r="E361">
        <v>18891.666434250001</v>
      </c>
      <c r="F361">
        <v>439.5</v>
      </c>
      <c r="G361">
        <v>6.5390774169422796</v>
      </c>
      <c r="H361">
        <v>2.0289064775761601</v>
      </c>
      <c r="I361">
        <v>26.323819492085999</v>
      </c>
      <c r="J361">
        <v>7.9703005219995804</v>
      </c>
      <c r="K361">
        <v>436.92238217727999</v>
      </c>
      <c r="M361">
        <v>63.784044947170301</v>
      </c>
      <c r="N361">
        <v>0.54424063283034096</v>
      </c>
      <c r="O361">
        <v>17.588168373151198</v>
      </c>
      <c r="P361">
        <v>50.513698630136901</v>
      </c>
    </row>
    <row r="362" spans="1:17" x14ac:dyDescent="0.3">
      <c r="A362" t="s">
        <v>833</v>
      </c>
      <c r="B362" t="s">
        <v>834</v>
      </c>
      <c r="C362" t="s">
        <v>3146</v>
      </c>
      <c r="D362" t="s">
        <v>835</v>
      </c>
      <c r="E362">
        <v>18863.59771595</v>
      </c>
      <c r="F362">
        <v>849.05</v>
      </c>
      <c r="G362">
        <v>10.321863550139501</v>
      </c>
      <c r="H362">
        <v>1.2106294728411</v>
      </c>
      <c r="I362">
        <v>21.954615453486198</v>
      </c>
      <c r="J362">
        <v>-2.60305730882496</v>
      </c>
      <c r="K362">
        <v>840.58417855130301</v>
      </c>
      <c r="L362">
        <v>751.24239880047696</v>
      </c>
      <c r="M362">
        <v>33.078245115455502</v>
      </c>
      <c r="N362">
        <v>0.29587845988359002</v>
      </c>
      <c r="O362">
        <v>10.123078735056801</v>
      </c>
      <c r="P362">
        <v>40.338842975206603</v>
      </c>
      <c r="Q362">
        <v>1.6162685071825E-2</v>
      </c>
    </row>
    <row r="363" spans="1:17" x14ac:dyDescent="0.3">
      <c r="A363" t="s">
        <v>836</v>
      </c>
      <c r="B363" t="s">
        <v>837</v>
      </c>
      <c r="C363" t="s">
        <v>3142</v>
      </c>
      <c r="D363" t="s">
        <v>202</v>
      </c>
      <c r="E363">
        <v>18846.72288936</v>
      </c>
      <c r="F363">
        <v>496.8</v>
      </c>
      <c r="G363">
        <v>-18.900286940068298</v>
      </c>
      <c r="H363">
        <v>-5.3547573837444302</v>
      </c>
      <c r="I363">
        <v>-5.0575440056619501</v>
      </c>
      <c r="J363">
        <v>-3.3875729354702</v>
      </c>
      <c r="K363">
        <v>539.51930359894402</v>
      </c>
      <c r="L363">
        <v>527.94983176432402</v>
      </c>
      <c r="M363">
        <v>29.570872854072999</v>
      </c>
      <c r="N363">
        <v>0.662512855780511</v>
      </c>
      <c r="O363">
        <v>25.281803542673099</v>
      </c>
      <c r="P363">
        <v>22.123893805309699</v>
      </c>
      <c r="Q363">
        <v>6.0546846973525997E-2</v>
      </c>
    </row>
    <row r="364" spans="1:17" x14ac:dyDescent="0.3">
      <c r="A364" t="s">
        <v>838</v>
      </c>
      <c r="B364" t="s">
        <v>839</v>
      </c>
      <c r="C364" t="s">
        <v>3139</v>
      </c>
      <c r="D364" t="s">
        <v>46</v>
      </c>
      <c r="E364">
        <v>18760.0560494399</v>
      </c>
      <c r="F364">
        <v>298.8</v>
      </c>
      <c r="G364">
        <v>79.988501525564701</v>
      </c>
      <c r="H364">
        <v>1.75488965279697</v>
      </c>
      <c r="I364">
        <v>14.136699585745101</v>
      </c>
      <c r="J364">
        <v>1.2938452076484701</v>
      </c>
      <c r="K364">
        <v>304.32710299352601</v>
      </c>
      <c r="L364">
        <v>276.41142520988302</v>
      </c>
      <c r="M364">
        <v>47.102246117198497</v>
      </c>
      <c r="N364">
        <v>0.66533665717069401</v>
      </c>
      <c r="O364">
        <v>21.9879518072289</v>
      </c>
      <c r="P364">
        <v>112.593383137673</v>
      </c>
      <c r="Q364">
        <v>0.165019822428014</v>
      </c>
    </row>
    <row r="365" spans="1:17" x14ac:dyDescent="0.3">
      <c r="A365" t="s">
        <v>840</v>
      </c>
      <c r="B365" t="s">
        <v>841</v>
      </c>
      <c r="C365" t="s">
        <v>3147</v>
      </c>
      <c r="D365" t="s">
        <v>470</v>
      </c>
      <c r="E365">
        <v>18756.552308175</v>
      </c>
      <c r="F365">
        <v>303.35000000000002</v>
      </c>
      <c r="G365">
        <v>31.088576872635699</v>
      </c>
      <c r="H365">
        <v>11.5454997437561</v>
      </c>
      <c r="I365">
        <v>5.6682207934502902</v>
      </c>
      <c r="J365">
        <v>-1.3930224705051499</v>
      </c>
      <c r="K365">
        <v>299.75488314761901</v>
      </c>
      <c r="L365">
        <v>280.62046147480601</v>
      </c>
      <c r="M365">
        <v>46.683077590219298</v>
      </c>
      <c r="N365">
        <v>1.39493089948388</v>
      </c>
      <c r="O365">
        <v>17.3232239986813</v>
      </c>
      <c r="P365">
        <v>61.829821285676204</v>
      </c>
      <c r="Q365">
        <v>2.0279953143835999E-2</v>
      </c>
    </row>
    <row r="366" spans="1:17" x14ac:dyDescent="0.3">
      <c r="A366" t="s">
        <v>842</v>
      </c>
      <c r="B366" t="s">
        <v>843</v>
      </c>
      <c r="C366" t="s">
        <v>3140</v>
      </c>
      <c r="D366" t="s">
        <v>51</v>
      </c>
      <c r="E366">
        <v>18740.105666740001</v>
      </c>
      <c r="F366">
        <v>14606.6</v>
      </c>
      <c r="G366">
        <v>250.507936074339</v>
      </c>
      <c r="H366">
        <v>19.176121896982199</v>
      </c>
      <c r="I366">
        <v>83.394982165054202</v>
      </c>
      <c r="J366">
        <v>-1.52047633994433</v>
      </c>
      <c r="K366">
        <v>12791.7957645758</v>
      </c>
      <c r="L366">
        <v>9309.7028372428103</v>
      </c>
      <c r="M366">
        <v>50.585697151434402</v>
      </c>
      <c r="N366">
        <v>0.67365561025014598</v>
      </c>
      <c r="O366">
        <v>13.133446524173999</v>
      </c>
      <c r="P366">
        <v>283.87406210168001</v>
      </c>
      <c r="Q366">
        <v>0.18790971895662101</v>
      </c>
    </row>
    <row r="367" spans="1:17" x14ac:dyDescent="0.3">
      <c r="A367" t="s">
        <v>844</v>
      </c>
      <c r="B367" t="s">
        <v>845</v>
      </c>
      <c r="C367" t="s">
        <v>3147</v>
      </c>
      <c r="D367" t="s">
        <v>548</v>
      </c>
      <c r="E367">
        <v>18712.128860749999</v>
      </c>
      <c r="F367">
        <v>1223.5</v>
      </c>
      <c r="G367">
        <v>9.6024891009901694</v>
      </c>
      <c r="H367">
        <v>-9.7555928122208009</v>
      </c>
      <c r="I367">
        <v>7.6945203332458201</v>
      </c>
      <c r="J367">
        <v>-4.9411398748224302</v>
      </c>
      <c r="K367">
        <v>1350.05177664908</v>
      </c>
      <c r="L367">
        <v>1282.3054847047599</v>
      </c>
      <c r="M367">
        <v>26.6287623608087</v>
      </c>
      <c r="N367">
        <v>0.65295600028706802</v>
      </c>
      <c r="O367">
        <v>38.945647731916601</v>
      </c>
      <c r="P367">
        <v>47.187969924812002</v>
      </c>
      <c r="Q367">
        <v>0.10330051217743</v>
      </c>
    </row>
    <row r="368" spans="1:17" x14ac:dyDescent="0.3">
      <c r="A368" t="s">
        <v>846</v>
      </c>
      <c r="B368" t="s">
        <v>847</v>
      </c>
      <c r="C368" t="s">
        <v>3147</v>
      </c>
      <c r="D368" t="s">
        <v>161</v>
      </c>
      <c r="E368">
        <v>18641.746088774998</v>
      </c>
      <c r="F368">
        <v>779.65</v>
      </c>
      <c r="G368">
        <v>116.47137340300699</v>
      </c>
      <c r="H368">
        <v>-0.30065202656429701</v>
      </c>
      <c r="I368">
        <v>-13.0049241725114</v>
      </c>
      <c r="J368">
        <v>-0.132782862295826</v>
      </c>
      <c r="K368">
        <v>799.23400808222505</v>
      </c>
      <c r="L368">
        <v>718.383389526212</v>
      </c>
      <c r="M368">
        <v>42.486186788462</v>
      </c>
      <c r="N368">
        <v>0.44173007681197002</v>
      </c>
      <c r="O368">
        <v>25.697428333226402</v>
      </c>
      <c r="P368">
        <v>145.71383548692</v>
      </c>
      <c r="Q368">
        <v>0.18308362646495699</v>
      </c>
    </row>
    <row r="369" spans="1:17" x14ac:dyDescent="0.3">
      <c r="A369" t="s">
        <v>848</v>
      </c>
      <c r="B369" t="s">
        <v>849</v>
      </c>
      <c r="C369" t="s">
        <v>3136</v>
      </c>
      <c r="D369" t="s">
        <v>502</v>
      </c>
      <c r="E369">
        <v>18540.2083776</v>
      </c>
      <c r="F369">
        <v>436.8</v>
      </c>
      <c r="G369">
        <v>-54.488407930357901</v>
      </c>
      <c r="H369">
        <v>-3.99561741478961</v>
      </c>
      <c r="I369">
        <v>2.7235826148188602</v>
      </c>
      <c r="J369">
        <v>3.9268049129097098</v>
      </c>
      <c r="K369">
        <v>453.70059007897402</v>
      </c>
      <c r="L369">
        <v>470.23780685661501</v>
      </c>
      <c r="M369">
        <v>42.054956744451701</v>
      </c>
      <c r="N369">
        <v>0.75214591282418297</v>
      </c>
      <c r="O369">
        <v>50.038490120443399</v>
      </c>
      <c r="P369">
        <v>43.551991586696403</v>
      </c>
      <c r="Q369">
        <v>2.2384885553192999E-2</v>
      </c>
    </row>
    <row r="370" spans="1:17" x14ac:dyDescent="0.3">
      <c r="A370" t="s">
        <v>850</v>
      </c>
      <c r="B370" t="s">
        <v>851</v>
      </c>
      <c r="C370" t="s">
        <v>3140</v>
      </c>
      <c r="D370" t="s">
        <v>51</v>
      </c>
      <c r="E370">
        <v>18538.813345909999</v>
      </c>
      <c r="F370">
        <v>1208.3499999999999</v>
      </c>
      <c r="G370">
        <v>405.91710591990102</v>
      </c>
      <c r="H370">
        <v>22.776257416435499</v>
      </c>
      <c r="I370">
        <v>104.706533362377</v>
      </c>
      <c r="J370">
        <v>5.10510432105169</v>
      </c>
      <c r="K370">
        <v>1015.64454752899</v>
      </c>
      <c r="L370">
        <v>765.81135185444896</v>
      </c>
      <c r="M370">
        <v>65.712305496665607</v>
      </c>
      <c r="N370">
        <v>1.60553450196814</v>
      </c>
      <c r="O370">
        <v>0</v>
      </c>
      <c r="P370">
        <v>442.956638957537</v>
      </c>
      <c r="Q370">
        <v>0.104962367073409</v>
      </c>
    </row>
    <row r="371" spans="1:17" x14ac:dyDescent="0.3">
      <c r="A371" t="s">
        <v>852</v>
      </c>
      <c r="B371" t="s">
        <v>853</v>
      </c>
      <c r="C371" t="s">
        <v>3150</v>
      </c>
      <c r="D371" t="s">
        <v>473</v>
      </c>
      <c r="E371">
        <v>18521.1084825</v>
      </c>
      <c r="F371">
        <v>510.9</v>
      </c>
      <c r="G371">
        <v>-14.443472491159399</v>
      </c>
      <c r="H371">
        <v>-5.84659620309505</v>
      </c>
      <c r="I371">
        <v>-38.295418051755398</v>
      </c>
      <c r="J371">
        <v>4.1319999903487803</v>
      </c>
      <c r="K371">
        <v>562.34209915058796</v>
      </c>
      <c r="L371">
        <v>615.02764181854695</v>
      </c>
      <c r="M371">
        <v>47.035771507443897</v>
      </c>
      <c r="N371">
        <v>0.593933622912453</v>
      </c>
      <c r="O371">
        <v>50.567625758465397</v>
      </c>
      <c r="P371">
        <v>14.5515695067264</v>
      </c>
      <c r="Q371">
        <v>-0.108230624100149</v>
      </c>
    </row>
    <row r="372" spans="1:17" x14ac:dyDescent="0.3">
      <c r="A372" t="s">
        <v>854</v>
      </c>
      <c r="B372" t="s">
        <v>855</v>
      </c>
      <c r="C372" t="s">
        <v>3147</v>
      </c>
      <c r="D372" t="s">
        <v>322</v>
      </c>
      <c r="E372">
        <v>18494.420399999999</v>
      </c>
      <c r="F372">
        <v>1614.5</v>
      </c>
      <c r="G372">
        <v>90.444293760737295</v>
      </c>
      <c r="H372">
        <v>-0.67790804492334999</v>
      </c>
      <c r="I372">
        <v>55.893466123665803</v>
      </c>
      <c r="J372">
        <v>0.234934924933838</v>
      </c>
      <c r="K372">
        <v>1733.1695319957801</v>
      </c>
      <c r="L372">
        <v>1513.32225342009</v>
      </c>
      <c r="M372">
        <v>46.723506392834203</v>
      </c>
      <c r="N372">
        <v>0.97237124406827302</v>
      </c>
      <c r="O372">
        <v>75.521833384948906</v>
      </c>
      <c r="P372">
        <v>139.73568936075401</v>
      </c>
      <c r="Q372">
        <v>0.16268273121865801</v>
      </c>
    </row>
    <row r="373" spans="1:17" x14ac:dyDescent="0.3">
      <c r="A373" t="s">
        <v>856</v>
      </c>
      <c r="B373" t="s">
        <v>857</v>
      </c>
      <c r="C373" t="s">
        <v>3145</v>
      </c>
      <c r="D373" t="s">
        <v>451</v>
      </c>
      <c r="E373">
        <v>18408.397739339998</v>
      </c>
      <c r="F373">
        <v>1289.4000000000001</v>
      </c>
      <c r="G373">
        <v>35.476750887950303</v>
      </c>
      <c r="H373">
        <v>12.611688511230801</v>
      </c>
      <c r="I373">
        <v>14.0241975353432</v>
      </c>
      <c r="J373">
        <v>7.1188297836878798</v>
      </c>
      <c r="K373">
        <v>1264.7878847914899</v>
      </c>
      <c r="L373">
        <v>1151.1552003101001</v>
      </c>
      <c r="M373">
        <v>60.786509647719697</v>
      </c>
      <c r="N373">
        <v>0.59692839406926701</v>
      </c>
      <c r="O373">
        <v>19.722351481309101</v>
      </c>
      <c r="P373">
        <v>77.237113402061794</v>
      </c>
      <c r="Q373">
        <v>0.171332515901434</v>
      </c>
    </row>
    <row r="374" spans="1:17" x14ac:dyDescent="0.3">
      <c r="A374" t="s">
        <v>858</v>
      </c>
      <c r="B374" t="s">
        <v>859</v>
      </c>
      <c r="C374" t="s">
        <v>3146</v>
      </c>
      <c r="D374" t="s">
        <v>40</v>
      </c>
      <c r="E374">
        <v>18301.429492070001</v>
      </c>
      <c r="F374">
        <v>828.55</v>
      </c>
      <c r="G374">
        <v>-22.2105401675149</v>
      </c>
      <c r="H374">
        <v>-2.6185733732711398</v>
      </c>
      <c r="I374">
        <v>-16.794842604239001</v>
      </c>
      <c r="J374">
        <v>-0.64315601476506001</v>
      </c>
      <c r="K374">
        <v>875.023750451355</v>
      </c>
      <c r="L374">
        <v>865.29194781919398</v>
      </c>
      <c r="M374">
        <v>34.220480261986303</v>
      </c>
      <c r="N374">
        <v>0.75239043971188901</v>
      </c>
      <c r="O374">
        <v>23.710095950757299</v>
      </c>
      <c r="P374">
        <v>16.500281214848101</v>
      </c>
    </row>
    <row r="375" spans="1:17" x14ac:dyDescent="0.3">
      <c r="A375" t="s">
        <v>860</v>
      </c>
      <c r="B375" t="s">
        <v>861</v>
      </c>
      <c r="C375" t="s">
        <v>3142</v>
      </c>
      <c r="D375" t="s">
        <v>202</v>
      </c>
      <c r="E375">
        <v>18239.037522929899</v>
      </c>
      <c r="F375">
        <v>750.3</v>
      </c>
      <c r="G375">
        <v>7.3327368927074001</v>
      </c>
      <c r="H375">
        <v>-6.1779073225741499</v>
      </c>
      <c r="I375">
        <v>16.721327575355598</v>
      </c>
      <c r="J375">
        <v>3.5471312594799498</v>
      </c>
      <c r="K375">
        <v>707.67565008275994</v>
      </c>
      <c r="L375">
        <v>644.23514658264901</v>
      </c>
      <c r="M375">
        <v>48.551108547980697</v>
      </c>
      <c r="N375">
        <v>0.54276154087667905</v>
      </c>
      <c r="O375">
        <v>11.1488737838198</v>
      </c>
      <c r="P375">
        <v>49.596251619977998</v>
      </c>
      <c r="Q375">
        <v>4.6371483790563002E-2</v>
      </c>
    </row>
    <row r="376" spans="1:17" x14ac:dyDescent="0.3">
      <c r="A376" t="s">
        <v>862</v>
      </c>
      <c r="B376" t="s">
        <v>863</v>
      </c>
      <c r="C376" t="s">
        <v>3139</v>
      </c>
      <c r="D376" t="s">
        <v>46</v>
      </c>
      <c r="E376">
        <v>18194.486854429899</v>
      </c>
      <c r="F376">
        <v>1564.45</v>
      </c>
      <c r="G376">
        <v>184.90255547961601</v>
      </c>
      <c r="H376">
        <v>-1.5147193658868701</v>
      </c>
      <c r="I376">
        <v>44.4329049568979</v>
      </c>
      <c r="J376">
        <v>-4.9869103362034402</v>
      </c>
      <c r="K376">
        <v>1593.8179364897201</v>
      </c>
      <c r="L376">
        <v>1297.74252310773</v>
      </c>
      <c r="M376">
        <v>33.739764414297099</v>
      </c>
      <c r="N376">
        <v>0.94251364096233203</v>
      </c>
      <c r="O376">
        <v>16.4626546070504</v>
      </c>
      <c r="P376">
        <v>223.73512674598999</v>
      </c>
      <c r="Q376">
        <v>0.19051800955894799</v>
      </c>
    </row>
    <row r="377" spans="1:17" x14ac:dyDescent="0.3">
      <c r="A377" t="s">
        <v>864</v>
      </c>
      <c r="B377" t="s">
        <v>865</v>
      </c>
      <c r="C377" t="s">
        <v>3136</v>
      </c>
      <c r="D377" t="s">
        <v>24</v>
      </c>
      <c r="E377">
        <v>18187.30066592</v>
      </c>
      <c r="F377">
        <v>225.98</v>
      </c>
      <c r="G377">
        <v>31.052459152738699</v>
      </c>
      <c r="H377">
        <v>11.757378531059199</v>
      </c>
      <c r="I377">
        <v>4.3221752192256702</v>
      </c>
      <c r="J377">
        <v>5.9480842197394699</v>
      </c>
      <c r="K377">
        <v>214.54031837337601</v>
      </c>
      <c r="L377">
        <v>197.32163802116099</v>
      </c>
      <c r="M377">
        <v>69.932714651889796</v>
      </c>
      <c r="N377">
        <v>2.2127477069418702</v>
      </c>
      <c r="O377">
        <v>2.99584033985309</v>
      </c>
      <c r="P377">
        <v>59.028852920478499</v>
      </c>
      <c r="Q377">
        <v>0.18738757976870901</v>
      </c>
    </row>
    <row r="378" spans="1:17" x14ac:dyDescent="0.3">
      <c r="A378" t="s">
        <v>866</v>
      </c>
      <c r="B378" t="s">
        <v>867</v>
      </c>
      <c r="C378" t="s">
        <v>3140</v>
      </c>
      <c r="D378" t="s">
        <v>51</v>
      </c>
      <c r="E378">
        <v>18008.837868479899</v>
      </c>
      <c r="F378">
        <v>1323.15</v>
      </c>
      <c r="G378">
        <v>27.079072548709</v>
      </c>
      <c r="H378">
        <v>3.90809045357843</v>
      </c>
      <c r="I378">
        <v>41.546451273655599</v>
      </c>
      <c r="J378">
        <v>2.2102895407746801</v>
      </c>
      <c r="K378">
        <v>1304.7063001485601</v>
      </c>
      <c r="L378">
        <v>1104.61783310497</v>
      </c>
      <c r="M378">
        <v>39.206854304189399</v>
      </c>
      <c r="N378">
        <v>0.29037709732650602</v>
      </c>
      <c r="O378">
        <v>15.0323092619884</v>
      </c>
      <c r="P378">
        <v>63.523450534511497</v>
      </c>
      <c r="Q378">
        <v>4.2678481618861001E-2</v>
      </c>
    </row>
    <row r="379" spans="1:17" x14ac:dyDescent="0.3">
      <c r="A379" t="s">
        <v>868</v>
      </c>
      <c r="B379" t="s">
        <v>869</v>
      </c>
      <c r="C379" t="s">
        <v>3135</v>
      </c>
      <c r="D379" t="s">
        <v>277</v>
      </c>
      <c r="E379">
        <v>17956.098681625001</v>
      </c>
      <c r="F379">
        <v>1283.75</v>
      </c>
      <c r="G379">
        <v>101.205094409644</v>
      </c>
      <c r="H379">
        <v>-2.5014729167046998</v>
      </c>
      <c r="I379">
        <v>23.5745895485577</v>
      </c>
      <c r="J379">
        <v>-1.35945546280021</v>
      </c>
      <c r="K379">
        <v>1210.3293212364399</v>
      </c>
      <c r="L379">
        <v>985.15334888388395</v>
      </c>
      <c r="M379">
        <v>46.499950255818298</v>
      </c>
      <c r="N379">
        <v>0.63942455239700402</v>
      </c>
      <c r="O379">
        <v>20.584225900681599</v>
      </c>
      <c r="P379">
        <v>137.92975627838001</v>
      </c>
      <c r="Q379">
        <v>0.16070547241727601</v>
      </c>
    </row>
    <row r="380" spans="1:17" x14ac:dyDescent="0.3">
      <c r="A380" t="s">
        <v>870</v>
      </c>
      <c r="B380" t="s">
        <v>871</v>
      </c>
      <c r="C380" t="s">
        <v>3149</v>
      </c>
      <c r="D380" t="s">
        <v>139</v>
      </c>
      <c r="E380">
        <v>17897.9169055649</v>
      </c>
      <c r="F380">
        <v>1588.4</v>
      </c>
      <c r="G380">
        <v>102.063197043603</v>
      </c>
      <c r="H380">
        <v>-10.528698306031901</v>
      </c>
      <c r="I380">
        <v>-18.538467636993602</v>
      </c>
      <c r="J380">
        <v>-2.2637302483599102</v>
      </c>
      <c r="K380">
        <v>1742.3348285987599</v>
      </c>
      <c r="L380">
        <v>1607.4648132603199</v>
      </c>
      <c r="M380">
        <v>38.064872054002798</v>
      </c>
      <c r="N380">
        <v>0.89469095785733999</v>
      </c>
      <c r="O380">
        <v>36.036477806093899</v>
      </c>
      <c r="P380">
        <v>129.91197946466801</v>
      </c>
      <c r="Q380">
        <v>6.1137340358791002E-2</v>
      </c>
    </row>
    <row r="381" spans="1:17" x14ac:dyDescent="0.3">
      <c r="A381" t="s">
        <v>872</v>
      </c>
      <c r="B381" t="s">
        <v>873</v>
      </c>
      <c r="C381" t="s">
        <v>3147</v>
      </c>
      <c r="D381" t="s">
        <v>117</v>
      </c>
      <c r="E381">
        <v>17868.26258988</v>
      </c>
      <c r="F381">
        <v>11999.05</v>
      </c>
      <c r="G381">
        <v>107.83516346982501</v>
      </c>
      <c r="H381">
        <v>-11.2366839548604</v>
      </c>
      <c r="I381">
        <v>47.444042416802397</v>
      </c>
      <c r="J381">
        <v>-1.43848321292804</v>
      </c>
      <c r="K381">
        <v>13158.691637596099</v>
      </c>
      <c r="L381">
        <v>11112.455402289001</v>
      </c>
      <c r="M381">
        <v>26.693656069651801</v>
      </c>
      <c r="N381">
        <v>1.25705871391144</v>
      </c>
      <c r="O381">
        <v>30.861193177793201</v>
      </c>
      <c r="P381">
        <v>168.47416290959501</v>
      </c>
    </row>
    <row r="382" spans="1:17" hidden="1" x14ac:dyDescent="0.3">
      <c r="A382" t="s">
        <v>874</v>
      </c>
      <c r="B382" t="s">
        <v>875</v>
      </c>
      <c r="C382" t="s">
        <v>3151</v>
      </c>
      <c r="D382" t="s">
        <v>265</v>
      </c>
      <c r="E382">
        <v>17791.254540000002</v>
      </c>
      <c r="F382">
        <v>16653.8</v>
      </c>
      <c r="G382">
        <v>-0.73910500635335896</v>
      </c>
      <c r="H382">
        <v>-4.3104437092026302</v>
      </c>
      <c r="I382">
        <v>-9.2169755727985692</v>
      </c>
      <c r="J382">
        <v>0.33823514670451499</v>
      </c>
      <c r="K382">
        <v>16407.814783178401</v>
      </c>
      <c r="L382">
        <v>15613.5815678095</v>
      </c>
      <c r="M382">
        <v>49.840426024909299</v>
      </c>
      <c r="N382">
        <v>0.753998302673896</v>
      </c>
      <c r="O382">
        <v>15.2887028786222</v>
      </c>
      <c r="P382">
        <v>30.9024311641762</v>
      </c>
      <c r="Q382">
        <v>6.9395544250830998E-2</v>
      </c>
    </row>
    <row r="383" spans="1:17" x14ac:dyDescent="0.3">
      <c r="A383" t="s">
        <v>876</v>
      </c>
      <c r="B383" t="s">
        <v>877</v>
      </c>
      <c r="C383" t="s">
        <v>3136</v>
      </c>
      <c r="D383" t="s">
        <v>571</v>
      </c>
      <c r="E383">
        <v>17775.864912599998</v>
      </c>
      <c r="F383">
        <v>355.7</v>
      </c>
      <c r="G383">
        <v>-3.6789338428052099</v>
      </c>
      <c r="H383">
        <v>5.81219269544005</v>
      </c>
      <c r="I383">
        <v>0.69121081137849905</v>
      </c>
      <c r="J383">
        <v>-1.3523634064380601</v>
      </c>
      <c r="K383">
        <v>348.91069213168498</v>
      </c>
      <c r="L383">
        <v>329.90561973148601</v>
      </c>
      <c r="M383">
        <v>42.962888889372898</v>
      </c>
      <c r="N383">
        <v>0.75445896895853404</v>
      </c>
      <c r="O383">
        <v>12.9181894855215</v>
      </c>
      <c r="P383">
        <v>27.4225326885187</v>
      </c>
      <c r="Q383">
        <v>-2.1421191912983001E-2</v>
      </c>
    </row>
    <row r="384" spans="1:17" x14ac:dyDescent="0.3">
      <c r="A384" t="s">
        <v>878</v>
      </c>
      <c r="B384" t="s">
        <v>879</v>
      </c>
      <c r="C384" t="s">
        <v>3137</v>
      </c>
      <c r="D384" t="s">
        <v>730</v>
      </c>
      <c r="E384">
        <v>17547.233290228</v>
      </c>
      <c r="F384">
        <v>121.69</v>
      </c>
      <c r="G384">
        <v>59.776023265526099</v>
      </c>
      <c r="H384">
        <v>-14.2650974941682</v>
      </c>
      <c r="I384">
        <v>10.3810510075813</v>
      </c>
      <c r="J384">
        <v>-1.59189618314085</v>
      </c>
      <c r="K384">
        <v>134.14456488980699</v>
      </c>
      <c r="L384">
        <v>117.766979185715</v>
      </c>
      <c r="M384">
        <v>38.410910694557501</v>
      </c>
      <c r="N384">
        <v>0.52686392208840005</v>
      </c>
      <c r="O384">
        <v>40.520995973374902</v>
      </c>
      <c r="P384">
        <v>89.400778210116698</v>
      </c>
      <c r="Q384">
        <v>4.7398048825864E-2</v>
      </c>
    </row>
    <row r="385" spans="1:17" x14ac:dyDescent="0.3">
      <c r="A385" t="s">
        <v>880</v>
      </c>
      <c r="B385" t="s">
        <v>881</v>
      </c>
      <c r="C385" t="s">
        <v>580</v>
      </c>
      <c r="D385" t="s">
        <v>580</v>
      </c>
      <c r="E385">
        <v>17426.40065829</v>
      </c>
      <c r="F385">
        <v>34.630000000000003</v>
      </c>
      <c r="G385">
        <v>-27.6387199974337</v>
      </c>
      <c r="H385">
        <v>-2.0753582082833599</v>
      </c>
      <c r="I385">
        <v>-19.851119810231701</v>
      </c>
      <c r="J385">
        <v>2.1174218265770701</v>
      </c>
      <c r="K385">
        <v>35.415060778323401</v>
      </c>
      <c r="L385">
        <v>37.272995360179998</v>
      </c>
      <c r="M385">
        <v>48.294387052512199</v>
      </c>
      <c r="N385">
        <v>0.65065767765593197</v>
      </c>
      <c r="O385">
        <v>52.757724516315299</v>
      </c>
      <c r="P385">
        <v>9.0022033364809602</v>
      </c>
      <c r="Q385">
        <v>-2.1983260379405001E-2</v>
      </c>
    </row>
    <row r="386" spans="1:17" x14ac:dyDescent="0.3">
      <c r="A386" t="s">
        <v>882</v>
      </c>
      <c r="B386" t="s">
        <v>883</v>
      </c>
      <c r="C386" t="s">
        <v>3146</v>
      </c>
      <c r="D386" t="s">
        <v>599</v>
      </c>
      <c r="E386">
        <v>17423.835960100001</v>
      </c>
      <c r="F386">
        <v>1355.65</v>
      </c>
      <c r="G386">
        <v>-40.3001565373972</v>
      </c>
      <c r="H386">
        <v>0.68443926579982095</v>
      </c>
      <c r="I386">
        <v>-6.9769607001626497</v>
      </c>
      <c r="J386">
        <v>-1.6544467945735899</v>
      </c>
      <c r="K386">
        <v>1417.8634795217899</v>
      </c>
      <c r="L386">
        <v>1458.6662716508999</v>
      </c>
      <c r="M386">
        <v>35.402489595160397</v>
      </c>
      <c r="N386">
        <v>0.91537762752640495</v>
      </c>
      <c r="O386">
        <v>27.1899088997897</v>
      </c>
      <c r="P386">
        <v>6.8282111899133202</v>
      </c>
      <c r="Q386">
        <v>-0.14431107503382401</v>
      </c>
    </row>
    <row r="387" spans="1:17" hidden="1" x14ac:dyDescent="0.3">
      <c r="A387" t="s">
        <v>884</v>
      </c>
      <c r="B387" t="s">
        <v>885</v>
      </c>
      <c r="C387" t="s">
        <v>3148</v>
      </c>
      <c r="D387" t="s">
        <v>886</v>
      </c>
      <c r="E387">
        <v>17234.45674157</v>
      </c>
      <c r="F387">
        <v>1623.1</v>
      </c>
      <c r="G387">
        <v>-11.4487402766235</v>
      </c>
      <c r="H387">
        <v>-5.43655638040096</v>
      </c>
      <c r="I387">
        <v>8.3360017985202095</v>
      </c>
      <c r="J387">
        <v>-0.80491727863613105</v>
      </c>
      <c r="K387">
        <v>1693.5069252589301</v>
      </c>
      <c r="M387">
        <v>31.576315286640401</v>
      </c>
      <c r="N387">
        <v>0.583931405623072</v>
      </c>
      <c r="O387">
        <v>23.2826073562935</v>
      </c>
      <c r="P387">
        <v>31.7825680997036</v>
      </c>
    </row>
    <row r="388" spans="1:17" hidden="1" x14ac:dyDescent="0.3">
      <c r="A388" t="s">
        <v>887</v>
      </c>
      <c r="B388" t="s">
        <v>888</v>
      </c>
      <c r="C388" t="s">
        <v>3151</v>
      </c>
      <c r="D388" t="s">
        <v>57</v>
      </c>
      <c r="E388">
        <v>17164.516937717999</v>
      </c>
      <c r="F388">
        <v>42.73</v>
      </c>
      <c r="G388">
        <v>123.01795990671999</v>
      </c>
      <c r="H388">
        <v>-10.003990836864499</v>
      </c>
      <c r="I388">
        <v>51.472536741924202</v>
      </c>
      <c r="J388">
        <v>1.9533281548688</v>
      </c>
      <c r="K388">
        <v>39.507982835223103</v>
      </c>
      <c r="L388">
        <v>31.35916395297</v>
      </c>
      <c r="M388">
        <v>48.367064793623797</v>
      </c>
      <c r="N388">
        <v>0.27381836409364202</v>
      </c>
      <c r="O388">
        <v>25.532412824713301</v>
      </c>
      <c r="P388">
        <v>154.34523809523799</v>
      </c>
      <c r="Q388">
        <v>0.10058778169247</v>
      </c>
    </row>
    <row r="389" spans="1:17" x14ac:dyDescent="0.3">
      <c r="A389" t="s">
        <v>889</v>
      </c>
      <c r="B389" t="s">
        <v>890</v>
      </c>
      <c r="C389" t="s">
        <v>3136</v>
      </c>
      <c r="D389" t="s">
        <v>458</v>
      </c>
      <c r="E389">
        <v>17148.32416095</v>
      </c>
      <c r="F389">
        <v>1000.1</v>
      </c>
      <c r="G389">
        <v>94.493927381848806</v>
      </c>
      <c r="H389">
        <v>-2.5058022577750201</v>
      </c>
      <c r="I389">
        <v>15.4884458982044</v>
      </c>
      <c r="J389">
        <v>-2.7489718644371202</v>
      </c>
      <c r="K389">
        <v>998.36181675877299</v>
      </c>
      <c r="L389">
        <v>811.93269671627797</v>
      </c>
      <c r="M389">
        <v>35.1392698466558</v>
      </c>
      <c r="N389">
        <v>0.54170698440390996</v>
      </c>
      <c r="O389">
        <v>18.888111188881101</v>
      </c>
      <c r="P389">
        <v>123.535985695127</v>
      </c>
    </row>
    <row r="390" spans="1:17" x14ac:dyDescent="0.3">
      <c r="A390" t="s">
        <v>891</v>
      </c>
      <c r="B390" t="s">
        <v>892</v>
      </c>
      <c r="C390" t="s">
        <v>3136</v>
      </c>
      <c r="D390" t="s">
        <v>218</v>
      </c>
      <c r="E390">
        <v>17126.949242614999</v>
      </c>
      <c r="F390">
        <v>4125.95</v>
      </c>
      <c r="G390">
        <v>89.255080303612701</v>
      </c>
      <c r="H390">
        <v>5.7061571858288804</v>
      </c>
      <c r="I390">
        <v>-3.7960282960703</v>
      </c>
      <c r="J390">
        <v>-4.0215880892882998</v>
      </c>
      <c r="K390">
        <v>3952.86087472184</v>
      </c>
      <c r="L390">
        <v>3568.0939782995301</v>
      </c>
      <c r="M390">
        <v>35.706110830700297</v>
      </c>
      <c r="N390">
        <v>1.6760415536666899</v>
      </c>
      <c r="O390">
        <v>6.2058435027084702</v>
      </c>
      <c r="P390">
        <v>117.837438293603</v>
      </c>
      <c r="Q390">
        <v>0.25992475299026302</v>
      </c>
    </row>
    <row r="391" spans="1:17" x14ac:dyDescent="0.3">
      <c r="A391" t="s">
        <v>893</v>
      </c>
      <c r="B391" t="s">
        <v>894</v>
      </c>
      <c r="C391" t="s">
        <v>3147</v>
      </c>
      <c r="D391" t="s">
        <v>548</v>
      </c>
      <c r="E391">
        <v>17033.672187004999</v>
      </c>
      <c r="F391">
        <v>1506.65</v>
      </c>
      <c r="G391">
        <v>-15.7838704269691</v>
      </c>
      <c r="H391">
        <v>-9.0222892766509695</v>
      </c>
      <c r="I391">
        <v>-17.200842443637299</v>
      </c>
      <c r="J391">
        <v>-7.61218336152365</v>
      </c>
      <c r="K391">
        <v>1652.8526360824401</v>
      </c>
      <c r="L391">
        <v>1620.0685008441901</v>
      </c>
      <c r="M391">
        <v>22.1477648426606</v>
      </c>
      <c r="N391">
        <v>0.88993744123086604</v>
      </c>
      <c r="O391">
        <v>26.237015896193501</v>
      </c>
      <c r="P391">
        <v>14.9851179119285</v>
      </c>
    </row>
    <row r="392" spans="1:17" x14ac:dyDescent="0.3">
      <c r="A392" t="s">
        <v>895</v>
      </c>
      <c r="B392" t="s">
        <v>896</v>
      </c>
      <c r="C392" t="s">
        <v>3136</v>
      </c>
      <c r="D392" t="s">
        <v>218</v>
      </c>
      <c r="E392">
        <v>17005.132042500001</v>
      </c>
      <c r="F392">
        <v>1333.5</v>
      </c>
      <c r="G392">
        <v>50.391332635809</v>
      </c>
      <c r="H392">
        <v>12.262936171389899</v>
      </c>
      <c r="I392">
        <v>33.510066950250398</v>
      </c>
      <c r="J392">
        <v>5.3656458717844702</v>
      </c>
      <c r="K392">
        <v>1211.31142749323</v>
      </c>
      <c r="L392">
        <v>1047.27032315623</v>
      </c>
      <c r="M392">
        <v>62.001949655592398</v>
      </c>
      <c r="N392">
        <v>1.1690706101860799</v>
      </c>
      <c r="O392">
        <v>2.6621672290963501</v>
      </c>
      <c r="P392">
        <v>78.454332552693202</v>
      </c>
      <c r="Q392">
        <v>5.7126008559550004E-3</v>
      </c>
    </row>
    <row r="393" spans="1:17" x14ac:dyDescent="0.3">
      <c r="A393" t="s">
        <v>897</v>
      </c>
      <c r="B393" t="s">
        <v>898</v>
      </c>
      <c r="C393" t="s">
        <v>3135</v>
      </c>
      <c r="D393" t="s">
        <v>21</v>
      </c>
      <c r="E393">
        <v>16989.883531200001</v>
      </c>
      <c r="F393">
        <v>612</v>
      </c>
      <c r="G393">
        <v>-20.767044362719101</v>
      </c>
      <c r="H393">
        <v>1.55633889923246</v>
      </c>
      <c r="I393">
        <v>-17.383724561312601</v>
      </c>
      <c r="J393">
        <v>-0.21942350893847101</v>
      </c>
      <c r="K393">
        <v>621.21938948236402</v>
      </c>
      <c r="L393">
        <v>632.13942602132204</v>
      </c>
      <c r="M393">
        <v>51.0718435395735</v>
      </c>
      <c r="N393">
        <v>0.30697798850434399</v>
      </c>
      <c r="O393">
        <v>42.156862745098003</v>
      </c>
      <c r="P393">
        <v>30.323679727427599</v>
      </c>
      <c r="Q393">
        <v>7.1435602955655E-2</v>
      </c>
    </row>
    <row r="394" spans="1:17" x14ac:dyDescent="0.3">
      <c r="A394" t="s">
        <v>899</v>
      </c>
      <c r="B394" t="s">
        <v>900</v>
      </c>
      <c r="C394" t="s">
        <v>3147</v>
      </c>
      <c r="D394" t="s">
        <v>759</v>
      </c>
      <c r="E394">
        <v>16955.7663975</v>
      </c>
      <c r="F394">
        <v>4071.55</v>
      </c>
      <c r="G394">
        <v>74.621990602867498</v>
      </c>
      <c r="H394">
        <v>13.582795348292899</v>
      </c>
      <c r="I394">
        <v>9.9333553457416404</v>
      </c>
      <c r="J394">
        <v>3.3597394316524198</v>
      </c>
      <c r="K394">
        <v>3880.9721555404199</v>
      </c>
      <c r="L394">
        <v>3666.1391784109201</v>
      </c>
      <c r="M394">
        <v>62.307296910728098</v>
      </c>
      <c r="N394">
        <v>1.11146802699236</v>
      </c>
      <c r="O394">
        <v>34.788962434453701</v>
      </c>
      <c r="P394">
        <v>103.419849616547</v>
      </c>
      <c r="Q394">
        <v>0.11795972138758901</v>
      </c>
    </row>
    <row r="395" spans="1:17" x14ac:dyDescent="0.3">
      <c r="A395" t="s">
        <v>901</v>
      </c>
      <c r="B395" t="s">
        <v>902</v>
      </c>
      <c r="C395" t="s">
        <v>3147</v>
      </c>
      <c r="D395" t="s">
        <v>131</v>
      </c>
      <c r="E395">
        <v>16934.256982759998</v>
      </c>
      <c r="F395">
        <v>1884.35</v>
      </c>
      <c r="G395">
        <v>135.45133854367899</v>
      </c>
      <c r="H395">
        <v>10.9811339537988</v>
      </c>
      <c r="I395">
        <v>68.273280997801294</v>
      </c>
      <c r="J395">
        <v>1.9365013401492099</v>
      </c>
      <c r="K395">
        <v>1724.5256481670999</v>
      </c>
      <c r="L395">
        <v>1329.46550059166</v>
      </c>
      <c r="M395">
        <v>54.016997259778499</v>
      </c>
      <c r="N395">
        <v>0.617893147338343</v>
      </c>
      <c r="O395">
        <v>6.0153368535569296</v>
      </c>
      <c r="P395">
        <v>179.12161161309399</v>
      </c>
      <c r="Q395">
        <v>0.20930721851089301</v>
      </c>
    </row>
    <row r="396" spans="1:17" x14ac:dyDescent="0.3">
      <c r="A396" t="s">
        <v>903</v>
      </c>
      <c r="B396" t="s">
        <v>904</v>
      </c>
      <c r="C396" t="s">
        <v>3138</v>
      </c>
      <c r="D396" t="s">
        <v>905</v>
      </c>
      <c r="E396">
        <v>16902.002098360001</v>
      </c>
      <c r="F396">
        <v>2785.1</v>
      </c>
      <c r="G396">
        <v>83.164706686442898</v>
      </c>
      <c r="H396">
        <v>1.9645316643463</v>
      </c>
      <c r="I396">
        <v>44.386690278006498</v>
      </c>
      <c r="J396">
        <v>-2.8850673898139898</v>
      </c>
      <c r="K396">
        <v>2623.3002176973901</v>
      </c>
      <c r="L396">
        <v>2041.6600849075401</v>
      </c>
      <c r="M396">
        <v>37.547542638197697</v>
      </c>
      <c r="N396">
        <v>1.2947743897634001</v>
      </c>
      <c r="O396">
        <v>9.1020071092599899</v>
      </c>
      <c r="P396">
        <v>127.243798955613</v>
      </c>
    </row>
    <row r="397" spans="1:17" x14ac:dyDescent="0.3">
      <c r="A397" t="s">
        <v>906</v>
      </c>
      <c r="B397" t="s">
        <v>907</v>
      </c>
      <c r="C397" t="s">
        <v>3136</v>
      </c>
      <c r="D397" t="s">
        <v>54</v>
      </c>
      <c r="E397">
        <v>16704.209493028</v>
      </c>
      <c r="F397">
        <v>202.49</v>
      </c>
      <c r="G397">
        <v>-20.431441081514802</v>
      </c>
      <c r="H397">
        <v>8.0654577234288496</v>
      </c>
      <c r="I397">
        <v>-16.134908906649301</v>
      </c>
      <c r="J397">
        <v>15.6698974997588</v>
      </c>
      <c r="K397">
        <v>201.241877436641</v>
      </c>
      <c r="L397">
        <v>208.41093885644901</v>
      </c>
      <c r="M397">
        <v>76.151047852471095</v>
      </c>
      <c r="N397">
        <v>2.5117125474861401</v>
      </c>
      <c r="O397">
        <v>42.8465603239666</v>
      </c>
      <c r="P397">
        <v>13.7648182482161</v>
      </c>
      <c r="Q397">
        <v>5.1346718918135997E-2</v>
      </c>
    </row>
    <row r="398" spans="1:17" x14ac:dyDescent="0.3">
      <c r="A398" t="s">
        <v>908</v>
      </c>
      <c r="B398" t="s">
        <v>909</v>
      </c>
      <c r="C398" t="s">
        <v>3142</v>
      </c>
      <c r="D398" t="s">
        <v>759</v>
      </c>
      <c r="E398">
        <v>16644.781723814998</v>
      </c>
      <c r="F398">
        <v>920.85</v>
      </c>
      <c r="G398">
        <v>16.984016838734799</v>
      </c>
      <c r="H398">
        <v>-2.8827233148661202</v>
      </c>
      <c r="I398">
        <v>14.4920420614399</v>
      </c>
      <c r="J398">
        <v>-3.1503939594750201</v>
      </c>
      <c r="K398">
        <v>954.66737837014898</v>
      </c>
      <c r="L398">
        <v>840.311961401963</v>
      </c>
      <c r="M398">
        <v>36.309399009533998</v>
      </c>
      <c r="N398">
        <v>0.52184791920776896</v>
      </c>
      <c r="O398">
        <v>15.5508497583753</v>
      </c>
      <c r="P398">
        <v>52.952412590316399</v>
      </c>
      <c r="Q398">
        <v>0.175542488819526</v>
      </c>
    </row>
    <row r="399" spans="1:17" x14ac:dyDescent="0.3">
      <c r="A399" t="s">
        <v>910</v>
      </c>
      <c r="B399" t="s">
        <v>911</v>
      </c>
      <c r="C399" t="s">
        <v>3147</v>
      </c>
      <c r="D399" t="s">
        <v>265</v>
      </c>
      <c r="E399">
        <v>16643.05218219</v>
      </c>
      <c r="F399">
        <v>1146.95</v>
      </c>
      <c r="G399">
        <v>84.087650256683006</v>
      </c>
      <c r="H399">
        <v>-0.47565931233152198</v>
      </c>
      <c r="I399">
        <v>5.2226082703175303</v>
      </c>
      <c r="J399">
        <v>-0.31221138907537999</v>
      </c>
      <c r="K399">
        <v>1191.1030530616199</v>
      </c>
      <c r="L399">
        <v>1080.09805711066</v>
      </c>
      <c r="M399">
        <v>47.951658975100898</v>
      </c>
      <c r="N399">
        <v>0.71334331251030203</v>
      </c>
      <c r="O399">
        <v>26.422250316055599</v>
      </c>
      <c r="P399">
        <v>126.804429503658</v>
      </c>
      <c r="Q399">
        <v>0.18138783386774901</v>
      </c>
    </row>
    <row r="400" spans="1:17" x14ac:dyDescent="0.3">
      <c r="A400" t="s">
        <v>912</v>
      </c>
      <c r="B400" t="s">
        <v>913</v>
      </c>
      <c r="C400" t="s">
        <v>3146</v>
      </c>
      <c r="D400" t="s">
        <v>131</v>
      </c>
      <c r="E400">
        <v>16634.463463799999</v>
      </c>
      <c r="F400">
        <v>637</v>
      </c>
      <c r="G400">
        <v>196.44414368872299</v>
      </c>
      <c r="H400">
        <v>-0.37302586947510502</v>
      </c>
      <c r="I400">
        <v>178.736504946222</v>
      </c>
      <c r="J400">
        <v>2.8623360438671201</v>
      </c>
      <c r="K400">
        <v>572.67136114300104</v>
      </c>
      <c r="L400">
        <v>402.24547491635502</v>
      </c>
      <c r="M400">
        <v>53.650672076912201</v>
      </c>
      <c r="N400">
        <v>0.73482405934332595</v>
      </c>
      <c r="O400">
        <v>8.9481946624803701</v>
      </c>
      <c r="P400">
        <v>334.20469649977798</v>
      </c>
      <c r="Q400">
        <v>0.25811088951699102</v>
      </c>
    </row>
    <row r="401" spans="1:17" x14ac:dyDescent="0.3">
      <c r="A401" t="s">
        <v>914</v>
      </c>
      <c r="B401" t="s">
        <v>915</v>
      </c>
      <c r="C401" t="s">
        <v>3150</v>
      </c>
      <c r="D401" t="s">
        <v>473</v>
      </c>
      <c r="E401">
        <v>16512.566317199999</v>
      </c>
      <c r="F401">
        <v>3329.85</v>
      </c>
      <c r="G401">
        <v>-30.017847698042701</v>
      </c>
      <c r="H401">
        <v>2.33126077636387</v>
      </c>
      <c r="I401">
        <v>-9.9534411749936993</v>
      </c>
      <c r="J401">
        <v>-2.21507720016622</v>
      </c>
      <c r="K401">
        <v>3367.80652473182</v>
      </c>
      <c r="L401">
        <v>3465.0804215029002</v>
      </c>
      <c r="M401">
        <v>48.4293192167246</v>
      </c>
      <c r="N401">
        <v>1.2156687593716899</v>
      </c>
      <c r="O401">
        <v>19.508386263645502</v>
      </c>
      <c r="P401">
        <v>15.7826109633338</v>
      </c>
      <c r="Q401">
        <v>-4.2919884919187003E-2</v>
      </c>
    </row>
    <row r="402" spans="1:17" x14ac:dyDescent="0.3">
      <c r="A402" t="s">
        <v>916</v>
      </c>
      <c r="B402" t="s">
        <v>917</v>
      </c>
      <c r="C402" t="s">
        <v>3147</v>
      </c>
      <c r="D402" t="s">
        <v>759</v>
      </c>
      <c r="E402">
        <v>16452.42086772</v>
      </c>
      <c r="F402">
        <v>1221.6500000000001</v>
      </c>
      <c r="G402">
        <v>33.5301136142564</v>
      </c>
      <c r="H402">
        <v>3.3671376919926801</v>
      </c>
      <c r="I402">
        <v>8.2621526668306</v>
      </c>
      <c r="J402">
        <v>-0.77262339421237103</v>
      </c>
      <c r="K402">
        <v>1246.2723756972</v>
      </c>
      <c r="L402">
        <v>1208.7183423982401</v>
      </c>
      <c r="M402">
        <v>58.048427424439303</v>
      </c>
      <c r="N402">
        <v>2.0011666915677102</v>
      </c>
      <c r="O402">
        <v>55.277698195063998</v>
      </c>
      <c r="P402">
        <v>65.054380868742797</v>
      </c>
      <c r="Q402">
        <v>0.23240689917190899</v>
      </c>
    </row>
    <row r="403" spans="1:17" x14ac:dyDescent="0.3">
      <c r="A403" t="s">
        <v>918</v>
      </c>
      <c r="B403" t="s">
        <v>919</v>
      </c>
      <c r="C403" t="s">
        <v>3140</v>
      </c>
      <c r="D403" t="s">
        <v>247</v>
      </c>
      <c r="E403">
        <v>16392.523840000002</v>
      </c>
      <c r="F403">
        <v>1614.2</v>
      </c>
      <c r="G403">
        <v>24.966739504368299</v>
      </c>
      <c r="H403">
        <v>12.681736627924099</v>
      </c>
      <c r="I403">
        <v>9.0658691336860198</v>
      </c>
      <c r="J403">
        <v>7.9280824706230701</v>
      </c>
      <c r="K403">
        <v>1376.5919131002199</v>
      </c>
      <c r="L403">
        <v>1269.46087515468</v>
      </c>
      <c r="M403">
        <v>63.290159737094498</v>
      </c>
      <c r="N403">
        <v>1.3296075980894999</v>
      </c>
      <c r="O403">
        <v>2.1558666831867201</v>
      </c>
      <c r="P403">
        <v>62.566090941134902</v>
      </c>
      <c r="Q403">
        <v>0.14400312039824201</v>
      </c>
    </row>
    <row r="404" spans="1:17" x14ac:dyDescent="0.3">
      <c r="A404" t="s">
        <v>920</v>
      </c>
      <c r="B404" t="s">
        <v>921</v>
      </c>
      <c r="C404" t="s">
        <v>3148</v>
      </c>
      <c r="D404" t="s">
        <v>733</v>
      </c>
      <c r="E404">
        <v>16368.9836471</v>
      </c>
      <c r="F404">
        <v>397.85</v>
      </c>
      <c r="G404">
        <v>25.131098531696999</v>
      </c>
      <c r="H404">
        <v>8.2601320853950693</v>
      </c>
      <c r="I404">
        <v>6.6560818580839198</v>
      </c>
      <c r="J404">
        <v>1.0981372517049399</v>
      </c>
      <c r="K404">
        <v>382.12294946799801</v>
      </c>
      <c r="L404">
        <v>354.773701506637</v>
      </c>
      <c r="M404">
        <v>54.489499524101902</v>
      </c>
      <c r="N404">
        <v>0.68799779439483999</v>
      </c>
      <c r="O404">
        <v>19.2409199447027</v>
      </c>
      <c r="P404">
        <v>56.203376521397701</v>
      </c>
      <c r="Q404">
        <v>0.19775811603502799</v>
      </c>
    </row>
    <row r="405" spans="1:17" x14ac:dyDescent="0.3">
      <c r="A405" t="s">
        <v>922</v>
      </c>
      <c r="B405" t="s">
        <v>923</v>
      </c>
      <c r="C405" t="s">
        <v>3152</v>
      </c>
      <c r="D405" t="s">
        <v>158</v>
      </c>
      <c r="E405">
        <v>16227.64319366</v>
      </c>
      <c r="F405">
        <v>1048.1500000000001</v>
      </c>
      <c r="G405">
        <v>-13.7350216657575</v>
      </c>
      <c r="H405">
        <v>6.8146078681678999</v>
      </c>
      <c r="I405">
        <v>1.6038169980785999</v>
      </c>
      <c r="J405">
        <v>-0.42835414577335101</v>
      </c>
      <c r="K405">
        <v>1058.6653195450001</v>
      </c>
      <c r="L405">
        <v>1023.7717971967</v>
      </c>
      <c r="M405">
        <v>51.207131259383502</v>
      </c>
      <c r="N405">
        <v>0.94478010469178897</v>
      </c>
      <c r="O405">
        <v>15.4414921528407</v>
      </c>
      <c r="P405">
        <v>25.9190293128303</v>
      </c>
      <c r="Q405">
        <v>-1.7440148490439001E-2</v>
      </c>
    </row>
    <row r="406" spans="1:17" x14ac:dyDescent="0.3">
      <c r="A406" t="s">
        <v>924</v>
      </c>
      <c r="B406" t="s">
        <v>925</v>
      </c>
      <c r="C406" t="s">
        <v>3150</v>
      </c>
      <c r="D406" t="s">
        <v>473</v>
      </c>
      <c r="E406">
        <v>16222.300862979901</v>
      </c>
      <c r="F406">
        <v>1526.6</v>
      </c>
      <c r="G406">
        <v>-9.8124817343656794</v>
      </c>
      <c r="H406">
        <v>0.67454951837148103</v>
      </c>
      <c r="I406">
        <v>9.3740053897721403</v>
      </c>
      <c r="J406">
        <v>-0.10011731485310001</v>
      </c>
      <c r="K406">
        <v>1538.19896351327</v>
      </c>
      <c r="L406">
        <v>1476.83291275336</v>
      </c>
      <c r="M406">
        <v>41.466640033695597</v>
      </c>
      <c r="N406">
        <v>0.70681759205458405</v>
      </c>
      <c r="O406">
        <v>10.703524171361201</v>
      </c>
      <c r="P406">
        <v>22.8157683024939</v>
      </c>
      <c r="Q406">
        <v>-8.2466204150629996E-2</v>
      </c>
    </row>
    <row r="407" spans="1:17" x14ac:dyDescent="0.3">
      <c r="A407" t="s">
        <v>926</v>
      </c>
      <c r="B407" t="s">
        <v>927</v>
      </c>
      <c r="C407" t="s">
        <v>3147</v>
      </c>
      <c r="D407" t="s">
        <v>928</v>
      </c>
      <c r="E407">
        <v>16032.9382848</v>
      </c>
      <c r="F407">
        <v>1347.2</v>
      </c>
      <c r="G407">
        <v>34.844197569054998</v>
      </c>
      <c r="H407">
        <v>-0.74681480590368399</v>
      </c>
      <c r="I407">
        <v>-16.420850393916201</v>
      </c>
      <c r="J407">
        <v>2.33221162074851</v>
      </c>
      <c r="K407">
        <v>1326.9961052149799</v>
      </c>
      <c r="L407">
        <v>1257.535907058</v>
      </c>
      <c r="M407">
        <v>53.018451381744299</v>
      </c>
      <c r="N407">
        <v>1.3083680089582099</v>
      </c>
      <c r="O407">
        <v>25.816508313539099</v>
      </c>
      <c r="P407">
        <v>73.910798425095194</v>
      </c>
      <c r="Q407">
        <v>0.18218520290292201</v>
      </c>
    </row>
    <row r="408" spans="1:17" x14ac:dyDescent="0.3">
      <c r="A408" t="s">
        <v>929</v>
      </c>
      <c r="B408" t="s">
        <v>930</v>
      </c>
      <c r="C408" t="s">
        <v>3143</v>
      </c>
      <c r="D408" t="s">
        <v>117</v>
      </c>
      <c r="E408">
        <v>16005.1572834</v>
      </c>
      <c r="F408">
        <v>454.2</v>
      </c>
      <c r="G408">
        <v>96.768596962184901</v>
      </c>
      <c r="H408">
        <v>3.9453305187554499</v>
      </c>
      <c r="I408">
        <v>65.030309018908298</v>
      </c>
      <c r="J408">
        <v>-7.4969673812902098</v>
      </c>
      <c r="K408">
        <v>427.55760061188198</v>
      </c>
      <c r="L408">
        <v>314.89865605975399</v>
      </c>
      <c r="M408">
        <v>31.409640301744599</v>
      </c>
      <c r="N408">
        <v>0.52459488807002297</v>
      </c>
      <c r="O408">
        <v>15.5878467635403</v>
      </c>
      <c r="P408">
        <v>151.98335644937501</v>
      </c>
      <c r="Q408">
        <v>0.16455442013676</v>
      </c>
    </row>
    <row r="409" spans="1:17" x14ac:dyDescent="0.3">
      <c r="A409" t="s">
        <v>931</v>
      </c>
      <c r="B409" t="s">
        <v>932</v>
      </c>
      <c r="C409" t="s">
        <v>3135</v>
      </c>
      <c r="D409" t="s">
        <v>21</v>
      </c>
      <c r="E409">
        <v>15965.994443579901</v>
      </c>
      <c r="F409">
        <v>703.8</v>
      </c>
      <c r="G409">
        <v>16.752917134500201</v>
      </c>
      <c r="H409">
        <v>9.6279867680819393</v>
      </c>
      <c r="I409">
        <v>5.2311586924054003</v>
      </c>
      <c r="J409">
        <v>2.4693407922769302</v>
      </c>
      <c r="K409">
        <v>712.10646125160599</v>
      </c>
      <c r="L409">
        <v>663.21050630592197</v>
      </c>
      <c r="M409">
        <v>57.723995695890601</v>
      </c>
      <c r="N409">
        <v>0.72387573155801599</v>
      </c>
      <c r="O409">
        <v>19.281045751633901</v>
      </c>
      <c r="P409">
        <v>46.624999999999901</v>
      </c>
      <c r="Q409">
        <v>3.9765432627845002E-2</v>
      </c>
    </row>
    <row r="410" spans="1:17" x14ac:dyDescent="0.3">
      <c r="A410" t="s">
        <v>933</v>
      </c>
      <c r="B410" t="s">
        <v>934</v>
      </c>
      <c r="C410" t="s">
        <v>3136</v>
      </c>
      <c r="D410" t="s">
        <v>935</v>
      </c>
      <c r="E410">
        <v>15807.1200188</v>
      </c>
      <c r="F410">
        <v>177.76</v>
      </c>
      <c r="G410">
        <v>14.3824358562283</v>
      </c>
      <c r="H410">
        <v>-7.9072783422952302</v>
      </c>
      <c r="I410">
        <v>6.7224779475998604</v>
      </c>
      <c r="J410">
        <v>-2.9241757798963999</v>
      </c>
      <c r="K410">
        <v>195.021156871475</v>
      </c>
      <c r="L410">
        <v>176.91706284170701</v>
      </c>
      <c r="M410">
        <v>26.157360023788002</v>
      </c>
      <c r="N410">
        <v>0.43216229823846097</v>
      </c>
      <c r="O410">
        <v>37.488748874887399</v>
      </c>
      <c r="P410">
        <v>42.6645264847512</v>
      </c>
      <c r="Q410">
        <v>-6.0435391460095002E-2</v>
      </c>
    </row>
    <row r="411" spans="1:17" x14ac:dyDescent="0.3">
      <c r="A411" t="s">
        <v>936</v>
      </c>
      <c r="B411" t="s">
        <v>937</v>
      </c>
      <c r="C411" t="s">
        <v>3150</v>
      </c>
      <c r="D411" t="s">
        <v>400</v>
      </c>
      <c r="E411">
        <v>15798.032609624999</v>
      </c>
      <c r="F411">
        <v>1251.45</v>
      </c>
      <c r="G411">
        <v>67.928288104832305</v>
      </c>
      <c r="H411">
        <v>19.280019754624799</v>
      </c>
      <c r="I411">
        <v>104.79640700403399</v>
      </c>
      <c r="J411">
        <v>12.2504858162162</v>
      </c>
      <c r="K411">
        <v>1047.3813147558601</v>
      </c>
      <c r="L411">
        <v>829.73709112847405</v>
      </c>
      <c r="M411">
        <v>72.625524518050895</v>
      </c>
      <c r="N411">
        <v>1.24448193488002</v>
      </c>
      <c r="O411">
        <v>6.7521674857165603</v>
      </c>
      <c r="P411">
        <v>178.1</v>
      </c>
      <c r="Q411">
        <v>0.112086281939881</v>
      </c>
    </row>
    <row r="412" spans="1:17" hidden="1" x14ac:dyDescent="0.3">
      <c r="A412" t="s">
        <v>938</v>
      </c>
      <c r="B412" t="s">
        <v>939</v>
      </c>
      <c r="C412" t="s">
        <v>3151</v>
      </c>
      <c r="D412" t="s">
        <v>46</v>
      </c>
      <c r="E412">
        <v>15778.239450995001</v>
      </c>
      <c r="F412">
        <v>1513.55</v>
      </c>
      <c r="G412">
        <v>424.358606056778</v>
      </c>
      <c r="H412">
        <v>-18.438200834873701</v>
      </c>
      <c r="I412">
        <v>-48.967457402647099</v>
      </c>
      <c r="J412">
        <v>-7.9705163428484198</v>
      </c>
      <c r="K412">
        <v>1647.8622537531501</v>
      </c>
      <c r="L412">
        <v>1518.61778490919</v>
      </c>
      <c r="M412">
        <v>30.2091142861347</v>
      </c>
      <c r="N412">
        <v>0.74509210115764601</v>
      </c>
      <c r="O412">
        <v>100.703643751445</v>
      </c>
      <c r="P412">
        <v>475.71319893495598</v>
      </c>
      <c r="Q412">
        <v>0.26383437138663302</v>
      </c>
    </row>
    <row r="413" spans="1:17" x14ac:dyDescent="0.3">
      <c r="A413" t="s">
        <v>940</v>
      </c>
      <c r="B413" t="s">
        <v>941</v>
      </c>
      <c r="C413" t="s">
        <v>3152</v>
      </c>
      <c r="D413" t="s">
        <v>580</v>
      </c>
      <c r="E413">
        <v>15666.5751622799</v>
      </c>
      <c r="F413">
        <v>499.8</v>
      </c>
      <c r="G413">
        <v>2.7511015436616999</v>
      </c>
      <c r="H413">
        <v>-8.0155276947565408</v>
      </c>
      <c r="I413">
        <v>-24.679877326572502</v>
      </c>
      <c r="J413">
        <v>2.9534326565469402</v>
      </c>
      <c r="K413">
        <v>567.85446971456599</v>
      </c>
      <c r="L413">
        <v>580.53296229501098</v>
      </c>
      <c r="M413">
        <v>42.622124922057402</v>
      </c>
      <c r="N413">
        <v>0.77388313333566305</v>
      </c>
      <c r="O413">
        <v>56.512605042016801</v>
      </c>
      <c r="P413">
        <v>35.686168046694704</v>
      </c>
      <c r="Q413">
        <v>0.124960104193918</v>
      </c>
    </row>
    <row r="414" spans="1:17" x14ac:dyDescent="0.3">
      <c r="A414" t="s">
        <v>942</v>
      </c>
      <c r="B414" t="s">
        <v>943</v>
      </c>
      <c r="C414" t="s">
        <v>3139</v>
      </c>
      <c r="D414" t="s">
        <v>46</v>
      </c>
      <c r="E414">
        <v>15662.103264989901</v>
      </c>
      <c r="F414">
        <v>1619.3</v>
      </c>
      <c r="G414">
        <v>17.695915266186599</v>
      </c>
      <c r="H414">
        <v>-2.0333203405046598</v>
      </c>
      <c r="I414">
        <v>8.0985500141123001</v>
      </c>
      <c r="J414">
        <v>0.408155997218629</v>
      </c>
      <c r="K414">
        <v>1612.06768403448</v>
      </c>
      <c r="L414">
        <v>1514.92631307486</v>
      </c>
      <c r="M414">
        <v>43.993661960290801</v>
      </c>
      <c r="N414">
        <v>0.61456210994500304</v>
      </c>
      <c r="O414">
        <v>14.864447600815099</v>
      </c>
      <c r="P414">
        <v>57.988194546075398</v>
      </c>
      <c r="Q414">
        <v>-6.3980078275522004E-2</v>
      </c>
    </row>
    <row r="415" spans="1:17" x14ac:dyDescent="0.3">
      <c r="A415" t="s">
        <v>944</v>
      </c>
      <c r="B415" t="s">
        <v>945</v>
      </c>
      <c r="C415" t="s">
        <v>3136</v>
      </c>
      <c r="D415" t="s">
        <v>54</v>
      </c>
      <c r="E415">
        <v>15659.174619685</v>
      </c>
      <c r="F415">
        <v>981.95</v>
      </c>
      <c r="G415">
        <v>-65.385616966843699</v>
      </c>
      <c r="H415">
        <v>-12.2494391384033</v>
      </c>
      <c r="I415">
        <v>-40.142133834342999</v>
      </c>
      <c r="J415">
        <v>-0.66747283867150597</v>
      </c>
      <c r="K415">
        <v>1125.4544971616001</v>
      </c>
      <c r="L415">
        <v>1289.8533351419101</v>
      </c>
      <c r="M415">
        <v>37.191167550713402</v>
      </c>
      <c r="N415">
        <v>1.4630425626111001</v>
      </c>
      <c r="O415">
        <v>82.901369723509305</v>
      </c>
      <c r="P415">
        <v>7.7290181020296096</v>
      </c>
      <c r="Q415">
        <v>3.9888283272735997E-2</v>
      </c>
    </row>
    <row r="416" spans="1:17" x14ac:dyDescent="0.3">
      <c r="A416" t="s">
        <v>946</v>
      </c>
      <c r="B416" t="s">
        <v>947</v>
      </c>
      <c r="C416" t="s">
        <v>3140</v>
      </c>
      <c r="D416" t="s">
        <v>51</v>
      </c>
      <c r="E416">
        <v>15647.69550546</v>
      </c>
      <c r="F416">
        <v>6794.3</v>
      </c>
      <c r="G416">
        <v>16.820976438663099</v>
      </c>
      <c r="H416">
        <v>-3.1872161755464902E-2</v>
      </c>
      <c r="I416">
        <v>18.1013419734671</v>
      </c>
      <c r="J416">
        <v>1.3568201542337901</v>
      </c>
      <c r="K416">
        <v>6783.3422463895704</v>
      </c>
      <c r="L416">
        <v>6146.0047678409901</v>
      </c>
      <c r="M416">
        <v>44.449680599441201</v>
      </c>
      <c r="N416">
        <v>0.72256555022821201</v>
      </c>
      <c r="O416">
        <v>11.8584695995172</v>
      </c>
      <c r="P416">
        <v>46.226580381440797</v>
      </c>
      <c r="Q416">
        <v>2.3907807756654999E-2</v>
      </c>
    </row>
    <row r="417" spans="1:17" x14ac:dyDescent="0.3">
      <c r="A417" t="s">
        <v>948</v>
      </c>
      <c r="B417" t="s">
        <v>949</v>
      </c>
      <c r="C417" t="s">
        <v>3142</v>
      </c>
      <c r="D417" t="s">
        <v>533</v>
      </c>
      <c r="E417">
        <v>15572.812066279999</v>
      </c>
      <c r="F417">
        <v>561.79999999999995</v>
      </c>
      <c r="G417">
        <v>63.414343187813003</v>
      </c>
      <c r="H417">
        <v>-2.5652012586674902</v>
      </c>
      <c r="I417">
        <v>-3.1779901467066898</v>
      </c>
      <c r="J417">
        <v>-1.4487080469507501</v>
      </c>
      <c r="K417">
        <v>591.16402424655496</v>
      </c>
      <c r="L417">
        <v>527.61215256551395</v>
      </c>
      <c r="M417">
        <v>40.331434078089003</v>
      </c>
      <c r="N417">
        <v>0.50056585755170602</v>
      </c>
      <c r="O417">
        <v>28.871484514061901</v>
      </c>
      <c r="P417">
        <v>97.816901408450605</v>
      </c>
      <c r="Q417">
        <v>0.224935146868882</v>
      </c>
    </row>
    <row r="418" spans="1:17" x14ac:dyDescent="0.3">
      <c r="A418" t="s">
        <v>950</v>
      </c>
      <c r="B418" t="s">
        <v>951</v>
      </c>
      <c r="C418" t="s">
        <v>3150</v>
      </c>
      <c r="D418" t="s">
        <v>284</v>
      </c>
      <c r="E418">
        <v>15511.825711379999</v>
      </c>
      <c r="F418">
        <v>410.95</v>
      </c>
      <c r="G418">
        <v>79.124893908390902</v>
      </c>
      <c r="H418">
        <v>-18.672273545450501</v>
      </c>
      <c r="I418">
        <v>45.575678876800602</v>
      </c>
      <c r="J418">
        <v>-3.8875560401752698</v>
      </c>
      <c r="K418">
        <v>464.11438092338801</v>
      </c>
      <c r="L418">
        <v>357.55373511361199</v>
      </c>
      <c r="M418">
        <v>32.723601913013603</v>
      </c>
      <c r="N418">
        <v>0.34934961606536802</v>
      </c>
      <c r="O418">
        <v>42.207081153424902</v>
      </c>
      <c r="P418">
        <v>112.377260981912</v>
      </c>
      <c r="Q418">
        <v>0.14527390584849001</v>
      </c>
    </row>
    <row r="419" spans="1:17" hidden="1" x14ac:dyDescent="0.3">
      <c r="A419" t="s">
        <v>952</v>
      </c>
      <c r="B419" t="s">
        <v>953</v>
      </c>
      <c r="C419" t="s">
        <v>3151</v>
      </c>
      <c r="D419" t="s">
        <v>742</v>
      </c>
      <c r="E419">
        <v>15502.9956089399</v>
      </c>
      <c r="F419">
        <v>864.79</v>
      </c>
      <c r="G419">
        <v>-1.00604826855013</v>
      </c>
      <c r="H419">
        <v>1.9091911670223101</v>
      </c>
      <c r="I419">
        <v>0.42177431753544198</v>
      </c>
      <c r="J419">
        <v>1.7023202997557001</v>
      </c>
      <c r="K419">
        <v>884.06303209803104</v>
      </c>
      <c r="L419">
        <v>836.07348282647195</v>
      </c>
      <c r="M419">
        <v>63.673105172010501</v>
      </c>
      <c r="N419">
        <v>0.58661784423557195</v>
      </c>
      <c r="O419">
        <v>8.5697105655708299</v>
      </c>
      <c r="P419">
        <v>28.493952631422498</v>
      </c>
      <c r="Q419">
        <v>-2.790653939747E-3</v>
      </c>
    </row>
    <row r="420" spans="1:17" x14ac:dyDescent="0.3">
      <c r="A420" t="s">
        <v>954</v>
      </c>
      <c r="B420" t="s">
        <v>955</v>
      </c>
      <c r="C420" t="s">
        <v>3140</v>
      </c>
      <c r="D420" t="s">
        <v>51</v>
      </c>
      <c r="E420">
        <v>15471.420603839901</v>
      </c>
      <c r="F420">
        <v>2035.4</v>
      </c>
      <c r="G420">
        <v>71.613709804787206</v>
      </c>
      <c r="H420">
        <v>8.8939818889387094</v>
      </c>
      <c r="I420">
        <v>45.681594399538703</v>
      </c>
      <c r="J420">
        <v>8.3213120368990907</v>
      </c>
      <c r="K420">
        <v>1862.5882399326399</v>
      </c>
      <c r="L420">
        <v>1574.7203443681501</v>
      </c>
      <c r="M420">
        <v>65.012606506675894</v>
      </c>
      <c r="N420">
        <v>0.32716557572335803</v>
      </c>
      <c r="O420">
        <v>6.0626903802692302</v>
      </c>
      <c r="P420">
        <v>103.316352012785</v>
      </c>
      <c r="Q420">
        <v>0.104501683418771</v>
      </c>
    </row>
    <row r="421" spans="1:17" x14ac:dyDescent="0.3">
      <c r="A421" t="s">
        <v>956</v>
      </c>
      <c r="B421" t="s">
        <v>957</v>
      </c>
      <c r="C421" t="s">
        <v>3153</v>
      </c>
      <c r="D421" t="s">
        <v>958</v>
      </c>
      <c r="E421">
        <v>15418.31133792</v>
      </c>
      <c r="F421">
        <v>1570.2</v>
      </c>
      <c r="G421">
        <v>-28.6201256089617</v>
      </c>
      <c r="H421">
        <v>0.35053522601343201</v>
      </c>
      <c r="I421">
        <v>10.024482614599499</v>
      </c>
      <c r="J421">
        <v>3.1458178503015799</v>
      </c>
      <c r="K421">
        <v>1570.1611695716699</v>
      </c>
      <c r="L421">
        <v>1514.76996364506</v>
      </c>
      <c r="M421">
        <v>50.596265680348502</v>
      </c>
      <c r="N421">
        <v>0.89793319037697095</v>
      </c>
      <c r="O421">
        <v>16.571137434721599</v>
      </c>
      <c r="P421">
        <v>30.393622321873401</v>
      </c>
      <c r="Q421">
        <v>-4.9212919254921002E-2</v>
      </c>
    </row>
    <row r="422" spans="1:17" x14ac:dyDescent="0.3">
      <c r="A422" t="s">
        <v>959</v>
      </c>
      <c r="B422" t="s">
        <v>960</v>
      </c>
      <c r="C422" t="s">
        <v>3147</v>
      </c>
      <c r="D422" t="s">
        <v>265</v>
      </c>
      <c r="E422">
        <v>15338.2311015299</v>
      </c>
      <c r="F422">
        <v>1931.55</v>
      </c>
      <c r="G422">
        <v>86.577650613679694</v>
      </c>
      <c r="H422">
        <v>3.11183663969409</v>
      </c>
      <c r="I422">
        <v>35.008082408557101</v>
      </c>
      <c r="J422">
        <v>4.3649997741518103</v>
      </c>
      <c r="K422">
        <v>1787.5316311956899</v>
      </c>
      <c r="L422">
        <v>1596.8150584903799</v>
      </c>
      <c r="M422">
        <v>58.518266182055498</v>
      </c>
      <c r="N422">
        <v>1.9439042925990599</v>
      </c>
      <c r="O422">
        <v>38.955760917397903</v>
      </c>
      <c r="P422">
        <v>140.46685340802901</v>
      </c>
      <c r="Q422">
        <v>0.15090426080302299</v>
      </c>
    </row>
    <row r="423" spans="1:17" x14ac:dyDescent="0.3">
      <c r="A423" t="s">
        <v>961</v>
      </c>
      <c r="B423" t="s">
        <v>962</v>
      </c>
      <c r="C423" t="s">
        <v>3135</v>
      </c>
      <c r="D423" t="s">
        <v>21</v>
      </c>
      <c r="E423">
        <v>15215.80681742</v>
      </c>
      <c r="F423">
        <v>550.1</v>
      </c>
      <c r="G423">
        <v>-26.417715010509902</v>
      </c>
      <c r="H423">
        <v>0.94584361511716297</v>
      </c>
      <c r="I423">
        <v>-21.554841441370701</v>
      </c>
      <c r="J423">
        <v>3.9334755444453302</v>
      </c>
      <c r="K423">
        <v>606.64992600041103</v>
      </c>
      <c r="L423">
        <v>632.70683328016901</v>
      </c>
      <c r="M423">
        <v>42.536546956746101</v>
      </c>
      <c r="N423">
        <v>0.75021747120688398</v>
      </c>
      <c r="O423">
        <v>56.671514270132697</v>
      </c>
      <c r="P423">
        <v>1.87037037037036</v>
      </c>
      <c r="Q423">
        <v>3.1871300548839999E-2</v>
      </c>
    </row>
    <row r="424" spans="1:17" x14ac:dyDescent="0.3">
      <c r="A424" t="s">
        <v>963</v>
      </c>
      <c r="B424" t="s">
        <v>964</v>
      </c>
      <c r="C424" t="s">
        <v>3135</v>
      </c>
      <c r="D424" t="s">
        <v>21</v>
      </c>
      <c r="E424">
        <v>15206.63638312</v>
      </c>
      <c r="F424">
        <v>2697.8</v>
      </c>
      <c r="G424">
        <v>233.24971574071901</v>
      </c>
      <c r="H424">
        <v>10.3636138540635</v>
      </c>
      <c r="I424">
        <v>45.817164517528099</v>
      </c>
      <c r="J424">
        <v>1.1299759322052201</v>
      </c>
      <c r="K424">
        <v>2568.90678906208</v>
      </c>
      <c r="L424">
        <v>2111.1652985952901</v>
      </c>
      <c r="M424">
        <v>58.132670125225701</v>
      </c>
      <c r="N424">
        <v>1.2592774991739699</v>
      </c>
      <c r="O424">
        <v>9.3409444732745097</v>
      </c>
      <c r="P424">
        <v>263.24222431668198</v>
      </c>
    </row>
    <row r="425" spans="1:17" x14ac:dyDescent="0.3">
      <c r="A425" t="s">
        <v>965</v>
      </c>
      <c r="B425" t="s">
        <v>966</v>
      </c>
      <c r="C425" t="s">
        <v>3145</v>
      </c>
      <c r="D425" t="s">
        <v>967</v>
      </c>
      <c r="E425">
        <v>15202.385585226</v>
      </c>
      <c r="F425">
        <v>194.46</v>
      </c>
      <c r="G425">
        <v>9.3113895592828904</v>
      </c>
      <c r="H425">
        <v>2.9705566461918802</v>
      </c>
      <c r="I425">
        <v>-18.102988233149699</v>
      </c>
      <c r="J425">
        <v>8.8728890804810003</v>
      </c>
      <c r="K425">
        <v>185.440692174475</v>
      </c>
      <c r="L425">
        <v>193.28663100296799</v>
      </c>
      <c r="M425">
        <v>64.161121698786701</v>
      </c>
      <c r="N425">
        <v>2.4317143770565202</v>
      </c>
      <c r="O425">
        <v>22.1587987246734</v>
      </c>
      <c r="P425">
        <v>36.7510548523206</v>
      </c>
      <c r="Q425">
        <v>1.0328169286374001E-2</v>
      </c>
    </row>
    <row r="426" spans="1:17" x14ac:dyDescent="0.3">
      <c r="A426" t="s">
        <v>968</v>
      </c>
      <c r="B426" t="s">
        <v>969</v>
      </c>
      <c r="C426" t="s">
        <v>3136</v>
      </c>
      <c r="D426" t="s">
        <v>136</v>
      </c>
      <c r="E426">
        <v>15096.101910576001</v>
      </c>
      <c r="F426">
        <v>57.76</v>
      </c>
      <c r="G426">
        <v>139.31003417842001</v>
      </c>
      <c r="H426">
        <v>-7.0419958070039597</v>
      </c>
      <c r="I426">
        <v>8.3242564507868195</v>
      </c>
      <c r="J426">
        <v>5.1147256797112304</v>
      </c>
      <c r="K426">
        <v>62.999593544002501</v>
      </c>
      <c r="L426">
        <v>56.528572958443199</v>
      </c>
      <c r="M426">
        <v>53.030403912546902</v>
      </c>
      <c r="N426">
        <v>0.404306795756116</v>
      </c>
      <c r="O426">
        <v>58.2409972299169</v>
      </c>
      <c r="P426">
        <v>168.02784222737799</v>
      </c>
      <c r="Q426">
        <v>0.138122488326894</v>
      </c>
    </row>
    <row r="427" spans="1:17" hidden="1" x14ac:dyDescent="0.3">
      <c r="A427" t="s">
        <v>970</v>
      </c>
      <c r="B427" t="s">
        <v>971</v>
      </c>
      <c r="C427" t="s">
        <v>3140</v>
      </c>
      <c r="D427" t="s">
        <v>458</v>
      </c>
      <c r="E427">
        <v>14993.786182485001</v>
      </c>
      <c r="F427">
        <v>626.65</v>
      </c>
      <c r="G427">
        <v>-17.0997981422822</v>
      </c>
      <c r="H427">
        <v>-4.1075965077601797</v>
      </c>
      <c r="I427">
        <v>2.6849439328615801</v>
      </c>
      <c r="J427">
        <v>-7.4962249832374601</v>
      </c>
      <c r="K427">
        <v>651.61784569728297</v>
      </c>
      <c r="M427">
        <v>32.372647647494702</v>
      </c>
      <c r="N427">
        <v>0.79267466796393304</v>
      </c>
      <c r="O427">
        <v>17.497805792707201</v>
      </c>
      <c r="P427">
        <v>33.301425228674702</v>
      </c>
    </row>
    <row r="428" spans="1:17" x14ac:dyDescent="0.3">
      <c r="A428" t="s">
        <v>972</v>
      </c>
      <c r="B428" t="s">
        <v>973</v>
      </c>
      <c r="C428" t="s">
        <v>3148</v>
      </c>
      <c r="D428" t="s">
        <v>128</v>
      </c>
      <c r="E428">
        <v>14988.761</v>
      </c>
      <c r="F428">
        <v>2500</v>
      </c>
      <c r="G428">
        <v>-32.511216294652797</v>
      </c>
      <c r="H428">
        <v>-8.11617453481397</v>
      </c>
      <c r="I428">
        <v>-19.699831797344999</v>
      </c>
      <c r="J428">
        <v>3.5122708535546101</v>
      </c>
      <c r="K428">
        <v>2817.0906623396399</v>
      </c>
      <c r="L428">
        <v>2776.4943056708598</v>
      </c>
      <c r="M428">
        <v>33.541925032181403</v>
      </c>
      <c r="N428">
        <v>2.2652767939130301</v>
      </c>
      <c r="O428">
        <v>27.936</v>
      </c>
      <c r="P428">
        <v>12.107623318385601</v>
      </c>
      <c r="Q428">
        <v>-8.1282037945087995E-2</v>
      </c>
    </row>
    <row r="429" spans="1:17" x14ac:dyDescent="0.3">
      <c r="A429" t="s">
        <v>974</v>
      </c>
      <c r="B429" t="s">
        <v>975</v>
      </c>
      <c r="C429" t="s">
        <v>3150</v>
      </c>
      <c r="D429" t="s">
        <v>473</v>
      </c>
      <c r="E429">
        <v>14914.085425560001</v>
      </c>
      <c r="F429">
        <v>4864.3500000000004</v>
      </c>
      <c r="G429">
        <v>-16.804443429115199</v>
      </c>
      <c r="H429">
        <v>-2.92102272586571</v>
      </c>
      <c r="I429">
        <v>4.3569706152734398</v>
      </c>
      <c r="J429">
        <v>-0.91847283810673896</v>
      </c>
      <c r="K429">
        <v>5080.5364480313501</v>
      </c>
      <c r="L429">
        <v>4917.95973998923</v>
      </c>
      <c r="M429">
        <v>40.090505780717102</v>
      </c>
      <c r="N429">
        <v>0.64357717419508598</v>
      </c>
      <c r="O429">
        <v>22.500436851789001</v>
      </c>
      <c r="P429">
        <v>20.973638398408301</v>
      </c>
      <c r="Q429">
        <v>2.1641588375894E-2</v>
      </c>
    </row>
    <row r="430" spans="1:17" x14ac:dyDescent="0.3">
      <c r="A430" t="s">
        <v>976</v>
      </c>
      <c r="B430" t="s">
        <v>977</v>
      </c>
      <c r="C430" t="s">
        <v>580</v>
      </c>
      <c r="D430" t="s">
        <v>580</v>
      </c>
      <c r="E430">
        <v>14450.573072507999</v>
      </c>
      <c r="F430">
        <v>152.21</v>
      </c>
      <c r="G430">
        <v>-25.6616235821438</v>
      </c>
      <c r="H430">
        <v>-1.75821344626315</v>
      </c>
      <c r="I430">
        <v>-5.7421232414250802</v>
      </c>
      <c r="J430">
        <v>-2.5759803718542198</v>
      </c>
      <c r="K430">
        <v>166.339726429031</v>
      </c>
      <c r="L430">
        <v>158.29809078763699</v>
      </c>
      <c r="M430">
        <v>40.941203301173701</v>
      </c>
      <c r="N430">
        <v>0.55162570125156396</v>
      </c>
      <c r="O430">
        <v>39.905393863740798</v>
      </c>
      <c r="P430">
        <v>24.101100693028901</v>
      </c>
      <c r="Q430">
        <v>-6.2726892766600002E-3</v>
      </c>
    </row>
    <row r="431" spans="1:17" x14ac:dyDescent="0.3">
      <c r="A431" t="s">
        <v>978</v>
      </c>
      <c r="B431" t="s">
        <v>979</v>
      </c>
      <c r="C431" t="s">
        <v>3139</v>
      </c>
      <c r="D431" t="s">
        <v>458</v>
      </c>
      <c r="E431">
        <v>14449.352465309999</v>
      </c>
      <c r="F431">
        <v>300.64999999999998</v>
      </c>
      <c r="G431">
        <v>6.2984667509169299</v>
      </c>
      <c r="H431">
        <v>-8.9601432462178394</v>
      </c>
      <c r="I431">
        <v>-22.210896469687199</v>
      </c>
      <c r="J431">
        <v>0.44003660606252398</v>
      </c>
      <c r="K431">
        <v>319.71535697632601</v>
      </c>
      <c r="L431">
        <v>320.98181932832</v>
      </c>
      <c r="M431">
        <v>44.910852535841897</v>
      </c>
      <c r="N431">
        <v>0.60744754694472503</v>
      </c>
      <c r="O431">
        <v>37.360718443372697</v>
      </c>
      <c r="P431">
        <v>38.071182548794397</v>
      </c>
      <c r="Q431">
        <v>8.0065406444634002E-2</v>
      </c>
    </row>
    <row r="432" spans="1:17" x14ac:dyDescent="0.3">
      <c r="A432" t="s">
        <v>980</v>
      </c>
      <c r="B432" t="s">
        <v>981</v>
      </c>
      <c r="C432" t="s">
        <v>3143</v>
      </c>
      <c r="D432" t="s">
        <v>982</v>
      </c>
      <c r="E432">
        <v>14422.677009720001</v>
      </c>
      <c r="F432">
        <v>2119.8000000000002</v>
      </c>
      <c r="G432">
        <v>86.148032572012298</v>
      </c>
      <c r="H432">
        <v>-12.875767692465301</v>
      </c>
      <c r="I432">
        <v>119.781818580438</v>
      </c>
      <c r="J432">
        <v>-5.7343525958710799</v>
      </c>
      <c r="K432">
        <v>2211.1257012859</v>
      </c>
      <c r="L432">
        <v>1635.3320065896601</v>
      </c>
      <c r="M432">
        <v>25.542415645614099</v>
      </c>
      <c r="N432">
        <v>0.74957056714937897</v>
      </c>
      <c r="O432">
        <v>27.370506651570899</v>
      </c>
      <c r="P432">
        <v>190.38356164383501</v>
      </c>
      <c r="Q432">
        <v>0.223640287411283</v>
      </c>
    </row>
    <row r="433" spans="1:17" hidden="1" x14ac:dyDescent="0.3">
      <c r="A433" t="s">
        <v>983</v>
      </c>
      <c r="B433" t="s">
        <v>984</v>
      </c>
      <c r="C433" t="s">
        <v>3151</v>
      </c>
      <c r="D433" t="s">
        <v>161</v>
      </c>
      <c r="E433">
        <v>14384.802162</v>
      </c>
      <c r="F433">
        <v>11940</v>
      </c>
      <c r="G433">
        <v>287.45211105252298</v>
      </c>
      <c r="H433">
        <v>-3.3300726522004598</v>
      </c>
      <c r="I433">
        <v>45.376981934376602</v>
      </c>
      <c r="J433">
        <v>-0.26782915125864498</v>
      </c>
      <c r="K433">
        <v>11637.3422661685</v>
      </c>
      <c r="L433">
        <v>8667.4180570328499</v>
      </c>
      <c r="M433">
        <v>45.957642940800298</v>
      </c>
      <c r="N433">
        <v>0.44210584574266698</v>
      </c>
      <c r="O433">
        <v>16.415410385259602</v>
      </c>
      <c r="P433">
        <v>337.98833498404298</v>
      </c>
      <c r="Q433">
        <v>0.22450590533251799</v>
      </c>
    </row>
    <row r="434" spans="1:17" x14ac:dyDescent="0.3">
      <c r="A434" t="s">
        <v>985</v>
      </c>
      <c r="B434" t="s">
        <v>986</v>
      </c>
      <c r="C434" t="s">
        <v>3137</v>
      </c>
      <c r="D434" t="s">
        <v>27</v>
      </c>
      <c r="E434">
        <v>14358.944154814901</v>
      </c>
      <c r="F434">
        <v>73.45</v>
      </c>
      <c r="G434">
        <v>-41.5077306512649</v>
      </c>
      <c r="H434">
        <v>-8.5408350581702894</v>
      </c>
      <c r="I434">
        <v>-17.5071682221012</v>
      </c>
      <c r="J434">
        <v>-2.3276082784440102</v>
      </c>
      <c r="K434">
        <v>81.881484880504402</v>
      </c>
      <c r="L434">
        <v>84.672427026951198</v>
      </c>
      <c r="M434">
        <v>39.038484314700597</v>
      </c>
      <c r="N434">
        <v>0.470444075705723</v>
      </c>
      <c r="O434">
        <v>51.667801225323302</v>
      </c>
      <c r="P434">
        <v>12.913143735587999</v>
      </c>
      <c r="Q434">
        <v>3.6478555395771002E-2</v>
      </c>
    </row>
    <row r="435" spans="1:17" x14ac:dyDescent="0.3">
      <c r="A435" t="s">
        <v>987</v>
      </c>
      <c r="B435" t="s">
        <v>988</v>
      </c>
      <c r="C435" t="s">
        <v>3150</v>
      </c>
      <c r="D435" t="s">
        <v>989</v>
      </c>
      <c r="E435">
        <v>14321.6793704549</v>
      </c>
      <c r="F435">
        <v>806.55</v>
      </c>
      <c r="G435">
        <v>47.8830502677651</v>
      </c>
      <c r="H435">
        <v>-1.07717421908922</v>
      </c>
      <c r="I435">
        <v>22.3507771498582</v>
      </c>
      <c r="J435">
        <v>4.3335782072022297</v>
      </c>
      <c r="K435">
        <v>801.36369120493396</v>
      </c>
      <c r="L435">
        <v>718.49032721288904</v>
      </c>
      <c r="M435">
        <v>55.883354297314298</v>
      </c>
      <c r="N435">
        <v>0.58817032450829099</v>
      </c>
      <c r="O435">
        <v>8.5487570516397096</v>
      </c>
      <c r="P435">
        <v>76.642575558475599</v>
      </c>
      <c r="Q435">
        <v>5.3816628582797003E-2</v>
      </c>
    </row>
    <row r="436" spans="1:17" x14ac:dyDescent="0.3">
      <c r="A436" t="s">
        <v>990</v>
      </c>
      <c r="B436" t="s">
        <v>991</v>
      </c>
      <c r="C436" t="s">
        <v>3140</v>
      </c>
      <c r="D436" t="s">
        <v>51</v>
      </c>
      <c r="E436">
        <v>14304.1001877</v>
      </c>
      <c r="F436">
        <v>1555.5</v>
      </c>
      <c r="G436">
        <v>199.338127527197</v>
      </c>
      <c r="H436">
        <v>15.4773643424738</v>
      </c>
      <c r="I436">
        <v>66.3697056492244</v>
      </c>
      <c r="J436">
        <v>-1.8095585264351499</v>
      </c>
      <c r="K436">
        <v>1419.07617973635</v>
      </c>
      <c r="L436">
        <v>1067.9364080789801</v>
      </c>
      <c r="M436">
        <v>48.629987662675099</v>
      </c>
      <c r="N436">
        <v>0.93371665009853899</v>
      </c>
      <c r="O436">
        <v>7.6824172291867603</v>
      </c>
      <c r="P436">
        <v>233.083511777301</v>
      </c>
      <c r="Q436">
        <v>0.125263988444516</v>
      </c>
    </row>
    <row r="437" spans="1:17" x14ac:dyDescent="0.3">
      <c r="A437" t="s">
        <v>992</v>
      </c>
      <c r="B437" t="s">
        <v>993</v>
      </c>
      <c r="C437" t="s">
        <v>3134</v>
      </c>
      <c r="D437" t="s">
        <v>194</v>
      </c>
      <c r="E437">
        <v>14239.8044764799</v>
      </c>
      <c r="F437">
        <v>1441.6</v>
      </c>
      <c r="G437">
        <v>12.7707190485369</v>
      </c>
      <c r="H437">
        <v>-19.471221426965698</v>
      </c>
      <c r="I437">
        <v>-8.1474905854182396</v>
      </c>
      <c r="J437">
        <v>-7.5361726260315596</v>
      </c>
      <c r="K437">
        <v>1715.58390646513</v>
      </c>
      <c r="L437">
        <v>1566.3208497179801</v>
      </c>
      <c r="M437">
        <v>23.0508914625484</v>
      </c>
      <c r="N437">
        <v>1.5620236579787701</v>
      </c>
      <c r="O437">
        <v>37.902330743618201</v>
      </c>
      <c r="P437">
        <v>44.304304304304203</v>
      </c>
      <c r="Q437">
        <v>2.9738320418905999E-2</v>
      </c>
    </row>
    <row r="438" spans="1:17" x14ac:dyDescent="0.3">
      <c r="A438" t="s">
        <v>994</v>
      </c>
      <c r="B438" t="s">
        <v>995</v>
      </c>
      <c r="C438" t="s">
        <v>3150</v>
      </c>
      <c r="D438" t="s">
        <v>473</v>
      </c>
      <c r="E438">
        <v>14180.197600220001</v>
      </c>
      <c r="F438">
        <v>754.1</v>
      </c>
      <c r="G438">
        <v>4.7405036132814704</v>
      </c>
      <c r="H438">
        <v>-8.4010654364195698</v>
      </c>
      <c r="I438">
        <v>5.1285740734959404</v>
      </c>
      <c r="J438">
        <v>-4.3621033353610397</v>
      </c>
      <c r="K438">
        <v>809.21580280655701</v>
      </c>
      <c r="L438">
        <v>743.10248277724395</v>
      </c>
      <c r="M438">
        <v>22.9204890126979</v>
      </c>
      <c r="N438">
        <v>0.63133791082939195</v>
      </c>
      <c r="O438">
        <v>22.874950271847201</v>
      </c>
      <c r="P438">
        <v>44.6714628297362</v>
      </c>
      <c r="Q438">
        <v>0.11310126698055201</v>
      </c>
    </row>
    <row r="439" spans="1:17" x14ac:dyDescent="0.3">
      <c r="A439" t="s">
        <v>996</v>
      </c>
      <c r="B439" t="s">
        <v>997</v>
      </c>
      <c r="C439" t="s">
        <v>3141</v>
      </c>
      <c r="D439" t="s">
        <v>117</v>
      </c>
      <c r="E439">
        <v>13961.583388360001</v>
      </c>
      <c r="F439">
        <v>962.2</v>
      </c>
      <c r="G439">
        <v>106.169552054118</v>
      </c>
      <c r="H439">
        <v>-11.468028924428801</v>
      </c>
      <c r="I439">
        <v>81.901297106291594</v>
      </c>
      <c r="J439">
        <v>1.0553913676517199</v>
      </c>
      <c r="K439">
        <v>989.80221193824195</v>
      </c>
      <c r="L439">
        <v>766.75014160155297</v>
      </c>
      <c r="M439">
        <v>41.416818573183001</v>
      </c>
      <c r="N439">
        <v>0.42908400513442801</v>
      </c>
      <c r="O439">
        <v>40.074828517979597</v>
      </c>
      <c r="P439">
        <v>157.20395616145399</v>
      </c>
      <c r="Q439">
        <v>0.19614315723516601</v>
      </c>
    </row>
    <row r="440" spans="1:17" x14ac:dyDescent="0.3">
      <c r="A440" t="s">
        <v>998</v>
      </c>
      <c r="B440" t="s">
        <v>999</v>
      </c>
      <c r="C440" t="s">
        <v>3147</v>
      </c>
      <c r="D440" t="s">
        <v>265</v>
      </c>
      <c r="E440">
        <v>13934.450149300001</v>
      </c>
      <c r="F440">
        <v>800.65</v>
      </c>
      <c r="G440">
        <v>3.8917128043373701</v>
      </c>
      <c r="H440">
        <v>-3.9482895349325098</v>
      </c>
      <c r="I440">
        <v>-20.313465660644599</v>
      </c>
      <c r="J440">
        <v>-5.1769157802605203</v>
      </c>
      <c r="K440">
        <v>882.64138868807697</v>
      </c>
      <c r="L440">
        <v>844.97782594890305</v>
      </c>
      <c r="M440">
        <v>28.691531759122402</v>
      </c>
      <c r="N440">
        <v>1.3476305192693201</v>
      </c>
      <c r="O440">
        <v>32.3924311496908</v>
      </c>
      <c r="P440">
        <v>38.427358702605503</v>
      </c>
      <c r="Q440">
        <v>0.13821618238216199</v>
      </c>
    </row>
    <row r="441" spans="1:17" x14ac:dyDescent="0.3">
      <c r="A441" t="s">
        <v>1000</v>
      </c>
      <c r="B441" t="s">
        <v>1001</v>
      </c>
      <c r="C441" t="s">
        <v>3143</v>
      </c>
      <c r="D441" t="s">
        <v>117</v>
      </c>
      <c r="E441">
        <v>13917.447181650001</v>
      </c>
      <c r="F441">
        <v>47.49</v>
      </c>
      <c r="G441">
        <v>-8.5836364461379304</v>
      </c>
      <c r="H441">
        <v>-7.5482654002754996</v>
      </c>
      <c r="I441">
        <v>-34.631826367996197</v>
      </c>
      <c r="J441">
        <v>3.3235832217354702</v>
      </c>
      <c r="K441">
        <v>50.747269037217997</v>
      </c>
      <c r="L441">
        <v>53.945541672855597</v>
      </c>
      <c r="M441">
        <v>41.593702442801799</v>
      </c>
      <c r="N441">
        <v>0.90435652497791796</v>
      </c>
      <c r="O441">
        <v>55.190566435038903</v>
      </c>
      <c r="P441">
        <v>21.302681992337099</v>
      </c>
    </row>
    <row r="442" spans="1:17" hidden="1" x14ac:dyDescent="0.3">
      <c r="A442" t="s">
        <v>1002</v>
      </c>
      <c r="B442" t="s">
        <v>1003</v>
      </c>
      <c r="C442" t="s">
        <v>3151</v>
      </c>
      <c r="D442" t="s">
        <v>161</v>
      </c>
      <c r="E442">
        <v>13899.929357954999</v>
      </c>
      <c r="F442">
        <v>926.15</v>
      </c>
      <c r="G442">
        <v>421.314853863027</v>
      </c>
      <c r="H442">
        <v>45.0750515619239</v>
      </c>
      <c r="I442">
        <v>33.704034383578303</v>
      </c>
      <c r="J442">
        <v>3.0027224326917001</v>
      </c>
      <c r="K442">
        <v>758.67179151644598</v>
      </c>
      <c r="L442">
        <v>602.28987944390497</v>
      </c>
      <c r="M442">
        <v>71.535928008670197</v>
      </c>
      <c r="N442">
        <v>1.23399796632164</v>
      </c>
      <c r="O442">
        <v>0</v>
      </c>
      <c r="P442">
        <v>478.84374999999898</v>
      </c>
      <c r="Q442">
        <v>0.27557149316287899</v>
      </c>
    </row>
    <row r="443" spans="1:17" x14ac:dyDescent="0.3">
      <c r="A443" t="s">
        <v>1004</v>
      </c>
      <c r="B443" t="s">
        <v>1005</v>
      </c>
      <c r="C443" t="s">
        <v>3140</v>
      </c>
      <c r="D443" t="s">
        <v>51</v>
      </c>
      <c r="E443">
        <v>13805.322063359999</v>
      </c>
      <c r="F443">
        <v>569.6</v>
      </c>
      <c r="G443">
        <v>47.912458093477802</v>
      </c>
      <c r="H443">
        <v>5.6941607931462297</v>
      </c>
      <c r="I443">
        <v>27.053653746061901</v>
      </c>
      <c r="J443">
        <v>-1.2267686132259401</v>
      </c>
      <c r="K443">
        <v>582.356856125832</v>
      </c>
      <c r="L443">
        <v>515.78974160781399</v>
      </c>
      <c r="M443">
        <v>41.322983721161698</v>
      </c>
      <c r="N443">
        <v>0.44455724262465701</v>
      </c>
      <c r="O443">
        <v>26.580056179775202</v>
      </c>
      <c r="P443">
        <v>77.390221114917395</v>
      </c>
      <c r="Q443">
        <v>5.921964499119E-2</v>
      </c>
    </row>
    <row r="444" spans="1:17" x14ac:dyDescent="0.3">
      <c r="A444" t="s">
        <v>1006</v>
      </c>
      <c r="B444" t="s">
        <v>1007</v>
      </c>
      <c r="C444" t="s">
        <v>3138</v>
      </c>
      <c r="D444" t="s">
        <v>1008</v>
      </c>
      <c r="E444">
        <v>13704.3929484</v>
      </c>
      <c r="F444">
        <v>712.8</v>
      </c>
      <c r="G444">
        <v>26.606767393913302</v>
      </c>
      <c r="H444">
        <v>0.78983500292851705</v>
      </c>
      <c r="I444">
        <v>19.145975903637801</v>
      </c>
      <c r="J444">
        <v>-3.81688099519054</v>
      </c>
      <c r="K444">
        <v>760.35966919761904</v>
      </c>
      <c r="L444">
        <v>678.13086856503196</v>
      </c>
      <c r="M444">
        <v>31.728170422656099</v>
      </c>
      <c r="N444">
        <v>0.49473966892874199</v>
      </c>
      <c r="O444">
        <v>22.993827160493801</v>
      </c>
      <c r="P444">
        <v>54.6203904555314</v>
      </c>
      <c r="Q444">
        <v>-9.9928992667630001E-3</v>
      </c>
    </row>
    <row r="445" spans="1:17" x14ac:dyDescent="0.3">
      <c r="A445" t="s">
        <v>1009</v>
      </c>
      <c r="B445" t="s">
        <v>1010</v>
      </c>
      <c r="C445" t="s">
        <v>3145</v>
      </c>
      <c r="D445" t="s">
        <v>733</v>
      </c>
      <c r="E445">
        <v>13672.468414195</v>
      </c>
      <c r="F445">
        <v>2910.55</v>
      </c>
      <c r="G445">
        <v>21.7840507381569</v>
      </c>
      <c r="H445">
        <v>5.3290221515248799</v>
      </c>
      <c r="I445">
        <v>11.722469324080301</v>
      </c>
      <c r="J445">
        <v>6.3754267107979201</v>
      </c>
      <c r="K445">
        <v>2847.4927944701499</v>
      </c>
      <c r="L445">
        <v>2553.2257544447298</v>
      </c>
      <c r="M445">
        <v>60.362874658027003</v>
      </c>
      <c r="N445">
        <v>0.49317820472471802</v>
      </c>
      <c r="O445">
        <v>10.5289378296198</v>
      </c>
      <c r="P445">
        <v>51.118899273104802</v>
      </c>
      <c r="Q445">
        <v>7.0821601040342005E-2</v>
      </c>
    </row>
    <row r="446" spans="1:17" x14ac:dyDescent="0.3">
      <c r="A446" t="s">
        <v>1011</v>
      </c>
      <c r="B446" t="s">
        <v>1012</v>
      </c>
      <c r="C446" t="s">
        <v>3139</v>
      </c>
      <c r="D446" t="s">
        <v>289</v>
      </c>
      <c r="E446">
        <v>13652.003366519901</v>
      </c>
      <c r="F446">
        <v>584.70000000000005</v>
      </c>
      <c r="G446">
        <v>95.454310606028599</v>
      </c>
      <c r="H446">
        <v>-0.30557154007499998</v>
      </c>
      <c r="I446">
        <v>-16.9114747391428</v>
      </c>
      <c r="J446">
        <v>-2.7120004473911101</v>
      </c>
      <c r="K446">
        <v>622.46275799158002</v>
      </c>
      <c r="L446">
        <v>605.67466654362795</v>
      </c>
      <c r="M446">
        <v>46.387560284517797</v>
      </c>
      <c r="N446">
        <v>0.86765125877551597</v>
      </c>
      <c r="O446">
        <v>41.611082606464798</v>
      </c>
      <c r="P446">
        <v>125.840092699884</v>
      </c>
      <c r="Q446">
        <v>2.4592419639824999E-2</v>
      </c>
    </row>
    <row r="447" spans="1:17" x14ac:dyDescent="0.3">
      <c r="A447" t="s">
        <v>1013</v>
      </c>
      <c r="B447" t="s">
        <v>1014</v>
      </c>
      <c r="C447" t="s">
        <v>580</v>
      </c>
      <c r="D447" t="s">
        <v>580</v>
      </c>
      <c r="E447">
        <v>13589.769726</v>
      </c>
      <c r="F447">
        <v>469.95</v>
      </c>
      <c r="G447">
        <v>0.44089215268109699</v>
      </c>
      <c r="H447">
        <v>2.4494893095383898</v>
      </c>
      <c r="I447">
        <v>-0.35841321292066403</v>
      </c>
      <c r="J447">
        <v>6.8860892117625303</v>
      </c>
      <c r="K447">
        <v>470.38860648187102</v>
      </c>
      <c r="L447">
        <v>459.71376603448499</v>
      </c>
      <c r="M447">
        <v>56.161695171603803</v>
      </c>
      <c r="N447">
        <v>0.86737210202901505</v>
      </c>
      <c r="O447">
        <v>25.9708479625492</v>
      </c>
      <c r="P447">
        <v>34.965537047673699</v>
      </c>
      <c r="Q447">
        <v>-1.064731509929E-3</v>
      </c>
    </row>
    <row r="448" spans="1:17" x14ac:dyDescent="0.3">
      <c r="A448" t="s">
        <v>1015</v>
      </c>
      <c r="B448" t="s">
        <v>1016</v>
      </c>
      <c r="C448" t="s">
        <v>3147</v>
      </c>
      <c r="D448" t="s">
        <v>46</v>
      </c>
      <c r="E448">
        <v>13589.301595839999</v>
      </c>
      <c r="F448">
        <v>739.3</v>
      </c>
      <c r="G448">
        <v>11.1799194378574</v>
      </c>
      <c r="H448">
        <v>-4.5115264829469996</v>
      </c>
      <c r="I448">
        <v>28.285403058459099</v>
      </c>
      <c r="J448">
        <v>-2.3916480204511901</v>
      </c>
      <c r="K448">
        <v>742.85084321194404</v>
      </c>
      <c r="L448">
        <v>652.06272645429101</v>
      </c>
      <c r="M448">
        <v>35.908440804157699</v>
      </c>
      <c r="N448">
        <v>0.49059334023865597</v>
      </c>
      <c r="O448">
        <v>11.821993777897999</v>
      </c>
      <c r="P448">
        <v>65.022321428571402</v>
      </c>
      <c r="Q448">
        <v>8.0940535729252E-2</v>
      </c>
    </row>
    <row r="449" spans="1:17" x14ac:dyDescent="0.3">
      <c r="A449" t="s">
        <v>1017</v>
      </c>
      <c r="B449" t="s">
        <v>1018</v>
      </c>
      <c r="C449" t="s">
        <v>3147</v>
      </c>
      <c r="D449" t="s">
        <v>265</v>
      </c>
      <c r="E449">
        <v>13571.55672</v>
      </c>
      <c r="F449">
        <v>4299.1499999999996</v>
      </c>
      <c r="G449">
        <v>26.241277702506402</v>
      </c>
      <c r="H449">
        <v>8.4607000117845192</v>
      </c>
      <c r="I449">
        <v>-0.41888236492094799</v>
      </c>
      <c r="J449">
        <v>-3.17441791411601</v>
      </c>
      <c r="K449">
        <v>4277.7326861782503</v>
      </c>
      <c r="L449">
        <v>4003.4850184357801</v>
      </c>
      <c r="M449">
        <v>41.4202974639987</v>
      </c>
      <c r="N449">
        <v>0.636971831362945</v>
      </c>
      <c r="O449">
        <v>16.302059709477401</v>
      </c>
      <c r="P449">
        <v>55.766304347826001</v>
      </c>
      <c r="Q449">
        <v>0.174238420229612</v>
      </c>
    </row>
    <row r="450" spans="1:17" x14ac:dyDescent="0.3">
      <c r="A450" t="s">
        <v>1019</v>
      </c>
      <c r="B450" t="s">
        <v>1020</v>
      </c>
      <c r="C450" t="s">
        <v>3138</v>
      </c>
      <c r="D450" t="s">
        <v>373</v>
      </c>
      <c r="E450">
        <v>13549.80987488</v>
      </c>
      <c r="F450">
        <v>390.2</v>
      </c>
      <c r="G450">
        <v>109.69145125355701</v>
      </c>
      <c r="H450">
        <v>0.37712210018558001</v>
      </c>
      <c r="I450">
        <v>73.233893948224605</v>
      </c>
      <c r="J450">
        <v>-7.1035877128566201</v>
      </c>
      <c r="K450">
        <v>382.08659722753401</v>
      </c>
      <c r="L450">
        <v>294.74118839662998</v>
      </c>
      <c r="M450">
        <v>42.853868130254099</v>
      </c>
      <c r="N450">
        <v>1.0782536673348599</v>
      </c>
      <c r="O450">
        <v>14.800102511532501</v>
      </c>
      <c r="P450">
        <v>143.87499999999901</v>
      </c>
      <c r="Q450">
        <v>0.191027917594633</v>
      </c>
    </row>
    <row r="451" spans="1:17" x14ac:dyDescent="0.3">
      <c r="A451" t="s">
        <v>1021</v>
      </c>
      <c r="B451" t="s">
        <v>1022</v>
      </c>
      <c r="C451" t="s">
        <v>3147</v>
      </c>
      <c r="D451" t="s">
        <v>91</v>
      </c>
      <c r="E451">
        <v>13547.2807384649</v>
      </c>
      <c r="F451">
        <v>2419.85</v>
      </c>
      <c r="G451">
        <v>2.7188324336158698</v>
      </c>
      <c r="H451">
        <v>12.819854947010301</v>
      </c>
      <c r="I451">
        <v>-24.998659227883401</v>
      </c>
      <c r="J451">
        <v>10.3083852684021</v>
      </c>
      <c r="K451">
        <v>2521.6527412136402</v>
      </c>
      <c r="L451">
        <v>2574.5987663186502</v>
      </c>
      <c r="M451">
        <v>64.1390608540014</v>
      </c>
      <c r="N451">
        <v>1.62870283358118</v>
      </c>
      <c r="O451">
        <v>51.042419984709703</v>
      </c>
      <c r="P451">
        <v>38.198172472872599</v>
      </c>
      <c r="Q451">
        <v>0.12312324365949499</v>
      </c>
    </row>
    <row r="452" spans="1:17" x14ac:dyDescent="0.3">
      <c r="A452" t="s">
        <v>1023</v>
      </c>
      <c r="B452" t="s">
        <v>1024</v>
      </c>
      <c r="C452" t="s">
        <v>3142</v>
      </c>
      <c r="D452" t="s">
        <v>244</v>
      </c>
      <c r="E452">
        <v>13521.15980601</v>
      </c>
      <c r="F452">
        <v>1647.3</v>
      </c>
      <c r="G452">
        <v>17.730047344977802</v>
      </c>
      <c r="H452">
        <v>5.4742308090451397</v>
      </c>
      <c r="I452">
        <v>-11.432204246303799</v>
      </c>
      <c r="J452">
        <v>-0.164630571634893</v>
      </c>
      <c r="K452">
        <v>1657.76008563399</v>
      </c>
      <c r="L452">
        <v>1619.9525294433299</v>
      </c>
      <c r="M452">
        <v>45.775183886179803</v>
      </c>
      <c r="N452">
        <v>0.99217580736794697</v>
      </c>
      <c r="O452">
        <v>34.884356219267801</v>
      </c>
      <c r="P452">
        <v>46.030761047825798</v>
      </c>
      <c r="Q452">
        <v>9.5220238859230005E-2</v>
      </c>
    </row>
    <row r="453" spans="1:17" x14ac:dyDescent="0.3">
      <c r="A453" t="s">
        <v>1025</v>
      </c>
      <c r="B453" t="s">
        <v>1026</v>
      </c>
      <c r="C453" t="s">
        <v>3137</v>
      </c>
      <c r="D453" t="s">
        <v>1027</v>
      </c>
      <c r="E453">
        <v>13500.274090454999</v>
      </c>
      <c r="F453">
        <v>420.65</v>
      </c>
      <c r="G453">
        <v>62.063731007876697</v>
      </c>
      <c r="H453">
        <v>-2.9795811520734099</v>
      </c>
      <c r="I453">
        <v>-3.5229780478509301</v>
      </c>
      <c r="J453">
        <v>6.2766572484133096</v>
      </c>
      <c r="K453">
        <v>438.76136575358697</v>
      </c>
      <c r="L453">
        <v>411.845665488451</v>
      </c>
      <c r="M453">
        <v>53.840321411889697</v>
      </c>
      <c r="N453">
        <v>0.94056524048449497</v>
      </c>
      <c r="O453">
        <v>46.8679424699869</v>
      </c>
      <c r="P453">
        <v>90.900839573405904</v>
      </c>
      <c r="Q453">
        <v>0.117201611328931</v>
      </c>
    </row>
    <row r="454" spans="1:17" hidden="1" x14ac:dyDescent="0.3">
      <c r="A454" t="s">
        <v>1028</v>
      </c>
      <c r="B454" t="s">
        <v>1029</v>
      </c>
      <c r="C454" t="s">
        <v>3151</v>
      </c>
      <c r="D454" t="s">
        <v>463</v>
      </c>
      <c r="E454">
        <v>13463.529187394999</v>
      </c>
      <c r="F454">
        <v>2210.5500000000002</v>
      </c>
      <c r="G454">
        <v>-49.815586431531599</v>
      </c>
      <c r="H454">
        <v>-0.17798174363317601</v>
      </c>
      <c r="I454">
        <v>-30.030844356387799</v>
      </c>
      <c r="J454">
        <v>-3.1856268681549502</v>
      </c>
      <c r="M454">
        <v>42.452635484637703</v>
      </c>
      <c r="O454">
        <v>40.2365927031734</v>
      </c>
      <c r="P454">
        <v>7.5117941734351401</v>
      </c>
    </row>
    <row r="455" spans="1:17" x14ac:dyDescent="0.3">
      <c r="A455" t="s">
        <v>1030</v>
      </c>
      <c r="B455" t="s">
        <v>1031</v>
      </c>
      <c r="C455" t="s">
        <v>3136</v>
      </c>
      <c r="D455" t="s">
        <v>502</v>
      </c>
      <c r="E455">
        <v>13408.9182</v>
      </c>
      <c r="F455">
        <v>140.29</v>
      </c>
      <c r="G455">
        <v>44.743481662179001</v>
      </c>
      <c r="H455">
        <v>-1.63818830646258</v>
      </c>
      <c r="I455">
        <v>59.041626706345298</v>
      </c>
      <c r="J455">
        <v>-0.74337327157441802</v>
      </c>
      <c r="K455">
        <v>132.58353747275501</v>
      </c>
      <c r="L455">
        <v>106.377043114711</v>
      </c>
      <c r="M455">
        <v>43.870999411039499</v>
      </c>
      <c r="N455">
        <v>0.97167583336111796</v>
      </c>
      <c r="O455">
        <v>20.286549290754799</v>
      </c>
      <c r="P455">
        <v>103.31884057971</v>
      </c>
      <c r="Q455">
        <v>5.1591778337523E-2</v>
      </c>
    </row>
    <row r="456" spans="1:17" x14ac:dyDescent="0.3">
      <c r="A456" t="s">
        <v>1032</v>
      </c>
      <c r="B456" t="s">
        <v>1033</v>
      </c>
      <c r="C456" t="s">
        <v>3146</v>
      </c>
      <c r="D456" t="s">
        <v>108</v>
      </c>
      <c r="E456">
        <v>13368.9607965</v>
      </c>
      <c r="F456">
        <v>967.35</v>
      </c>
      <c r="G456">
        <v>61.518560645828501</v>
      </c>
      <c r="H456">
        <v>19.241974103304202</v>
      </c>
      <c r="I456">
        <v>24.085762741106599</v>
      </c>
      <c r="J456">
        <v>-3.0919051172360499</v>
      </c>
      <c r="K456">
        <v>814.78945537401398</v>
      </c>
      <c r="L456">
        <v>697.35029138371794</v>
      </c>
      <c r="M456">
        <v>53.085438341637001</v>
      </c>
      <c r="N456">
        <v>0.92843688347493203</v>
      </c>
      <c r="O456">
        <v>1.30769628366154</v>
      </c>
      <c r="P456">
        <v>121.336231552453</v>
      </c>
    </row>
    <row r="457" spans="1:17" x14ac:dyDescent="0.3">
      <c r="A457" t="s">
        <v>1034</v>
      </c>
      <c r="B457" t="s">
        <v>1035</v>
      </c>
      <c r="C457" t="s">
        <v>3153</v>
      </c>
      <c r="D457" t="s">
        <v>1036</v>
      </c>
      <c r="E457">
        <v>13322.880155519901</v>
      </c>
      <c r="F457">
        <v>86.4</v>
      </c>
      <c r="G457">
        <v>-0.17886402015473701</v>
      </c>
      <c r="H457">
        <v>5.5568697349708902</v>
      </c>
      <c r="I457">
        <v>-7.5411684468961298</v>
      </c>
      <c r="J457">
        <v>3.4661925179110602</v>
      </c>
      <c r="K457">
        <v>83.563805657283297</v>
      </c>
      <c r="L457">
        <v>85.890100382225597</v>
      </c>
      <c r="M457">
        <v>55.773049544817503</v>
      </c>
      <c r="N457">
        <v>0.53668354564343601</v>
      </c>
      <c r="O457">
        <v>57.060185185185098</v>
      </c>
      <c r="P457">
        <v>29.535232383808101</v>
      </c>
      <c r="Q457">
        <v>1.5066024396110001E-3</v>
      </c>
    </row>
    <row r="458" spans="1:17" x14ac:dyDescent="0.3">
      <c r="A458" t="s">
        <v>1037</v>
      </c>
      <c r="B458" t="s">
        <v>1038</v>
      </c>
      <c r="C458" t="s">
        <v>3136</v>
      </c>
      <c r="D458" t="s">
        <v>54</v>
      </c>
      <c r="E458">
        <v>13293.257418944901</v>
      </c>
      <c r="F458">
        <v>157.05000000000001</v>
      </c>
      <c r="G458">
        <v>-12.605350217748301</v>
      </c>
      <c r="H458">
        <v>-12.3297022905347</v>
      </c>
      <c r="I458">
        <v>-28.9071184460933</v>
      </c>
      <c r="J458">
        <v>11.290613696876999</v>
      </c>
      <c r="K458">
        <v>182.70131795840501</v>
      </c>
      <c r="L458">
        <v>184.605102600549</v>
      </c>
      <c r="M458">
        <v>50.211424789996499</v>
      </c>
      <c r="N458">
        <v>2.3358508302907399</v>
      </c>
      <c r="O458">
        <v>46.704871060171897</v>
      </c>
      <c r="P458">
        <v>18.7523629489603</v>
      </c>
      <c r="Q458">
        <v>-4.6288322004184E-2</v>
      </c>
    </row>
    <row r="459" spans="1:17" hidden="1" x14ac:dyDescent="0.3">
      <c r="A459" t="s">
        <v>1039</v>
      </c>
      <c r="B459" t="s">
        <v>1040</v>
      </c>
      <c r="C459" t="s">
        <v>3151</v>
      </c>
      <c r="D459" t="s">
        <v>51</v>
      </c>
      <c r="E459">
        <v>13250.999849719999</v>
      </c>
      <c r="F459">
        <v>841.9</v>
      </c>
      <c r="G459">
        <v>-21.131957010114</v>
      </c>
      <c r="H459">
        <v>13.1760602014041</v>
      </c>
      <c r="I459">
        <v>-1.34721493497028</v>
      </c>
      <c r="J459">
        <v>2.58273243575927</v>
      </c>
      <c r="K459">
        <v>882.591430849213</v>
      </c>
      <c r="M459">
        <v>60.232142497698298</v>
      </c>
      <c r="O459">
        <v>39.672170091459797</v>
      </c>
      <c r="P459">
        <v>16.124137931034401</v>
      </c>
    </row>
    <row r="460" spans="1:17" x14ac:dyDescent="0.3">
      <c r="A460" t="s">
        <v>1041</v>
      </c>
      <c r="B460" t="s">
        <v>1042</v>
      </c>
      <c r="C460" t="s">
        <v>3136</v>
      </c>
      <c r="D460" t="s">
        <v>571</v>
      </c>
      <c r="E460">
        <v>13237.6163787</v>
      </c>
      <c r="F460">
        <v>1672.65</v>
      </c>
      <c r="G460">
        <v>-8.0520394037215208</v>
      </c>
      <c r="H460">
        <v>-2.4421798547951901</v>
      </c>
      <c r="I460">
        <v>-2.3662812958125099</v>
      </c>
      <c r="J460">
        <v>-0.776593994513474</v>
      </c>
      <c r="K460">
        <v>1737.86677109012</v>
      </c>
      <c r="L460">
        <v>1682.90449251988</v>
      </c>
      <c r="M460">
        <v>36.280122821250799</v>
      </c>
      <c r="N460">
        <v>0.481767073841053</v>
      </c>
      <c r="O460">
        <v>18.312258990225001</v>
      </c>
      <c r="P460">
        <v>27.976281560826301</v>
      </c>
      <c r="Q460">
        <v>-9.7673122683436003E-2</v>
      </c>
    </row>
    <row r="461" spans="1:17" x14ac:dyDescent="0.3">
      <c r="A461" t="s">
        <v>1043</v>
      </c>
      <c r="B461" t="s">
        <v>1044</v>
      </c>
      <c r="C461" t="s">
        <v>3140</v>
      </c>
      <c r="D461" t="s">
        <v>51</v>
      </c>
      <c r="E461">
        <v>13125.887902889999</v>
      </c>
      <c r="F461">
        <v>289.64999999999998</v>
      </c>
      <c r="G461">
        <v>147.554625271379</v>
      </c>
      <c r="H461">
        <v>-0.147664550174959</v>
      </c>
      <c r="I461">
        <v>65.741856750248601</v>
      </c>
      <c r="J461">
        <v>2.65866047922878</v>
      </c>
      <c r="K461">
        <v>268.246511257083</v>
      </c>
      <c r="L461">
        <v>206.30141257557599</v>
      </c>
      <c r="M461">
        <v>51.303360408875399</v>
      </c>
      <c r="N461">
        <v>0.37290931629030999</v>
      </c>
      <c r="O461">
        <v>13.5163127912998</v>
      </c>
      <c r="P461">
        <v>178.50961538461499</v>
      </c>
      <c r="Q461">
        <v>0.17012961120283601</v>
      </c>
    </row>
    <row r="462" spans="1:17" x14ac:dyDescent="0.3">
      <c r="A462" t="s">
        <v>1045</v>
      </c>
      <c r="B462" t="s">
        <v>1046</v>
      </c>
      <c r="C462" t="s">
        <v>3147</v>
      </c>
      <c r="D462" t="s">
        <v>117</v>
      </c>
      <c r="E462">
        <v>13088.4947011</v>
      </c>
      <c r="F462">
        <v>195.65</v>
      </c>
      <c r="G462">
        <v>26.475287507454698</v>
      </c>
      <c r="H462">
        <v>-8.7442028733057899</v>
      </c>
      <c r="I462">
        <v>0.98970081640793095</v>
      </c>
      <c r="J462">
        <v>2.6556461561703899</v>
      </c>
      <c r="K462">
        <v>192.86914138846601</v>
      </c>
      <c r="L462">
        <v>180.913653664744</v>
      </c>
      <c r="M462">
        <v>56.793284495277199</v>
      </c>
      <c r="N462">
        <v>0.820512975277644</v>
      </c>
      <c r="O462">
        <v>25.116279069767401</v>
      </c>
      <c r="P462">
        <v>64.135906040268395</v>
      </c>
      <c r="Q462">
        <v>0.10644659448355299</v>
      </c>
    </row>
    <row r="463" spans="1:17" x14ac:dyDescent="0.3">
      <c r="A463" t="s">
        <v>1047</v>
      </c>
      <c r="B463" t="s">
        <v>1048</v>
      </c>
      <c r="C463" t="s">
        <v>3136</v>
      </c>
      <c r="D463" t="s">
        <v>24</v>
      </c>
      <c r="E463">
        <v>13016.568040896</v>
      </c>
      <c r="F463">
        <v>175.74</v>
      </c>
      <c r="G463">
        <v>0.39053084650018999</v>
      </c>
      <c r="H463">
        <v>12.3868092674025</v>
      </c>
      <c r="I463">
        <v>1.30078963083526</v>
      </c>
      <c r="J463">
        <v>4.7526340538575296</v>
      </c>
      <c r="K463">
        <v>164.262873689717</v>
      </c>
      <c r="L463">
        <v>156.772718154942</v>
      </c>
      <c r="M463">
        <v>70.591759128717896</v>
      </c>
      <c r="N463">
        <v>3.3883099439229398</v>
      </c>
      <c r="O463">
        <v>2.01433936497097</v>
      </c>
      <c r="P463">
        <v>40.143540669856399</v>
      </c>
      <c r="Q463">
        <v>-2.3507879024238999E-2</v>
      </c>
    </row>
    <row r="464" spans="1:17" x14ac:dyDescent="0.3">
      <c r="A464" t="s">
        <v>1049</v>
      </c>
      <c r="B464" t="s">
        <v>1050</v>
      </c>
      <c r="C464" t="s">
        <v>3140</v>
      </c>
      <c r="D464" t="s">
        <v>51</v>
      </c>
      <c r="E464">
        <v>12954.174170639901</v>
      </c>
      <c r="F464">
        <v>1057.2</v>
      </c>
      <c r="G464">
        <v>42.300452213706997</v>
      </c>
      <c r="H464">
        <v>3.29578638322059</v>
      </c>
      <c r="I464">
        <v>18.6047350520167</v>
      </c>
      <c r="J464">
        <v>-4.0219616112135199</v>
      </c>
      <c r="K464">
        <v>1080.1513598443</v>
      </c>
      <c r="L464">
        <v>924.951300533785</v>
      </c>
      <c r="M464">
        <v>42.242300809919897</v>
      </c>
      <c r="N464">
        <v>0.58284728075232395</v>
      </c>
      <c r="O464">
        <v>26.286416950435001</v>
      </c>
      <c r="P464">
        <v>71.595520207758398</v>
      </c>
      <c r="Q464">
        <v>4.6473481926532001E-2</v>
      </c>
    </row>
    <row r="465" spans="1:17" x14ac:dyDescent="0.3">
      <c r="A465" t="s">
        <v>1051</v>
      </c>
      <c r="B465" t="s">
        <v>1052</v>
      </c>
      <c r="C465" t="s">
        <v>3147</v>
      </c>
      <c r="D465" t="s">
        <v>117</v>
      </c>
      <c r="E465">
        <v>12948.4880049</v>
      </c>
      <c r="F465">
        <v>424.9</v>
      </c>
      <c r="G465">
        <v>15.910456605456099</v>
      </c>
      <c r="H465">
        <v>21.307599970131601</v>
      </c>
      <c r="I465">
        <v>6.8644183537805796</v>
      </c>
      <c r="J465">
        <v>5.2909619009718902</v>
      </c>
      <c r="K465">
        <v>380.35407176020698</v>
      </c>
      <c r="L465">
        <v>352.25965773768201</v>
      </c>
      <c r="M465">
        <v>59.389576923500002</v>
      </c>
      <c r="N465">
        <v>0.69203800487968703</v>
      </c>
      <c r="O465">
        <v>6.1426217933631504</v>
      </c>
      <c r="P465">
        <v>55.612525178538696</v>
      </c>
      <c r="Q465">
        <v>0.166398307863311</v>
      </c>
    </row>
    <row r="466" spans="1:17" hidden="1" x14ac:dyDescent="0.3">
      <c r="A466" t="s">
        <v>1053</v>
      </c>
      <c r="B466" t="s">
        <v>1054</v>
      </c>
      <c r="C466" t="s">
        <v>3151</v>
      </c>
      <c r="D466" t="s">
        <v>1055</v>
      </c>
      <c r="E466">
        <v>12906.893384999599</v>
      </c>
      <c r="F466">
        <v>100</v>
      </c>
      <c r="G466">
        <v>-26.8650810289523</v>
      </c>
      <c r="I466">
        <v>-7.0803389538085799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1056</v>
      </c>
      <c r="B467" t="s">
        <v>1057</v>
      </c>
      <c r="C467" t="s">
        <v>3147</v>
      </c>
      <c r="D467" t="s">
        <v>161</v>
      </c>
      <c r="E467">
        <v>12896.263977099999</v>
      </c>
      <c r="F467">
        <v>574.70000000000005</v>
      </c>
      <c r="G467">
        <v>9.3197530942703608</v>
      </c>
      <c r="H467">
        <v>-15.682417140761601</v>
      </c>
      <c r="I467">
        <v>-6.1583967288546804</v>
      </c>
      <c r="J467">
        <v>-7.2474100606246399</v>
      </c>
      <c r="K467">
        <v>627.16929833268705</v>
      </c>
      <c r="L467">
        <v>571.85884287203498</v>
      </c>
      <c r="M467">
        <v>30.548417681454399</v>
      </c>
      <c r="N467">
        <v>1.88267722801985</v>
      </c>
      <c r="O467">
        <v>28.606229337045399</v>
      </c>
      <c r="P467">
        <v>45.438441098317099</v>
      </c>
      <c r="Q467">
        <v>0.19291786052454701</v>
      </c>
    </row>
    <row r="468" spans="1:17" x14ac:dyDescent="0.3">
      <c r="A468" t="s">
        <v>1058</v>
      </c>
      <c r="B468" t="s">
        <v>1059</v>
      </c>
      <c r="C468" t="s">
        <v>3136</v>
      </c>
      <c r="D468" t="s">
        <v>218</v>
      </c>
      <c r="E468">
        <v>12888.6572836</v>
      </c>
      <c r="F468">
        <v>3112.7</v>
      </c>
      <c r="G468">
        <v>132.688806817618</v>
      </c>
      <c r="H468">
        <v>10.5350083176035</v>
      </c>
      <c r="I468">
        <v>85.0794289259333</v>
      </c>
      <c r="J468">
        <v>1.9509663797051799</v>
      </c>
      <c r="K468">
        <v>2507.6841186234601</v>
      </c>
      <c r="L468">
        <v>1981.42829272979</v>
      </c>
      <c r="M468">
        <v>60.659782231645899</v>
      </c>
      <c r="N468">
        <v>1.0290554251375601</v>
      </c>
      <c r="O468">
        <v>3.83268544993093</v>
      </c>
      <c r="P468">
        <v>184.64176306524601</v>
      </c>
      <c r="Q468">
        <v>0.186904389519195</v>
      </c>
    </row>
    <row r="469" spans="1:17" x14ac:dyDescent="0.3">
      <c r="A469" t="s">
        <v>1060</v>
      </c>
      <c r="B469" t="s">
        <v>1061</v>
      </c>
      <c r="C469" t="s">
        <v>3138</v>
      </c>
      <c r="D469" t="s">
        <v>197</v>
      </c>
      <c r="E469">
        <v>12802.9381964899</v>
      </c>
      <c r="F469">
        <v>394.15</v>
      </c>
      <c r="G469">
        <v>-9.9413195338470892</v>
      </c>
      <c r="H469">
        <v>-4.1664921887692001</v>
      </c>
      <c r="I469">
        <v>-13.922693007223801</v>
      </c>
      <c r="J469">
        <v>0.96876697968936298</v>
      </c>
      <c r="K469">
        <v>442.60907093831599</v>
      </c>
      <c r="L469">
        <v>438.483236565526</v>
      </c>
      <c r="M469">
        <v>40.522946768856002</v>
      </c>
      <c r="N469">
        <v>0.35832675516371898</v>
      </c>
      <c r="O469">
        <v>38.779652416592597</v>
      </c>
      <c r="P469">
        <v>53.784627389777498</v>
      </c>
    </row>
    <row r="470" spans="1:17" x14ac:dyDescent="0.3">
      <c r="A470" t="s">
        <v>1062</v>
      </c>
      <c r="B470" t="s">
        <v>1063</v>
      </c>
      <c r="C470" t="s">
        <v>3147</v>
      </c>
      <c r="D470" t="s">
        <v>265</v>
      </c>
      <c r="E470">
        <v>12770.822334480001</v>
      </c>
      <c r="F470">
        <v>1919.4</v>
      </c>
      <c r="G470">
        <v>83.595445286837105</v>
      </c>
      <c r="H470">
        <v>6.7509196654188797</v>
      </c>
      <c r="I470">
        <v>13.8534102192374</v>
      </c>
      <c r="J470">
        <v>2.8065608508359898</v>
      </c>
      <c r="K470">
        <v>1830.2249349415599</v>
      </c>
      <c r="L470">
        <v>1575.98551333977</v>
      </c>
      <c r="M470">
        <v>57.675909977826201</v>
      </c>
      <c r="N470">
        <v>0.84382723613660904</v>
      </c>
      <c r="O470">
        <v>6.0201104511826404</v>
      </c>
      <c r="P470">
        <v>111.155115511551</v>
      </c>
      <c r="Q470">
        <v>0.13428320452266199</v>
      </c>
    </row>
    <row r="471" spans="1:17" x14ac:dyDescent="0.3">
      <c r="A471" t="s">
        <v>1064</v>
      </c>
      <c r="B471" t="s">
        <v>1065</v>
      </c>
      <c r="C471" t="s">
        <v>3138</v>
      </c>
      <c r="D471" t="s">
        <v>989</v>
      </c>
      <c r="E471">
        <v>12665.8176011</v>
      </c>
      <c r="F471">
        <v>627.79999999999995</v>
      </c>
      <c r="G471">
        <v>25.089414916829998</v>
      </c>
      <c r="H471">
        <v>8.6159516800708609</v>
      </c>
      <c r="I471">
        <v>51.555163257183096</v>
      </c>
      <c r="J471">
        <v>8.4945226405247194</v>
      </c>
      <c r="K471">
        <v>601.62890509398198</v>
      </c>
      <c r="L471">
        <v>495.27457926855499</v>
      </c>
      <c r="M471">
        <v>65.858580919589102</v>
      </c>
      <c r="N471">
        <v>0.53047830509220795</v>
      </c>
      <c r="O471">
        <v>10.1943294042688</v>
      </c>
      <c r="P471">
        <v>82.765647743813602</v>
      </c>
      <c r="Q471">
        <v>7.5465038095437004E-2</v>
      </c>
    </row>
    <row r="472" spans="1:17" hidden="1" x14ac:dyDescent="0.3">
      <c r="A472" t="s">
        <v>1066</v>
      </c>
      <c r="B472" t="s">
        <v>1067</v>
      </c>
      <c r="C472" t="s">
        <v>3151</v>
      </c>
      <c r="D472" t="s">
        <v>131</v>
      </c>
      <c r="E472">
        <v>12610.035039</v>
      </c>
      <c r="F472">
        <v>415</v>
      </c>
      <c r="G472">
        <v>41.5602436463722</v>
      </c>
      <c r="H472">
        <v>9.4309484810590494</v>
      </c>
      <c r="I472">
        <v>29.1415550228859</v>
      </c>
      <c r="J472">
        <v>4.6232366165252898</v>
      </c>
      <c r="K472">
        <v>401.91658586621799</v>
      </c>
      <c r="L472">
        <v>339.22919410451101</v>
      </c>
      <c r="M472">
        <v>58.371259253032903</v>
      </c>
      <c r="N472">
        <v>0.64728348922971601</v>
      </c>
      <c r="O472">
        <v>14.831325301204799</v>
      </c>
      <c r="P472">
        <v>102.933985330073</v>
      </c>
      <c r="Q472">
        <v>0.186243270018802</v>
      </c>
    </row>
    <row r="473" spans="1:17" x14ac:dyDescent="0.3">
      <c r="A473" t="s">
        <v>1068</v>
      </c>
      <c r="B473" t="s">
        <v>1069</v>
      </c>
      <c r="C473" t="s">
        <v>3144</v>
      </c>
      <c r="D473" t="s">
        <v>75</v>
      </c>
      <c r="E473">
        <v>12596.89751631</v>
      </c>
      <c r="F473">
        <v>352.7</v>
      </c>
      <c r="G473">
        <v>-23.266902148059401</v>
      </c>
      <c r="H473">
        <v>1.58060310872647</v>
      </c>
      <c r="I473">
        <v>-1.8124684867141201</v>
      </c>
      <c r="J473">
        <v>6.39604297717728</v>
      </c>
      <c r="K473">
        <v>348.77412362980499</v>
      </c>
      <c r="L473">
        <v>345.334049237388</v>
      </c>
      <c r="M473">
        <v>48.0748112388601</v>
      </c>
      <c r="N473">
        <v>0.54739496051974201</v>
      </c>
      <c r="O473">
        <v>12.8437765806634</v>
      </c>
      <c r="P473">
        <v>21.0779265362169</v>
      </c>
      <c r="Q473">
        <v>-9.9861015515065002E-2</v>
      </c>
    </row>
    <row r="474" spans="1:17" x14ac:dyDescent="0.3">
      <c r="A474" t="s">
        <v>1070</v>
      </c>
      <c r="B474" t="s">
        <v>1071</v>
      </c>
      <c r="C474" t="s">
        <v>3141</v>
      </c>
      <c r="D474" t="s">
        <v>111</v>
      </c>
      <c r="E474">
        <v>12473.295065139901</v>
      </c>
      <c r="F474">
        <v>18.2</v>
      </c>
      <c r="G474">
        <v>62.718252304380897</v>
      </c>
      <c r="H474">
        <v>4.51532416925677</v>
      </c>
      <c r="I474">
        <v>-16.5330752722165</v>
      </c>
      <c r="J474">
        <v>-0.33130300009838998</v>
      </c>
      <c r="K474">
        <v>18.827661298145301</v>
      </c>
      <c r="L474">
        <v>17.469404668732398</v>
      </c>
      <c r="M474">
        <v>41.854860352478397</v>
      </c>
      <c r="N474">
        <v>1.1484796599807501</v>
      </c>
      <c r="O474">
        <v>31.868131868131801</v>
      </c>
      <c r="P474">
        <v>92.592592592592595</v>
      </c>
      <c r="Q474">
        <v>0.12409231362128401</v>
      </c>
    </row>
    <row r="475" spans="1:17" x14ac:dyDescent="0.3">
      <c r="A475" t="s">
        <v>1072</v>
      </c>
      <c r="B475" t="s">
        <v>1073</v>
      </c>
      <c r="C475" t="s">
        <v>3138</v>
      </c>
      <c r="D475" t="s">
        <v>125</v>
      </c>
      <c r="E475">
        <v>12397.132454799999</v>
      </c>
      <c r="F475">
        <v>1948.25</v>
      </c>
      <c r="G475">
        <v>0.367572032272097</v>
      </c>
      <c r="H475">
        <v>6.0463337615816501E-2</v>
      </c>
      <c r="I475">
        <v>9.5115222071728596</v>
      </c>
      <c r="J475">
        <v>2.4296547253566101</v>
      </c>
      <c r="K475">
        <v>2007.7080032649601</v>
      </c>
      <c r="L475">
        <v>1907.4746131039201</v>
      </c>
      <c r="M475">
        <v>47.990246442050299</v>
      </c>
      <c r="N475">
        <v>1.3937485710250199</v>
      </c>
      <c r="O475">
        <v>27.4990375978442</v>
      </c>
      <c r="P475">
        <v>35.281047113147899</v>
      </c>
      <c r="Q475">
        <v>-5.7774487324331998E-2</v>
      </c>
    </row>
    <row r="476" spans="1:17" x14ac:dyDescent="0.3">
      <c r="A476" t="s">
        <v>1074</v>
      </c>
      <c r="B476" t="s">
        <v>1075</v>
      </c>
      <c r="C476" t="s">
        <v>3147</v>
      </c>
      <c r="D476" t="s">
        <v>75</v>
      </c>
      <c r="E476">
        <v>12243.4695475399</v>
      </c>
      <c r="F476">
        <v>592.9</v>
      </c>
      <c r="G476">
        <v>-40.3860845295358</v>
      </c>
      <c r="H476">
        <v>-0.241347279760455</v>
      </c>
      <c r="I476">
        <v>-15.136476039952599</v>
      </c>
      <c r="J476">
        <v>-2.11335149306126</v>
      </c>
      <c r="K476">
        <v>597.71587162396895</v>
      </c>
      <c r="L476">
        <v>627.73949310623004</v>
      </c>
      <c r="M476">
        <v>33.6821714494031</v>
      </c>
      <c r="N476">
        <v>0.33218177593269199</v>
      </c>
      <c r="O476">
        <v>38.977905211671398</v>
      </c>
      <c r="P476">
        <v>17.580565195835302</v>
      </c>
      <c r="Q476">
        <v>4.6122699319151E-2</v>
      </c>
    </row>
    <row r="477" spans="1:17" x14ac:dyDescent="0.3">
      <c r="A477" t="s">
        <v>1076</v>
      </c>
      <c r="B477" t="s">
        <v>1077</v>
      </c>
      <c r="C477" t="s">
        <v>3142</v>
      </c>
      <c r="D477" t="s">
        <v>265</v>
      </c>
      <c r="E477">
        <v>12164.319605445</v>
      </c>
      <c r="F477">
        <v>5099.1499999999996</v>
      </c>
      <c r="G477">
        <v>-22.133935777555699</v>
      </c>
      <c r="H477">
        <v>-16.158972041080201</v>
      </c>
      <c r="I477">
        <v>7.8806016285318004</v>
      </c>
      <c r="J477">
        <v>-8.2870787434906106</v>
      </c>
      <c r="K477">
        <v>5799.3012852041002</v>
      </c>
      <c r="L477">
        <v>5234.41376216146</v>
      </c>
      <c r="M477">
        <v>20.867445933373901</v>
      </c>
      <c r="N477">
        <v>0.71525727632299496</v>
      </c>
      <c r="O477">
        <v>39.655628879322997</v>
      </c>
      <c r="P477">
        <v>34.825028754247001</v>
      </c>
      <c r="Q477">
        <v>7.9212444896758993E-2</v>
      </c>
    </row>
    <row r="478" spans="1:17" x14ac:dyDescent="0.3">
      <c r="A478" t="s">
        <v>1078</v>
      </c>
      <c r="B478" t="s">
        <v>1079</v>
      </c>
      <c r="C478" t="s">
        <v>3142</v>
      </c>
      <c r="D478" t="s">
        <v>202</v>
      </c>
      <c r="E478">
        <v>12092.262420845</v>
      </c>
      <c r="F478">
        <v>513.95000000000005</v>
      </c>
      <c r="G478">
        <v>30.885072439433099</v>
      </c>
      <c r="H478">
        <v>-9.9640366494974195</v>
      </c>
      <c r="I478">
        <v>17.8012064234238</v>
      </c>
      <c r="J478">
        <v>-1.21844125868696</v>
      </c>
      <c r="K478">
        <v>538.931865834326</v>
      </c>
      <c r="L478">
        <v>476.11037439214903</v>
      </c>
      <c r="M478">
        <v>39.715949484524501</v>
      </c>
      <c r="N478">
        <v>0.35948898724454698</v>
      </c>
      <c r="O478">
        <v>26.8605895515127</v>
      </c>
      <c r="P478">
        <v>59.6365895325361</v>
      </c>
      <c r="Q478">
        <v>0.11954452321603699</v>
      </c>
    </row>
    <row r="479" spans="1:17" hidden="1" x14ac:dyDescent="0.3">
      <c r="A479" t="s">
        <v>1080</v>
      </c>
      <c r="B479" t="s">
        <v>1081</v>
      </c>
      <c r="C479" t="s">
        <v>3151</v>
      </c>
      <c r="D479" t="s">
        <v>307</v>
      </c>
      <c r="E479">
        <v>11831.10825386</v>
      </c>
      <c r="F479">
        <v>863.9</v>
      </c>
      <c r="G479">
        <v>-18.9719874858026</v>
      </c>
      <c r="H479">
        <v>6.1981520541907198</v>
      </c>
      <c r="I479">
        <v>15.0429293526658</v>
      </c>
      <c r="J479">
        <v>2.9936226253106102</v>
      </c>
      <c r="K479">
        <v>883.51503105974098</v>
      </c>
      <c r="L479">
        <v>835.33062203655004</v>
      </c>
      <c r="M479">
        <v>54.528646962211702</v>
      </c>
      <c r="N479">
        <v>0.67020951922243399</v>
      </c>
      <c r="O479">
        <v>18.647991665702001</v>
      </c>
      <c r="P479">
        <v>33.493007803445799</v>
      </c>
      <c r="Q479">
        <v>-9.5305353795220996E-2</v>
      </c>
    </row>
    <row r="480" spans="1:17" x14ac:dyDescent="0.3">
      <c r="A480" t="s">
        <v>1082</v>
      </c>
      <c r="B480" t="s">
        <v>1083</v>
      </c>
      <c r="C480" t="s">
        <v>3145</v>
      </c>
      <c r="D480" t="s">
        <v>67</v>
      </c>
      <c r="E480">
        <v>11820</v>
      </c>
      <c r="F480">
        <v>78.8</v>
      </c>
      <c r="G480">
        <v>16.0179652085816</v>
      </c>
      <c r="H480">
        <v>-6.8393098066218103</v>
      </c>
      <c r="I480">
        <v>-1.73274537092088</v>
      </c>
      <c r="J480">
        <v>3.4584918205517798</v>
      </c>
      <c r="K480">
        <v>86.097483176255693</v>
      </c>
      <c r="L480">
        <v>80.778342102671303</v>
      </c>
      <c r="M480">
        <v>48.323397665497403</v>
      </c>
      <c r="N480">
        <v>0.350743641931901</v>
      </c>
      <c r="O480">
        <v>67.258883248730996</v>
      </c>
      <c r="P480">
        <v>57.9158316633266</v>
      </c>
      <c r="Q480">
        <v>6.2670690005264998E-2</v>
      </c>
    </row>
    <row r="481" spans="1:17" x14ac:dyDescent="0.3">
      <c r="A481" t="s">
        <v>1084</v>
      </c>
      <c r="B481" t="s">
        <v>1085</v>
      </c>
      <c r="C481" t="s">
        <v>3148</v>
      </c>
      <c r="D481" t="s">
        <v>540</v>
      </c>
      <c r="E481">
        <v>11815.3902552</v>
      </c>
      <c r="F481">
        <v>760.2</v>
      </c>
      <c r="G481">
        <v>-31.073750383791101</v>
      </c>
      <c r="H481">
        <v>-11.5201834638615</v>
      </c>
      <c r="I481">
        <v>-15.644207127972599</v>
      </c>
      <c r="J481">
        <v>-5.4322894022572603</v>
      </c>
      <c r="K481">
        <v>839.92195726406499</v>
      </c>
      <c r="L481">
        <v>833.91313559108096</v>
      </c>
      <c r="M481">
        <v>29.634006617533501</v>
      </c>
      <c r="N481">
        <v>0.63629112630025098</v>
      </c>
      <c r="O481">
        <v>25.8879242304656</v>
      </c>
      <c r="P481">
        <v>7.2290006347415199</v>
      </c>
      <c r="Q481">
        <v>1.1488404229901E-2</v>
      </c>
    </row>
    <row r="482" spans="1:17" x14ac:dyDescent="0.3">
      <c r="A482" t="s">
        <v>1086</v>
      </c>
      <c r="B482" t="s">
        <v>1087</v>
      </c>
      <c r="C482" t="s">
        <v>3143</v>
      </c>
      <c r="D482" t="s">
        <v>120</v>
      </c>
      <c r="E482">
        <v>11780.31</v>
      </c>
      <c r="F482">
        <v>370.45</v>
      </c>
      <c r="G482">
        <v>-23.300641554532401</v>
      </c>
      <c r="H482">
        <v>8.6660530005516296</v>
      </c>
      <c r="I482">
        <v>-19.014250756970299</v>
      </c>
      <c r="J482">
        <v>5.60135321891548</v>
      </c>
      <c r="K482">
        <v>359.10046285403899</v>
      </c>
      <c r="L482">
        <v>367.527685166808</v>
      </c>
      <c r="M482">
        <v>61.807756402412501</v>
      </c>
      <c r="N482">
        <v>2.3404176074267999</v>
      </c>
      <c r="O482">
        <v>36.590633013902</v>
      </c>
      <c r="P482">
        <v>20.6284597850862</v>
      </c>
      <c r="Q482">
        <v>0.14885107812983001</v>
      </c>
    </row>
    <row r="483" spans="1:17" x14ac:dyDescent="0.3">
      <c r="A483" t="s">
        <v>1088</v>
      </c>
      <c r="B483" t="s">
        <v>1089</v>
      </c>
      <c r="C483" t="s">
        <v>3136</v>
      </c>
      <c r="D483" t="s">
        <v>397</v>
      </c>
      <c r="E483">
        <v>11775.361837119999</v>
      </c>
      <c r="F483">
        <v>380.8</v>
      </c>
      <c r="G483">
        <v>253.174839130728</v>
      </c>
      <c r="H483">
        <v>9.7266826080431592</v>
      </c>
      <c r="I483">
        <v>151.61531322010401</v>
      </c>
      <c r="J483">
        <v>-4.5331511785162997</v>
      </c>
      <c r="K483">
        <v>342.29472162026298</v>
      </c>
      <c r="L483">
        <v>235.82529011454201</v>
      </c>
      <c r="M483">
        <v>40.710405101259703</v>
      </c>
      <c r="N483">
        <v>0.69177175950646996</v>
      </c>
      <c r="O483">
        <v>17.8965336134453</v>
      </c>
      <c r="P483">
        <v>287.58269720101703</v>
      </c>
      <c r="Q483">
        <v>0.13453718501713999</v>
      </c>
    </row>
    <row r="484" spans="1:17" x14ac:dyDescent="0.3">
      <c r="A484" t="s">
        <v>1090</v>
      </c>
      <c r="B484" t="s">
        <v>1091</v>
      </c>
      <c r="C484" t="s">
        <v>3147</v>
      </c>
      <c r="D484" t="s">
        <v>161</v>
      </c>
      <c r="E484">
        <v>11737.7308672</v>
      </c>
      <c r="F484">
        <v>11601.85</v>
      </c>
      <c r="G484">
        <v>114.54590766191301</v>
      </c>
      <c r="H484">
        <v>-10.591823885463301</v>
      </c>
      <c r="I484">
        <v>-1.0993028803279301</v>
      </c>
      <c r="J484">
        <v>-16.838791719411901</v>
      </c>
      <c r="K484">
        <v>12858.605471118901</v>
      </c>
      <c r="L484">
        <v>11012.1536951256</v>
      </c>
      <c r="M484">
        <v>27.649432059473501</v>
      </c>
      <c r="N484">
        <v>1.9332135851986101</v>
      </c>
      <c r="O484">
        <v>27.565862340919701</v>
      </c>
      <c r="P484">
        <v>142.68606451073001</v>
      </c>
      <c r="Q484">
        <v>0.19858137701341499</v>
      </c>
    </row>
    <row r="485" spans="1:17" x14ac:dyDescent="0.3">
      <c r="A485" t="s">
        <v>1092</v>
      </c>
      <c r="B485" t="s">
        <v>1093</v>
      </c>
      <c r="C485" t="s">
        <v>3153</v>
      </c>
      <c r="D485" t="s">
        <v>634</v>
      </c>
      <c r="E485">
        <v>11732.744715299999</v>
      </c>
      <c r="F485">
        <v>122.15</v>
      </c>
      <c r="G485">
        <v>-79.739309424014095</v>
      </c>
      <c r="H485">
        <v>-4.8930512243544104</v>
      </c>
      <c r="I485">
        <v>-22.165497104660101</v>
      </c>
      <c r="J485">
        <v>-3.2481254840764397E-2</v>
      </c>
      <c r="K485">
        <v>130.93302468112901</v>
      </c>
      <c r="L485">
        <v>156.40302201072501</v>
      </c>
      <c r="M485">
        <v>42.340269209220899</v>
      </c>
      <c r="N485">
        <v>0.85833173729407897</v>
      </c>
      <c r="O485">
        <v>145.35407286123601</v>
      </c>
      <c r="P485">
        <v>4.4195588989570798</v>
      </c>
      <c r="Q485">
        <v>-0.112613401100591</v>
      </c>
    </row>
    <row r="486" spans="1:17" hidden="1" x14ac:dyDescent="0.3">
      <c r="A486" t="s">
        <v>1094</v>
      </c>
      <c r="B486" t="s">
        <v>1095</v>
      </c>
      <c r="C486" t="s">
        <v>3151</v>
      </c>
      <c r="D486" t="s">
        <v>102</v>
      </c>
      <c r="E486">
        <v>11698.39649048</v>
      </c>
      <c r="F486">
        <v>10236.1</v>
      </c>
      <c r="G486">
        <v>9.0679889222444494</v>
      </c>
      <c r="H486">
        <v>-10.258507393680301</v>
      </c>
      <c r="I486">
        <v>24.638904658784099</v>
      </c>
      <c r="J486">
        <v>-13.810728040796899</v>
      </c>
      <c r="K486">
        <v>10799.8209968233</v>
      </c>
      <c r="L486">
        <v>9114.3852949320499</v>
      </c>
      <c r="M486">
        <v>25.442339999407</v>
      </c>
      <c r="N486">
        <v>1.6769684026168501</v>
      </c>
      <c r="O486">
        <v>24.930393411553201</v>
      </c>
      <c r="P486">
        <v>52.049137713343498</v>
      </c>
      <c r="Q486">
        <v>0.115090595098192</v>
      </c>
    </row>
    <row r="487" spans="1:17" x14ac:dyDescent="0.3">
      <c r="A487" t="s">
        <v>1096</v>
      </c>
      <c r="B487" t="s">
        <v>1097</v>
      </c>
      <c r="C487" t="s">
        <v>3138</v>
      </c>
      <c r="D487" t="s">
        <v>125</v>
      </c>
      <c r="E487">
        <v>11608.235368735001</v>
      </c>
      <c r="F487">
        <v>1890.65</v>
      </c>
      <c r="G487">
        <v>41.845042560036099</v>
      </c>
      <c r="H487">
        <v>-0.71074230437007802</v>
      </c>
      <c r="I487">
        <v>41.819050689821999</v>
      </c>
      <c r="J487">
        <v>5.1047500474907999</v>
      </c>
      <c r="K487">
        <v>1755.57492458958</v>
      </c>
      <c r="L487">
        <v>1448.64284777695</v>
      </c>
      <c r="M487">
        <v>52.6825104171661</v>
      </c>
      <c r="N487">
        <v>0.495697678315903</v>
      </c>
      <c r="O487">
        <v>16.362097691270101</v>
      </c>
      <c r="P487">
        <v>96.064502748107401</v>
      </c>
      <c r="Q487">
        <v>0.16826760644842501</v>
      </c>
    </row>
    <row r="488" spans="1:17" x14ac:dyDescent="0.3">
      <c r="A488" t="s">
        <v>1098</v>
      </c>
      <c r="B488" t="s">
        <v>1099</v>
      </c>
      <c r="C488" t="s">
        <v>3136</v>
      </c>
      <c r="D488" t="s">
        <v>571</v>
      </c>
      <c r="E488">
        <v>11557.112279375</v>
      </c>
      <c r="F488">
        <v>867.95</v>
      </c>
      <c r="G488">
        <v>-13.1772167287362</v>
      </c>
      <c r="H488">
        <v>3.9915408564835002</v>
      </c>
      <c r="I488">
        <v>4.77609509477701</v>
      </c>
      <c r="J488">
        <v>2.6134882601435101</v>
      </c>
      <c r="K488">
        <v>862.23708524974802</v>
      </c>
      <c r="L488">
        <v>820.44605879528797</v>
      </c>
      <c r="M488">
        <v>60.704457809163898</v>
      </c>
      <c r="N488">
        <v>1.0575815002485101</v>
      </c>
      <c r="O488">
        <v>9.6549340399792491</v>
      </c>
      <c r="P488">
        <v>27.639705882352899</v>
      </c>
      <c r="Q488">
        <v>2.6054568410722002E-2</v>
      </c>
    </row>
    <row r="489" spans="1:17" hidden="1" x14ac:dyDescent="0.3">
      <c r="A489" t="s">
        <v>1100</v>
      </c>
      <c r="B489" t="s">
        <v>1101</v>
      </c>
      <c r="C489" t="s">
        <v>3151</v>
      </c>
      <c r="D489" t="s">
        <v>80</v>
      </c>
      <c r="E489">
        <v>11516.9498752</v>
      </c>
      <c r="F489">
        <v>90.47</v>
      </c>
      <c r="G489">
        <v>-34.802396588126001</v>
      </c>
      <c r="H489">
        <v>7.1923564306800101</v>
      </c>
      <c r="I489">
        <v>-14.754591428550899</v>
      </c>
      <c r="J489">
        <v>1.9773395388884101</v>
      </c>
      <c r="K489">
        <v>90.186015136808905</v>
      </c>
      <c r="L489">
        <v>95.264600016033796</v>
      </c>
      <c r="M489">
        <v>13.715137464591701</v>
      </c>
      <c r="N489">
        <v>0.65689355452912102</v>
      </c>
      <c r="O489">
        <v>14.9552337791533</v>
      </c>
      <c r="P489">
        <v>3.8333524618386399</v>
      </c>
    </row>
    <row r="490" spans="1:17" x14ac:dyDescent="0.3">
      <c r="A490" t="s">
        <v>1102</v>
      </c>
      <c r="B490" t="s">
        <v>1103</v>
      </c>
      <c r="C490" t="s">
        <v>3135</v>
      </c>
      <c r="D490" t="s">
        <v>21</v>
      </c>
      <c r="E490">
        <v>11450.780040760001</v>
      </c>
      <c r="F490">
        <v>764.6</v>
      </c>
      <c r="G490">
        <v>-33.541512128671599</v>
      </c>
      <c r="H490">
        <v>1.0720329624530001</v>
      </c>
      <c r="I490">
        <v>-12.8191049033863</v>
      </c>
      <c r="J490">
        <v>-0.62145104249244099</v>
      </c>
      <c r="K490">
        <v>793.19602088516797</v>
      </c>
      <c r="L490">
        <v>819.66543988650994</v>
      </c>
      <c r="M490">
        <v>33.574402435546297</v>
      </c>
      <c r="N490">
        <v>0.89577956384104096</v>
      </c>
      <c r="O490">
        <v>25.686633533873898</v>
      </c>
      <c r="P490">
        <v>3.1848852901484399</v>
      </c>
      <c r="Q490">
        <v>-0.12933921505182</v>
      </c>
    </row>
    <row r="491" spans="1:17" hidden="1" x14ac:dyDescent="0.3">
      <c r="A491" t="s">
        <v>1104</v>
      </c>
      <c r="B491" t="s">
        <v>1105</v>
      </c>
      <c r="C491" t="s">
        <v>3151</v>
      </c>
      <c r="D491" t="s">
        <v>1036</v>
      </c>
      <c r="E491">
        <v>11359.754245349999</v>
      </c>
      <c r="F491">
        <v>888.65</v>
      </c>
      <c r="G491">
        <v>123.599969703854</v>
      </c>
      <c r="H491">
        <v>29.463233444594</v>
      </c>
      <c r="I491">
        <v>92.773478655546995</v>
      </c>
      <c r="J491">
        <v>8.3053617461346505</v>
      </c>
      <c r="K491">
        <v>741.87763997495699</v>
      </c>
      <c r="L491">
        <v>574.95186882777602</v>
      </c>
      <c r="M491">
        <v>72.988872605339395</v>
      </c>
      <c r="N491">
        <v>0.80533917215708295</v>
      </c>
      <c r="O491">
        <v>0.82709728239465097</v>
      </c>
      <c r="P491">
        <v>164.518529543086</v>
      </c>
      <c r="Q491">
        <v>0.196395847607859</v>
      </c>
    </row>
    <row r="492" spans="1:17" x14ac:dyDescent="0.3">
      <c r="A492" t="s">
        <v>1106</v>
      </c>
      <c r="B492" t="s">
        <v>1107</v>
      </c>
      <c r="C492" t="s">
        <v>3142</v>
      </c>
      <c r="D492" t="s">
        <v>409</v>
      </c>
      <c r="E492">
        <v>11349.891314279999</v>
      </c>
      <c r="F492">
        <v>2805.9</v>
      </c>
      <c r="G492">
        <v>6.2042540749079897</v>
      </c>
      <c r="H492">
        <v>-4.6595794576319003</v>
      </c>
      <c r="I492">
        <v>-8.0891892966204304E-2</v>
      </c>
      <c r="J492">
        <v>0.474799265770807</v>
      </c>
      <c r="K492">
        <v>2882.88580798984</v>
      </c>
      <c r="L492">
        <v>2661.5400586952101</v>
      </c>
      <c r="M492">
        <v>42.966472776618801</v>
      </c>
      <c r="N492">
        <v>0.70914319460529396</v>
      </c>
      <c r="O492">
        <v>16.290673224277398</v>
      </c>
      <c r="P492">
        <v>36.142649199417697</v>
      </c>
      <c r="Q492">
        <v>8.6727427306996993E-2</v>
      </c>
    </row>
    <row r="493" spans="1:17" hidden="1" x14ac:dyDescent="0.3">
      <c r="A493" t="s">
        <v>1108</v>
      </c>
      <c r="B493" t="s">
        <v>1109</v>
      </c>
      <c r="C493" t="s">
        <v>3151</v>
      </c>
      <c r="D493" t="s">
        <v>51</v>
      </c>
      <c r="E493">
        <v>11341.77526323</v>
      </c>
      <c r="F493">
        <v>4924.6499999999996</v>
      </c>
      <c r="G493">
        <v>-26.4337564648655</v>
      </c>
      <c r="H493">
        <v>4.5421581559064101</v>
      </c>
      <c r="I493">
        <v>-6.6490143897217102</v>
      </c>
      <c r="J493">
        <v>2.3724828008312402</v>
      </c>
      <c r="M493">
        <v>60.727329784476602</v>
      </c>
      <c r="O493">
        <v>9.1448123216878408</v>
      </c>
      <c r="P493">
        <v>16.932008405456401</v>
      </c>
    </row>
    <row r="494" spans="1:17" x14ac:dyDescent="0.3">
      <c r="A494" t="s">
        <v>1110</v>
      </c>
      <c r="B494" t="s">
        <v>1111</v>
      </c>
      <c r="C494" t="s">
        <v>3150</v>
      </c>
      <c r="D494" t="s">
        <v>473</v>
      </c>
      <c r="E494">
        <v>11328.50425145</v>
      </c>
      <c r="F494">
        <v>716.75</v>
      </c>
      <c r="G494">
        <v>43.870983763806002</v>
      </c>
      <c r="H494">
        <v>-2.0379156785972401</v>
      </c>
      <c r="I494">
        <v>25.027300895053202</v>
      </c>
      <c r="J494">
        <v>0.92967702187683998</v>
      </c>
      <c r="K494">
        <v>709.55977919467603</v>
      </c>
      <c r="L494">
        <v>603.64125360514095</v>
      </c>
      <c r="M494">
        <v>48.516408234090299</v>
      </c>
      <c r="N494">
        <v>0.36066270609828699</v>
      </c>
      <c r="O494">
        <v>16.777118939658099</v>
      </c>
      <c r="P494">
        <v>76.474209036070405</v>
      </c>
      <c r="Q494">
        <v>2.6233841037199998E-4</v>
      </c>
    </row>
    <row r="495" spans="1:17" x14ac:dyDescent="0.3">
      <c r="A495" t="s">
        <v>1112</v>
      </c>
      <c r="B495" t="s">
        <v>1113</v>
      </c>
      <c r="C495" t="s">
        <v>3150</v>
      </c>
      <c r="D495" t="s">
        <v>473</v>
      </c>
      <c r="E495">
        <v>11308.48390802</v>
      </c>
      <c r="F495">
        <v>853.1</v>
      </c>
      <c r="G495">
        <v>-29.9549367599531</v>
      </c>
      <c r="H495">
        <v>-5.0432748944085999</v>
      </c>
      <c r="I495">
        <v>-4.5812400711941299</v>
      </c>
      <c r="J495">
        <v>3.94851529567753</v>
      </c>
      <c r="K495">
        <v>898.32995752480201</v>
      </c>
      <c r="L495">
        <v>891.55067164567095</v>
      </c>
      <c r="M495">
        <v>40.602928322589399</v>
      </c>
      <c r="N495">
        <v>0.70688437429376805</v>
      </c>
      <c r="O495">
        <v>25.542140429023501</v>
      </c>
      <c r="P495">
        <v>12.021535027246999</v>
      </c>
      <c r="Q495">
        <v>-3.1431186626667003E-2</v>
      </c>
    </row>
    <row r="496" spans="1:17" hidden="1" x14ac:dyDescent="0.3">
      <c r="A496" t="s">
        <v>1114</v>
      </c>
      <c r="B496" t="s">
        <v>1115</v>
      </c>
      <c r="C496" t="s">
        <v>3151</v>
      </c>
      <c r="D496" t="s">
        <v>397</v>
      </c>
      <c r="E496">
        <v>11295.198367200001</v>
      </c>
      <c r="F496">
        <v>9999</v>
      </c>
      <c r="G496">
        <v>16.618327042796398</v>
      </c>
      <c r="H496">
        <v>17.165646536217299</v>
      </c>
      <c r="I496">
        <v>13.397524037112399</v>
      </c>
      <c r="J496">
        <v>-1.12962279219461</v>
      </c>
      <c r="K496">
        <v>9539.08686003806</v>
      </c>
      <c r="L496">
        <v>8735.9721826313598</v>
      </c>
      <c r="M496">
        <v>64.824627725503206</v>
      </c>
      <c r="N496">
        <v>1.39262165003885</v>
      </c>
      <c r="O496">
        <v>15.0005000500049</v>
      </c>
      <c r="P496">
        <v>47.044117647058798</v>
      </c>
      <c r="Q496">
        <v>0.177329981005137</v>
      </c>
    </row>
    <row r="497" spans="1:17" x14ac:dyDescent="0.3">
      <c r="A497" t="s">
        <v>1116</v>
      </c>
      <c r="B497" t="s">
        <v>1117</v>
      </c>
      <c r="C497" t="s">
        <v>3144</v>
      </c>
      <c r="D497" t="s">
        <v>75</v>
      </c>
      <c r="E497">
        <v>11277.15914439</v>
      </c>
      <c r="F497">
        <v>363.9</v>
      </c>
      <c r="G497">
        <v>47.041729006889803</v>
      </c>
      <c r="H497">
        <v>4.2894307590747003</v>
      </c>
      <c r="I497">
        <v>55.266303919267401</v>
      </c>
      <c r="J497">
        <v>1.01796160477829</v>
      </c>
      <c r="K497">
        <v>356.81531495133299</v>
      </c>
      <c r="L497">
        <v>301.417402395409</v>
      </c>
      <c r="M497">
        <v>50.6018295082064</v>
      </c>
      <c r="N497">
        <v>0.51020977314790295</v>
      </c>
      <c r="O497">
        <v>5.7982962352294702</v>
      </c>
      <c r="P497">
        <v>110.89539263981401</v>
      </c>
      <c r="Q497">
        <v>5.7513305288540997E-2</v>
      </c>
    </row>
    <row r="498" spans="1:17" x14ac:dyDescent="0.3">
      <c r="A498" t="s">
        <v>1118</v>
      </c>
      <c r="B498" t="s">
        <v>1119</v>
      </c>
      <c r="C498" t="s">
        <v>580</v>
      </c>
      <c r="D498" t="s">
        <v>580</v>
      </c>
      <c r="E498">
        <v>11151.929940646</v>
      </c>
      <c r="F498">
        <v>22.46</v>
      </c>
      <c r="G498">
        <v>2.2153787411625601</v>
      </c>
      <c r="H498">
        <v>-9.4958594886434096</v>
      </c>
      <c r="I498">
        <v>-23.740821328576601</v>
      </c>
      <c r="J498">
        <v>2.2127732915273</v>
      </c>
      <c r="K498">
        <v>24.526830928246302</v>
      </c>
      <c r="L498">
        <v>25.3275311231072</v>
      </c>
      <c r="M498">
        <v>43.680839814096302</v>
      </c>
      <c r="N498">
        <v>0.428275523811595</v>
      </c>
      <c r="O498">
        <v>73.864648263579596</v>
      </c>
      <c r="P498">
        <v>31.345029239765999</v>
      </c>
      <c r="Q498">
        <v>7.5658534915000003E-5</v>
      </c>
    </row>
    <row r="499" spans="1:17" x14ac:dyDescent="0.3">
      <c r="A499" t="s">
        <v>1120</v>
      </c>
      <c r="B499" t="s">
        <v>1121</v>
      </c>
      <c r="C499" t="s">
        <v>3141</v>
      </c>
      <c r="D499" t="s">
        <v>215</v>
      </c>
      <c r="E499">
        <v>11098.857491700001</v>
      </c>
      <c r="F499">
        <v>280.5</v>
      </c>
      <c r="G499">
        <v>38.8660858838984</v>
      </c>
      <c r="H499">
        <v>-11.2030905808532</v>
      </c>
      <c r="I499">
        <v>52.794269196661602</v>
      </c>
      <c r="J499">
        <v>2.36093542430286</v>
      </c>
      <c r="K499">
        <v>266.81191578394601</v>
      </c>
      <c r="L499">
        <v>225.487457523817</v>
      </c>
      <c r="M499">
        <v>49.884516490002497</v>
      </c>
      <c r="N499">
        <v>0.126787317232885</v>
      </c>
      <c r="O499">
        <v>25.133689839572099</v>
      </c>
      <c r="P499">
        <v>94.184839044652094</v>
      </c>
      <c r="Q499">
        <v>0.109076160980559</v>
      </c>
    </row>
    <row r="500" spans="1:17" x14ac:dyDescent="0.3">
      <c r="A500" t="s">
        <v>1122</v>
      </c>
      <c r="B500" t="s">
        <v>1123</v>
      </c>
      <c r="C500" t="s">
        <v>3136</v>
      </c>
      <c r="D500" t="s">
        <v>24</v>
      </c>
      <c r="E500">
        <v>11059.175475909</v>
      </c>
      <c r="F500">
        <v>100.43</v>
      </c>
      <c r="G500">
        <v>-32.653073524261899</v>
      </c>
      <c r="H500">
        <v>-0.321181129450342</v>
      </c>
      <c r="I500">
        <v>-34.646152152510297</v>
      </c>
      <c r="J500">
        <v>6.7889639472471099</v>
      </c>
      <c r="K500">
        <v>102.673143868157</v>
      </c>
      <c r="L500">
        <v>110.847650266475</v>
      </c>
      <c r="M500">
        <v>62.662030139569801</v>
      </c>
      <c r="N500">
        <v>0.91397749241858295</v>
      </c>
      <c r="O500">
        <v>51.847057652095899</v>
      </c>
      <c r="P500">
        <v>13.9825218476904</v>
      </c>
      <c r="Q500">
        <v>8.9034438970316002E-2</v>
      </c>
    </row>
    <row r="501" spans="1:17" x14ac:dyDescent="0.3">
      <c r="A501" t="s">
        <v>1124</v>
      </c>
      <c r="B501" t="s">
        <v>1125</v>
      </c>
      <c r="C501" t="s">
        <v>3154</v>
      </c>
      <c r="D501" t="s">
        <v>1126</v>
      </c>
      <c r="E501">
        <v>11057.14714626</v>
      </c>
      <c r="F501">
        <v>1777.95</v>
      </c>
      <c r="G501">
        <v>241.77476968637001</v>
      </c>
      <c r="H501">
        <v>18.153092382479201</v>
      </c>
      <c r="I501">
        <v>81.052564067195604</v>
      </c>
      <c r="J501">
        <v>-0.216586204370181</v>
      </c>
      <c r="K501">
        <v>1526.3122477772999</v>
      </c>
      <c r="L501">
        <v>1158.8493924919401</v>
      </c>
      <c r="M501">
        <v>55.636700409450299</v>
      </c>
      <c r="N501">
        <v>1.24408075644502</v>
      </c>
      <c r="O501">
        <v>7.1824292021710399</v>
      </c>
      <c r="P501">
        <v>280.717344753747</v>
      </c>
      <c r="Q501">
        <v>0.18796001599568399</v>
      </c>
    </row>
    <row r="502" spans="1:17" x14ac:dyDescent="0.3">
      <c r="A502" t="s">
        <v>1127</v>
      </c>
      <c r="B502" t="s">
        <v>1128</v>
      </c>
      <c r="C502" t="s">
        <v>3140</v>
      </c>
      <c r="D502" t="s">
        <v>247</v>
      </c>
      <c r="E502">
        <v>11002.99565232</v>
      </c>
      <c r="F502">
        <v>2146.1999999999998</v>
      </c>
      <c r="G502">
        <v>25.8404581222091</v>
      </c>
      <c r="H502">
        <v>3.1081535226096602</v>
      </c>
      <c r="I502">
        <v>11.5302885849462</v>
      </c>
      <c r="J502">
        <v>0.24013803313476201</v>
      </c>
      <c r="K502">
        <v>2155.24931947712</v>
      </c>
      <c r="L502">
        <v>1955.52780640176</v>
      </c>
      <c r="M502">
        <v>43.51468570574</v>
      </c>
      <c r="N502">
        <v>0.78538680206526001</v>
      </c>
      <c r="O502">
        <v>8.0188239679433497</v>
      </c>
      <c r="P502">
        <v>53.267157037777601</v>
      </c>
      <c r="Q502">
        <v>-6.5145206143026005E-2</v>
      </c>
    </row>
    <row r="503" spans="1:17" x14ac:dyDescent="0.3">
      <c r="A503" t="s">
        <v>1129</v>
      </c>
      <c r="B503" t="s">
        <v>1130</v>
      </c>
      <c r="C503" t="s">
        <v>3139</v>
      </c>
      <c r="D503" t="s">
        <v>46</v>
      </c>
      <c r="E503">
        <v>10945.213171801999</v>
      </c>
      <c r="F503">
        <v>194.74</v>
      </c>
      <c r="G503">
        <v>30.5641833202796</v>
      </c>
      <c r="H503">
        <v>-5.7446516682415902</v>
      </c>
      <c r="I503">
        <v>-27.529685359037298</v>
      </c>
      <c r="J503">
        <v>4.1819480223944296</v>
      </c>
      <c r="K503">
        <v>203.97746844949</v>
      </c>
      <c r="L503">
        <v>211.34025405174199</v>
      </c>
      <c r="M503">
        <v>51.128443723496702</v>
      </c>
      <c r="N503">
        <v>0.882148474510841</v>
      </c>
      <c r="O503">
        <v>56.054226147683998</v>
      </c>
      <c r="P503">
        <v>59.885057471264297</v>
      </c>
      <c r="Q503">
        <v>0.103396189203513</v>
      </c>
    </row>
    <row r="504" spans="1:17" x14ac:dyDescent="0.3">
      <c r="A504" t="s">
        <v>1131</v>
      </c>
      <c r="B504" t="s">
        <v>1132</v>
      </c>
      <c r="C504" t="s">
        <v>3149</v>
      </c>
      <c r="D504" t="s">
        <v>463</v>
      </c>
      <c r="E504">
        <v>10886.815840134999</v>
      </c>
      <c r="F504">
        <v>1635.85</v>
      </c>
      <c r="G504">
        <v>27.0026828861035</v>
      </c>
      <c r="H504">
        <v>-2.19223499312699</v>
      </c>
      <c r="I504">
        <v>10.9717867284647</v>
      </c>
      <c r="J504">
        <v>0.984988956965272</v>
      </c>
      <c r="K504">
        <v>1734.4704776424601</v>
      </c>
      <c r="L504">
        <v>1561.28584936272</v>
      </c>
      <c r="M504">
        <v>44.556644575967397</v>
      </c>
      <c r="N504">
        <v>0.48641084442987098</v>
      </c>
      <c r="O504">
        <v>45.490112174099103</v>
      </c>
      <c r="P504">
        <v>82.089610771887706</v>
      </c>
      <c r="Q504">
        <v>0.17978742590857899</v>
      </c>
    </row>
    <row r="505" spans="1:17" x14ac:dyDescent="0.3">
      <c r="A505" t="s">
        <v>1133</v>
      </c>
      <c r="B505" t="s">
        <v>1134</v>
      </c>
      <c r="C505" t="s">
        <v>3142</v>
      </c>
      <c r="D505" t="s">
        <v>409</v>
      </c>
      <c r="E505">
        <v>10878.595071899999</v>
      </c>
      <c r="F505">
        <v>397</v>
      </c>
      <c r="G505">
        <v>3.5982774988162398</v>
      </c>
      <c r="H505">
        <v>-2.53014706037448</v>
      </c>
      <c r="I505">
        <v>-14.442373722213601</v>
      </c>
      <c r="J505">
        <v>1.34461661058715</v>
      </c>
      <c r="K505">
        <v>406.75846539308498</v>
      </c>
      <c r="L505">
        <v>402.18912868147902</v>
      </c>
      <c r="M505">
        <v>51.2110797518529</v>
      </c>
      <c r="N505">
        <v>0.550555332403728</v>
      </c>
      <c r="O505">
        <v>39.534005037783302</v>
      </c>
      <c r="P505">
        <v>32.245169886742097</v>
      </c>
      <c r="Q505">
        <v>0.107671201851017</v>
      </c>
    </row>
    <row r="506" spans="1:17" x14ac:dyDescent="0.3">
      <c r="A506" t="s">
        <v>1135</v>
      </c>
      <c r="B506" t="s">
        <v>1136</v>
      </c>
      <c r="C506" t="s">
        <v>3146</v>
      </c>
      <c r="D506" t="s">
        <v>463</v>
      </c>
      <c r="E506">
        <v>10790.167428299999</v>
      </c>
      <c r="F506">
        <v>2207.4</v>
      </c>
      <c r="G506">
        <v>-20.0752114079949</v>
      </c>
      <c r="H506">
        <v>-0.92659040499789402</v>
      </c>
      <c r="I506">
        <v>0.22606326290427101</v>
      </c>
      <c r="J506">
        <v>-3.26882480337758</v>
      </c>
      <c r="K506">
        <v>2371.1133803880498</v>
      </c>
      <c r="L506">
        <v>2163.4826643471902</v>
      </c>
      <c r="M506">
        <v>21.769708881128501</v>
      </c>
      <c r="N506">
        <v>0.42706116881554201</v>
      </c>
      <c r="O506">
        <v>22.3158466974721</v>
      </c>
      <c r="P506">
        <v>33.895426422419</v>
      </c>
      <c r="Q506">
        <v>0.18437983944820099</v>
      </c>
    </row>
    <row r="507" spans="1:17" x14ac:dyDescent="0.3">
      <c r="A507" t="s">
        <v>1137</v>
      </c>
      <c r="B507" t="s">
        <v>1138</v>
      </c>
      <c r="C507" t="s">
        <v>3147</v>
      </c>
      <c r="D507" t="s">
        <v>265</v>
      </c>
      <c r="E507">
        <v>10776.94660445</v>
      </c>
      <c r="F507">
        <v>1662.05</v>
      </c>
      <c r="G507">
        <v>171.58167781464601</v>
      </c>
      <c r="H507">
        <v>23.106578888733502</v>
      </c>
      <c r="I507">
        <v>37.389216437560002</v>
      </c>
      <c r="J507">
        <v>14.570140879047701</v>
      </c>
      <c r="K507">
        <v>1374.04837830984</v>
      </c>
      <c r="L507">
        <v>1134.0879824840799</v>
      </c>
      <c r="M507">
        <v>67.447566634218902</v>
      </c>
      <c r="N507">
        <v>2.4757470233023899</v>
      </c>
      <c r="O507">
        <v>1.68165819319514</v>
      </c>
      <c r="P507">
        <v>207.189723685426</v>
      </c>
    </row>
    <row r="508" spans="1:17" x14ac:dyDescent="0.3">
      <c r="A508" t="s">
        <v>1139</v>
      </c>
      <c r="B508" t="s">
        <v>1140</v>
      </c>
      <c r="C508" t="s">
        <v>3145</v>
      </c>
      <c r="D508" t="s">
        <v>1141</v>
      </c>
      <c r="E508">
        <v>10745.636519400001</v>
      </c>
      <c r="F508">
        <v>723</v>
      </c>
      <c r="G508">
        <v>44.1579822472155</v>
      </c>
      <c r="H508">
        <v>-4.1279724317106004</v>
      </c>
      <c r="I508">
        <v>6.5989063292102799</v>
      </c>
      <c r="J508">
        <v>-1.0568052459855499</v>
      </c>
      <c r="K508">
        <v>736.07772789780199</v>
      </c>
      <c r="L508">
        <v>650.05699966920304</v>
      </c>
      <c r="M508">
        <v>44.795482262025402</v>
      </c>
      <c r="N508">
        <v>0.61584946611838198</v>
      </c>
      <c r="O508">
        <v>21.023513139695702</v>
      </c>
      <c r="P508">
        <v>72.842457566339903</v>
      </c>
      <c r="Q508">
        <v>-5.4635320952688998E-2</v>
      </c>
    </row>
    <row r="509" spans="1:17" hidden="1" x14ac:dyDescent="0.3">
      <c r="A509" t="s">
        <v>1142</v>
      </c>
      <c r="B509" t="s">
        <v>1143</v>
      </c>
      <c r="C509" t="s">
        <v>3151</v>
      </c>
      <c r="D509" t="s">
        <v>742</v>
      </c>
      <c r="E509">
        <v>10739.054693185</v>
      </c>
      <c r="F509">
        <v>113.48</v>
      </c>
      <c r="G509">
        <v>26.527727838309001</v>
      </c>
      <c r="H509">
        <v>0.395218109603167</v>
      </c>
      <c r="I509">
        <v>-2.2973287968372</v>
      </c>
      <c r="J509">
        <v>2.4826557857702798</v>
      </c>
      <c r="K509">
        <v>115.32971820419201</v>
      </c>
      <c r="L509">
        <v>107.209826198415</v>
      </c>
      <c r="M509">
        <v>54.041415573722702</v>
      </c>
      <c r="N509">
        <v>0.40829898949008703</v>
      </c>
      <c r="O509">
        <v>9.2703560098695803</v>
      </c>
      <c r="P509">
        <v>57.589223718927897</v>
      </c>
      <c r="Q509">
        <v>2.1133606920337E-2</v>
      </c>
    </row>
    <row r="510" spans="1:17" hidden="1" x14ac:dyDescent="0.3">
      <c r="A510" t="s">
        <v>1144</v>
      </c>
      <c r="B510" t="s">
        <v>1145</v>
      </c>
      <c r="C510" t="s">
        <v>3151</v>
      </c>
      <c r="D510" t="s">
        <v>218</v>
      </c>
      <c r="E510">
        <v>10707.91205395</v>
      </c>
      <c r="F510">
        <v>9648.5</v>
      </c>
      <c r="G510">
        <v>84.657570759404393</v>
      </c>
      <c r="H510">
        <v>12.8038599263389</v>
      </c>
      <c r="I510">
        <v>37.725718332269103</v>
      </c>
      <c r="J510">
        <v>-3.2159653898096798</v>
      </c>
      <c r="K510">
        <v>8679.9373153694396</v>
      </c>
      <c r="L510">
        <v>7194.4357255060404</v>
      </c>
      <c r="M510">
        <v>55.229885040643403</v>
      </c>
      <c r="N510">
        <v>1.97193135314811</v>
      </c>
      <c r="O510">
        <v>15.511219360522301</v>
      </c>
      <c r="P510">
        <v>118.78684807256199</v>
      </c>
      <c r="Q510">
        <v>8.4557374604807001E-2</v>
      </c>
    </row>
    <row r="511" spans="1:17" x14ac:dyDescent="0.3">
      <c r="A511" t="s">
        <v>1146</v>
      </c>
      <c r="B511" t="s">
        <v>1147</v>
      </c>
      <c r="C511" t="s">
        <v>3147</v>
      </c>
      <c r="D511" t="s">
        <v>265</v>
      </c>
      <c r="E511">
        <v>10699.585974</v>
      </c>
      <c r="F511">
        <v>5271.75</v>
      </c>
      <c r="G511">
        <v>21.107635909281701</v>
      </c>
      <c r="H511">
        <v>0.82989456292347896</v>
      </c>
      <c r="I511">
        <v>12.964065008391101</v>
      </c>
      <c r="J511">
        <v>-8.0775167210001992</v>
      </c>
      <c r="K511">
        <v>5382.63723212483</v>
      </c>
      <c r="L511">
        <v>4713.2623869798999</v>
      </c>
      <c r="M511">
        <v>33.2968918999387</v>
      </c>
      <c r="N511">
        <v>0.862257988957565</v>
      </c>
      <c r="O511">
        <v>13.795229288187</v>
      </c>
      <c r="P511">
        <v>75.024900398406302</v>
      </c>
      <c r="Q511">
        <v>0.18396695585939199</v>
      </c>
    </row>
    <row r="512" spans="1:17" x14ac:dyDescent="0.3">
      <c r="A512" t="s">
        <v>1148</v>
      </c>
      <c r="B512" t="s">
        <v>1149</v>
      </c>
      <c r="C512" t="s">
        <v>3150</v>
      </c>
      <c r="D512" t="s">
        <v>473</v>
      </c>
      <c r="E512">
        <v>10692.289865610001</v>
      </c>
      <c r="F512">
        <v>2090.9499999999998</v>
      </c>
      <c r="G512">
        <v>-29.2757036369986</v>
      </c>
      <c r="H512">
        <v>-4.1586392795688001</v>
      </c>
      <c r="I512">
        <v>-4.0017094245998202</v>
      </c>
      <c r="J512">
        <v>-0.41938485394859598</v>
      </c>
      <c r="K512">
        <v>2184.3243839051702</v>
      </c>
      <c r="L512">
        <v>2173.44394906349</v>
      </c>
      <c r="M512">
        <v>34.9291894117464</v>
      </c>
      <c r="N512">
        <v>0.384449527750442</v>
      </c>
      <c r="O512">
        <v>30.801788660656602</v>
      </c>
      <c r="P512">
        <v>15.649889380530899</v>
      </c>
      <c r="Q512">
        <v>-0.112251497543551</v>
      </c>
    </row>
    <row r="513" spans="1:17" x14ac:dyDescent="0.3">
      <c r="A513" t="s">
        <v>1150</v>
      </c>
      <c r="B513" t="s">
        <v>1151</v>
      </c>
      <c r="C513" t="s">
        <v>3146</v>
      </c>
      <c r="D513" t="s">
        <v>307</v>
      </c>
      <c r="E513">
        <v>10674.969129999999</v>
      </c>
      <c r="F513">
        <v>1554.5</v>
      </c>
      <c r="G513">
        <v>57.415637363555398</v>
      </c>
      <c r="H513">
        <v>-1.79156438962666</v>
      </c>
      <c r="I513">
        <v>52.593021428298101</v>
      </c>
      <c r="J513">
        <v>-12.2602820373556</v>
      </c>
      <c r="K513">
        <v>1589.6935198675801</v>
      </c>
      <c r="L513">
        <v>1289.4958011890701</v>
      </c>
      <c r="M513">
        <v>25.540984769298198</v>
      </c>
      <c r="N513">
        <v>0.57134808363677603</v>
      </c>
      <c r="O513">
        <v>21.000321646831701</v>
      </c>
      <c r="P513">
        <v>89.573170731707293</v>
      </c>
      <c r="Q513">
        <v>2.3637361810226999E-2</v>
      </c>
    </row>
    <row r="514" spans="1:17" hidden="1" x14ac:dyDescent="0.3">
      <c r="A514" t="s">
        <v>1152</v>
      </c>
      <c r="B514" t="s">
        <v>1153</v>
      </c>
      <c r="C514" t="s">
        <v>3151</v>
      </c>
      <c r="D514" t="s">
        <v>244</v>
      </c>
      <c r="E514">
        <v>10669.31226606</v>
      </c>
      <c r="F514">
        <v>13458.3</v>
      </c>
      <c r="G514">
        <v>44.597889247894599</v>
      </c>
      <c r="H514">
        <v>14.666938760283699</v>
      </c>
      <c r="I514">
        <v>10.895756035080399</v>
      </c>
      <c r="J514">
        <v>-0.50734489880313904</v>
      </c>
      <c r="K514">
        <v>12766.389048580801</v>
      </c>
      <c r="L514">
        <v>10992.8316555727</v>
      </c>
      <c r="M514">
        <v>48.364459871186497</v>
      </c>
      <c r="N514">
        <v>0.67741423345067897</v>
      </c>
      <c r="O514">
        <v>11.306777230408001</v>
      </c>
      <c r="P514">
        <v>108.817688130333</v>
      </c>
      <c r="Q514">
        <v>0.15607737847195199</v>
      </c>
    </row>
    <row r="515" spans="1:17" x14ac:dyDescent="0.3">
      <c r="A515" t="s">
        <v>1154</v>
      </c>
      <c r="B515" t="s">
        <v>1155</v>
      </c>
      <c r="C515" t="s">
        <v>3135</v>
      </c>
      <c r="D515" t="s">
        <v>277</v>
      </c>
      <c r="E515">
        <v>10631.252722145</v>
      </c>
      <c r="F515">
        <v>1954.15</v>
      </c>
      <c r="G515">
        <v>-33.046366736379497</v>
      </c>
      <c r="H515">
        <v>-4.0324101098239202</v>
      </c>
      <c r="I515">
        <v>-11.0651074097722</v>
      </c>
      <c r="J515">
        <v>-5.4978408583798499</v>
      </c>
      <c r="K515">
        <v>2087.1796860203299</v>
      </c>
      <c r="L515">
        <v>2039.3178640732499</v>
      </c>
      <c r="M515">
        <v>34.688048264851602</v>
      </c>
      <c r="N515">
        <v>0.58790962546833203</v>
      </c>
      <c r="O515">
        <v>40.616124657779501</v>
      </c>
      <c r="P515">
        <v>22.134374999999899</v>
      </c>
      <c r="Q515">
        <v>2.0571677359915001E-2</v>
      </c>
    </row>
    <row r="516" spans="1:17" hidden="1" x14ac:dyDescent="0.3">
      <c r="A516" t="s">
        <v>1156</v>
      </c>
      <c r="B516" t="s">
        <v>1157</v>
      </c>
      <c r="C516" t="s">
        <v>3151</v>
      </c>
      <c r="D516" t="s">
        <v>742</v>
      </c>
      <c r="E516">
        <v>10625.948094249999</v>
      </c>
      <c r="F516">
        <v>529.64</v>
      </c>
      <c r="G516">
        <v>-5.8072766359099397</v>
      </c>
      <c r="H516">
        <v>3.7298005758691599</v>
      </c>
      <c r="I516">
        <v>-1.42914508175337</v>
      </c>
      <c r="J516">
        <v>1.70276121130904</v>
      </c>
      <c r="K516">
        <v>530.74774031961294</v>
      </c>
      <c r="L516">
        <v>509.45709902962199</v>
      </c>
      <c r="M516">
        <v>77.9215973242584</v>
      </c>
      <c r="N516">
        <v>0.81541135418125199</v>
      </c>
      <c r="O516">
        <v>5.5018503134204302</v>
      </c>
      <c r="P516">
        <v>21.7227431513145</v>
      </c>
      <c r="Q516">
        <v>-1.3416788414562999E-2</v>
      </c>
    </row>
    <row r="517" spans="1:17" x14ac:dyDescent="0.3">
      <c r="A517" t="s">
        <v>1158</v>
      </c>
      <c r="B517" t="s">
        <v>1159</v>
      </c>
      <c r="C517" t="s">
        <v>3136</v>
      </c>
      <c r="D517" t="s">
        <v>571</v>
      </c>
      <c r="E517">
        <v>10528.10244936</v>
      </c>
      <c r="F517">
        <v>1179.8</v>
      </c>
      <c r="G517">
        <v>3.8969029001138198</v>
      </c>
      <c r="H517">
        <v>6.27703551308662</v>
      </c>
      <c r="I517">
        <v>25.436790103812399</v>
      </c>
      <c r="J517">
        <v>8.97115418355129</v>
      </c>
      <c r="K517">
        <v>1159.2465646225501</v>
      </c>
      <c r="L517">
        <v>1034.7223164443001</v>
      </c>
      <c r="M517">
        <v>63.312799196081599</v>
      </c>
      <c r="N517">
        <v>1.1346964098496599</v>
      </c>
      <c r="O517">
        <v>17.248686218003002</v>
      </c>
      <c r="P517">
        <v>51.908839245477303</v>
      </c>
      <c r="Q517">
        <v>4.8352959485885E-2</v>
      </c>
    </row>
    <row r="518" spans="1:17" x14ac:dyDescent="0.3">
      <c r="A518" t="s">
        <v>1160</v>
      </c>
      <c r="B518" t="s">
        <v>1161</v>
      </c>
      <c r="C518" t="s">
        <v>3136</v>
      </c>
      <c r="D518" t="s">
        <v>571</v>
      </c>
      <c r="E518">
        <v>10521.254022044999</v>
      </c>
      <c r="F518">
        <v>144.22</v>
      </c>
      <c r="G518">
        <v>-26.931155636682998</v>
      </c>
      <c r="H518">
        <v>-4.5957319849002003</v>
      </c>
      <c r="I518">
        <v>-22.691807648951901</v>
      </c>
      <c r="J518">
        <v>4.6088355602167299</v>
      </c>
      <c r="K518">
        <v>153.420784578362</v>
      </c>
      <c r="L518">
        <v>161.19642427172701</v>
      </c>
      <c r="M518">
        <v>53.792372675709899</v>
      </c>
      <c r="N518">
        <v>0.96995725503114505</v>
      </c>
      <c r="O518">
        <v>45.123684840627902</v>
      </c>
      <c r="P518">
        <v>9.9824601540456008</v>
      </c>
      <c r="Q518">
        <v>-3.3667155907440002E-2</v>
      </c>
    </row>
    <row r="519" spans="1:17" hidden="1" x14ac:dyDescent="0.3">
      <c r="A519" t="s">
        <v>1162</v>
      </c>
      <c r="B519" t="s">
        <v>1163</v>
      </c>
      <c r="C519" t="s">
        <v>3151</v>
      </c>
      <c r="D519" t="s">
        <v>473</v>
      </c>
      <c r="E519">
        <v>10395.687833919999</v>
      </c>
      <c r="F519">
        <v>2932.1</v>
      </c>
      <c r="G519">
        <v>-19.452314292071701</v>
      </c>
      <c r="H519">
        <v>3.7124794840185298</v>
      </c>
      <c r="I519">
        <v>6.8384985852865396</v>
      </c>
      <c r="J519">
        <v>1.5591953308505799</v>
      </c>
      <c r="K519">
        <v>2944.69335836451</v>
      </c>
      <c r="L519">
        <v>2802.45223408835</v>
      </c>
      <c r="M519">
        <v>46.533237585491399</v>
      </c>
      <c r="N519">
        <v>0.49281269127345401</v>
      </c>
      <c r="O519">
        <v>14.934688448552199</v>
      </c>
      <c r="P519">
        <v>30.489541611036898</v>
      </c>
      <c r="Q519">
        <v>-5.3239141780614001E-2</v>
      </c>
    </row>
    <row r="520" spans="1:17" x14ac:dyDescent="0.3">
      <c r="A520" t="s">
        <v>1164</v>
      </c>
      <c r="B520" t="s">
        <v>1165</v>
      </c>
      <c r="C520" t="s">
        <v>3136</v>
      </c>
      <c r="D520" t="s">
        <v>502</v>
      </c>
      <c r="E520">
        <v>10369.701789999999</v>
      </c>
      <c r="F520">
        <v>520.1</v>
      </c>
      <c r="G520">
        <v>126.904130973975</v>
      </c>
      <c r="H520">
        <v>11.703809652986299</v>
      </c>
      <c r="I520">
        <v>50.263481950744399</v>
      </c>
      <c r="J520">
        <v>3.02211056567304</v>
      </c>
      <c r="K520">
        <v>460.23225960292001</v>
      </c>
      <c r="L520">
        <v>373.23965234221902</v>
      </c>
      <c r="M520">
        <v>63.155561726483398</v>
      </c>
      <c r="N520">
        <v>0.97051552527759699</v>
      </c>
      <c r="O520">
        <v>0.50951740049989203</v>
      </c>
      <c r="P520">
        <v>158.756218905472</v>
      </c>
      <c r="Q520">
        <v>0.34381788651860601</v>
      </c>
    </row>
    <row r="521" spans="1:17" x14ac:dyDescent="0.3">
      <c r="A521" t="s">
        <v>1166</v>
      </c>
      <c r="B521" t="s">
        <v>1167</v>
      </c>
      <c r="C521" t="s">
        <v>3142</v>
      </c>
      <c r="D521" t="s">
        <v>62</v>
      </c>
      <c r="E521">
        <v>10361.1536237</v>
      </c>
      <c r="F521">
        <v>7863.5</v>
      </c>
      <c r="G521">
        <v>102.247865666267</v>
      </c>
      <c r="H521">
        <v>8.1351515259395697</v>
      </c>
      <c r="I521">
        <v>-24.410644516810901</v>
      </c>
      <c r="J521">
        <v>18.826855876598199</v>
      </c>
      <c r="K521">
        <v>7298.7425318341502</v>
      </c>
      <c r="L521">
        <v>7071.9355739633702</v>
      </c>
      <c r="M521">
        <v>74.146640405004007</v>
      </c>
      <c r="N521">
        <v>1.88806277537933</v>
      </c>
      <c r="O521">
        <v>30.703249189292301</v>
      </c>
      <c r="P521">
        <v>135.928592859285</v>
      </c>
      <c r="Q521">
        <v>0.14628082948143101</v>
      </c>
    </row>
    <row r="522" spans="1:17" x14ac:dyDescent="0.3">
      <c r="A522" t="s">
        <v>1168</v>
      </c>
      <c r="B522" t="s">
        <v>1169</v>
      </c>
      <c r="C522" t="s">
        <v>3153</v>
      </c>
      <c r="D522" t="s">
        <v>1036</v>
      </c>
      <c r="E522">
        <v>10354.0707697</v>
      </c>
      <c r="F522">
        <v>538.29999999999995</v>
      </c>
      <c r="G522">
        <v>40.230992228846702</v>
      </c>
      <c r="H522">
        <v>-12.002072117583999</v>
      </c>
      <c r="I522">
        <v>19.6232034729302</v>
      </c>
      <c r="J522">
        <v>2.7639284065864498</v>
      </c>
      <c r="K522">
        <v>537.78853868514295</v>
      </c>
      <c r="L522">
        <v>485.00518098745499</v>
      </c>
      <c r="M522">
        <v>43.381637090744398</v>
      </c>
      <c r="N522">
        <v>0.76613115448270397</v>
      </c>
      <c r="O522">
        <v>27.976964517926799</v>
      </c>
      <c r="P522">
        <v>73.869509043927593</v>
      </c>
      <c r="Q522">
        <v>1.5538754528687001E-2</v>
      </c>
    </row>
    <row r="523" spans="1:17" x14ac:dyDescent="0.3">
      <c r="A523" t="s">
        <v>1170</v>
      </c>
      <c r="B523" t="s">
        <v>1171</v>
      </c>
      <c r="C523" t="s">
        <v>3147</v>
      </c>
      <c r="D523" t="s">
        <v>244</v>
      </c>
      <c r="E523">
        <v>10353.92960403</v>
      </c>
      <c r="F523">
        <v>529.95000000000005</v>
      </c>
      <c r="G523">
        <v>-13.2881414661577</v>
      </c>
      <c r="H523">
        <v>-5.5807351835383798</v>
      </c>
      <c r="I523">
        <v>-27.5858515916245</v>
      </c>
      <c r="J523">
        <v>0.33729117478613102</v>
      </c>
      <c r="K523">
        <v>547.79472843646795</v>
      </c>
      <c r="L523">
        <v>547.79112185883798</v>
      </c>
      <c r="M523">
        <v>41.560971018036099</v>
      </c>
      <c r="N523">
        <v>0.388460200545929</v>
      </c>
      <c r="O523">
        <v>33.861685064628702</v>
      </c>
      <c r="P523">
        <v>19.089887640449401</v>
      </c>
      <c r="Q523">
        <v>-1.4852151074634E-2</v>
      </c>
    </row>
    <row r="524" spans="1:17" x14ac:dyDescent="0.3">
      <c r="A524" t="s">
        <v>1172</v>
      </c>
      <c r="B524" t="s">
        <v>1173</v>
      </c>
      <c r="C524" t="s">
        <v>3147</v>
      </c>
      <c r="D524" t="s">
        <v>1174</v>
      </c>
      <c r="E524">
        <v>10322.986672499999</v>
      </c>
      <c r="F524">
        <v>1137.3499999999999</v>
      </c>
      <c r="G524">
        <v>-5.8639639482566199</v>
      </c>
      <c r="H524">
        <v>0.39776772310713798</v>
      </c>
      <c r="I524">
        <v>-23.334664850281602</v>
      </c>
      <c r="J524">
        <v>0.58313598331237504</v>
      </c>
      <c r="K524">
        <v>1157.76846615523</v>
      </c>
      <c r="L524">
        <v>1178.6537224086301</v>
      </c>
      <c r="M524">
        <v>44.747889271412397</v>
      </c>
      <c r="N524">
        <v>0.50408946402677102</v>
      </c>
      <c r="O524">
        <v>32.492196773200803</v>
      </c>
      <c r="P524">
        <v>41.893830703012902</v>
      </c>
    </row>
    <row r="525" spans="1:17" x14ac:dyDescent="0.3">
      <c r="A525" t="s">
        <v>1175</v>
      </c>
      <c r="B525" t="s">
        <v>1176</v>
      </c>
      <c r="C525" t="s">
        <v>3136</v>
      </c>
      <c r="D525" t="s">
        <v>24</v>
      </c>
      <c r="E525">
        <v>10315.4060919</v>
      </c>
      <c r="F525">
        <v>169.75</v>
      </c>
      <c r="G525">
        <v>-49.863493367351097</v>
      </c>
      <c r="H525">
        <v>-8.1670456149533397</v>
      </c>
      <c r="I525">
        <v>-43.515463462327503</v>
      </c>
      <c r="J525">
        <v>5.6058107690282402</v>
      </c>
      <c r="K525">
        <v>200.08862784164199</v>
      </c>
      <c r="L525">
        <v>225.40562173529699</v>
      </c>
      <c r="M525">
        <v>42.280631861259302</v>
      </c>
      <c r="N525">
        <v>1.76352629213852</v>
      </c>
      <c r="O525">
        <v>77.142857142857096</v>
      </c>
      <c r="P525">
        <v>7.1654040404040398</v>
      </c>
      <c r="Q525">
        <v>-8.8997303564360003E-3</v>
      </c>
    </row>
    <row r="526" spans="1:17" hidden="1" x14ac:dyDescent="0.3">
      <c r="A526" t="s">
        <v>1177</v>
      </c>
      <c r="B526" t="s">
        <v>1178</v>
      </c>
      <c r="C526" t="s">
        <v>3151</v>
      </c>
      <c r="D526" t="s">
        <v>117</v>
      </c>
      <c r="E526">
        <v>10308.99333202</v>
      </c>
      <c r="F526">
        <v>626.65</v>
      </c>
      <c r="G526">
        <v>5.56306774535022</v>
      </c>
      <c r="H526">
        <v>-0.86031099536834599</v>
      </c>
      <c r="I526">
        <v>-4.5189641583912401</v>
      </c>
      <c r="J526">
        <v>0.30009877423006598</v>
      </c>
      <c r="K526">
        <v>672.18002118139202</v>
      </c>
      <c r="L526">
        <v>645.85941999620002</v>
      </c>
      <c r="M526">
        <v>41.305042267861303</v>
      </c>
      <c r="N526">
        <v>0.69841407512845899</v>
      </c>
      <c r="O526">
        <v>32.450331125827802</v>
      </c>
      <c r="P526">
        <v>44.722863741339403</v>
      </c>
      <c r="Q526">
        <v>0.110096650537212</v>
      </c>
    </row>
    <row r="527" spans="1:17" x14ac:dyDescent="0.3">
      <c r="A527" t="s">
        <v>1179</v>
      </c>
      <c r="B527" t="s">
        <v>1180</v>
      </c>
      <c r="C527" t="s">
        <v>3148</v>
      </c>
      <c r="D527" t="s">
        <v>540</v>
      </c>
      <c r="E527">
        <v>10273.921184999999</v>
      </c>
      <c r="F527">
        <v>321</v>
      </c>
      <c r="G527">
        <v>-2.9699094669469299</v>
      </c>
      <c r="H527">
        <v>-1.67443188030535</v>
      </c>
      <c r="I527">
        <v>6.8302359219898401</v>
      </c>
      <c r="J527">
        <v>-1.2255048987108901</v>
      </c>
      <c r="K527">
        <v>338.56959324284202</v>
      </c>
      <c r="L527">
        <v>314.14975721344598</v>
      </c>
      <c r="M527">
        <v>35.471313008728899</v>
      </c>
      <c r="N527">
        <v>0.50068515621015497</v>
      </c>
      <c r="O527">
        <v>24.922118380062301</v>
      </c>
      <c r="P527">
        <v>32.316570486397303</v>
      </c>
      <c r="Q527">
        <v>1.9744850273371001E-2</v>
      </c>
    </row>
    <row r="528" spans="1:17" x14ac:dyDescent="0.3">
      <c r="A528" t="s">
        <v>1181</v>
      </c>
      <c r="B528" t="s">
        <v>1182</v>
      </c>
      <c r="C528" t="s">
        <v>3140</v>
      </c>
      <c r="D528" t="s">
        <v>247</v>
      </c>
      <c r="E528">
        <v>10248.37299355</v>
      </c>
      <c r="F528">
        <v>998.65</v>
      </c>
      <c r="G528">
        <v>43.3351746165525</v>
      </c>
      <c r="H528">
        <v>7.8328515424036498</v>
      </c>
      <c r="I528">
        <v>40.398063172751201</v>
      </c>
      <c r="J528">
        <v>1.8643464124709299</v>
      </c>
      <c r="K528">
        <v>931.19953314173995</v>
      </c>
      <c r="L528">
        <v>793.88174186516505</v>
      </c>
      <c r="M528">
        <v>51.751658799176603</v>
      </c>
      <c r="N528">
        <v>0.48741656167075598</v>
      </c>
      <c r="O528">
        <v>10.914734892104301</v>
      </c>
      <c r="P528">
        <v>77.364354853032594</v>
      </c>
      <c r="Q528">
        <v>5.1457220649651997E-2</v>
      </c>
    </row>
    <row r="529" spans="1:17" x14ac:dyDescent="0.3">
      <c r="A529" t="s">
        <v>1183</v>
      </c>
      <c r="B529" t="s">
        <v>1184</v>
      </c>
      <c r="C529" t="s">
        <v>3148</v>
      </c>
      <c r="D529" t="s">
        <v>935</v>
      </c>
      <c r="E529">
        <v>10246.18602168</v>
      </c>
      <c r="F529">
        <v>74.2</v>
      </c>
      <c r="G529">
        <v>16.6552284488038</v>
      </c>
      <c r="H529">
        <v>-7.6896519049015204</v>
      </c>
      <c r="I529">
        <v>-6.4701694622831498</v>
      </c>
      <c r="J529">
        <v>-1.4535469387159301</v>
      </c>
      <c r="K529">
        <v>73.530194523342999</v>
      </c>
      <c r="L529">
        <v>73.953934934871697</v>
      </c>
      <c r="M529">
        <v>41.0743919278978</v>
      </c>
      <c r="N529">
        <v>0.76348294057002697</v>
      </c>
      <c r="O529">
        <v>27.8301886792452</v>
      </c>
      <c r="P529">
        <v>44.077669902912596</v>
      </c>
      <c r="Q529">
        <v>4.4103121792602E-2</v>
      </c>
    </row>
    <row r="530" spans="1:17" hidden="1" x14ac:dyDescent="0.3">
      <c r="A530" t="s">
        <v>1185</v>
      </c>
      <c r="B530" t="s">
        <v>1186</v>
      </c>
      <c r="C530" t="s">
        <v>3151</v>
      </c>
      <c r="D530" t="s">
        <v>111</v>
      </c>
      <c r="E530">
        <v>10212.715655414901</v>
      </c>
      <c r="F530">
        <v>778.05</v>
      </c>
      <c r="G530">
        <v>157.96103245487899</v>
      </c>
      <c r="H530">
        <v>-8.1351649075206698</v>
      </c>
      <c r="I530">
        <v>-22.546440648723799</v>
      </c>
      <c r="J530">
        <v>-4.1598217631664998</v>
      </c>
      <c r="K530">
        <v>829.81941932438201</v>
      </c>
      <c r="L530">
        <v>788.10432676079404</v>
      </c>
      <c r="M530">
        <v>32.971689981167899</v>
      </c>
      <c r="N530">
        <v>0.80516235907781297</v>
      </c>
      <c r="O530">
        <v>43.6925647451963</v>
      </c>
      <c r="P530">
        <v>188.14887969878399</v>
      </c>
      <c r="Q530">
        <v>0.262122516752686</v>
      </c>
    </row>
    <row r="531" spans="1:17" x14ac:dyDescent="0.3">
      <c r="A531" t="s">
        <v>1187</v>
      </c>
      <c r="B531" t="s">
        <v>1188</v>
      </c>
      <c r="C531" t="s">
        <v>3147</v>
      </c>
      <c r="D531" t="s">
        <v>470</v>
      </c>
      <c r="E531">
        <v>10185.209321316001</v>
      </c>
      <c r="F531">
        <v>164.76</v>
      </c>
      <c r="G531">
        <v>67.312880078884902</v>
      </c>
      <c r="H531">
        <v>-10.768371820124999</v>
      </c>
      <c r="I531">
        <v>-21.423983352040899</v>
      </c>
      <c r="J531">
        <v>4.0160218967196997</v>
      </c>
      <c r="K531">
        <v>195.21123004446301</v>
      </c>
      <c r="L531">
        <v>176.64662416355401</v>
      </c>
      <c r="M531">
        <v>41.815651575347097</v>
      </c>
      <c r="N531">
        <v>1.0149673643655299</v>
      </c>
      <c r="O531">
        <v>43.602816217528499</v>
      </c>
      <c r="P531">
        <v>99.588128407026005</v>
      </c>
      <c r="Q531">
        <v>0.18331924164579899</v>
      </c>
    </row>
    <row r="532" spans="1:17" x14ac:dyDescent="0.3">
      <c r="A532" t="s">
        <v>1189</v>
      </c>
      <c r="B532" t="s">
        <v>1190</v>
      </c>
      <c r="C532" t="s">
        <v>3135</v>
      </c>
      <c r="D532" t="s">
        <v>277</v>
      </c>
      <c r="E532">
        <v>10177.5019565</v>
      </c>
      <c r="F532">
        <v>736.15</v>
      </c>
      <c r="G532">
        <v>-18.496171857746699</v>
      </c>
      <c r="H532">
        <v>-15.6120753871412</v>
      </c>
      <c r="I532">
        <v>-37.743426454985901</v>
      </c>
      <c r="J532">
        <v>-5.5846440530877999</v>
      </c>
      <c r="K532">
        <v>894.91973964264298</v>
      </c>
      <c r="L532">
        <v>920.62968485500301</v>
      </c>
      <c r="M532">
        <v>25.603512815818601</v>
      </c>
      <c r="N532">
        <v>1.2448139645823999</v>
      </c>
      <c r="O532">
        <v>62.874414181892199</v>
      </c>
      <c r="P532">
        <v>13.866976024748601</v>
      </c>
      <c r="Q532">
        <v>-6.9501450003800003E-4</v>
      </c>
    </row>
    <row r="533" spans="1:17" x14ac:dyDescent="0.3">
      <c r="A533" t="s">
        <v>1191</v>
      </c>
      <c r="B533" t="s">
        <v>1192</v>
      </c>
      <c r="C533" t="s">
        <v>3147</v>
      </c>
      <c r="D533" t="s">
        <v>1193</v>
      </c>
      <c r="E533">
        <v>10133.148132329999</v>
      </c>
      <c r="F533">
        <v>1075.6500000000001</v>
      </c>
      <c r="G533">
        <v>-22.5140915062515</v>
      </c>
      <c r="H533">
        <v>-2.8171887091797401</v>
      </c>
      <c r="I533">
        <v>5.3295262358664104</v>
      </c>
      <c r="J533">
        <v>0.19253646082700199</v>
      </c>
      <c r="K533">
        <v>1147.94482779605</v>
      </c>
      <c r="L533">
        <v>1075.8055817091499</v>
      </c>
      <c r="M533">
        <v>38.405061880765899</v>
      </c>
      <c r="N533">
        <v>0.64329703684426898</v>
      </c>
      <c r="O533">
        <v>20.8525077859898</v>
      </c>
      <c r="P533">
        <v>32.273733398917798</v>
      </c>
    </row>
    <row r="534" spans="1:17" x14ac:dyDescent="0.3">
      <c r="A534" t="s">
        <v>1194</v>
      </c>
      <c r="B534" t="s">
        <v>1195</v>
      </c>
      <c r="C534" t="s">
        <v>3135</v>
      </c>
      <c r="D534" t="s">
        <v>277</v>
      </c>
      <c r="E534">
        <v>10122.15674398</v>
      </c>
      <c r="F534">
        <v>752.2</v>
      </c>
      <c r="G534">
        <v>-47.893952420028498</v>
      </c>
      <c r="H534">
        <v>-10.775289747297601</v>
      </c>
      <c r="I534">
        <v>-23.218362254995899</v>
      </c>
      <c r="J534">
        <v>-1.18100400892501</v>
      </c>
      <c r="K534">
        <v>857.93274196039295</v>
      </c>
      <c r="L534">
        <v>917.480355826047</v>
      </c>
      <c r="M534">
        <v>28.052177806501501</v>
      </c>
      <c r="N534">
        <v>0.77044760778829902</v>
      </c>
      <c r="O534">
        <v>65.913320925285802</v>
      </c>
      <c r="P534">
        <v>4.6029759421499099</v>
      </c>
      <c r="Q534">
        <v>-4.7540499557827999E-2</v>
      </c>
    </row>
    <row r="535" spans="1:17" x14ac:dyDescent="0.3">
      <c r="A535" t="s">
        <v>1196</v>
      </c>
      <c r="B535" t="s">
        <v>1197</v>
      </c>
      <c r="C535" t="s">
        <v>3145</v>
      </c>
      <c r="D535" t="s">
        <v>438</v>
      </c>
      <c r="E535">
        <v>10079.890576399999</v>
      </c>
      <c r="F535">
        <v>216.4</v>
      </c>
      <c r="G535">
        <v>28.538868701747699</v>
      </c>
      <c r="H535">
        <v>-10.796451842527199</v>
      </c>
      <c r="I535">
        <v>-12.1055748546205</v>
      </c>
      <c r="J535">
        <v>2.0770589472052299</v>
      </c>
      <c r="K535">
        <v>242.53366546201701</v>
      </c>
      <c r="L535">
        <v>232.34934304684799</v>
      </c>
      <c r="M535">
        <v>42.814123889854898</v>
      </c>
      <c r="N535">
        <v>0.68366884619579704</v>
      </c>
      <c r="O535">
        <v>77.541589648798507</v>
      </c>
      <c r="P535">
        <v>65.506692160611806</v>
      </c>
      <c r="Q535">
        <v>7.7719811304576003E-2</v>
      </c>
    </row>
    <row r="536" spans="1:17" x14ac:dyDescent="0.3">
      <c r="A536" t="s">
        <v>1198</v>
      </c>
      <c r="B536" t="s">
        <v>1199</v>
      </c>
      <c r="C536" t="s">
        <v>3136</v>
      </c>
      <c r="D536" t="s">
        <v>397</v>
      </c>
      <c r="E536">
        <v>10069.112473011</v>
      </c>
      <c r="F536">
        <v>109.53</v>
      </c>
      <c r="G536">
        <v>49.796209293628202</v>
      </c>
      <c r="H536">
        <v>-16.975881648622899</v>
      </c>
      <c r="I536">
        <v>32.894101940760102</v>
      </c>
      <c r="J536">
        <v>-0.90857661785356802</v>
      </c>
      <c r="K536">
        <v>113.01951074879599</v>
      </c>
      <c r="L536">
        <v>89.018407734616503</v>
      </c>
      <c r="M536">
        <v>41.368863678959301</v>
      </c>
      <c r="N536">
        <v>0.38918445202607399</v>
      </c>
      <c r="O536">
        <v>32.8677074774034</v>
      </c>
      <c r="P536">
        <v>84.362901868372305</v>
      </c>
      <c r="Q536">
        <v>9.7050788451869999E-2</v>
      </c>
    </row>
    <row r="537" spans="1:17" x14ac:dyDescent="0.3">
      <c r="A537" t="s">
        <v>1200</v>
      </c>
      <c r="B537" t="s">
        <v>1201</v>
      </c>
      <c r="C537" t="s">
        <v>3146</v>
      </c>
      <c r="D537" t="s">
        <v>307</v>
      </c>
      <c r="E537">
        <v>10040.655268799999</v>
      </c>
      <c r="F537">
        <v>871</v>
      </c>
      <c r="G537">
        <v>-41.5105805634714</v>
      </c>
      <c r="H537">
        <v>-4.5360939793197597</v>
      </c>
      <c r="I537">
        <v>-14.876877354274299</v>
      </c>
      <c r="J537">
        <v>0.59368192442036605</v>
      </c>
      <c r="K537">
        <v>925.100793192075</v>
      </c>
      <c r="L537">
        <v>974.34766867809799</v>
      </c>
      <c r="M537">
        <v>42.377754830862102</v>
      </c>
      <c r="N537">
        <v>0.35079590514702402</v>
      </c>
      <c r="O537">
        <v>27.439724454649799</v>
      </c>
      <c r="P537">
        <v>6.2000853502408102</v>
      </c>
      <c r="Q537">
        <v>-5.2639170532016999E-2</v>
      </c>
    </row>
    <row r="538" spans="1:17" x14ac:dyDescent="0.3">
      <c r="A538" t="s">
        <v>1202</v>
      </c>
      <c r="B538" t="s">
        <v>1203</v>
      </c>
      <c r="C538" t="s">
        <v>3149</v>
      </c>
      <c r="D538" t="s">
        <v>139</v>
      </c>
      <c r="E538">
        <v>9934.2003465399994</v>
      </c>
      <c r="F538">
        <v>418.9</v>
      </c>
      <c r="G538">
        <v>171.28438516321799</v>
      </c>
      <c r="H538">
        <v>10.641135669781701</v>
      </c>
      <c r="I538">
        <v>3.0405863879369401</v>
      </c>
      <c r="J538">
        <v>0.32728772121287197</v>
      </c>
      <c r="K538">
        <v>418.79270307749999</v>
      </c>
      <c r="L538">
        <v>367.72452056128202</v>
      </c>
      <c r="M538">
        <v>56.764826146798001</v>
      </c>
      <c r="N538">
        <v>2.0189891306990502</v>
      </c>
      <c r="O538">
        <v>35.975173072332304</v>
      </c>
      <c r="P538">
        <v>200.50215208034399</v>
      </c>
      <c r="Q538">
        <v>0.100687750060853</v>
      </c>
    </row>
    <row r="539" spans="1:17" x14ac:dyDescent="0.3">
      <c r="A539" t="s">
        <v>1204</v>
      </c>
      <c r="B539" t="s">
        <v>1205</v>
      </c>
      <c r="C539" t="s">
        <v>3139</v>
      </c>
      <c r="D539" t="s">
        <v>928</v>
      </c>
      <c r="E539">
        <v>9904.7926445499997</v>
      </c>
      <c r="F539">
        <v>1347.05</v>
      </c>
      <c r="G539">
        <v>73.186897882460698</v>
      </c>
      <c r="H539">
        <v>1.7140227087281501</v>
      </c>
      <c r="I539">
        <v>16.746475404788601</v>
      </c>
      <c r="J539">
        <v>-0.21101580561602201</v>
      </c>
      <c r="K539">
        <v>1353.8480866704101</v>
      </c>
      <c r="L539">
        <v>1197.2723445460799</v>
      </c>
      <c r="M539">
        <v>48.134313479265899</v>
      </c>
      <c r="N539">
        <v>0.44275469605475798</v>
      </c>
      <c r="O539">
        <v>18.1285030251289</v>
      </c>
      <c r="P539">
        <v>101.95652173913</v>
      </c>
      <c r="Q539">
        <v>7.0724466635666006E-2</v>
      </c>
    </row>
    <row r="540" spans="1:17" hidden="1" x14ac:dyDescent="0.3">
      <c r="A540" t="s">
        <v>1206</v>
      </c>
      <c r="B540" t="s">
        <v>1207</v>
      </c>
      <c r="C540" t="s">
        <v>3151</v>
      </c>
      <c r="D540" t="s">
        <v>265</v>
      </c>
      <c r="E540">
        <v>9879.3941661999997</v>
      </c>
      <c r="F540">
        <v>6418.1</v>
      </c>
      <c r="G540">
        <v>-16.073515419029899</v>
      </c>
      <c r="H540">
        <v>2.4754098641410698</v>
      </c>
      <c r="I540">
        <v>14.226457749903499</v>
      </c>
      <c r="J540">
        <v>-3.3178081945750599</v>
      </c>
      <c r="K540">
        <v>6171.51826084188</v>
      </c>
      <c r="L540">
        <v>5834.4058729898898</v>
      </c>
      <c r="M540">
        <v>37.8229494188963</v>
      </c>
      <c r="N540">
        <v>0.64772755460776898</v>
      </c>
      <c r="O540">
        <v>9.0509652389336193</v>
      </c>
      <c r="P540">
        <v>38.919913419913399</v>
      </c>
      <c r="Q540">
        <v>0.100096721601584</v>
      </c>
    </row>
    <row r="541" spans="1:17" x14ac:dyDescent="0.3">
      <c r="A541" t="s">
        <v>1208</v>
      </c>
      <c r="B541" t="s">
        <v>1209</v>
      </c>
      <c r="C541" t="s">
        <v>580</v>
      </c>
      <c r="D541" t="s">
        <v>463</v>
      </c>
      <c r="E541">
        <v>9728.5217185799993</v>
      </c>
      <c r="F541">
        <v>371.7</v>
      </c>
      <c r="G541">
        <v>62.971486897503098</v>
      </c>
      <c r="H541">
        <v>3.6036966881797001</v>
      </c>
      <c r="I541">
        <v>6.78089553845669</v>
      </c>
      <c r="J541">
        <v>5.4468083375580898</v>
      </c>
      <c r="K541">
        <v>369.023599843657</v>
      </c>
      <c r="L541">
        <v>336.96012939390101</v>
      </c>
      <c r="M541">
        <v>53.001047919759202</v>
      </c>
      <c r="N541">
        <v>1.06154014787495</v>
      </c>
      <c r="O541">
        <v>13.344094700026901</v>
      </c>
      <c r="P541">
        <v>107.248396989127</v>
      </c>
      <c r="Q541">
        <v>0.11431993839002801</v>
      </c>
    </row>
    <row r="542" spans="1:17" hidden="1" x14ac:dyDescent="0.3">
      <c r="A542" t="s">
        <v>1210</v>
      </c>
      <c r="B542" t="s">
        <v>1211</v>
      </c>
      <c r="C542" t="s">
        <v>3151</v>
      </c>
      <c r="D542" t="s">
        <v>139</v>
      </c>
      <c r="E542">
        <v>9717.1900299270001</v>
      </c>
      <c r="F542">
        <v>292.77999999999997</v>
      </c>
      <c r="G542">
        <v>-6.5428848344839903</v>
      </c>
      <c r="H542">
        <v>10.187052885751401</v>
      </c>
      <c r="I542">
        <v>8.8675442983398298</v>
      </c>
      <c r="J542">
        <v>2.06384864145019</v>
      </c>
      <c r="K542">
        <v>284.43947811547901</v>
      </c>
      <c r="L542">
        <v>269.15676324451101</v>
      </c>
      <c r="M542">
        <v>22.227502817667499</v>
      </c>
      <c r="N542">
        <v>1.16317835300661</v>
      </c>
      <c r="O542">
        <v>2.4489377689733001</v>
      </c>
      <c r="P542">
        <v>26.143903489875001</v>
      </c>
    </row>
    <row r="543" spans="1:17" x14ac:dyDescent="0.3">
      <c r="A543" t="s">
        <v>1212</v>
      </c>
      <c r="B543" t="s">
        <v>1213</v>
      </c>
      <c r="C543" t="s">
        <v>3139</v>
      </c>
      <c r="D543" t="s">
        <v>46</v>
      </c>
      <c r="E543">
        <v>9713.7289372800005</v>
      </c>
      <c r="F543">
        <v>565.45000000000005</v>
      </c>
      <c r="G543">
        <v>156.355555084245</v>
      </c>
      <c r="H543">
        <v>12.490616324061801</v>
      </c>
      <c r="I543">
        <v>43.225349509774603</v>
      </c>
      <c r="J543">
        <v>1.29696370255474</v>
      </c>
      <c r="K543">
        <v>549.24669449982002</v>
      </c>
      <c r="L543">
        <v>450.15665073193901</v>
      </c>
      <c r="M543">
        <v>51.969472848864598</v>
      </c>
      <c r="N543">
        <v>0.61263037315414004</v>
      </c>
      <c r="O543">
        <v>22.787160668494099</v>
      </c>
      <c r="P543">
        <v>186.44883485309001</v>
      </c>
      <c r="Q543">
        <v>0.218203152739045</v>
      </c>
    </row>
    <row r="544" spans="1:17" hidden="1" x14ac:dyDescent="0.3">
      <c r="A544" t="s">
        <v>1214</v>
      </c>
      <c r="B544" t="s">
        <v>1215</v>
      </c>
      <c r="C544" t="s">
        <v>3151</v>
      </c>
      <c r="D544" t="s">
        <v>86</v>
      </c>
      <c r="E544">
        <v>9711.28830948</v>
      </c>
      <c r="F544">
        <v>715.6</v>
      </c>
      <c r="G544">
        <v>-36.659610210850701</v>
      </c>
      <c r="H544">
        <v>1.2631528168941899</v>
      </c>
      <c r="I544">
        <v>-16.874868135706901</v>
      </c>
      <c r="J544">
        <v>2.52838407531633</v>
      </c>
      <c r="M544">
        <v>45.800689150367198</v>
      </c>
      <c r="O544">
        <v>18.501956400223499</v>
      </c>
      <c r="P544">
        <v>5.0653354867126597</v>
      </c>
    </row>
    <row r="545" spans="1:17" hidden="1" x14ac:dyDescent="0.3">
      <c r="A545" t="s">
        <v>1216</v>
      </c>
      <c r="B545" t="s">
        <v>1217</v>
      </c>
      <c r="C545" t="s">
        <v>3151</v>
      </c>
      <c r="D545" t="s">
        <v>75</v>
      </c>
      <c r="E545">
        <v>9706.2249321399995</v>
      </c>
      <c r="F545">
        <v>192.83</v>
      </c>
      <c r="G545">
        <v>11.513103398747599</v>
      </c>
      <c r="H545">
        <v>-0.63162699679048995</v>
      </c>
      <c r="I545">
        <v>11.401995915623001</v>
      </c>
      <c r="J545">
        <v>3.7544901154310901</v>
      </c>
      <c r="K545">
        <v>189.377791874428</v>
      </c>
      <c r="L545">
        <v>173.01241811651801</v>
      </c>
      <c r="M545">
        <v>52.755271195791302</v>
      </c>
      <c r="N545">
        <v>0.161876240331006</v>
      </c>
      <c r="O545">
        <v>27.573510345900502</v>
      </c>
      <c r="P545">
        <v>42.205014749262503</v>
      </c>
      <c r="Q545">
        <v>4.2726104409403998E-2</v>
      </c>
    </row>
    <row r="546" spans="1:17" x14ac:dyDescent="0.3">
      <c r="A546" t="s">
        <v>1218</v>
      </c>
      <c r="B546" t="s">
        <v>1219</v>
      </c>
      <c r="C546" t="s">
        <v>3148</v>
      </c>
      <c r="D546" t="s">
        <v>128</v>
      </c>
      <c r="E546">
        <v>9651.6468055899895</v>
      </c>
      <c r="F546">
        <v>1134.95</v>
      </c>
      <c r="G546">
        <v>27.760259570502601</v>
      </c>
      <c r="H546">
        <v>1.07180445425</v>
      </c>
      <c r="I546">
        <v>-5.1127723575191002</v>
      </c>
      <c r="J546">
        <v>-4.5550886112846198</v>
      </c>
      <c r="K546">
        <v>1175.2567715984401</v>
      </c>
      <c r="L546">
        <v>1058.95064094804</v>
      </c>
      <c r="M546">
        <v>41.017487988608302</v>
      </c>
      <c r="N546">
        <v>0.56257850625523398</v>
      </c>
      <c r="O546">
        <v>22.9129036521432</v>
      </c>
      <c r="P546">
        <v>63.067528735632102</v>
      </c>
      <c r="Q546">
        <v>2.7936607012260001E-2</v>
      </c>
    </row>
    <row r="547" spans="1:17" x14ac:dyDescent="0.3">
      <c r="A547" t="s">
        <v>1220</v>
      </c>
      <c r="B547" t="s">
        <v>1221</v>
      </c>
      <c r="C547" t="s">
        <v>3147</v>
      </c>
      <c r="D547" t="s">
        <v>414</v>
      </c>
      <c r="E547">
        <v>9603.6380731199897</v>
      </c>
      <c r="F547">
        <v>423.2</v>
      </c>
      <c r="G547">
        <v>137.71760105920001</v>
      </c>
      <c r="H547">
        <v>10.9914227025542</v>
      </c>
      <c r="I547">
        <v>45.232059822509498</v>
      </c>
      <c r="J547">
        <v>-1.80547379210852</v>
      </c>
      <c r="K547">
        <v>400.128681366786</v>
      </c>
      <c r="L547">
        <v>316.867630761957</v>
      </c>
      <c r="M547">
        <v>48.308844361395003</v>
      </c>
      <c r="N547">
        <v>0.696855946456019</v>
      </c>
      <c r="O547">
        <v>12.003780718336399</v>
      </c>
      <c r="P547">
        <v>167.34049273531201</v>
      </c>
      <c r="Q547">
        <v>0.177911685340466</v>
      </c>
    </row>
    <row r="548" spans="1:17" x14ac:dyDescent="0.3">
      <c r="A548" t="s">
        <v>1222</v>
      </c>
      <c r="B548" t="s">
        <v>1223</v>
      </c>
      <c r="C548" t="s">
        <v>3137</v>
      </c>
      <c r="D548" t="s">
        <v>21</v>
      </c>
      <c r="E548">
        <v>9592.0520744650003</v>
      </c>
      <c r="F548">
        <v>1523.45</v>
      </c>
      <c r="G548">
        <v>-28.780481492511399</v>
      </c>
      <c r="H548">
        <v>3.51458767422299</v>
      </c>
      <c r="I548">
        <v>-8.8376098637202301</v>
      </c>
      <c r="J548">
        <v>0.45839685148676301</v>
      </c>
      <c r="K548">
        <v>1566.5939152758799</v>
      </c>
      <c r="L548">
        <v>1576.43716093944</v>
      </c>
      <c r="M548">
        <v>44.653058085281998</v>
      </c>
      <c r="N548">
        <v>0.60612386907754701</v>
      </c>
      <c r="O548">
        <v>27.5033640749614</v>
      </c>
      <c r="P548">
        <v>9.9130622993398596</v>
      </c>
      <c r="Q548">
        <v>-6.7321547920886002E-2</v>
      </c>
    </row>
    <row r="549" spans="1:17" hidden="1" x14ac:dyDescent="0.3">
      <c r="A549" t="s">
        <v>1224</v>
      </c>
      <c r="B549" t="s">
        <v>1225</v>
      </c>
      <c r="C549" t="s">
        <v>3151</v>
      </c>
      <c r="D549" t="s">
        <v>80</v>
      </c>
      <c r="E549">
        <v>9591.9028099999996</v>
      </c>
      <c r="F549">
        <v>146.09</v>
      </c>
      <c r="G549">
        <v>-18.5861008925752</v>
      </c>
      <c r="H549">
        <v>6.52373101418247</v>
      </c>
      <c r="I549">
        <v>-0.75573924492940303</v>
      </c>
      <c r="J549">
        <v>0.108021218594001</v>
      </c>
      <c r="K549">
        <v>143.85906189035299</v>
      </c>
      <c r="L549">
        <v>139.06027396537201</v>
      </c>
      <c r="M549">
        <v>19.599037825510401</v>
      </c>
      <c r="N549">
        <v>0.43106685005413298</v>
      </c>
      <c r="O549">
        <v>4.1481278663837404</v>
      </c>
      <c r="P549">
        <v>15.9444444444444</v>
      </c>
      <c r="Q549">
        <v>-1.3388827299693999E-2</v>
      </c>
    </row>
    <row r="550" spans="1:17" x14ac:dyDescent="0.3">
      <c r="A550" t="s">
        <v>1226</v>
      </c>
      <c r="B550" t="s">
        <v>1227</v>
      </c>
      <c r="C550" t="s">
        <v>3145</v>
      </c>
      <c r="D550" t="s">
        <v>83</v>
      </c>
      <c r="E550">
        <v>9541.6535036699897</v>
      </c>
      <c r="F550">
        <v>197.37</v>
      </c>
      <c r="G550">
        <v>35.112760579582698</v>
      </c>
      <c r="H550">
        <v>-5.1302790896793997</v>
      </c>
      <c r="I550">
        <v>-14.0032344973124</v>
      </c>
      <c r="J550">
        <v>-1.6212356606790499</v>
      </c>
      <c r="K550">
        <v>212.038195099923</v>
      </c>
      <c r="L550">
        <v>201.02814740093399</v>
      </c>
      <c r="M550">
        <v>34.1251950459379</v>
      </c>
      <c r="N550">
        <v>0.455958155686636</v>
      </c>
      <c r="O550">
        <v>27.015250544662202</v>
      </c>
      <c r="P550">
        <v>63.860523038605201</v>
      </c>
      <c r="Q550">
        <v>5.6919875679127999E-2</v>
      </c>
    </row>
    <row r="551" spans="1:17" x14ac:dyDescent="0.3">
      <c r="A551" t="s">
        <v>1228</v>
      </c>
      <c r="B551" t="s">
        <v>1229</v>
      </c>
      <c r="C551" t="s">
        <v>3144</v>
      </c>
      <c r="D551" t="s">
        <v>75</v>
      </c>
      <c r="E551">
        <v>9533.6287473199991</v>
      </c>
      <c r="F551">
        <v>810.2</v>
      </c>
      <c r="G551">
        <v>-8.8547394660654692</v>
      </c>
      <c r="H551">
        <v>10.1268627382911</v>
      </c>
      <c r="I551">
        <v>-4.4584263508953397</v>
      </c>
      <c r="J551">
        <v>5.2049700346360703</v>
      </c>
      <c r="K551">
        <v>798.81431926186099</v>
      </c>
      <c r="L551">
        <v>808.45499001608596</v>
      </c>
      <c r="M551">
        <v>56.812951406034202</v>
      </c>
      <c r="N551">
        <v>0.68533839270216701</v>
      </c>
      <c r="O551">
        <v>23.413971858800199</v>
      </c>
      <c r="P551">
        <v>20.9253731343283</v>
      </c>
      <c r="Q551">
        <v>1.7825749939123E-2</v>
      </c>
    </row>
    <row r="552" spans="1:17" x14ac:dyDescent="0.3">
      <c r="A552" t="s">
        <v>1230</v>
      </c>
      <c r="B552" t="s">
        <v>1231</v>
      </c>
      <c r="C552" t="s">
        <v>3134</v>
      </c>
      <c r="D552" t="s">
        <v>18</v>
      </c>
      <c r="E552">
        <v>9525.8622579999992</v>
      </c>
      <c r="F552">
        <v>639.70000000000005</v>
      </c>
      <c r="G552">
        <v>-15.651590069286099</v>
      </c>
      <c r="H552">
        <v>-25.084448762181999</v>
      </c>
      <c r="I552">
        <v>-44.024646494469003</v>
      </c>
      <c r="J552">
        <v>-17.496836911808501</v>
      </c>
      <c r="K552">
        <v>872.94582954294594</v>
      </c>
      <c r="L552">
        <v>865.75667829563201</v>
      </c>
      <c r="M552">
        <v>9.1957719358533403</v>
      </c>
      <c r="N552">
        <v>2.1403934280357602</v>
      </c>
      <c r="O552">
        <v>99.312177583242104</v>
      </c>
      <c r="P552">
        <v>12.405552626954799</v>
      </c>
      <c r="Q552">
        <v>0.15273552732272</v>
      </c>
    </row>
    <row r="553" spans="1:17" x14ac:dyDescent="0.3">
      <c r="A553" t="s">
        <v>1232</v>
      </c>
      <c r="B553" t="s">
        <v>1233</v>
      </c>
      <c r="C553" t="s">
        <v>3142</v>
      </c>
      <c r="D553" t="s">
        <v>202</v>
      </c>
      <c r="E553">
        <v>9515.6429804799991</v>
      </c>
      <c r="F553">
        <v>2160.1999999999998</v>
      </c>
      <c r="G553">
        <v>89.154918971047493</v>
      </c>
      <c r="H553">
        <v>-6.3665733585586304E-2</v>
      </c>
      <c r="I553">
        <v>1.3906628036606401</v>
      </c>
      <c r="J553">
        <v>1.7722553932873799</v>
      </c>
      <c r="K553">
        <v>2107.0092408364599</v>
      </c>
      <c r="L553">
        <v>1881.5074766090099</v>
      </c>
      <c r="M553">
        <v>46.2279485523188</v>
      </c>
      <c r="N553">
        <v>0.446203877686487</v>
      </c>
      <c r="O553">
        <v>11.054531987778899</v>
      </c>
      <c r="P553">
        <v>120.428571428571</v>
      </c>
      <c r="Q553">
        <v>0.147836917651126</v>
      </c>
    </row>
    <row r="554" spans="1:17" x14ac:dyDescent="0.3">
      <c r="A554" t="s">
        <v>1234</v>
      </c>
      <c r="B554" t="s">
        <v>1235</v>
      </c>
      <c r="C554" t="s">
        <v>3147</v>
      </c>
      <c r="D554" t="s">
        <v>284</v>
      </c>
      <c r="E554">
        <v>9493.2208362799993</v>
      </c>
      <c r="F554">
        <v>4086.2</v>
      </c>
      <c r="G554">
        <v>150.90929781609</v>
      </c>
      <c r="H554">
        <v>3.0063533626559198</v>
      </c>
      <c r="I554">
        <v>119.703987830518</v>
      </c>
      <c r="J554">
        <v>-8.4722056712318097E-2</v>
      </c>
      <c r="K554">
        <v>3505.8955206698301</v>
      </c>
      <c r="L554">
        <v>2567.9728148105</v>
      </c>
      <c r="M554">
        <v>51.366861733214598</v>
      </c>
      <c r="N554">
        <v>0.598100961839648</v>
      </c>
      <c r="O554">
        <v>3.2254906759336199</v>
      </c>
      <c r="P554">
        <v>216.538848865132</v>
      </c>
      <c r="Q554">
        <v>0.145266829526146</v>
      </c>
    </row>
    <row r="555" spans="1:17" x14ac:dyDescent="0.3">
      <c r="A555" t="s">
        <v>1236</v>
      </c>
      <c r="B555" t="s">
        <v>1237</v>
      </c>
      <c r="C555" t="s">
        <v>3146</v>
      </c>
      <c r="D555" t="s">
        <v>86</v>
      </c>
      <c r="E555">
        <v>9487.9678395999999</v>
      </c>
      <c r="F555">
        <v>1220.75</v>
      </c>
      <c r="G555">
        <v>54.483801092417202</v>
      </c>
      <c r="H555">
        <v>-11.5278687341122</v>
      </c>
      <c r="I555">
        <v>24.473085260858099</v>
      </c>
      <c r="J555">
        <v>-3.2250517999699699</v>
      </c>
      <c r="K555">
        <v>1259.87064112026</v>
      </c>
      <c r="L555">
        <v>1013.87785538798</v>
      </c>
      <c r="M555">
        <v>37.587171997494302</v>
      </c>
      <c r="N555">
        <v>1.4616380940468501</v>
      </c>
      <c r="O555">
        <v>26.479623182469702</v>
      </c>
      <c r="P555">
        <v>93.156645569620196</v>
      </c>
    </row>
    <row r="556" spans="1:17" x14ac:dyDescent="0.3">
      <c r="A556" t="s">
        <v>1238</v>
      </c>
      <c r="B556" t="s">
        <v>1239</v>
      </c>
      <c r="C556" t="s">
        <v>3135</v>
      </c>
      <c r="D556" t="s">
        <v>21</v>
      </c>
      <c r="E556">
        <v>9439.8497349000008</v>
      </c>
      <c r="F556">
        <v>458.25</v>
      </c>
      <c r="G556">
        <v>-11.770267516457</v>
      </c>
      <c r="H556">
        <v>1.21883700284074</v>
      </c>
      <c r="I556">
        <v>-15.329412935188101</v>
      </c>
      <c r="J556">
        <v>-7.9775596979451205E-2</v>
      </c>
      <c r="K556">
        <v>472.66335289980498</v>
      </c>
      <c r="L556">
        <v>478.29660348654699</v>
      </c>
      <c r="M556">
        <v>43.526806812271403</v>
      </c>
      <c r="N556">
        <v>1.14955229544712</v>
      </c>
      <c r="O556">
        <v>25.477359519912699</v>
      </c>
      <c r="P556">
        <v>15.953947368421</v>
      </c>
      <c r="Q556">
        <v>-8.6709488869276E-2</v>
      </c>
    </row>
    <row r="557" spans="1:17" hidden="1" x14ac:dyDescent="0.3">
      <c r="A557" t="s">
        <v>1240</v>
      </c>
      <c r="B557" t="s">
        <v>1241</v>
      </c>
      <c r="C557" t="s">
        <v>3151</v>
      </c>
      <c r="D557" t="s">
        <v>1242</v>
      </c>
      <c r="E557">
        <v>9435.9825347999395</v>
      </c>
      <c r="F557">
        <v>565.9</v>
      </c>
      <c r="G557">
        <v>-13.5717877356591</v>
      </c>
      <c r="H557">
        <v>4.0919535440037604</v>
      </c>
      <c r="I557">
        <v>16.627170063570301</v>
      </c>
      <c r="J557">
        <v>3.3041052868313101</v>
      </c>
      <c r="K557">
        <v>544.94572736883003</v>
      </c>
      <c r="L557">
        <v>503.42663828703701</v>
      </c>
      <c r="N557">
        <v>0.31839660168115103</v>
      </c>
      <c r="O557">
        <v>12.572892737232699</v>
      </c>
      <c r="P557">
        <v>42.490242981241302</v>
      </c>
    </row>
    <row r="558" spans="1:17" x14ac:dyDescent="0.3">
      <c r="A558" t="s">
        <v>1243</v>
      </c>
      <c r="B558" t="s">
        <v>1244</v>
      </c>
      <c r="C558" t="s">
        <v>3142</v>
      </c>
      <c r="D558" t="s">
        <v>202</v>
      </c>
      <c r="E558">
        <v>9383.0333202750007</v>
      </c>
      <c r="F558">
        <v>1520.25</v>
      </c>
      <c r="G558">
        <v>50.599461082761799</v>
      </c>
      <c r="H558">
        <v>-2.84852684874018</v>
      </c>
      <c r="I558">
        <v>41.1210648286051</v>
      </c>
      <c r="J558">
        <v>-4.0420155044389796</v>
      </c>
      <c r="K558">
        <v>1526.2935291925901</v>
      </c>
      <c r="L558">
        <v>1293.0624864469301</v>
      </c>
      <c r="M558">
        <v>39.151006003656498</v>
      </c>
      <c r="N558">
        <v>0.85818387852511402</v>
      </c>
      <c r="O558">
        <v>15.6586087814504</v>
      </c>
      <c r="P558">
        <v>85.283363802559407</v>
      </c>
      <c r="Q558">
        <v>8.5527204286773004E-2</v>
      </c>
    </row>
    <row r="559" spans="1:17" x14ac:dyDescent="0.3">
      <c r="A559" t="s">
        <v>1245</v>
      </c>
      <c r="B559" t="s">
        <v>1246</v>
      </c>
      <c r="C559" t="s">
        <v>3139</v>
      </c>
      <c r="D559" t="s">
        <v>46</v>
      </c>
      <c r="E559">
        <v>9340.8753899399999</v>
      </c>
      <c r="F559">
        <v>2954.45</v>
      </c>
      <c r="G559">
        <v>36.932060996578102</v>
      </c>
      <c r="H559">
        <v>-9.4464275200482</v>
      </c>
      <c r="I559">
        <v>8.5989875927849795</v>
      </c>
      <c r="J559">
        <v>-1.72524150324377</v>
      </c>
      <c r="K559">
        <v>3072.5136197534098</v>
      </c>
      <c r="L559">
        <v>2743.6100107040502</v>
      </c>
      <c r="M559">
        <v>34.405666137594601</v>
      </c>
      <c r="N559">
        <v>0.410013831216268</v>
      </c>
      <c r="O559">
        <v>26.080996462962599</v>
      </c>
      <c r="P559">
        <v>75.601420526307905</v>
      </c>
      <c r="Q559">
        <v>0.193527117987257</v>
      </c>
    </row>
    <row r="560" spans="1:17" x14ac:dyDescent="0.3">
      <c r="A560" t="s">
        <v>1247</v>
      </c>
      <c r="B560" t="s">
        <v>1248</v>
      </c>
      <c r="C560" t="s">
        <v>3136</v>
      </c>
      <c r="D560" t="s">
        <v>136</v>
      </c>
      <c r="E560">
        <v>9339.9664950280003</v>
      </c>
      <c r="F560">
        <v>86.84</v>
      </c>
      <c r="G560">
        <v>-21.795510551033399</v>
      </c>
      <c r="H560">
        <v>-5.4839203653173296</v>
      </c>
      <c r="I560">
        <v>-8.6222890671872694</v>
      </c>
      <c r="J560">
        <v>2.7584816644955299</v>
      </c>
      <c r="K560">
        <v>86.282471568119206</v>
      </c>
      <c r="L560">
        <v>85.728642453401307</v>
      </c>
      <c r="M560">
        <v>46.261608050157498</v>
      </c>
      <c r="N560">
        <v>0.501820029068898</v>
      </c>
      <c r="O560">
        <v>21.844771994472499</v>
      </c>
      <c r="P560">
        <v>19.944751381215401</v>
      </c>
    </row>
    <row r="561" spans="1:17" x14ac:dyDescent="0.3">
      <c r="A561" t="s">
        <v>1249</v>
      </c>
      <c r="B561" t="s">
        <v>1250</v>
      </c>
      <c r="C561" t="s">
        <v>3148</v>
      </c>
      <c r="D561" t="s">
        <v>268</v>
      </c>
      <c r="E561">
        <v>9323.5135658250001</v>
      </c>
      <c r="F561">
        <v>117.75</v>
      </c>
      <c r="G561">
        <v>-19.673456085848098</v>
      </c>
      <c r="H561">
        <v>0.85474007796490703</v>
      </c>
      <c r="I561">
        <v>-31.575369412288801</v>
      </c>
      <c r="J561">
        <v>0.39107491190235499</v>
      </c>
      <c r="K561">
        <v>124.25653351460799</v>
      </c>
      <c r="L561">
        <v>129.351120737987</v>
      </c>
      <c r="M561">
        <v>36.572258107331798</v>
      </c>
      <c r="N561">
        <v>0.52019001106248697</v>
      </c>
      <c r="O561">
        <v>34.182590233545596</v>
      </c>
      <c r="P561">
        <v>10.771401693320801</v>
      </c>
      <c r="Q561">
        <v>8.144113324893E-2</v>
      </c>
    </row>
    <row r="562" spans="1:17" x14ac:dyDescent="0.3">
      <c r="A562" t="s">
        <v>1251</v>
      </c>
      <c r="B562" t="s">
        <v>1252</v>
      </c>
      <c r="C562" t="s">
        <v>3146</v>
      </c>
      <c r="D562" t="s">
        <v>820</v>
      </c>
      <c r="E562">
        <v>9264.3252873250003</v>
      </c>
      <c r="F562">
        <v>7183.85</v>
      </c>
      <c r="G562">
        <v>-42.182822945423503</v>
      </c>
      <c r="H562">
        <v>-5.19959605156882</v>
      </c>
      <c r="I562">
        <v>-5.1325911037816203</v>
      </c>
      <c r="J562">
        <v>-1.2245922901424</v>
      </c>
      <c r="K562">
        <v>8055.6729471395502</v>
      </c>
      <c r="L562">
        <v>8146.1244794860204</v>
      </c>
      <c r="M562">
        <v>32.502168307289701</v>
      </c>
      <c r="N562">
        <v>0.42729344941833802</v>
      </c>
      <c r="O562">
        <v>50.197317594326101</v>
      </c>
      <c r="P562">
        <v>8.9915341667678099</v>
      </c>
      <c r="Q562">
        <v>1.3864739540417E-2</v>
      </c>
    </row>
    <row r="563" spans="1:17" x14ac:dyDescent="0.3">
      <c r="A563" t="s">
        <v>1253</v>
      </c>
      <c r="B563" t="s">
        <v>1254</v>
      </c>
      <c r="C563" t="s">
        <v>3147</v>
      </c>
      <c r="D563" t="s">
        <v>131</v>
      </c>
      <c r="E563">
        <v>9197.1313449899899</v>
      </c>
      <c r="F563">
        <v>517.9</v>
      </c>
      <c r="G563">
        <v>-43.109926181374099</v>
      </c>
      <c r="H563">
        <v>23.537104806662299</v>
      </c>
      <c r="I563">
        <v>-2.8331569892353201</v>
      </c>
      <c r="J563">
        <v>28.9896980166349</v>
      </c>
      <c r="K563">
        <v>434.92516861803</v>
      </c>
      <c r="L563">
        <v>463.33088778710697</v>
      </c>
      <c r="M563">
        <v>83.559595473586697</v>
      </c>
      <c r="N563">
        <v>3.6348140828829401</v>
      </c>
      <c r="O563">
        <v>36.1652828731415</v>
      </c>
      <c r="P563">
        <v>37.611266108675402</v>
      </c>
      <c r="Q563">
        <v>5.5434576309272003E-2</v>
      </c>
    </row>
    <row r="564" spans="1:17" x14ac:dyDescent="0.3">
      <c r="A564" t="s">
        <v>1255</v>
      </c>
      <c r="B564" t="s">
        <v>1256</v>
      </c>
      <c r="C564" t="s">
        <v>3150</v>
      </c>
      <c r="D564" t="s">
        <v>400</v>
      </c>
      <c r="E564">
        <v>9185.9967977449996</v>
      </c>
      <c r="F564">
        <v>625.15</v>
      </c>
      <c r="G564">
        <v>-36.453626838482997</v>
      </c>
      <c r="H564">
        <v>-1.79480122014513</v>
      </c>
      <c r="I564">
        <v>-17.5493686709586</v>
      </c>
      <c r="J564">
        <v>-6.1836415181154097E-2</v>
      </c>
      <c r="K564">
        <v>650.08056177148103</v>
      </c>
      <c r="L564">
        <v>664.40423653601101</v>
      </c>
      <c r="M564">
        <v>45.525346117927498</v>
      </c>
      <c r="N564">
        <v>0.60076722409351002</v>
      </c>
      <c r="O564">
        <v>30.352715348316401</v>
      </c>
      <c r="P564">
        <v>6.0474978795589296</v>
      </c>
      <c r="Q564">
        <v>2.4837023656317E-2</v>
      </c>
    </row>
    <row r="565" spans="1:17" hidden="1" x14ac:dyDescent="0.3">
      <c r="A565" t="s">
        <v>1257</v>
      </c>
      <c r="B565" t="s">
        <v>1258</v>
      </c>
      <c r="C565" t="s">
        <v>3151</v>
      </c>
      <c r="D565" t="s">
        <v>139</v>
      </c>
      <c r="E565">
        <v>9177.4312658399995</v>
      </c>
      <c r="F565">
        <v>570.20000000000005</v>
      </c>
      <c r="G565">
        <v>85.184007851672405</v>
      </c>
      <c r="H565">
        <v>-3.7231606230226202</v>
      </c>
      <c r="I565">
        <v>56.629106926179901</v>
      </c>
      <c r="J565">
        <v>-3.4296805979553602</v>
      </c>
      <c r="K565">
        <v>583.08358266546395</v>
      </c>
      <c r="L565">
        <v>454.94329200687997</v>
      </c>
      <c r="M565">
        <v>38.879686708995102</v>
      </c>
      <c r="N565">
        <v>0.65605637097666003</v>
      </c>
      <c r="O565">
        <v>22.544721150473499</v>
      </c>
      <c r="P565">
        <v>134.891864057672</v>
      </c>
    </row>
    <row r="566" spans="1:17" x14ac:dyDescent="0.3">
      <c r="A566" t="s">
        <v>1259</v>
      </c>
      <c r="B566" t="s">
        <v>1260</v>
      </c>
      <c r="C566" t="s">
        <v>3138</v>
      </c>
      <c r="D566" t="s">
        <v>989</v>
      </c>
      <c r="E566">
        <v>9148.2490443539991</v>
      </c>
      <c r="F566">
        <v>42.98</v>
      </c>
      <c r="G566">
        <v>-38.6104609057491</v>
      </c>
      <c r="H566">
        <v>-15.110608672105201</v>
      </c>
      <c r="I566">
        <v>-10.8205405215577</v>
      </c>
      <c r="J566">
        <v>2.4483970025750099</v>
      </c>
      <c r="K566">
        <v>46.009903045160698</v>
      </c>
      <c r="L566">
        <v>46.667826745767499</v>
      </c>
      <c r="M566">
        <v>43.847836317790403</v>
      </c>
      <c r="N566">
        <v>0.570247785781683</v>
      </c>
      <c r="O566">
        <v>31.456491391344802</v>
      </c>
      <c r="P566">
        <v>17.5923392612859</v>
      </c>
      <c r="Q566">
        <v>4.7557463768282002E-2</v>
      </c>
    </row>
    <row r="567" spans="1:17" x14ac:dyDescent="0.3">
      <c r="A567" t="s">
        <v>1261</v>
      </c>
      <c r="B567" t="s">
        <v>1262</v>
      </c>
      <c r="C567" t="s">
        <v>3150</v>
      </c>
      <c r="D567" t="s">
        <v>284</v>
      </c>
      <c r="E567">
        <v>9135.8254415699994</v>
      </c>
      <c r="F567">
        <v>2117.65</v>
      </c>
      <c r="G567">
        <v>109.651365053585</v>
      </c>
      <c r="H567">
        <v>-5.8021532267806899</v>
      </c>
      <c r="I567">
        <v>54.6958260576505</v>
      </c>
      <c r="J567">
        <v>-1.32086507930898</v>
      </c>
      <c r="K567">
        <v>2035.9901046237001</v>
      </c>
      <c r="L567">
        <v>1615.12693777498</v>
      </c>
      <c r="M567">
        <v>43.561959009360301</v>
      </c>
      <c r="N567">
        <v>0.47235628393387002</v>
      </c>
      <c r="O567">
        <v>13.6519254834368</v>
      </c>
      <c r="P567">
        <v>139.133871605217</v>
      </c>
      <c r="Q567">
        <v>9.6275559454215995E-2</v>
      </c>
    </row>
    <row r="568" spans="1:17" hidden="1" x14ac:dyDescent="0.3">
      <c r="A568" t="s">
        <v>1263</v>
      </c>
      <c r="B568" t="s">
        <v>1264</v>
      </c>
      <c r="C568" t="s">
        <v>3151</v>
      </c>
      <c r="D568" t="s">
        <v>21</v>
      </c>
      <c r="E568">
        <v>9127.4031866500009</v>
      </c>
      <c r="F568">
        <v>1653.05</v>
      </c>
      <c r="G568">
        <v>79.650004235586195</v>
      </c>
      <c r="H568">
        <v>1.1731472545078001</v>
      </c>
      <c r="I568">
        <v>26.426637039084099</v>
      </c>
      <c r="J568">
        <v>-0.337217647639109</v>
      </c>
      <c r="K568">
        <v>1658.1946241642399</v>
      </c>
      <c r="L568">
        <v>1401.1418378099299</v>
      </c>
      <c r="M568">
        <v>44.270877552021602</v>
      </c>
      <c r="N568">
        <v>0.82364208801613403</v>
      </c>
      <c r="O568">
        <v>20.489398384803799</v>
      </c>
      <c r="P568">
        <v>119.60146130853499</v>
      </c>
      <c r="Q568">
        <v>0.23220804234813</v>
      </c>
    </row>
    <row r="569" spans="1:17" x14ac:dyDescent="0.3">
      <c r="A569" t="s">
        <v>1265</v>
      </c>
      <c r="B569" t="s">
        <v>1266</v>
      </c>
      <c r="C569" t="s">
        <v>3138</v>
      </c>
      <c r="D569" t="s">
        <v>989</v>
      </c>
      <c r="E569">
        <v>9082.0766923199899</v>
      </c>
      <c r="F569">
        <v>414.9</v>
      </c>
      <c r="G569">
        <v>-10.450939614810901</v>
      </c>
      <c r="H569">
        <v>-6.6749795000990497</v>
      </c>
      <c r="I569">
        <v>7.0756659987295798</v>
      </c>
      <c r="J569">
        <v>1.41468948786891</v>
      </c>
      <c r="K569">
        <v>433.61501818740902</v>
      </c>
      <c r="L569">
        <v>395.74573968700599</v>
      </c>
      <c r="M569">
        <v>48.1234055850056</v>
      </c>
      <c r="N569">
        <v>0.29834559385354298</v>
      </c>
      <c r="O569">
        <v>24.8493612918775</v>
      </c>
      <c r="P569">
        <v>55.102803738317697</v>
      </c>
      <c r="Q569">
        <v>7.7768518731628003E-2</v>
      </c>
    </row>
    <row r="570" spans="1:17" hidden="1" x14ac:dyDescent="0.3">
      <c r="A570" t="s">
        <v>1267</v>
      </c>
      <c r="B570" t="s">
        <v>1268</v>
      </c>
      <c r="C570" t="s">
        <v>3151</v>
      </c>
      <c r="D570" t="s">
        <v>237</v>
      </c>
      <c r="E570">
        <v>9079.3915014600007</v>
      </c>
      <c r="F570">
        <v>324.60000000000002</v>
      </c>
      <c r="G570">
        <v>-24.7575000286378</v>
      </c>
      <c r="H570">
        <v>3.1468325848725902</v>
      </c>
      <c r="I570">
        <v>-4.9727579534939998</v>
      </c>
      <c r="J570">
        <v>5.9936429742713599</v>
      </c>
      <c r="K570">
        <v>327.33503990260601</v>
      </c>
      <c r="M570">
        <v>54.969143573673399</v>
      </c>
      <c r="N570">
        <v>0.86273433595499005</v>
      </c>
      <c r="O570">
        <v>14.725816389402301</v>
      </c>
      <c r="P570">
        <v>15.0859776635348</v>
      </c>
    </row>
    <row r="571" spans="1:17" hidden="1" x14ac:dyDescent="0.3">
      <c r="A571" t="s">
        <v>1269</v>
      </c>
      <c r="B571" t="s">
        <v>1270</v>
      </c>
      <c r="C571" t="s">
        <v>3151</v>
      </c>
      <c r="D571" t="s">
        <v>139</v>
      </c>
      <c r="E571">
        <v>9078.9080933250007</v>
      </c>
      <c r="F571">
        <v>720.45</v>
      </c>
      <c r="G571">
        <v>5.3639728390846804</v>
      </c>
      <c r="H571">
        <v>4.5555287618893203</v>
      </c>
      <c r="I571">
        <v>-1.10063904206982</v>
      </c>
      <c r="J571">
        <v>6.4524830166777303</v>
      </c>
      <c r="K571">
        <v>710.80083143561797</v>
      </c>
      <c r="L571">
        <v>681.77945781630297</v>
      </c>
      <c r="M571">
        <v>61.237826922162</v>
      </c>
      <c r="N571">
        <v>0.39506045962081798</v>
      </c>
      <c r="O571">
        <v>9.7022694149489794</v>
      </c>
      <c r="P571">
        <v>35.793044953350297</v>
      </c>
    </row>
    <row r="572" spans="1:17" x14ac:dyDescent="0.3">
      <c r="A572" t="s">
        <v>1271</v>
      </c>
      <c r="B572" t="s">
        <v>1272</v>
      </c>
      <c r="C572" t="s">
        <v>3148</v>
      </c>
      <c r="D572" t="s">
        <v>886</v>
      </c>
      <c r="E572">
        <v>9073.3190145200006</v>
      </c>
      <c r="F572">
        <v>194.9</v>
      </c>
      <c r="G572">
        <v>17.398427483260701</v>
      </c>
      <c r="H572">
        <v>-1.6867686603146299</v>
      </c>
      <c r="I572">
        <v>-11.960768431602601</v>
      </c>
      <c r="J572">
        <v>4.86919725509052</v>
      </c>
      <c r="K572">
        <v>201.050456432955</v>
      </c>
      <c r="L572">
        <v>194.037953787264</v>
      </c>
      <c r="M572">
        <v>50.983724744812903</v>
      </c>
      <c r="N572">
        <v>0.62188721456355101</v>
      </c>
      <c r="O572">
        <v>35.454079014879397</v>
      </c>
      <c r="P572">
        <v>49.9807618314736</v>
      </c>
      <c r="Q572">
        <v>0.102733961215509</v>
      </c>
    </row>
    <row r="573" spans="1:17" x14ac:dyDescent="0.3">
      <c r="A573" t="s">
        <v>1273</v>
      </c>
      <c r="B573" t="s">
        <v>1274</v>
      </c>
      <c r="C573" t="s">
        <v>3138</v>
      </c>
      <c r="D573" t="s">
        <v>256</v>
      </c>
      <c r="E573">
        <v>9055.1958947999992</v>
      </c>
      <c r="F573">
        <v>678.15</v>
      </c>
      <c r="G573">
        <v>-11.9536178416271</v>
      </c>
      <c r="H573">
        <v>-1.2233173919568301</v>
      </c>
      <c r="I573">
        <v>9.0710697984394102</v>
      </c>
      <c r="J573">
        <v>3.8803028640019201</v>
      </c>
      <c r="K573">
        <v>673.05930057320597</v>
      </c>
      <c r="L573">
        <v>644.69705252667302</v>
      </c>
      <c r="M573">
        <v>49.321303661088599</v>
      </c>
      <c r="N573">
        <v>0.27976319887166001</v>
      </c>
      <c r="O573">
        <v>26.078301260783</v>
      </c>
      <c r="P573">
        <v>22.942349528643899</v>
      </c>
      <c r="Q573">
        <v>5.5367969391627997E-2</v>
      </c>
    </row>
    <row r="574" spans="1:17" x14ac:dyDescent="0.3">
      <c r="A574" t="s">
        <v>1275</v>
      </c>
      <c r="B574" t="s">
        <v>1276</v>
      </c>
      <c r="C574" t="s">
        <v>3146</v>
      </c>
      <c r="D574" t="s">
        <v>1277</v>
      </c>
      <c r="E574">
        <v>9045.2492313149996</v>
      </c>
      <c r="F574">
        <v>832.15</v>
      </c>
      <c r="G574">
        <v>-49.796315110915799</v>
      </c>
      <c r="H574">
        <v>-6.0471395680455604</v>
      </c>
      <c r="I574">
        <v>-15.755712088136899</v>
      </c>
      <c r="J574">
        <v>-3.75068412407603</v>
      </c>
      <c r="K574">
        <v>896.70168204587503</v>
      </c>
      <c r="L574">
        <v>970.84109305697802</v>
      </c>
      <c r="M574">
        <v>18.017931584146599</v>
      </c>
      <c r="N574">
        <v>0.76390035439799597</v>
      </c>
      <c r="O574">
        <v>55.861323078771797</v>
      </c>
      <c r="P574">
        <v>3.6301369863013599</v>
      </c>
      <c r="Q574">
        <v>-0.110602847219525</v>
      </c>
    </row>
    <row r="575" spans="1:17" x14ac:dyDescent="0.3">
      <c r="A575" t="s">
        <v>1278</v>
      </c>
      <c r="B575" t="s">
        <v>1279</v>
      </c>
      <c r="C575" t="s">
        <v>3146</v>
      </c>
      <c r="D575" t="s">
        <v>463</v>
      </c>
      <c r="E575">
        <v>9009.2515905</v>
      </c>
      <c r="F575">
        <v>295</v>
      </c>
      <c r="G575">
        <v>-16.0045022991515</v>
      </c>
      <c r="H575">
        <v>-9.78604178036794</v>
      </c>
      <c r="I575">
        <v>10.566719869720799</v>
      </c>
      <c r="J575">
        <v>-0.27108502690653802</v>
      </c>
      <c r="K575">
        <v>304.44612884027498</v>
      </c>
      <c r="L575">
        <v>291.92991209707799</v>
      </c>
      <c r="M575">
        <v>32.775096626053703</v>
      </c>
      <c r="N575">
        <v>0.40714806523184199</v>
      </c>
      <c r="O575">
        <v>26.067796610169399</v>
      </c>
      <c r="P575">
        <v>38.497652582159603</v>
      </c>
      <c r="Q575">
        <v>-6.2711852374110005E-2</v>
      </c>
    </row>
    <row r="576" spans="1:17" hidden="1" x14ac:dyDescent="0.3">
      <c r="A576" t="s">
        <v>1280</v>
      </c>
      <c r="B576" t="s">
        <v>1281</v>
      </c>
      <c r="C576" t="s">
        <v>3151</v>
      </c>
      <c r="D576" t="s">
        <v>265</v>
      </c>
      <c r="E576">
        <v>9004.0744665000002</v>
      </c>
      <c r="F576">
        <v>4494.1499999999996</v>
      </c>
      <c r="G576">
        <v>307.07978451442602</v>
      </c>
      <c r="H576">
        <v>5.4391895172997398</v>
      </c>
      <c r="I576">
        <v>108.94302193832701</v>
      </c>
      <c r="J576">
        <v>1.9876364297997</v>
      </c>
      <c r="K576">
        <v>4375.0426826261601</v>
      </c>
      <c r="L576">
        <v>3238.4150746830101</v>
      </c>
      <c r="M576">
        <v>49.360059799686702</v>
      </c>
      <c r="N576">
        <v>0.721059206136068</v>
      </c>
      <c r="O576">
        <v>14.032686937463099</v>
      </c>
      <c r="P576">
        <v>383.78814790892898</v>
      </c>
      <c r="Q576">
        <v>0.172004519468936</v>
      </c>
    </row>
    <row r="577" spans="1:17" x14ac:dyDescent="0.3">
      <c r="A577" t="s">
        <v>1282</v>
      </c>
      <c r="B577" t="s">
        <v>1283</v>
      </c>
      <c r="C577" t="s">
        <v>3144</v>
      </c>
      <c r="D577" t="s">
        <v>75</v>
      </c>
      <c r="E577">
        <v>8994.6095563350009</v>
      </c>
      <c r="F577">
        <v>1168.05</v>
      </c>
      <c r="G577">
        <v>-35.1237992193388</v>
      </c>
      <c r="H577">
        <v>-3.4174518629427499</v>
      </c>
      <c r="I577">
        <v>-28.829518293260499</v>
      </c>
      <c r="J577">
        <v>4.5920882174091702</v>
      </c>
      <c r="K577">
        <v>1259.04279127108</v>
      </c>
      <c r="L577">
        <v>1365.1562816732301</v>
      </c>
      <c r="M577">
        <v>39.291788478593503</v>
      </c>
      <c r="N577">
        <v>0.85365290256094195</v>
      </c>
      <c r="O577">
        <v>54.274217713282802</v>
      </c>
      <c r="P577">
        <v>6.1863636363636196</v>
      </c>
      <c r="Q577">
        <v>-5.6377384173579001E-2</v>
      </c>
    </row>
    <row r="578" spans="1:17" x14ac:dyDescent="0.3">
      <c r="A578" t="s">
        <v>1284</v>
      </c>
      <c r="B578" t="s">
        <v>1285</v>
      </c>
      <c r="C578" t="s">
        <v>3149</v>
      </c>
      <c r="D578" t="s">
        <v>139</v>
      </c>
      <c r="E578">
        <v>8951.1871760499998</v>
      </c>
      <c r="F578">
        <v>1073.45</v>
      </c>
      <c r="G578">
        <v>156.891197057222</v>
      </c>
      <c r="H578">
        <v>31.224563247420399</v>
      </c>
      <c r="I578">
        <v>20.0604877665514</v>
      </c>
      <c r="J578">
        <v>6.3271572526639801</v>
      </c>
      <c r="K578">
        <v>918.31089288196495</v>
      </c>
      <c r="L578">
        <v>806.29878943902895</v>
      </c>
      <c r="M578">
        <v>72.000577023090997</v>
      </c>
      <c r="N578">
        <v>1.8332934507857701</v>
      </c>
      <c r="O578">
        <v>3.4049094042573</v>
      </c>
      <c r="P578">
        <v>196.697070204532</v>
      </c>
      <c r="Q578">
        <v>0.141361582865075</v>
      </c>
    </row>
    <row r="579" spans="1:17" x14ac:dyDescent="0.3">
      <c r="A579" t="s">
        <v>1286</v>
      </c>
      <c r="B579" t="s">
        <v>1287</v>
      </c>
      <c r="C579" t="s">
        <v>3135</v>
      </c>
      <c r="D579" t="s">
        <v>21</v>
      </c>
      <c r="E579">
        <v>8918.8345253000007</v>
      </c>
      <c r="F579">
        <v>2888.9</v>
      </c>
      <c r="G579">
        <v>3.9401984530606802</v>
      </c>
      <c r="H579">
        <v>14.192440514258999</v>
      </c>
      <c r="I579">
        <v>1.9244719130907599</v>
      </c>
      <c r="J579">
        <v>1.21220225348931</v>
      </c>
      <c r="K579">
        <v>2770.1391830916</v>
      </c>
      <c r="L579">
        <v>2678.2860006348601</v>
      </c>
      <c r="M579">
        <v>54.754043744044097</v>
      </c>
      <c r="N579">
        <v>1.37081457999172</v>
      </c>
      <c r="O579">
        <v>8.8649659039772892</v>
      </c>
      <c r="P579">
        <v>35.150054969474297</v>
      </c>
      <c r="Q579">
        <v>-1.0436720615983001E-2</v>
      </c>
    </row>
    <row r="580" spans="1:17" x14ac:dyDescent="0.3">
      <c r="A580" t="s">
        <v>1288</v>
      </c>
      <c r="B580" t="s">
        <v>1289</v>
      </c>
      <c r="C580" t="s">
        <v>3150</v>
      </c>
      <c r="D580" t="s">
        <v>400</v>
      </c>
      <c r="E580">
        <v>8903.6942459000002</v>
      </c>
      <c r="F580">
        <v>161.38999999999999</v>
      </c>
      <c r="G580">
        <v>-0.13559535953740101</v>
      </c>
      <c r="H580">
        <v>-5.7755905646003702</v>
      </c>
      <c r="I580">
        <v>-1.69999288786018</v>
      </c>
      <c r="J580">
        <v>1.38450037451779</v>
      </c>
      <c r="K580">
        <v>177.03034950839</v>
      </c>
      <c r="L580">
        <v>171.00831475539499</v>
      </c>
      <c r="M580">
        <v>45.343373311229698</v>
      </c>
      <c r="N580">
        <v>0.57775792658287495</v>
      </c>
      <c r="O580">
        <v>51.806183778424902</v>
      </c>
      <c r="P580">
        <v>36.3091216216216</v>
      </c>
      <c r="Q580">
        <v>7.6698511471710001E-2</v>
      </c>
    </row>
    <row r="581" spans="1:17" x14ac:dyDescent="0.3">
      <c r="A581" t="s">
        <v>1290</v>
      </c>
      <c r="B581" t="s">
        <v>1291</v>
      </c>
      <c r="C581" t="s">
        <v>3140</v>
      </c>
      <c r="D581" t="s">
        <v>51</v>
      </c>
      <c r="E581">
        <v>8898.3851410200004</v>
      </c>
      <c r="F581">
        <v>546.54999999999995</v>
      </c>
      <c r="G581">
        <v>23.990563464561198</v>
      </c>
      <c r="H581">
        <v>2.3928264126541801</v>
      </c>
      <c r="I581">
        <v>15.2450862923865</v>
      </c>
      <c r="J581">
        <v>0.852777706329506</v>
      </c>
      <c r="K581">
        <v>533.14462039130206</v>
      </c>
      <c r="L581">
        <v>483.26481270518599</v>
      </c>
      <c r="M581">
        <v>42.029806013827297</v>
      </c>
      <c r="N581">
        <v>0.19373699361423199</v>
      </c>
      <c r="O581">
        <v>20.5470679718232</v>
      </c>
      <c r="P581">
        <v>52.966694654351997</v>
      </c>
      <c r="Q581">
        <v>4.4620177445561002E-2</v>
      </c>
    </row>
    <row r="582" spans="1:17" x14ac:dyDescent="0.3">
      <c r="A582" t="s">
        <v>1292</v>
      </c>
      <c r="B582" t="s">
        <v>1293</v>
      </c>
      <c r="C582" t="s">
        <v>3147</v>
      </c>
      <c r="D582" t="s">
        <v>759</v>
      </c>
      <c r="E582">
        <v>8878.9597215539998</v>
      </c>
      <c r="F582">
        <v>222.27</v>
      </c>
      <c r="G582">
        <v>55.248806721969302</v>
      </c>
      <c r="H582">
        <v>8.2765167178111803</v>
      </c>
      <c r="I582">
        <v>15.4499807815828</v>
      </c>
      <c r="J582">
        <v>8.5253119994820192</v>
      </c>
      <c r="K582">
        <v>214.72065517921999</v>
      </c>
      <c r="L582">
        <v>203.11764447330401</v>
      </c>
      <c r="M582">
        <v>63.352914911905302</v>
      </c>
      <c r="N582">
        <v>1.37262222420964</v>
      </c>
      <c r="O582">
        <v>33.391820758536902</v>
      </c>
      <c r="P582">
        <v>83.694214876033001</v>
      </c>
      <c r="Q582">
        <v>0.176614212452365</v>
      </c>
    </row>
    <row r="583" spans="1:17" x14ac:dyDescent="0.3">
      <c r="A583" t="s">
        <v>1294</v>
      </c>
      <c r="B583" t="s">
        <v>1295</v>
      </c>
      <c r="C583" t="s">
        <v>3135</v>
      </c>
      <c r="D583" t="s">
        <v>277</v>
      </c>
      <c r="E583">
        <v>8869.5654950000007</v>
      </c>
      <c r="F583">
        <v>752.5</v>
      </c>
      <c r="G583">
        <v>-6.3011140338390303</v>
      </c>
      <c r="H583">
        <v>3.20843391000045</v>
      </c>
      <c r="I583">
        <v>2.8298341273277599</v>
      </c>
      <c r="J583">
        <v>-2.1592236115722199</v>
      </c>
      <c r="K583">
        <v>739.660659717052</v>
      </c>
      <c r="L583">
        <v>722.33516226111703</v>
      </c>
      <c r="M583">
        <v>40.128280106300302</v>
      </c>
      <c r="N583">
        <v>0.56942324957720303</v>
      </c>
      <c r="O583">
        <v>22.485049833887</v>
      </c>
      <c r="P583">
        <v>23.1587561374795</v>
      </c>
      <c r="Q583">
        <v>7.7425369195132002E-2</v>
      </c>
    </row>
    <row r="584" spans="1:17" x14ac:dyDescent="0.3">
      <c r="A584" t="s">
        <v>1296</v>
      </c>
      <c r="B584" t="s">
        <v>1297</v>
      </c>
      <c r="C584" t="s">
        <v>3139</v>
      </c>
      <c r="D584" t="s">
        <v>46</v>
      </c>
      <c r="E584">
        <v>8850.5627293550006</v>
      </c>
      <c r="F584">
        <v>1358.05</v>
      </c>
      <c r="G584">
        <v>25.059071560822701</v>
      </c>
      <c r="H584">
        <v>-7.7759724473783303</v>
      </c>
      <c r="I584">
        <v>5.5461330979412802</v>
      </c>
      <c r="J584">
        <v>-0.759327848828943</v>
      </c>
      <c r="K584">
        <v>1470.8998413330801</v>
      </c>
      <c r="L584">
        <v>1359.3632380091899</v>
      </c>
      <c r="M584">
        <v>28.747248130053201</v>
      </c>
      <c r="N584">
        <v>0.65638645971656595</v>
      </c>
      <c r="O584">
        <v>38.426420234895602</v>
      </c>
      <c r="P584">
        <v>68.680909203825493</v>
      </c>
      <c r="Q584">
        <v>5.6356792924076998E-2</v>
      </c>
    </row>
    <row r="585" spans="1:17" x14ac:dyDescent="0.3">
      <c r="A585" t="s">
        <v>1298</v>
      </c>
      <c r="B585" t="s">
        <v>1299</v>
      </c>
      <c r="C585" t="s">
        <v>3149</v>
      </c>
      <c r="D585" t="s">
        <v>139</v>
      </c>
      <c r="E585">
        <v>8831.3725178910008</v>
      </c>
      <c r="F585">
        <v>164.01</v>
      </c>
      <c r="G585">
        <v>-30.952800327197998</v>
      </c>
      <c r="H585">
        <v>-8.4549041119628097</v>
      </c>
      <c r="I585">
        <v>-37.110202435037202</v>
      </c>
      <c r="J585">
        <v>-4.2518468937001801</v>
      </c>
      <c r="K585">
        <v>183.234449836941</v>
      </c>
      <c r="L585">
        <v>192.91296458998599</v>
      </c>
      <c r="M585">
        <v>37.508987904047203</v>
      </c>
      <c r="N585">
        <v>0.74180144180748198</v>
      </c>
      <c r="O585">
        <v>73.708920187793396</v>
      </c>
      <c r="P585">
        <v>5.0538047655649398</v>
      </c>
      <c r="Q585">
        <v>0.118356819237894</v>
      </c>
    </row>
    <row r="586" spans="1:17" hidden="1" x14ac:dyDescent="0.3">
      <c r="A586" t="s">
        <v>1300</v>
      </c>
      <c r="B586" t="s">
        <v>1301</v>
      </c>
      <c r="C586" t="s">
        <v>3151</v>
      </c>
      <c r="D586" t="s">
        <v>139</v>
      </c>
      <c r="E586">
        <v>8822</v>
      </c>
      <c r="F586">
        <v>4411</v>
      </c>
      <c r="G586">
        <v>-30.400230231274801</v>
      </c>
      <c r="H586">
        <v>3.44498222877642</v>
      </c>
      <c r="I586">
        <v>-16.872150479842301</v>
      </c>
      <c r="J586">
        <v>-3.0356209421152802</v>
      </c>
      <c r="K586">
        <v>4568.4429560098697</v>
      </c>
      <c r="L586">
        <v>4703.8956946657499</v>
      </c>
      <c r="M586">
        <v>42.561269379385998</v>
      </c>
      <c r="N586">
        <v>4.2869050955368202</v>
      </c>
      <c r="O586">
        <v>58.104738154613401</v>
      </c>
      <c r="P586">
        <v>4.9925617375780904</v>
      </c>
      <c r="Q586">
        <v>-5.0613528666875997E-2</v>
      </c>
    </row>
    <row r="587" spans="1:17" x14ac:dyDescent="0.3">
      <c r="A587" t="s">
        <v>1302</v>
      </c>
      <c r="B587" t="s">
        <v>1303</v>
      </c>
      <c r="C587" t="s">
        <v>3140</v>
      </c>
      <c r="D587" t="s">
        <v>247</v>
      </c>
      <c r="E587">
        <v>8816.6629783399894</v>
      </c>
      <c r="F587">
        <v>1344.7</v>
      </c>
      <c r="G587">
        <v>3.2902691138148601</v>
      </c>
      <c r="H587">
        <v>2.0407759119608899</v>
      </c>
      <c r="I587">
        <v>4.4343602210473296</v>
      </c>
      <c r="J587">
        <v>3.5773892240444698</v>
      </c>
      <c r="K587">
        <v>1353.9815864126799</v>
      </c>
      <c r="L587">
        <v>1265.8349892773799</v>
      </c>
      <c r="M587">
        <v>51.424626996646097</v>
      </c>
      <c r="N587">
        <v>0.636935346504934</v>
      </c>
      <c r="O587">
        <v>22.997694653082402</v>
      </c>
      <c r="P587">
        <v>37.649708260825001</v>
      </c>
    </row>
    <row r="588" spans="1:17" x14ac:dyDescent="0.3">
      <c r="A588" t="s">
        <v>1304</v>
      </c>
      <c r="B588" t="s">
        <v>1305</v>
      </c>
      <c r="C588" t="s">
        <v>3145</v>
      </c>
      <c r="D588" t="s">
        <v>277</v>
      </c>
      <c r="E588">
        <v>8764.5662345599994</v>
      </c>
      <c r="F588">
        <v>537.1</v>
      </c>
      <c r="G588">
        <v>16.361585637714199</v>
      </c>
      <c r="H588">
        <v>-8.0570938305719704</v>
      </c>
      <c r="I588">
        <v>18.836904042323098</v>
      </c>
      <c r="J588">
        <v>-9.6073201348483899</v>
      </c>
      <c r="K588">
        <v>560.60492513217503</v>
      </c>
      <c r="L588">
        <v>490.61160452156201</v>
      </c>
      <c r="M588">
        <v>29.948994102368999</v>
      </c>
      <c r="N588">
        <v>1.19353568575435</v>
      </c>
      <c r="O588">
        <v>14.7830943958294</v>
      </c>
      <c r="P588">
        <v>51.253168121655797</v>
      </c>
      <c r="Q588">
        <v>0.103966821878968</v>
      </c>
    </row>
    <row r="589" spans="1:17" x14ac:dyDescent="0.3">
      <c r="A589" t="s">
        <v>1306</v>
      </c>
      <c r="B589" t="s">
        <v>1307</v>
      </c>
      <c r="C589" t="s">
        <v>3142</v>
      </c>
      <c r="D589" t="s">
        <v>202</v>
      </c>
      <c r="E589">
        <v>8699.9029379999993</v>
      </c>
      <c r="F589">
        <v>441.3</v>
      </c>
      <c r="G589">
        <v>15.4438515734339</v>
      </c>
      <c r="H589">
        <v>4.5795340723085998</v>
      </c>
      <c r="I589">
        <v>35.343414475269903</v>
      </c>
      <c r="J589">
        <v>6.1320436167732701</v>
      </c>
      <c r="K589">
        <v>421.33155059253897</v>
      </c>
      <c r="L589">
        <v>359.48051102249701</v>
      </c>
      <c r="M589">
        <v>63.685377075970798</v>
      </c>
      <c r="N589">
        <v>1.0473773121037599</v>
      </c>
      <c r="O589">
        <v>9.9705415816904601</v>
      </c>
      <c r="P589">
        <v>83.798417326114105</v>
      </c>
    </row>
    <row r="590" spans="1:17" x14ac:dyDescent="0.3">
      <c r="A590" t="s">
        <v>1308</v>
      </c>
      <c r="B590" t="s">
        <v>1309</v>
      </c>
      <c r="C590" t="s">
        <v>3140</v>
      </c>
      <c r="D590" t="s">
        <v>51</v>
      </c>
      <c r="E590">
        <v>8685.3776407699897</v>
      </c>
      <c r="F590">
        <v>5232.3500000000004</v>
      </c>
      <c r="G590">
        <v>-24.322259722167601</v>
      </c>
      <c r="H590">
        <v>-1.2164283751300899</v>
      </c>
      <c r="I590">
        <v>1.6009089690894001</v>
      </c>
      <c r="J590">
        <v>-0.46920615922372</v>
      </c>
      <c r="K590">
        <v>5198.9904239000598</v>
      </c>
      <c r="L590">
        <v>5103.0403121436102</v>
      </c>
      <c r="M590">
        <v>38.952927013806303</v>
      </c>
      <c r="N590">
        <v>0.57577638841579704</v>
      </c>
      <c r="O590">
        <v>7.8454231846111204</v>
      </c>
      <c r="P590">
        <v>12.8500717128037</v>
      </c>
      <c r="Q590">
        <v>-6.3726776090272996E-2</v>
      </c>
    </row>
    <row r="591" spans="1:17" hidden="1" x14ac:dyDescent="0.3">
      <c r="A591" t="s">
        <v>1310</v>
      </c>
      <c r="B591" t="s">
        <v>1311</v>
      </c>
      <c r="C591" t="s">
        <v>3151</v>
      </c>
      <c r="D591" t="s">
        <v>742</v>
      </c>
      <c r="E591">
        <v>8642.3479203879997</v>
      </c>
      <c r="F591">
        <v>529.49</v>
      </c>
      <c r="G591">
        <v>-5.8277290424850499</v>
      </c>
      <c r="H591">
        <v>4.2608851152052001</v>
      </c>
      <c r="I591">
        <v>-1.5790238984168501</v>
      </c>
      <c r="J591">
        <v>2.7313653011849999</v>
      </c>
      <c r="K591">
        <v>531.26932519590105</v>
      </c>
      <c r="L591">
        <v>509.96903512792301</v>
      </c>
      <c r="M591">
        <v>73.886051750125603</v>
      </c>
      <c r="N591">
        <v>1.8269057277976399</v>
      </c>
      <c r="O591">
        <v>5.9453436325520803</v>
      </c>
      <c r="P591">
        <v>21.657514417664199</v>
      </c>
      <c r="Q591">
        <v>-1.0545973830429E-2</v>
      </c>
    </row>
    <row r="592" spans="1:17" x14ac:dyDescent="0.3">
      <c r="A592" t="s">
        <v>1312</v>
      </c>
      <c r="B592" t="s">
        <v>1313</v>
      </c>
      <c r="C592" t="s">
        <v>3147</v>
      </c>
      <c r="D592" t="s">
        <v>265</v>
      </c>
      <c r="E592">
        <v>8634.0807311799999</v>
      </c>
      <c r="F592">
        <v>74.3</v>
      </c>
      <c r="G592">
        <v>48.088615844511899</v>
      </c>
      <c r="H592">
        <v>-3.5785033019372499</v>
      </c>
      <c r="I592">
        <v>1.07104387006331</v>
      </c>
      <c r="J592">
        <v>-1.63759055658383</v>
      </c>
      <c r="K592">
        <v>77.129851797445895</v>
      </c>
      <c r="L592">
        <v>67.488492243797296</v>
      </c>
      <c r="M592">
        <v>41.819996851544701</v>
      </c>
      <c r="N592">
        <v>0.79013187339563895</v>
      </c>
      <c r="O592">
        <v>25.7065948855989</v>
      </c>
      <c r="P592">
        <v>87.626262626262601</v>
      </c>
      <c r="Q592">
        <v>0.18788008101703099</v>
      </c>
    </row>
    <row r="593" spans="1:17" x14ac:dyDescent="0.3">
      <c r="A593" t="s">
        <v>1314</v>
      </c>
      <c r="B593" t="s">
        <v>1315</v>
      </c>
      <c r="C593" t="s">
        <v>3147</v>
      </c>
      <c r="D593" t="s">
        <v>1316</v>
      </c>
      <c r="E593">
        <v>8630.6736965399996</v>
      </c>
      <c r="F593">
        <v>270.89999999999998</v>
      </c>
      <c r="G593">
        <v>23.176458710731801</v>
      </c>
      <c r="H593">
        <v>9.69555131159394</v>
      </c>
      <c r="I593">
        <v>41.602427237190298</v>
      </c>
      <c r="J593">
        <v>3.5491790753524</v>
      </c>
      <c r="K593">
        <v>254.74696969311501</v>
      </c>
      <c r="L593">
        <v>223.702220992766</v>
      </c>
      <c r="M593">
        <v>59.766865433776502</v>
      </c>
      <c r="N593">
        <v>0.40932542939018002</v>
      </c>
      <c r="O593">
        <v>2.3624953857512101</v>
      </c>
      <c r="P593">
        <v>59.728773584905603</v>
      </c>
      <c r="Q593">
        <v>8.6387061370739992E-3</v>
      </c>
    </row>
    <row r="594" spans="1:17" x14ac:dyDescent="0.3">
      <c r="A594" t="s">
        <v>1317</v>
      </c>
      <c r="B594" t="s">
        <v>1318</v>
      </c>
      <c r="C594" t="s">
        <v>3154</v>
      </c>
      <c r="D594" t="s">
        <v>1319</v>
      </c>
      <c r="E594">
        <v>8629.7175900000002</v>
      </c>
      <c r="F594">
        <v>702</v>
      </c>
      <c r="G594">
        <v>5.1022091298971102</v>
      </c>
      <c r="H594">
        <v>10.6975760377541</v>
      </c>
      <c r="I594">
        <v>18.4898247167039</v>
      </c>
      <c r="J594">
        <v>3.9280224913444002</v>
      </c>
      <c r="K594">
        <v>652.41810919493196</v>
      </c>
      <c r="L594">
        <v>597.40978672379902</v>
      </c>
      <c r="M594">
        <v>63.507961200337498</v>
      </c>
      <c r="N594">
        <v>0.73343784987966598</v>
      </c>
      <c r="O594">
        <v>9.4586894586894594</v>
      </c>
      <c r="P594">
        <v>72.502764467379293</v>
      </c>
      <c r="Q594">
        <v>0.136976796136076</v>
      </c>
    </row>
    <row r="595" spans="1:17" x14ac:dyDescent="0.3">
      <c r="A595" t="s">
        <v>1320</v>
      </c>
      <c r="B595" t="s">
        <v>1321</v>
      </c>
      <c r="C595" t="s">
        <v>3147</v>
      </c>
      <c r="D595" t="s">
        <v>289</v>
      </c>
      <c r="E595">
        <v>8540.9407936049993</v>
      </c>
      <c r="F595">
        <v>1444.85</v>
      </c>
      <c r="G595">
        <v>86.396911590973701</v>
      </c>
      <c r="H595">
        <v>3.2188429639569698</v>
      </c>
      <c r="I595">
        <v>3.0076643987000602</v>
      </c>
      <c r="J595">
        <v>-2.3369204659419802</v>
      </c>
      <c r="K595">
        <v>1504.0751506794199</v>
      </c>
      <c r="L595">
        <v>1375.2447715047099</v>
      </c>
      <c r="M595">
        <v>38.123698629788599</v>
      </c>
      <c r="N595">
        <v>0.73045173075481995</v>
      </c>
      <c r="O595">
        <v>43.959580579298802</v>
      </c>
      <c r="P595">
        <v>124.91438356164301</v>
      </c>
    </row>
    <row r="596" spans="1:17" hidden="1" x14ac:dyDescent="0.3">
      <c r="A596" t="s">
        <v>1322</v>
      </c>
      <c r="B596" t="s">
        <v>1323</v>
      </c>
      <c r="C596" t="s">
        <v>3151</v>
      </c>
      <c r="D596" t="s">
        <v>265</v>
      </c>
      <c r="E596">
        <v>8540.62200252</v>
      </c>
      <c r="F596">
        <v>70.930000000000007</v>
      </c>
      <c r="G596">
        <v>-0.20436674323809301</v>
      </c>
      <c r="H596">
        <v>-12.369382404788301</v>
      </c>
      <c r="I596">
        <v>13.651575939808399</v>
      </c>
      <c r="J596">
        <v>-2.0332649866097299</v>
      </c>
      <c r="K596">
        <v>78.384391816086506</v>
      </c>
      <c r="L596">
        <v>69.329234421204902</v>
      </c>
      <c r="M596">
        <v>24.4318558560493</v>
      </c>
      <c r="N596">
        <v>0.440073549666959</v>
      </c>
      <c r="O596">
        <v>48.033272240236798</v>
      </c>
      <c r="P596">
        <v>72.789281364190003</v>
      </c>
      <c r="Q596">
        <v>8.4839204723636999E-2</v>
      </c>
    </row>
    <row r="597" spans="1:17" x14ac:dyDescent="0.3">
      <c r="A597" t="s">
        <v>1324</v>
      </c>
      <c r="B597" t="s">
        <v>1325</v>
      </c>
      <c r="C597" t="s">
        <v>3150</v>
      </c>
      <c r="D597" t="s">
        <v>400</v>
      </c>
      <c r="E597">
        <v>8516.4998415709997</v>
      </c>
      <c r="F597">
        <v>104.47</v>
      </c>
      <c r="G597">
        <v>43.143055667548801</v>
      </c>
      <c r="H597">
        <v>28.4730790430418</v>
      </c>
      <c r="I597">
        <v>43.344427064909901</v>
      </c>
      <c r="J597">
        <v>14.377479143911501</v>
      </c>
      <c r="K597">
        <v>88.552658344862294</v>
      </c>
      <c r="L597">
        <v>80.361808805569495</v>
      </c>
      <c r="M597">
        <v>71.840225257301299</v>
      </c>
      <c r="N597">
        <v>2.08095740096869</v>
      </c>
      <c r="O597">
        <v>3.06308031013688</v>
      </c>
      <c r="P597">
        <v>71.825657894736807</v>
      </c>
      <c r="Q597">
        <v>9.2676594546024005E-2</v>
      </c>
    </row>
    <row r="598" spans="1:17" x14ac:dyDescent="0.3">
      <c r="A598" t="s">
        <v>1326</v>
      </c>
      <c r="B598" t="s">
        <v>1327</v>
      </c>
      <c r="C598" t="s">
        <v>3148</v>
      </c>
      <c r="D598" t="s">
        <v>105</v>
      </c>
      <c r="E598">
        <v>8431.4569436399997</v>
      </c>
      <c r="F598">
        <v>4258.95</v>
      </c>
      <c r="G598">
        <v>132.70037484623001</v>
      </c>
      <c r="H598">
        <v>14.5897647418281</v>
      </c>
      <c r="I598">
        <v>88.020327575429306</v>
      </c>
      <c r="J598">
        <v>3.6787187859968702</v>
      </c>
      <c r="K598">
        <v>4038.3584000404799</v>
      </c>
      <c r="L598">
        <v>3144.2155458227599</v>
      </c>
      <c r="M598">
        <v>66.667660997175901</v>
      </c>
      <c r="N598">
        <v>1.07921450945595</v>
      </c>
      <c r="O598">
        <v>6.1294450510102196</v>
      </c>
      <c r="P598">
        <v>165.18991282689899</v>
      </c>
      <c r="Q598">
        <v>-6.4525786124819996E-3</v>
      </c>
    </row>
    <row r="599" spans="1:17" hidden="1" x14ac:dyDescent="0.3">
      <c r="A599" t="s">
        <v>1328</v>
      </c>
      <c r="B599" t="s">
        <v>1329</v>
      </c>
      <c r="C599" t="s">
        <v>3151</v>
      </c>
      <c r="D599" t="s">
        <v>57</v>
      </c>
      <c r="E599">
        <v>8419.3406929320008</v>
      </c>
      <c r="F599">
        <v>117.78</v>
      </c>
      <c r="G599">
        <v>254.29996751473601</v>
      </c>
      <c r="H599">
        <v>-19.186888463206699</v>
      </c>
      <c r="I599">
        <v>68.187518189048504</v>
      </c>
      <c r="J599">
        <v>-2.4312845592543399</v>
      </c>
      <c r="K599">
        <v>128.48161158224201</v>
      </c>
      <c r="L599">
        <v>94.502019575858299</v>
      </c>
      <c r="M599">
        <v>37.266862023079803</v>
      </c>
      <c r="N599">
        <v>0.45419407955452201</v>
      </c>
      <c r="O599">
        <v>43.700118865681702</v>
      </c>
      <c r="P599">
        <v>287.43421052631498</v>
      </c>
      <c r="Q599">
        <v>0.10452513741396199</v>
      </c>
    </row>
    <row r="600" spans="1:17" x14ac:dyDescent="0.3">
      <c r="A600" t="s">
        <v>1330</v>
      </c>
      <c r="B600" t="s">
        <v>1331</v>
      </c>
      <c r="C600" t="s">
        <v>3147</v>
      </c>
      <c r="D600" t="s">
        <v>470</v>
      </c>
      <c r="E600">
        <v>8386.3431864199993</v>
      </c>
      <c r="F600">
        <v>625.85</v>
      </c>
      <c r="G600">
        <v>-39.638600192715401</v>
      </c>
      <c r="H600">
        <v>3.1760372756527802</v>
      </c>
      <c r="I600">
        <v>-35.815251274464401</v>
      </c>
      <c r="J600">
        <v>8.7398752145559406</v>
      </c>
      <c r="K600">
        <v>627.09506056897101</v>
      </c>
      <c r="L600">
        <v>691.74091661237298</v>
      </c>
      <c r="M600">
        <v>66.492044012820102</v>
      </c>
      <c r="N600">
        <v>0.99499235617303405</v>
      </c>
      <c r="O600">
        <v>75.281617000878796</v>
      </c>
      <c r="P600">
        <v>10.4766107678729</v>
      </c>
      <c r="Q600">
        <v>0.105289981638855</v>
      </c>
    </row>
    <row r="601" spans="1:17" hidden="1" x14ac:dyDescent="0.3">
      <c r="A601" t="s">
        <v>1332</v>
      </c>
      <c r="B601" t="s">
        <v>1333</v>
      </c>
      <c r="C601" t="s">
        <v>3151</v>
      </c>
      <c r="D601" t="s">
        <v>742</v>
      </c>
      <c r="E601">
        <v>8375.5088797930002</v>
      </c>
      <c r="F601">
        <v>255.94</v>
      </c>
      <c r="G601">
        <v>1.5028595869569199</v>
      </c>
      <c r="H601">
        <v>0.25447957604571397</v>
      </c>
      <c r="I601">
        <v>0.856570627837834</v>
      </c>
      <c r="J601">
        <v>0.29240508799651099</v>
      </c>
      <c r="K601">
        <v>262.09337872607</v>
      </c>
      <c r="L601">
        <v>246.965786084505</v>
      </c>
      <c r="M601">
        <v>59.785019392106697</v>
      </c>
      <c r="N601">
        <v>0.832814498470277</v>
      </c>
      <c r="O601">
        <v>8.3261701961397208</v>
      </c>
      <c r="P601">
        <v>29.034534913032498</v>
      </c>
      <c r="Q601">
        <v>1.1816369177710001E-3</v>
      </c>
    </row>
    <row r="602" spans="1:17" hidden="1" x14ac:dyDescent="0.3">
      <c r="A602" t="s">
        <v>1334</v>
      </c>
      <c r="B602" t="s">
        <v>1335</v>
      </c>
      <c r="C602" t="s">
        <v>3151</v>
      </c>
      <c r="D602" t="s">
        <v>244</v>
      </c>
      <c r="E602">
        <v>8373.0431723399997</v>
      </c>
      <c r="F602">
        <v>1588.9</v>
      </c>
      <c r="G602">
        <v>2084.54758424592</v>
      </c>
      <c r="H602">
        <v>19.024663425811902</v>
      </c>
      <c r="I602">
        <v>90.016975441775301</v>
      </c>
      <c r="J602">
        <v>-4.9923041775073198</v>
      </c>
      <c r="K602">
        <v>1501.8693616677399</v>
      </c>
      <c r="L602">
        <v>1007.3696402327701</v>
      </c>
      <c r="M602">
        <v>48.097809841552902</v>
      </c>
      <c r="N602">
        <v>0.99478236714504298</v>
      </c>
      <c r="O602">
        <v>19.576436528415801</v>
      </c>
    </row>
    <row r="603" spans="1:17" hidden="1" x14ac:dyDescent="0.3">
      <c r="A603" t="s">
        <v>1336</v>
      </c>
      <c r="B603" t="s">
        <v>1337</v>
      </c>
      <c r="C603" t="s">
        <v>3151</v>
      </c>
      <c r="D603" t="s">
        <v>1338</v>
      </c>
      <c r="E603">
        <v>8369.7008711939998</v>
      </c>
      <c r="F603">
        <v>1230.3900000000001</v>
      </c>
      <c r="K603">
        <v>1221.0284065276701</v>
      </c>
      <c r="L603">
        <v>1201.49851616978</v>
      </c>
      <c r="M603">
        <v>68.273684852772604</v>
      </c>
      <c r="N603">
        <v>1</v>
      </c>
      <c r="Q603">
        <v>-6.1080809493942997E-2</v>
      </c>
    </row>
    <row r="604" spans="1:17" x14ac:dyDescent="0.3">
      <c r="A604" t="s">
        <v>1339</v>
      </c>
      <c r="B604" t="s">
        <v>1340</v>
      </c>
      <c r="C604" t="s">
        <v>3139</v>
      </c>
      <c r="D604" t="s">
        <v>46</v>
      </c>
      <c r="E604">
        <v>8352.6676200000002</v>
      </c>
      <c r="F604">
        <v>297</v>
      </c>
      <c r="G604">
        <v>-14.3437701746239</v>
      </c>
      <c r="H604">
        <v>-9.7956271576628193</v>
      </c>
      <c r="I604">
        <v>4.0931590810033196</v>
      </c>
      <c r="J604">
        <v>-2.13847394362086</v>
      </c>
      <c r="K604">
        <v>321.13321059505699</v>
      </c>
      <c r="L604">
        <v>312.326877898899</v>
      </c>
      <c r="M604">
        <v>36.134221926743102</v>
      </c>
      <c r="N604">
        <v>0.55928584837806505</v>
      </c>
      <c r="O604">
        <v>39.865319865319798</v>
      </c>
      <c r="P604">
        <v>25.448785638859501</v>
      </c>
      <c r="Q604">
        <v>-2.5284416897353001E-2</v>
      </c>
    </row>
    <row r="605" spans="1:17" x14ac:dyDescent="0.3">
      <c r="A605" t="s">
        <v>1341</v>
      </c>
      <c r="B605" t="s">
        <v>1342</v>
      </c>
      <c r="C605" t="s">
        <v>3147</v>
      </c>
      <c r="D605" t="s">
        <v>244</v>
      </c>
      <c r="E605">
        <v>8342.4186219000003</v>
      </c>
      <c r="F605">
        <v>432.3</v>
      </c>
      <c r="G605">
        <v>5.5594862861034899</v>
      </c>
      <c r="H605">
        <v>-76.339873585671995</v>
      </c>
      <c r="I605">
        <v>-14.7834859711876</v>
      </c>
      <c r="J605">
        <v>-1.73176937031266</v>
      </c>
      <c r="K605">
        <v>448.43262790999199</v>
      </c>
      <c r="L605">
        <v>417.62281583974197</v>
      </c>
      <c r="M605">
        <v>39.476745310330699</v>
      </c>
      <c r="N605">
        <v>0.43265258379018301</v>
      </c>
      <c r="O605">
        <v>26.902613925514601</v>
      </c>
      <c r="P605">
        <v>39.092664092664002</v>
      </c>
      <c r="Q605">
        <v>1.4185192589590001E-3</v>
      </c>
    </row>
    <row r="606" spans="1:17" x14ac:dyDescent="0.3">
      <c r="A606" t="s">
        <v>1343</v>
      </c>
      <c r="B606" t="s">
        <v>1344</v>
      </c>
      <c r="C606" t="s">
        <v>3150</v>
      </c>
      <c r="D606" t="s">
        <v>400</v>
      </c>
      <c r="E606">
        <v>8328.5788545300002</v>
      </c>
      <c r="F606">
        <v>209.01</v>
      </c>
      <c r="G606">
        <v>-22.4644816283529</v>
      </c>
      <c r="H606">
        <v>1.8593132581068901</v>
      </c>
      <c r="I606">
        <v>-22.3923324708264</v>
      </c>
      <c r="J606">
        <v>3.5366476357715602</v>
      </c>
      <c r="K606">
        <v>216.773474175064</v>
      </c>
      <c r="L606">
        <v>221.78882842988699</v>
      </c>
      <c r="M606">
        <v>55.095079113252403</v>
      </c>
      <c r="N606">
        <v>0.68416408423928698</v>
      </c>
      <c r="O606">
        <v>54.17922587436</v>
      </c>
      <c r="P606">
        <v>16.700167504187601</v>
      </c>
      <c r="Q606">
        <v>4.7385880644732002E-2</v>
      </c>
    </row>
    <row r="607" spans="1:17" hidden="1" x14ac:dyDescent="0.3">
      <c r="A607" t="s">
        <v>1345</v>
      </c>
      <c r="B607" t="s">
        <v>1346</v>
      </c>
      <c r="C607" t="s">
        <v>3151</v>
      </c>
      <c r="D607" t="s">
        <v>114</v>
      </c>
      <c r="E607">
        <v>8315.7911526250009</v>
      </c>
      <c r="F607">
        <v>2591.35</v>
      </c>
      <c r="G607">
        <v>-37.7831098709744</v>
      </c>
      <c r="H607">
        <v>2.52118974902745</v>
      </c>
      <c r="I607">
        <v>-12.483080480083</v>
      </c>
      <c r="J607">
        <v>0.688512399127579</v>
      </c>
      <c r="K607">
        <v>2643.5977377398999</v>
      </c>
      <c r="L607">
        <v>2682.8031005439798</v>
      </c>
      <c r="M607">
        <v>48.515509421153297</v>
      </c>
      <c r="N607">
        <v>1.5347058531576501</v>
      </c>
      <c r="O607">
        <v>19.5515850811353</v>
      </c>
      <c r="P607">
        <v>10.3171562366964</v>
      </c>
      <c r="Q607">
        <v>2.7443891437970002E-3</v>
      </c>
    </row>
    <row r="608" spans="1:17" x14ac:dyDescent="0.3">
      <c r="A608" t="s">
        <v>1347</v>
      </c>
      <c r="B608" t="s">
        <v>1348</v>
      </c>
      <c r="C608" t="s">
        <v>3145</v>
      </c>
      <c r="D608" t="s">
        <v>438</v>
      </c>
      <c r="E608">
        <v>8295.5096686420002</v>
      </c>
      <c r="F608">
        <v>188.26</v>
      </c>
      <c r="G608">
        <v>-38.438589718477999</v>
      </c>
      <c r="H608">
        <v>-3.3104622169257301</v>
      </c>
      <c r="I608">
        <v>-0.988482092720953</v>
      </c>
      <c r="J608">
        <v>4.4572782729476099</v>
      </c>
      <c r="K608">
        <v>190.38521629114601</v>
      </c>
      <c r="L608">
        <v>192.108860235028</v>
      </c>
      <c r="M608">
        <v>51.687637699980499</v>
      </c>
      <c r="N608">
        <v>0.30734357212463798</v>
      </c>
      <c r="O608">
        <v>18.931265271433102</v>
      </c>
      <c r="P608">
        <v>29.834482758620599</v>
      </c>
    </row>
    <row r="609" spans="1:17" hidden="1" x14ac:dyDescent="0.3">
      <c r="A609" t="s">
        <v>1349</v>
      </c>
      <c r="B609" t="s">
        <v>1350</v>
      </c>
      <c r="C609" t="s">
        <v>3151</v>
      </c>
      <c r="D609" t="s">
        <v>438</v>
      </c>
      <c r="E609">
        <v>8270.9244769199995</v>
      </c>
      <c r="F609">
        <v>1079.8499999999999</v>
      </c>
      <c r="G609">
        <v>5.0169414429577097</v>
      </c>
      <c r="H609">
        <v>5.4190533245128396</v>
      </c>
      <c r="I609">
        <v>16.458157785694802</v>
      </c>
      <c r="J609">
        <v>5.85096279463174</v>
      </c>
      <c r="K609">
        <v>1051.0283169306899</v>
      </c>
      <c r="L609">
        <v>958.231475996874</v>
      </c>
      <c r="M609">
        <v>60.182318765022998</v>
      </c>
      <c r="N609">
        <v>1.1472687482836099</v>
      </c>
      <c r="O609">
        <v>14.6455526230495</v>
      </c>
      <c r="P609">
        <v>42.526232429221899</v>
      </c>
      <c r="Q609">
        <v>2.5132434595650999E-2</v>
      </c>
    </row>
    <row r="610" spans="1:17" x14ac:dyDescent="0.3">
      <c r="A610" t="s">
        <v>1351</v>
      </c>
      <c r="B610" t="s">
        <v>1352</v>
      </c>
      <c r="C610" t="s">
        <v>3140</v>
      </c>
      <c r="D610" t="s">
        <v>51</v>
      </c>
      <c r="E610">
        <v>8255.0194988200001</v>
      </c>
      <c r="F610">
        <v>844.15</v>
      </c>
      <c r="G610">
        <v>111.56169485015999</v>
      </c>
      <c r="H610">
        <v>9.6996004238181204</v>
      </c>
      <c r="I610">
        <v>45.197103095438202</v>
      </c>
      <c r="J610">
        <v>4.1416908785211</v>
      </c>
      <c r="K610">
        <v>802.33992056726197</v>
      </c>
      <c r="L610">
        <v>630.34459156820105</v>
      </c>
      <c r="M610">
        <v>57.628332186319597</v>
      </c>
      <c r="N610">
        <v>0.52461867246684002</v>
      </c>
      <c r="O610">
        <v>13.664633062844199</v>
      </c>
      <c r="P610">
        <v>169.567300015966</v>
      </c>
      <c r="Q610">
        <v>3.0846711870877001E-2</v>
      </c>
    </row>
    <row r="611" spans="1:17" hidden="1" x14ac:dyDescent="0.3">
      <c r="A611" t="s">
        <v>1353</v>
      </c>
      <c r="B611" t="s">
        <v>1354</v>
      </c>
      <c r="C611" t="s">
        <v>3151</v>
      </c>
      <c r="D611" t="s">
        <v>46</v>
      </c>
      <c r="E611">
        <v>8211.4257570000009</v>
      </c>
      <c r="F611">
        <v>750.3</v>
      </c>
      <c r="G611">
        <v>206.009808057116</v>
      </c>
      <c r="H611">
        <v>7.4517982965418506E-2</v>
      </c>
      <c r="I611">
        <v>158.13705235053899</v>
      </c>
      <c r="J611">
        <v>-1.8729297754210701</v>
      </c>
      <c r="K611">
        <v>724.34886086044298</v>
      </c>
      <c r="L611">
        <v>492.23132122118398</v>
      </c>
      <c r="M611">
        <v>45.540116036394302</v>
      </c>
      <c r="N611">
        <v>0.70517528713664601</v>
      </c>
      <c r="O611">
        <v>18.2127149140344</v>
      </c>
      <c r="P611">
        <v>385.473956648333</v>
      </c>
    </row>
    <row r="612" spans="1:17" x14ac:dyDescent="0.3">
      <c r="A612" t="s">
        <v>1355</v>
      </c>
      <c r="B612" t="s">
        <v>1356</v>
      </c>
      <c r="C612" t="s">
        <v>3140</v>
      </c>
      <c r="D612" t="s">
        <v>51</v>
      </c>
      <c r="E612">
        <v>8201.4452939999992</v>
      </c>
      <c r="F612">
        <v>472.8</v>
      </c>
      <c r="G612">
        <v>-11.1660002355319</v>
      </c>
      <c r="H612">
        <v>-0.27544802416080999</v>
      </c>
      <c r="I612">
        <v>17.275263360762601</v>
      </c>
      <c r="J612">
        <v>8.9472935629962294E-2</v>
      </c>
      <c r="K612">
        <v>491.16611157602199</v>
      </c>
      <c r="L612">
        <v>431.20569400678602</v>
      </c>
      <c r="M612">
        <v>40.400179256607899</v>
      </c>
      <c r="N612">
        <v>0.34773721200651603</v>
      </c>
      <c r="O612">
        <v>17.036802030456801</v>
      </c>
      <c r="P612">
        <v>47.9812206572769</v>
      </c>
    </row>
    <row r="613" spans="1:17" x14ac:dyDescent="0.3">
      <c r="A613" t="s">
        <v>1357</v>
      </c>
      <c r="B613" t="s">
        <v>1358</v>
      </c>
      <c r="C613" t="s">
        <v>3136</v>
      </c>
      <c r="D613" t="s">
        <v>24</v>
      </c>
      <c r="E613">
        <v>8196.6783329970003</v>
      </c>
      <c r="F613">
        <v>217.03</v>
      </c>
      <c r="G613">
        <v>-32.339819704910497</v>
      </c>
      <c r="H613">
        <v>-4.1205532978134203</v>
      </c>
      <c r="I613">
        <v>-13.974375847845399</v>
      </c>
      <c r="J613">
        <v>2.5430739793285801</v>
      </c>
      <c r="K613">
        <v>222.50094740197599</v>
      </c>
      <c r="L613">
        <v>222.959453323102</v>
      </c>
      <c r="M613">
        <v>46.381429904492599</v>
      </c>
      <c r="N613">
        <v>0.69902639882067796</v>
      </c>
      <c r="O613">
        <v>32.032437911809403</v>
      </c>
      <c r="P613">
        <v>13.0364583333333</v>
      </c>
      <c r="Q613">
        <v>0.11853453633541</v>
      </c>
    </row>
    <row r="614" spans="1:17" hidden="1" x14ac:dyDescent="0.3">
      <c r="A614" t="s">
        <v>1359</v>
      </c>
      <c r="B614" t="s">
        <v>1360</v>
      </c>
      <c r="C614" t="s">
        <v>3151</v>
      </c>
      <c r="D614" t="s">
        <v>277</v>
      </c>
      <c r="E614">
        <v>8191.9798866000001</v>
      </c>
      <c r="F614">
        <v>487.4</v>
      </c>
      <c r="G614">
        <v>73.546103181573898</v>
      </c>
      <c r="H614">
        <v>1.4379294129281399</v>
      </c>
      <c r="I614">
        <v>104.418901662377</v>
      </c>
      <c r="J614">
        <v>2.2025649331266499</v>
      </c>
      <c r="K614">
        <v>481.64433435038001</v>
      </c>
      <c r="L614">
        <v>383.82938949017699</v>
      </c>
      <c r="M614">
        <v>54.1011153113337</v>
      </c>
      <c r="N614">
        <v>0.92819725040191603</v>
      </c>
      <c r="O614">
        <v>19.8194501436192</v>
      </c>
      <c r="P614">
        <v>132.31649189704399</v>
      </c>
      <c r="Q614">
        <v>8.5165341716509996E-2</v>
      </c>
    </row>
    <row r="615" spans="1:17" x14ac:dyDescent="0.3">
      <c r="A615" t="s">
        <v>1361</v>
      </c>
      <c r="B615" t="s">
        <v>1362</v>
      </c>
      <c r="C615" t="s">
        <v>3139</v>
      </c>
      <c r="D615" t="s">
        <v>46</v>
      </c>
      <c r="E615">
        <v>8161.7935344750003</v>
      </c>
      <c r="F615">
        <v>318.14999999999998</v>
      </c>
      <c r="G615">
        <v>-31.639100783516898</v>
      </c>
      <c r="H615">
        <v>-22.562634937156702</v>
      </c>
      <c r="I615">
        <v>-35.473316671566799</v>
      </c>
      <c r="J615">
        <v>-3.8551630765954501</v>
      </c>
      <c r="K615">
        <v>414.86496757670398</v>
      </c>
      <c r="L615">
        <v>431.67842206626301</v>
      </c>
      <c r="M615">
        <v>22.015429592322</v>
      </c>
      <c r="N615">
        <v>2.3740230183405102</v>
      </c>
      <c r="O615">
        <v>80.669495520980604</v>
      </c>
      <c r="P615">
        <v>6.40468227424748</v>
      </c>
      <c r="Q615">
        <v>-2.133423953079E-2</v>
      </c>
    </row>
    <row r="616" spans="1:17" x14ac:dyDescent="0.3">
      <c r="A616" t="s">
        <v>1363</v>
      </c>
      <c r="B616" t="s">
        <v>1364</v>
      </c>
      <c r="C616" t="s">
        <v>3144</v>
      </c>
      <c r="D616" t="s">
        <v>75</v>
      </c>
      <c r="E616">
        <v>8145.4479438009903</v>
      </c>
      <c r="F616">
        <v>201.53</v>
      </c>
      <c r="G616">
        <v>1.5797883145785101</v>
      </c>
      <c r="H616">
        <v>5.8764157445410099</v>
      </c>
      <c r="I616">
        <v>-22.758163221591001</v>
      </c>
      <c r="J616">
        <v>1.64455267311747</v>
      </c>
      <c r="K616">
        <v>208.28415293234701</v>
      </c>
      <c r="L616">
        <v>203.56313040445701</v>
      </c>
      <c r="M616">
        <v>43.761070213554603</v>
      </c>
      <c r="N616">
        <v>0.57538599452003802</v>
      </c>
      <c r="O616">
        <v>27.0282340098248</v>
      </c>
      <c r="P616">
        <v>31.9345335515548</v>
      </c>
      <c r="Q616">
        <v>8.2054828567589E-2</v>
      </c>
    </row>
    <row r="617" spans="1:17" x14ac:dyDescent="0.3">
      <c r="A617" t="s">
        <v>1365</v>
      </c>
      <c r="B617" t="s">
        <v>1366</v>
      </c>
      <c r="C617" t="s">
        <v>3136</v>
      </c>
      <c r="D617" t="s">
        <v>502</v>
      </c>
      <c r="E617">
        <v>8141.77576795</v>
      </c>
      <c r="F617">
        <v>246.5</v>
      </c>
      <c r="G617">
        <v>-19.481068831174099</v>
      </c>
      <c r="H617">
        <v>-7.9830026219810399</v>
      </c>
      <c r="I617">
        <v>6.64515124226984</v>
      </c>
      <c r="J617">
        <v>-0.29822997670653301</v>
      </c>
      <c r="K617">
        <v>264.946041236898</v>
      </c>
      <c r="L617">
        <v>243.87575126439901</v>
      </c>
      <c r="M617">
        <v>31.818456608906899</v>
      </c>
      <c r="N617">
        <v>0.71354396154961897</v>
      </c>
      <c r="O617">
        <v>20.730223123732198</v>
      </c>
      <c r="P617">
        <v>22.271825396825299</v>
      </c>
      <c r="Q617">
        <v>4.3454944874756998E-2</v>
      </c>
    </row>
    <row r="618" spans="1:17" x14ac:dyDescent="0.3">
      <c r="A618" t="s">
        <v>1367</v>
      </c>
      <c r="B618" t="s">
        <v>1368</v>
      </c>
      <c r="C618" t="s">
        <v>3149</v>
      </c>
      <c r="D618" t="s">
        <v>139</v>
      </c>
      <c r="E618">
        <v>8095.5719460350001</v>
      </c>
      <c r="F618">
        <v>552.65</v>
      </c>
      <c r="G618">
        <v>2.0028215010697501</v>
      </c>
      <c r="H618">
        <v>-0.79563437845292395</v>
      </c>
      <c r="I618">
        <v>20.537719007165801</v>
      </c>
      <c r="J618">
        <v>-3.3242126528049298</v>
      </c>
      <c r="K618">
        <v>567.32914418835605</v>
      </c>
      <c r="L618">
        <v>522.69808650586594</v>
      </c>
      <c r="M618">
        <v>39.5567689408796</v>
      </c>
      <c r="N618">
        <v>0.32394847441034302</v>
      </c>
      <c r="O618">
        <v>26.481498235773099</v>
      </c>
      <c r="P618">
        <v>45.415076963557397</v>
      </c>
      <c r="Q618">
        <v>1.8930508614019999E-3</v>
      </c>
    </row>
    <row r="619" spans="1:17" x14ac:dyDescent="0.3">
      <c r="A619" t="s">
        <v>1369</v>
      </c>
      <c r="B619" t="s">
        <v>1370</v>
      </c>
      <c r="C619" t="s">
        <v>3140</v>
      </c>
      <c r="D619" t="s">
        <v>51</v>
      </c>
      <c r="E619">
        <v>8094.7896627500004</v>
      </c>
      <c r="F619">
        <v>1977.5</v>
      </c>
      <c r="G619">
        <v>42.195361819641199</v>
      </c>
      <c r="H619">
        <v>15.6158216852068</v>
      </c>
      <c r="I619">
        <v>55.6433804454919</v>
      </c>
      <c r="J619">
        <v>25.421929818584999</v>
      </c>
      <c r="K619">
        <v>1578.2235198793101</v>
      </c>
      <c r="L619">
        <v>1361.98426062627</v>
      </c>
      <c r="M619">
        <v>78.878061105314103</v>
      </c>
      <c r="N619">
        <v>1.7814450476106101</v>
      </c>
      <c r="O619">
        <v>0.83438685208596597</v>
      </c>
      <c r="P619">
        <v>96.873911095624393</v>
      </c>
      <c r="Q619">
        <v>6.3789463863270002E-2</v>
      </c>
    </row>
    <row r="620" spans="1:17" x14ac:dyDescent="0.3">
      <c r="A620" t="s">
        <v>1371</v>
      </c>
      <c r="B620" t="s">
        <v>1372</v>
      </c>
      <c r="C620" t="s">
        <v>3136</v>
      </c>
      <c r="D620" t="s">
        <v>21</v>
      </c>
      <c r="E620">
        <v>8086.1324660479904</v>
      </c>
      <c r="F620">
        <v>29.12</v>
      </c>
      <c r="G620">
        <v>33.113543271462802</v>
      </c>
      <c r="H620">
        <v>5.2864595672196302</v>
      </c>
      <c r="I620">
        <v>-17.077637211896</v>
      </c>
      <c r="J620">
        <v>2.4988222085437899</v>
      </c>
      <c r="K620">
        <v>28.59300631432</v>
      </c>
      <c r="L620">
        <v>28.0884735686443</v>
      </c>
      <c r="M620">
        <v>51.452136406137903</v>
      </c>
      <c r="N620">
        <v>0.42742886738088298</v>
      </c>
      <c r="O620">
        <v>39.089262692614597</v>
      </c>
      <c r="P620">
        <v>62.531474688187799</v>
      </c>
      <c r="Q620">
        <v>2.7750948691360001E-2</v>
      </c>
    </row>
    <row r="621" spans="1:17" x14ac:dyDescent="0.3">
      <c r="A621" t="s">
        <v>1373</v>
      </c>
      <c r="B621" t="s">
        <v>1374</v>
      </c>
      <c r="C621" t="s">
        <v>3150</v>
      </c>
      <c r="D621" t="s">
        <v>473</v>
      </c>
      <c r="E621">
        <v>8058.0485632800001</v>
      </c>
      <c r="F621">
        <v>733.4</v>
      </c>
      <c r="G621">
        <v>-43.859025910396497</v>
      </c>
      <c r="H621">
        <v>4.8442303993552303</v>
      </c>
      <c r="I621">
        <v>-19.332073818608698</v>
      </c>
      <c r="J621">
        <v>4.9194591355043196</v>
      </c>
      <c r="K621">
        <v>742.50186851634498</v>
      </c>
      <c r="L621">
        <v>806.127783156497</v>
      </c>
      <c r="M621">
        <v>59.048883991675297</v>
      </c>
      <c r="N621">
        <v>0.85804792395857998</v>
      </c>
      <c r="O621">
        <v>50.845377692936999</v>
      </c>
      <c r="P621">
        <v>9.0071343638525594</v>
      </c>
      <c r="Q621">
        <v>-3.9946129868427001E-2</v>
      </c>
    </row>
    <row r="622" spans="1:17" hidden="1" x14ac:dyDescent="0.3">
      <c r="A622" t="s">
        <v>1375</v>
      </c>
      <c r="B622" t="s">
        <v>1376</v>
      </c>
      <c r="C622" t="s">
        <v>3151</v>
      </c>
      <c r="D622" t="s">
        <v>580</v>
      </c>
      <c r="E622">
        <v>8028.1252143749998</v>
      </c>
      <c r="F622">
        <v>4043.75</v>
      </c>
      <c r="G622">
        <v>1.03086267311133</v>
      </c>
      <c r="H622">
        <v>1.8998052462997801</v>
      </c>
      <c r="I622">
        <v>19.198059047596601</v>
      </c>
      <c r="J622">
        <v>-1.2629050950535099</v>
      </c>
      <c r="K622">
        <v>3937.1369769155599</v>
      </c>
      <c r="L622">
        <v>3690.05776393621</v>
      </c>
      <c r="M622">
        <v>46.475420740313098</v>
      </c>
      <c r="N622">
        <v>0.84207361488392696</v>
      </c>
      <c r="O622">
        <v>10.7387944358578</v>
      </c>
      <c r="P622">
        <v>31.358822765072699</v>
      </c>
      <c r="Q622">
        <v>-2.2567559845855002E-2</v>
      </c>
    </row>
    <row r="623" spans="1:17" x14ac:dyDescent="0.3">
      <c r="A623" t="s">
        <v>1377</v>
      </c>
      <c r="B623" t="s">
        <v>1378</v>
      </c>
      <c r="C623" t="s">
        <v>3138</v>
      </c>
      <c r="D623" t="s">
        <v>373</v>
      </c>
      <c r="E623">
        <v>8012.6055003000001</v>
      </c>
      <c r="F623">
        <v>588.1</v>
      </c>
      <c r="G623">
        <v>18.884609181704299</v>
      </c>
      <c r="H623">
        <v>-1.9424034891469899</v>
      </c>
      <c r="I623">
        <v>-1.72383590830518</v>
      </c>
      <c r="J623">
        <v>0.72671933633754104</v>
      </c>
      <c r="K623">
        <v>622.60578504984198</v>
      </c>
      <c r="L623">
        <v>582.00386389223502</v>
      </c>
      <c r="M623">
        <v>45.854265215762197</v>
      </c>
      <c r="N623">
        <v>0.237697463592698</v>
      </c>
      <c r="O623">
        <v>34.8410134330896</v>
      </c>
      <c r="P623">
        <v>52.140732117449197</v>
      </c>
      <c r="Q623">
        <v>-1.1575269065876E-2</v>
      </c>
    </row>
    <row r="624" spans="1:17" hidden="1" x14ac:dyDescent="0.3">
      <c r="A624" t="s">
        <v>1379</v>
      </c>
      <c r="B624" t="s">
        <v>1380</v>
      </c>
      <c r="C624" t="s">
        <v>3151</v>
      </c>
      <c r="D624" t="s">
        <v>580</v>
      </c>
      <c r="E624">
        <v>7983.6776252999998</v>
      </c>
      <c r="F624">
        <v>567.45000000000005</v>
      </c>
      <c r="G624">
        <v>-32.337344897018298</v>
      </c>
      <c r="H624">
        <v>10.7001598315299</v>
      </c>
      <c r="I624">
        <v>14.650863448851499</v>
      </c>
      <c r="J624">
        <v>9.4454112010158795</v>
      </c>
      <c r="K624">
        <v>524.14211908347204</v>
      </c>
      <c r="L624">
        <v>512.422902093522</v>
      </c>
      <c r="M624">
        <v>68.395892089669005</v>
      </c>
      <c r="N624">
        <v>0.50798172840107803</v>
      </c>
      <c r="O624">
        <v>17.367168913560601</v>
      </c>
      <c r="P624">
        <v>43.767418292373897</v>
      </c>
      <c r="Q624">
        <v>6.7323721494829999E-2</v>
      </c>
    </row>
    <row r="625" spans="1:17" x14ac:dyDescent="0.3">
      <c r="A625" t="s">
        <v>1381</v>
      </c>
      <c r="B625" t="s">
        <v>1382</v>
      </c>
      <c r="C625" t="s">
        <v>3150</v>
      </c>
      <c r="D625" t="s">
        <v>284</v>
      </c>
      <c r="E625">
        <v>7972.8111187899904</v>
      </c>
      <c r="F625">
        <v>645.95000000000005</v>
      </c>
      <c r="G625">
        <v>-14.084635808524601</v>
      </c>
      <c r="H625">
        <v>-5.2392522186393098</v>
      </c>
      <c r="I625">
        <v>-6.1191010669689296</v>
      </c>
      <c r="J625">
        <v>3.5576930154781201</v>
      </c>
      <c r="K625">
        <v>678.81634260093006</v>
      </c>
      <c r="L625">
        <v>672.16068106933994</v>
      </c>
      <c r="M625">
        <v>48.230290580901404</v>
      </c>
      <c r="N625">
        <v>1.3593488056952601</v>
      </c>
      <c r="O625">
        <v>29.6849601362334</v>
      </c>
      <c r="P625">
        <v>26.6444466228801</v>
      </c>
    </row>
    <row r="626" spans="1:17" x14ac:dyDescent="0.3">
      <c r="A626" t="s">
        <v>1383</v>
      </c>
      <c r="B626" t="s">
        <v>1384</v>
      </c>
      <c r="C626" t="s">
        <v>3148</v>
      </c>
      <c r="D626" t="s">
        <v>128</v>
      </c>
      <c r="E626">
        <v>7966.8040687949997</v>
      </c>
      <c r="F626">
        <v>666.85</v>
      </c>
      <c r="G626">
        <v>-42.603013806308901</v>
      </c>
      <c r="H626">
        <v>1.64073024488432</v>
      </c>
      <c r="I626">
        <v>-9.2730640931456207</v>
      </c>
      <c r="J626">
        <v>-5.4019180238581104</v>
      </c>
      <c r="K626">
        <v>671.27573340325102</v>
      </c>
      <c r="L626">
        <v>692.89579791380595</v>
      </c>
      <c r="M626">
        <v>24.411430905446501</v>
      </c>
      <c r="N626">
        <v>0.280337591106117</v>
      </c>
      <c r="O626">
        <v>27.314988378195899</v>
      </c>
      <c r="P626">
        <v>11.4016037420648</v>
      </c>
      <c r="Q626">
        <v>-0.102236944107718</v>
      </c>
    </row>
    <row r="627" spans="1:17" x14ac:dyDescent="0.3">
      <c r="A627" t="s">
        <v>1385</v>
      </c>
      <c r="B627" t="s">
        <v>1386</v>
      </c>
      <c r="C627" t="s">
        <v>3136</v>
      </c>
      <c r="D627" t="s">
        <v>24</v>
      </c>
      <c r="E627">
        <v>7959.7242952399902</v>
      </c>
      <c r="F627">
        <v>69.89</v>
      </c>
      <c r="G627">
        <v>-51.511981298494099</v>
      </c>
      <c r="H627">
        <v>-2.3328507388270299</v>
      </c>
      <c r="I627">
        <v>-33.511917901177</v>
      </c>
      <c r="J627">
        <v>2.0247560488237402</v>
      </c>
      <c r="K627">
        <v>76.560778527650896</v>
      </c>
      <c r="L627">
        <v>86.432492264419906</v>
      </c>
      <c r="M627">
        <v>47.4035315710818</v>
      </c>
      <c r="N627">
        <v>0.92908776241475799</v>
      </c>
      <c r="O627">
        <v>66.6905136643296</v>
      </c>
      <c r="P627">
        <v>6.5396341463414602</v>
      </c>
      <c r="Q627">
        <v>-7.9655634522309993E-3</v>
      </c>
    </row>
    <row r="628" spans="1:17" x14ac:dyDescent="0.3">
      <c r="A628" t="s">
        <v>1387</v>
      </c>
      <c r="B628" t="s">
        <v>1388</v>
      </c>
      <c r="C628" t="s">
        <v>3142</v>
      </c>
      <c r="D628" t="s">
        <v>202</v>
      </c>
      <c r="E628">
        <v>7928.8502280000002</v>
      </c>
      <c r="F628">
        <v>518.95000000000005</v>
      </c>
      <c r="G628">
        <v>-14.013064066899499</v>
      </c>
      <c r="H628">
        <v>-5.1825010654262096</v>
      </c>
      <c r="I628">
        <v>-9.8076116810812994</v>
      </c>
      <c r="J628">
        <v>-0.38016042693583402</v>
      </c>
      <c r="K628">
        <v>562.48646129560598</v>
      </c>
      <c r="L628">
        <v>551.94718566568304</v>
      </c>
      <c r="M628">
        <v>36.825268821834598</v>
      </c>
      <c r="N628">
        <v>0.53169707166052804</v>
      </c>
      <c r="O628">
        <v>36.390789093361498</v>
      </c>
      <c r="P628">
        <v>19.8498845265588</v>
      </c>
      <c r="Q628">
        <v>6.1686029455759003E-2</v>
      </c>
    </row>
    <row r="629" spans="1:17" hidden="1" x14ac:dyDescent="0.3">
      <c r="A629" t="s">
        <v>1389</v>
      </c>
      <c r="B629" t="s">
        <v>1390</v>
      </c>
      <c r="C629" t="s">
        <v>3151</v>
      </c>
      <c r="D629" t="s">
        <v>1391</v>
      </c>
      <c r="E629">
        <v>7913.7643200000002</v>
      </c>
      <c r="F629">
        <v>3798.85</v>
      </c>
      <c r="G629">
        <v>564.14901628800897</v>
      </c>
      <c r="H629">
        <v>9.8229630026229309</v>
      </c>
      <c r="I629">
        <v>122.339596426811</v>
      </c>
      <c r="J629">
        <v>1.79816358481883</v>
      </c>
      <c r="K629">
        <v>3486.1376996752501</v>
      </c>
      <c r="L629">
        <v>2587.5738898223299</v>
      </c>
      <c r="M629">
        <v>52.223115005783797</v>
      </c>
      <c r="N629">
        <v>0.85860955041206</v>
      </c>
      <c r="O629">
        <v>4.7645998131013299</v>
      </c>
      <c r="P629">
        <v>630.548076923076</v>
      </c>
      <c r="Q629">
        <v>0.36667135018177999</v>
      </c>
    </row>
    <row r="630" spans="1:17" hidden="1" x14ac:dyDescent="0.3">
      <c r="A630" t="s">
        <v>1392</v>
      </c>
      <c r="B630" t="s">
        <v>1393</v>
      </c>
      <c r="C630" t="s">
        <v>3151</v>
      </c>
      <c r="D630" t="s">
        <v>166</v>
      </c>
      <c r="E630">
        <v>7865.705159311</v>
      </c>
      <c r="F630">
        <v>61.37</v>
      </c>
      <c r="G630">
        <v>43.607141193269797</v>
      </c>
      <c r="H630">
        <v>-0.77702513459586597</v>
      </c>
      <c r="I630">
        <v>-9.2015510750207099</v>
      </c>
      <c r="J630">
        <v>6.2451334315810803</v>
      </c>
      <c r="K630">
        <v>61.657254247271098</v>
      </c>
      <c r="L630">
        <v>58.312851307650497</v>
      </c>
      <c r="M630">
        <v>54.877250315482598</v>
      </c>
      <c r="N630">
        <v>0.77000704742479598</v>
      </c>
      <c r="O630">
        <v>30.1939058171745</v>
      </c>
      <c r="P630">
        <v>71.808510638297804</v>
      </c>
      <c r="Q630">
        <v>-1.023255809982E-2</v>
      </c>
    </row>
    <row r="631" spans="1:17" hidden="1" x14ac:dyDescent="0.3">
      <c r="A631" t="s">
        <v>1394</v>
      </c>
      <c r="B631" t="s">
        <v>1395</v>
      </c>
      <c r="C631" t="s">
        <v>3151</v>
      </c>
      <c r="D631" t="s">
        <v>117</v>
      </c>
      <c r="E631">
        <v>7841.6307125000003</v>
      </c>
      <c r="F631">
        <v>325</v>
      </c>
      <c r="G631">
        <v>257.29567547222899</v>
      </c>
      <c r="H631">
        <v>-2.88679827726869</v>
      </c>
      <c r="I631">
        <v>-2.4441509306276501</v>
      </c>
      <c r="J631">
        <v>-4.2488112050971099</v>
      </c>
      <c r="K631">
        <v>351.06947321228301</v>
      </c>
      <c r="L631">
        <v>290.83288003775698</v>
      </c>
      <c r="M631">
        <v>19.346408013073599</v>
      </c>
      <c r="N631">
        <v>0.34033831446135399</v>
      </c>
      <c r="O631">
        <v>22.876923076922999</v>
      </c>
      <c r="P631">
        <v>289.22155688622701</v>
      </c>
      <c r="Q631">
        <v>0.14217823318453299</v>
      </c>
    </row>
    <row r="632" spans="1:17" x14ac:dyDescent="0.3">
      <c r="A632" t="s">
        <v>1396</v>
      </c>
      <c r="B632" t="s">
        <v>1397</v>
      </c>
      <c r="C632" t="s">
        <v>3146</v>
      </c>
      <c r="D632" t="s">
        <v>94</v>
      </c>
      <c r="E632">
        <v>7837.8146897799998</v>
      </c>
      <c r="F632">
        <v>1645.4</v>
      </c>
      <c r="G632">
        <v>-9.3365096003809604</v>
      </c>
      <c r="H632">
        <v>16.015014364586801</v>
      </c>
      <c r="I632">
        <v>12.104044081938</v>
      </c>
      <c r="J632">
        <v>-2.0259536607934598</v>
      </c>
      <c r="K632">
        <v>1529.2716381801899</v>
      </c>
      <c r="L632">
        <v>1458.1885240311599</v>
      </c>
      <c r="M632">
        <v>53.741320149373202</v>
      </c>
      <c r="N632">
        <v>0.68944079817787696</v>
      </c>
      <c r="O632">
        <v>4.5520845994894801</v>
      </c>
      <c r="P632">
        <v>31.632000000000001</v>
      </c>
      <c r="Q632">
        <v>-9.4055397394808005E-2</v>
      </c>
    </row>
    <row r="633" spans="1:17" x14ac:dyDescent="0.3">
      <c r="A633" t="s">
        <v>1398</v>
      </c>
      <c r="B633" t="s">
        <v>1399</v>
      </c>
      <c r="C633" t="s">
        <v>3155</v>
      </c>
      <c r="D633" t="s">
        <v>1400</v>
      </c>
      <c r="E633">
        <v>7815.3771404399904</v>
      </c>
      <c r="F633">
        <v>461.35</v>
      </c>
      <c r="G633">
        <v>-5.82349635100406</v>
      </c>
      <c r="H633">
        <v>7.4139841953447601</v>
      </c>
      <c r="I633">
        <v>13.266602483520201</v>
      </c>
      <c r="J633">
        <v>-0.63264682502228198</v>
      </c>
      <c r="K633">
        <v>472.71250137775701</v>
      </c>
      <c r="L633">
        <v>445.39548644417101</v>
      </c>
      <c r="M633">
        <v>41.046242279478399</v>
      </c>
      <c r="N633">
        <v>0.47790778019484498</v>
      </c>
      <c r="O633">
        <v>38.452368050287198</v>
      </c>
      <c r="P633">
        <v>44.578502036978897</v>
      </c>
      <c r="Q633">
        <v>7.8229495416369005E-2</v>
      </c>
    </row>
    <row r="634" spans="1:17" hidden="1" x14ac:dyDescent="0.3">
      <c r="A634" t="s">
        <v>1401</v>
      </c>
      <c r="B634" t="s">
        <v>1402</v>
      </c>
      <c r="C634" t="s">
        <v>3151</v>
      </c>
      <c r="D634" t="s">
        <v>86</v>
      </c>
      <c r="E634">
        <v>7811.1994117080003</v>
      </c>
      <c r="F634">
        <v>156.31</v>
      </c>
      <c r="G634">
        <v>403.89892576221899</v>
      </c>
      <c r="H634">
        <v>-6.5330159859131696</v>
      </c>
      <c r="I634">
        <v>188.96132771285801</v>
      </c>
      <c r="J634">
        <v>5.0420596887149403</v>
      </c>
      <c r="K634">
        <v>143.24098402531999</v>
      </c>
      <c r="L634">
        <v>93.079237129418701</v>
      </c>
      <c r="M634">
        <v>51.900338668832497</v>
      </c>
      <c r="N634">
        <v>0.40305195002349498</v>
      </c>
      <c r="O634">
        <v>19.678843324163498</v>
      </c>
      <c r="P634">
        <v>464.296028880866</v>
      </c>
      <c r="Q634">
        <v>0.13459928490209599</v>
      </c>
    </row>
    <row r="635" spans="1:17" hidden="1" x14ac:dyDescent="0.3">
      <c r="A635" t="s">
        <v>1403</v>
      </c>
      <c r="B635" t="s">
        <v>1404</v>
      </c>
      <c r="C635" t="s">
        <v>3151</v>
      </c>
      <c r="D635" t="s">
        <v>57</v>
      </c>
      <c r="E635">
        <v>7727.5823325399997</v>
      </c>
      <c r="F635">
        <v>14.39</v>
      </c>
      <c r="G635">
        <v>74.393660229788793</v>
      </c>
      <c r="H635">
        <v>-3.1852989587770999</v>
      </c>
      <c r="I635">
        <v>50.187420609032898</v>
      </c>
      <c r="J635">
        <v>1.2241842117972901</v>
      </c>
      <c r="K635">
        <v>15.206437539181699</v>
      </c>
      <c r="L635">
        <v>13.5659441862005</v>
      </c>
      <c r="M635">
        <v>41.311574609586003</v>
      </c>
      <c r="N635">
        <v>1.0142215098401199</v>
      </c>
      <c r="O635">
        <v>46.629603891591302</v>
      </c>
      <c r="P635">
        <v>111.617647058823</v>
      </c>
      <c r="Q635">
        <v>0.11676649226251801</v>
      </c>
    </row>
    <row r="636" spans="1:17" x14ac:dyDescent="0.3">
      <c r="A636" t="s">
        <v>1405</v>
      </c>
      <c r="B636" t="s">
        <v>1406</v>
      </c>
      <c r="C636" t="s">
        <v>580</v>
      </c>
      <c r="D636" t="s">
        <v>580</v>
      </c>
      <c r="E636">
        <v>7684.5083919999997</v>
      </c>
      <c r="F636">
        <v>388</v>
      </c>
      <c r="G636">
        <v>9.4666125761073303</v>
      </c>
      <c r="H636">
        <v>6.9334100269657002</v>
      </c>
      <c r="I636">
        <v>-4.1489156881234699</v>
      </c>
      <c r="J636">
        <v>1.96592000493262</v>
      </c>
      <c r="K636">
        <v>381.79133527085202</v>
      </c>
      <c r="L636">
        <v>357.49936424400602</v>
      </c>
      <c r="M636">
        <v>55.2486927735347</v>
      </c>
      <c r="N636">
        <v>0.71757959568446505</v>
      </c>
      <c r="O636">
        <v>16.1469072164948</v>
      </c>
      <c r="P636">
        <v>51.8888236445488</v>
      </c>
      <c r="Q636">
        <v>4.3792923199530001E-2</v>
      </c>
    </row>
    <row r="637" spans="1:17" x14ac:dyDescent="0.3">
      <c r="A637" t="s">
        <v>1407</v>
      </c>
      <c r="B637" t="s">
        <v>1408</v>
      </c>
      <c r="C637" t="s">
        <v>3149</v>
      </c>
      <c r="D637" t="s">
        <v>139</v>
      </c>
      <c r="E637">
        <v>7675.0272569050003</v>
      </c>
      <c r="F637">
        <v>494.95</v>
      </c>
      <c r="G637">
        <v>-26.0297953001146</v>
      </c>
      <c r="H637">
        <v>-3.5551288316527598</v>
      </c>
      <c r="I637">
        <v>-27.805893530568401</v>
      </c>
      <c r="J637">
        <v>-4.4862809522606399</v>
      </c>
      <c r="K637">
        <v>530.50696775376002</v>
      </c>
      <c r="L637">
        <v>557.52192766779206</v>
      </c>
      <c r="M637">
        <v>31.320751189685101</v>
      </c>
      <c r="N637">
        <v>0.98878461668991402</v>
      </c>
      <c r="O637">
        <v>37.145166178401801</v>
      </c>
      <c r="P637">
        <v>4.4088176352705402</v>
      </c>
      <c r="Q637">
        <v>5.8928247229932999E-2</v>
      </c>
    </row>
    <row r="638" spans="1:17" x14ac:dyDescent="0.3">
      <c r="A638" t="s">
        <v>1409</v>
      </c>
      <c r="B638" t="s">
        <v>1410</v>
      </c>
      <c r="C638" t="s">
        <v>3148</v>
      </c>
      <c r="D638" t="s">
        <v>268</v>
      </c>
      <c r="E638">
        <v>7633.9916468899901</v>
      </c>
      <c r="F638">
        <v>378.7</v>
      </c>
      <c r="G638">
        <v>-31.7979290269441</v>
      </c>
      <c r="H638">
        <v>2.29774487910543</v>
      </c>
      <c r="I638">
        <v>-15.783328346286799</v>
      </c>
      <c r="J638">
        <v>1.58842379644482</v>
      </c>
      <c r="K638">
        <v>394.48426191380099</v>
      </c>
      <c r="L638">
        <v>403.85587212054497</v>
      </c>
      <c r="M638">
        <v>49.510087953753199</v>
      </c>
      <c r="N638">
        <v>0.70577035555918699</v>
      </c>
      <c r="O638">
        <v>33.3509374174808</v>
      </c>
      <c r="P638">
        <v>8.9000718907260996</v>
      </c>
      <c r="Q638">
        <v>4.3821724774254001E-2</v>
      </c>
    </row>
    <row r="639" spans="1:17" x14ac:dyDescent="0.3">
      <c r="A639" t="s">
        <v>1411</v>
      </c>
      <c r="B639" t="s">
        <v>1412</v>
      </c>
      <c r="C639" t="s">
        <v>3146</v>
      </c>
      <c r="D639" t="s">
        <v>86</v>
      </c>
      <c r="E639">
        <v>7608.8491434300004</v>
      </c>
      <c r="F639">
        <v>257.7</v>
      </c>
      <c r="G639">
        <v>-69.426097411433105</v>
      </c>
      <c r="H639">
        <v>-7.7540773068150397</v>
      </c>
      <c r="I639">
        <v>-24.708595306693301</v>
      </c>
      <c r="J639">
        <v>5.7288659648577697E-3</v>
      </c>
      <c r="K639">
        <v>277.55122757153799</v>
      </c>
      <c r="L639">
        <v>318.93281859837202</v>
      </c>
      <c r="M639">
        <v>39.591798519402701</v>
      </c>
      <c r="N639">
        <v>1.4450568890687301</v>
      </c>
      <c r="O639">
        <v>75.455956538610707</v>
      </c>
      <c r="P639">
        <v>9.4732370433304904</v>
      </c>
      <c r="Q639">
        <v>-0.10973816623810401</v>
      </c>
    </row>
    <row r="640" spans="1:17" x14ac:dyDescent="0.3">
      <c r="A640" t="s">
        <v>1413</v>
      </c>
      <c r="B640" t="s">
        <v>1414</v>
      </c>
      <c r="C640" t="s">
        <v>3150</v>
      </c>
      <c r="D640" t="s">
        <v>470</v>
      </c>
      <c r="E640">
        <v>7573.4485946000004</v>
      </c>
      <c r="F640">
        <v>479</v>
      </c>
      <c r="G640">
        <v>-19.018632756972199</v>
      </c>
      <c r="H640">
        <v>-4.12342899909968</v>
      </c>
      <c r="I640">
        <v>-8.3174523558704401</v>
      </c>
      <c r="J640">
        <v>2.6356612091457299</v>
      </c>
      <c r="K640">
        <v>490.44741716387398</v>
      </c>
      <c r="L640">
        <v>494.28519827444802</v>
      </c>
      <c r="M640">
        <v>44.260645181415299</v>
      </c>
      <c r="N640">
        <v>0.459656352437538</v>
      </c>
      <c r="O640">
        <v>32.338204592901803</v>
      </c>
      <c r="P640">
        <v>18.917576961271099</v>
      </c>
      <c r="Q640">
        <v>-5.6215379719488999E-2</v>
      </c>
    </row>
    <row r="641" spans="1:17" hidden="1" x14ac:dyDescent="0.3">
      <c r="A641" t="s">
        <v>1415</v>
      </c>
      <c r="B641" t="s">
        <v>1416</v>
      </c>
      <c r="C641" t="s">
        <v>3151</v>
      </c>
      <c r="D641" t="s">
        <v>397</v>
      </c>
      <c r="E641">
        <v>7570.8335025899996</v>
      </c>
      <c r="F641">
        <v>343.05</v>
      </c>
      <c r="G641">
        <v>146.590478955105</v>
      </c>
      <c r="H641">
        <v>0.22726470845548999</v>
      </c>
      <c r="I641">
        <v>36.515307760297702</v>
      </c>
      <c r="J641">
        <v>0.24182850628480401</v>
      </c>
      <c r="K641">
        <v>341.387715791831</v>
      </c>
      <c r="L641">
        <v>276.53211635756202</v>
      </c>
      <c r="M641">
        <v>46.386605078580097</v>
      </c>
      <c r="N641">
        <v>0.54612148331750499</v>
      </c>
      <c r="O641">
        <v>26.220667541174699</v>
      </c>
      <c r="P641">
        <v>175.874547647768</v>
      </c>
      <c r="Q641">
        <v>0.154817997318382</v>
      </c>
    </row>
    <row r="642" spans="1:17" x14ac:dyDescent="0.3">
      <c r="A642" t="s">
        <v>1417</v>
      </c>
      <c r="B642" t="s">
        <v>1418</v>
      </c>
      <c r="C642" t="s">
        <v>3150</v>
      </c>
      <c r="D642" t="s">
        <v>473</v>
      </c>
      <c r="E642">
        <v>7548.8144618850001</v>
      </c>
      <c r="F642">
        <v>272.95</v>
      </c>
      <c r="G642">
        <v>-20.202322138760898</v>
      </c>
      <c r="H642">
        <v>1.11672284949185</v>
      </c>
      <c r="I642">
        <v>2.23083445428112</v>
      </c>
      <c r="J642">
        <v>4.1094826871724104</v>
      </c>
      <c r="K642">
        <v>275.739118524552</v>
      </c>
      <c r="L642">
        <v>269.96518136456399</v>
      </c>
      <c r="M642">
        <v>55.008623701220898</v>
      </c>
      <c r="N642">
        <v>0.57186593202758396</v>
      </c>
      <c r="O642">
        <v>19.252610368199299</v>
      </c>
      <c r="P642">
        <v>24.068181818181799</v>
      </c>
      <c r="Q642">
        <v>-8.4144539017889999E-2</v>
      </c>
    </row>
    <row r="643" spans="1:17" x14ac:dyDescent="0.3">
      <c r="A643" t="s">
        <v>1419</v>
      </c>
      <c r="B643" t="s">
        <v>1420</v>
      </c>
      <c r="C643" t="s">
        <v>3148</v>
      </c>
      <c r="D643" t="s">
        <v>580</v>
      </c>
      <c r="E643">
        <v>7543.1251808099996</v>
      </c>
      <c r="F643">
        <v>566.1</v>
      </c>
      <c r="G643">
        <v>49.024308438190602</v>
      </c>
      <c r="H643">
        <v>-0.46075819286804598</v>
      </c>
      <c r="I643">
        <v>13.9329145733397</v>
      </c>
      <c r="J643">
        <v>-3.3738726432308299</v>
      </c>
      <c r="K643">
        <v>567.49821798126402</v>
      </c>
      <c r="L643">
        <v>500.95215301637802</v>
      </c>
      <c r="M643">
        <v>33.427553277026902</v>
      </c>
      <c r="N643">
        <v>0.59951066078037696</v>
      </c>
      <c r="O643">
        <v>13.001236530648301</v>
      </c>
      <c r="P643">
        <v>79.145569620253099</v>
      </c>
      <c r="Q643">
        <v>5.6749734481219997E-2</v>
      </c>
    </row>
    <row r="644" spans="1:17" hidden="1" x14ac:dyDescent="0.3">
      <c r="A644" t="s">
        <v>1421</v>
      </c>
      <c r="B644" t="s">
        <v>1422</v>
      </c>
      <c r="C644" t="s">
        <v>3151</v>
      </c>
      <c r="D644" t="s">
        <v>1423</v>
      </c>
      <c r="E644">
        <v>7525.0992101399997</v>
      </c>
      <c r="F644">
        <v>1856.2</v>
      </c>
      <c r="G644">
        <v>83.350094508986402</v>
      </c>
      <c r="H644">
        <v>5.8274344877424102</v>
      </c>
      <c r="I644">
        <v>37.963614943436902</v>
      </c>
      <c r="J644">
        <v>2.0519909339403002</v>
      </c>
      <c r="K644">
        <v>1884.90624475608</v>
      </c>
      <c r="L644">
        <v>1528.45488871008</v>
      </c>
      <c r="M644">
        <v>52.963077997158003</v>
      </c>
      <c r="N644">
        <v>0.35455086753579801</v>
      </c>
      <c r="O644">
        <v>19.868548647775</v>
      </c>
      <c r="P644">
        <v>139.50967741935401</v>
      </c>
    </row>
    <row r="645" spans="1:17" x14ac:dyDescent="0.3">
      <c r="A645" t="s">
        <v>1424</v>
      </c>
      <c r="B645" t="s">
        <v>1425</v>
      </c>
      <c r="C645" t="s">
        <v>3135</v>
      </c>
      <c r="D645" t="s">
        <v>21</v>
      </c>
      <c r="E645">
        <v>7522.2014053449902</v>
      </c>
      <c r="F645">
        <v>908.35</v>
      </c>
      <c r="G645">
        <v>72.2035141934889</v>
      </c>
      <c r="H645">
        <v>9.6810162839595701</v>
      </c>
      <c r="I645">
        <v>16.044025668353399</v>
      </c>
      <c r="J645">
        <v>2.0689783038688598</v>
      </c>
      <c r="K645">
        <v>879.532350039628</v>
      </c>
      <c r="L645">
        <v>762.35519551217203</v>
      </c>
      <c r="M645">
        <v>53.855753303696297</v>
      </c>
      <c r="N645">
        <v>0.84464858898657103</v>
      </c>
      <c r="O645">
        <v>9.3135905763197009</v>
      </c>
      <c r="P645">
        <v>118.879518072289</v>
      </c>
      <c r="Q645">
        <v>0.132952874587735</v>
      </c>
    </row>
    <row r="646" spans="1:17" x14ac:dyDescent="0.3">
      <c r="A646" t="s">
        <v>1426</v>
      </c>
      <c r="B646" t="s">
        <v>1427</v>
      </c>
      <c r="C646" t="s">
        <v>3147</v>
      </c>
      <c r="D646" t="s">
        <v>1027</v>
      </c>
      <c r="E646">
        <v>7515.3721082399998</v>
      </c>
      <c r="F646">
        <v>791.55</v>
      </c>
      <c r="G646">
        <v>43.177883525290298</v>
      </c>
      <c r="H646">
        <v>-1.4532453602900799</v>
      </c>
      <c r="I646">
        <v>7.8702855016081896</v>
      </c>
      <c r="J646">
        <v>5.0497689302183</v>
      </c>
      <c r="K646">
        <v>829.93296146905595</v>
      </c>
      <c r="L646">
        <v>765.10889997646598</v>
      </c>
      <c r="M646">
        <v>48.474722360921596</v>
      </c>
      <c r="N646">
        <v>0.75500528862570204</v>
      </c>
      <c r="O646">
        <v>33.788137199166201</v>
      </c>
      <c r="P646">
        <v>73.205689277899296</v>
      </c>
      <c r="Q646">
        <v>0.120575852286625</v>
      </c>
    </row>
    <row r="647" spans="1:17" hidden="1" x14ac:dyDescent="0.3">
      <c r="A647" t="s">
        <v>1428</v>
      </c>
      <c r="B647" t="s">
        <v>1429</v>
      </c>
      <c r="C647" t="s">
        <v>3148</v>
      </c>
      <c r="D647" t="s">
        <v>268</v>
      </c>
      <c r="E647">
        <v>7502.7803884799996</v>
      </c>
      <c r="F647">
        <v>337.2</v>
      </c>
      <c r="G647">
        <v>-42.880024989101798</v>
      </c>
      <c r="H647">
        <v>-2.02718156057509</v>
      </c>
      <c r="I647">
        <v>-33.439806086370197</v>
      </c>
      <c r="J647">
        <v>-2.5696633595913601</v>
      </c>
      <c r="K647">
        <v>373.936885642324</v>
      </c>
      <c r="M647">
        <v>28.6841281998162</v>
      </c>
      <c r="N647">
        <v>0.92676753155893998</v>
      </c>
      <c r="O647">
        <v>59.623368920521898</v>
      </c>
      <c r="P647">
        <v>10.1960784313725</v>
      </c>
    </row>
    <row r="648" spans="1:17" hidden="1" x14ac:dyDescent="0.3">
      <c r="A648" t="s">
        <v>1430</v>
      </c>
      <c r="B648" t="s">
        <v>1431</v>
      </c>
      <c r="C648" t="s">
        <v>3151</v>
      </c>
      <c r="D648" t="s">
        <v>105</v>
      </c>
      <c r="E648">
        <v>7400.9660078249999</v>
      </c>
      <c r="F648">
        <v>672.75</v>
      </c>
      <c r="G648">
        <v>-21.764315523562601</v>
      </c>
      <c r="H648">
        <v>-8.4095418817527392</v>
      </c>
      <c r="I648">
        <v>-16.3948904129984</v>
      </c>
      <c r="J648">
        <v>-3.4374977908425199</v>
      </c>
      <c r="K648">
        <v>763.11133300284496</v>
      </c>
      <c r="L648">
        <v>757.18535439887899</v>
      </c>
      <c r="M648">
        <v>24.5589268357778</v>
      </c>
      <c r="N648">
        <v>0.42833511366179799</v>
      </c>
      <c r="O648">
        <v>40.230397621701897</v>
      </c>
      <c r="P648">
        <v>9.21266233766233</v>
      </c>
      <c r="Q648">
        <v>6.9841189961260999E-2</v>
      </c>
    </row>
    <row r="649" spans="1:17" x14ac:dyDescent="0.3">
      <c r="A649" t="s">
        <v>1432</v>
      </c>
      <c r="B649" t="s">
        <v>1433</v>
      </c>
      <c r="C649" t="s">
        <v>3140</v>
      </c>
      <c r="D649" t="s">
        <v>51</v>
      </c>
      <c r="E649">
        <v>7394.0847224250001</v>
      </c>
      <c r="F649">
        <v>1457.85</v>
      </c>
      <c r="G649">
        <v>183.546927913877</v>
      </c>
      <c r="H649">
        <v>7.5727032467819297</v>
      </c>
      <c r="I649">
        <v>30.5110913703856</v>
      </c>
      <c r="J649">
        <v>9.1361031399096095</v>
      </c>
      <c r="K649">
        <v>1352.7346891362399</v>
      </c>
      <c r="L649">
        <v>1160.55331656673</v>
      </c>
      <c r="M649">
        <v>62.562534824540499</v>
      </c>
      <c r="N649">
        <v>0.56422938216385998</v>
      </c>
      <c r="O649">
        <v>9.0647185924477895</v>
      </c>
      <c r="P649">
        <v>214.836410754778</v>
      </c>
      <c r="Q649">
        <v>0.122990594018678</v>
      </c>
    </row>
    <row r="650" spans="1:17" x14ac:dyDescent="0.3">
      <c r="A650" t="s">
        <v>1434</v>
      </c>
      <c r="B650" t="s">
        <v>1435</v>
      </c>
      <c r="C650" t="s">
        <v>3136</v>
      </c>
      <c r="D650" t="s">
        <v>24</v>
      </c>
      <c r="E650">
        <v>7368.3654266169997</v>
      </c>
      <c r="F650">
        <v>38.090000000000003</v>
      </c>
      <c r="G650">
        <v>-53.755676038549304</v>
      </c>
      <c r="H650">
        <v>-3.7079112294918302</v>
      </c>
      <c r="I650">
        <v>-38.139162483220296</v>
      </c>
      <c r="J650">
        <v>-2.9733405090982199</v>
      </c>
      <c r="K650">
        <v>40.505384964922598</v>
      </c>
      <c r="L650">
        <v>45.294309115228998</v>
      </c>
      <c r="M650">
        <v>36.061422849671899</v>
      </c>
      <c r="N650">
        <v>0.96114577039916405</v>
      </c>
      <c r="O650">
        <v>65.397742189550996</v>
      </c>
      <c r="P650">
        <v>10.566037735848999</v>
      </c>
      <c r="Q650">
        <v>5.4705741526920003E-2</v>
      </c>
    </row>
    <row r="651" spans="1:17" x14ac:dyDescent="0.3">
      <c r="A651" t="s">
        <v>1436</v>
      </c>
      <c r="B651" t="s">
        <v>1437</v>
      </c>
      <c r="C651" t="s">
        <v>3148</v>
      </c>
      <c r="D651" t="s">
        <v>307</v>
      </c>
      <c r="E651">
        <v>7361.7828121080001</v>
      </c>
      <c r="F651">
        <v>191.34</v>
      </c>
      <c r="G651">
        <v>-26.292150674156002</v>
      </c>
      <c r="H651">
        <v>-4.8612795446586503</v>
      </c>
      <c r="I651">
        <v>-17.794291356981699</v>
      </c>
      <c r="J651">
        <v>-4.2557660810209397</v>
      </c>
      <c r="K651">
        <v>208.32542131285001</v>
      </c>
      <c r="L651">
        <v>205.242233977571</v>
      </c>
      <c r="M651">
        <v>28.117514226548</v>
      </c>
      <c r="N651">
        <v>0.32781804522179298</v>
      </c>
      <c r="O651">
        <v>36.929026863175402</v>
      </c>
      <c r="P651">
        <v>13.8928571428571</v>
      </c>
      <c r="Q651">
        <v>0.10069415316960199</v>
      </c>
    </row>
    <row r="652" spans="1:17" x14ac:dyDescent="0.3">
      <c r="A652" t="s">
        <v>1438</v>
      </c>
      <c r="B652" t="s">
        <v>1439</v>
      </c>
      <c r="C652" t="s">
        <v>3147</v>
      </c>
      <c r="D652" t="s">
        <v>117</v>
      </c>
      <c r="E652">
        <v>7354.3050430200001</v>
      </c>
      <c r="F652">
        <v>676.65</v>
      </c>
      <c r="G652">
        <v>-9.4828275811251892</v>
      </c>
      <c r="H652">
        <v>-2.2223117404436299</v>
      </c>
      <c r="I652">
        <v>-7.8575220317468597</v>
      </c>
      <c r="J652">
        <v>5.1431325289182102</v>
      </c>
      <c r="K652">
        <v>664.53949219311801</v>
      </c>
      <c r="L652">
        <v>619.54721053825199</v>
      </c>
      <c r="M652">
        <v>53.255868216313097</v>
      </c>
      <c r="N652">
        <v>0.55607944062496695</v>
      </c>
      <c r="O652">
        <v>24.384837064952301</v>
      </c>
      <c r="P652">
        <v>44.722489573307598</v>
      </c>
      <c r="Q652">
        <v>7.1229731362248999E-2</v>
      </c>
    </row>
    <row r="653" spans="1:17" x14ac:dyDescent="0.3">
      <c r="A653" t="s">
        <v>1440</v>
      </c>
      <c r="B653" t="s">
        <v>1441</v>
      </c>
      <c r="C653" t="s">
        <v>3139</v>
      </c>
      <c r="D653" t="s">
        <v>46</v>
      </c>
      <c r="E653">
        <v>7344.3779933300002</v>
      </c>
      <c r="F653">
        <v>502.3</v>
      </c>
      <c r="G653">
        <v>38.1751686835496</v>
      </c>
      <c r="H653">
        <v>-1.96107402155477</v>
      </c>
      <c r="I653">
        <v>0.84832456144711599</v>
      </c>
      <c r="J653">
        <v>1.5960455857867599</v>
      </c>
      <c r="K653">
        <v>510.38147300350198</v>
      </c>
      <c r="L653">
        <v>472.84685822382102</v>
      </c>
      <c r="M653">
        <v>51.089093911387899</v>
      </c>
      <c r="N653">
        <v>0.39385157636956403</v>
      </c>
      <c r="O653">
        <v>17.061517021700102</v>
      </c>
      <c r="P653">
        <v>65.857685322766997</v>
      </c>
      <c r="Q653">
        <v>-3.0314002382620001E-2</v>
      </c>
    </row>
    <row r="654" spans="1:17" x14ac:dyDescent="0.3">
      <c r="A654" t="s">
        <v>1442</v>
      </c>
      <c r="B654" t="s">
        <v>1443</v>
      </c>
      <c r="C654" t="s">
        <v>3136</v>
      </c>
      <c r="D654" t="s">
        <v>571</v>
      </c>
      <c r="E654">
        <v>7287.8176046949902</v>
      </c>
      <c r="F654">
        <v>678.55</v>
      </c>
      <c r="G654">
        <v>-2.2919214915923898</v>
      </c>
      <c r="H654">
        <v>-4.5833624049869099</v>
      </c>
      <c r="I654">
        <v>8.4765411551832202</v>
      </c>
      <c r="J654">
        <v>-1.7754807258274199</v>
      </c>
      <c r="K654">
        <v>716.60205927965296</v>
      </c>
      <c r="L654">
        <v>656.91975659541197</v>
      </c>
      <c r="M654">
        <v>29.6383160439403</v>
      </c>
      <c r="N654">
        <v>0.4182672652069</v>
      </c>
      <c r="O654">
        <v>17.7510868764276</v>
      </c>
      <c r="P654">
        <v>30.7040354425503</v>
      </c>
    </row>
    <row r="655" spans="1:17" x14ac:dyDescent="0.3">
      <c r="A655" t="s">
        <v>1444</v>
      </c>
      <c r="B655" t="s">
        <v>1445</v>
      </c>
      <c r="C655" t="s">
        <v>3139</v>
      </c>
      <c r="D655" t="s">
        <v>46</v>
      </c>
      <c r="E655">
        <v>7278.5117547399996</v>
      </c>
      <c r="F655">
        <v>195.56</v>
      </c>
      <c r="G655">
        <v>3.63875614155145</v>
      </c>
      <c r="H655">
        <v>5.7220426128005997</v>
      </c>
      <c r="I655">
        <v>-15.7611701468975</v>
      </c>
      <c r="J655">
        <v>6.3686427183108796</v>
      </c>
      <c r="K655">
        <v>189.507949020654</v>
      </c>
      <c r="L655">
        <v>189.789762793893</v>
      </c>
      <c r="M655">
        <v>63.554429923467502</v>
      </c>
      <c r="N655">
        <v>0.86153577561112005</v>
      </c>
      <c r="O655">
        <v>27.480057271425601</v>
      </c>
      <c r="P655">
        <v>42.536443148688001</v>
      </c>
      <c r="Q655">
        <v>8.7636537481787999E-2</v>
      </c>
    </row>
    <row r="656" spans="1:17" hidden="1" x14ac:dyDescent="0.3">
      <c r="A656" t="s">
        <v>1446</v>
      </c>
      <c r="B656" t="s">
        <v>1447</v>
      </c>
      <c r="C656" t="s">
        <v>3151</v>
      </c>
      <c r="D656" t="s">
        <v>218</v>
      </c>
      <c r="E656">
        <v>7275.0772237499996</v>
      </c>
      <c r="F656">
        <v>6570.55</v>
      </c>
      <c r="G656">
        <v>159.19656727963701</v>
      </c>
      <c r="H656">
        <v>29.710832390038501</v>
      </c>
      <c r="I656">
        <v>58.183255794418102</v>
      </c>
      <c r="J656">
        <v>-3.2178335576198198</v>
      </c>
      <c r="K656">
        <v>5790.4383595582503</v>
      </c>
      <c r="L656">
        <v>4556.1429303860295</v>
      </c>
      <c r="M656">
        <v>58.978676927794098</v>
      </c>
      <c r="N656">
        <v>3.1262040007654801</v>
      </c>
      <c r="O656">
        <v>24.912678542892099</v>
      </c>
      <c r="P656">
        <v>188.56170399648599</v>
      </c>
      <c r="Q656">
        <v>0.16460176993911299</v>
      </c>
    </row>
    <row r="657" spans="1:17" hidden="1" x14ac:dyDescent="0.3">
      <c r="A657" t="s">
        <v>1448</v>
      </c>
      <c r="B657" t="s">
        <v>1449</v>
      </c>
      <c r="C657" t="s">
        <v>3151</v>
      </c>
      <c r="D657" t="s">
        <v>277</v>
      </c>
      <c r="E657">
        <v>7259.9867058149903</v>
      </c>
      <c r="F657">
        <v>4299.8500000000004</v>
      </c>
      <c r="G657">
        <v>763.28086659551695</v>
      </c>
      <c r="H657">
        <v>36.586737203129601</v>
      </c>
      <c r="I657">
        <v>293.40864721486798</v>
      </c>
      <c r="J657">
        <v>16.803805025531101</v>
      </c>
      <c r="K657">
        <v>3099.7740989203699</v>
      </c>
      <c r="L657">
        <v>1950.9015096021701</v>
      </c>
      <c r="M657">
        <v>74.8937884601728</v>
      </c>
      <c r="N657">
        <v>0.88007760771149601</v>
      </c>
      <c r="O657">
        <v>0</v>
      </c>
      <c r="P657">
        <v>790.14594762446904</v>
      </c>
      <c r="Q657">
        <v>0.310628464778408</v>
      </c>
    </row>
    <row r="658" spans="1:17" x14ac:dyDescent="0.3">
      <c r="A658" t="s">
        <v>1450</v>
      </c>
      <c r="B658" t="s">
        <v>1451</v>
      </c>
      <c r="C658" t="s">
        <v>3150</v>
      </c>
      <c r="D658" t="s">
        <v>158</v>
      </c>
      <c r="E658">
        <v>7245.323985</v>
      </c>
      <c r="F658">
        <v>1046.5999999999999</v>
      </c>
      <c r="G658">
        <v>93.611009133255294</v>
      </c>
      <c r="H658">
        <v>-5.3450749523769199</v>
      </c>
      <c r="I658">
        <v>37.858035232592101</v>
      </c>
      <c r="J658">
        <v>3.0785049676092799</v>
      </c>
      <c r="K658">
        <v>1010.38139057315</v>
      </c>
      <c r="L658">
        <v>842.72135631485901</v>
      </c>
      <c r="M658">
        <v>49.199336422101901</v>
      </c>
      <c r="N658">
        <v>0.83568295967291095</v>
      </c>
      <c r="O658">
        <v>17.9485954519396</v>
      </c>
      <c r="P658">
        <v>133.303611234953</v>
      </c>
      <c r="Q658">
        <v>5.2238739441369003E-2</v>
      </c>
    </row>
    <row r="659" spans="1:17" x14ac:dyDescent="0.3">
      <c r="A659" t="s">
        <v>1452</v>
      </c>
      <c r="B659" t="s">
        <v>1453</v>
      </c>
      <c r="C659" t="s">
        <v>3146</v>
      </c>
      <c r="D659" t="s">
        <v>86</v>
      </c>
      <c r="E659">
        <v>7226.7491758149899</v>
      </c>
      <c r="F659">
        <v>2952.05</v>
      </c>
      <c r="G659">
        <v>51.803401343569902</v>
      </c>
      <c r="H659">
        <v>-12.690385771872499</v>
      </c>
      <c r="I659">
        <v>16.918904966046899</v>
      </c>
      <c r="J659">
        <v>-0.50782944654004503</v>
      </c>
      <c r="K659">
        <v>3068.9045739968101</v>
      </c>
      <c r="L659">
        <v>2741.2954200117501</v>
      </c>
      <c r="M659">
        <v>41.349298672435097</v>
      </c>
      <c r="N659">
        <v>1.01376289508214</v>
      </c>
      <c r="O659">
        <v>19.4068528649582</v>
      </c>
      <c r="P659">
        <v>78.912121212121207</v>
      </c>
      <c r="Q659">
        <v>0.16311857771958599</v>
      </c>
    </row>
    <row r="660" spans="1:17" x14ac:dyDescent="0.3">
      <c r="A660" t="s">
        <v>1454</v>
      </c>
      <c r="B660" t="s">
        <v>1455</v>
      </c>
      <c r="C660" t="s">
        <v>3153</v>
      </c>
      <c r="D660" t="s">
        <v>1456</v>
      </c>
      <c r="E660">
        <v>7217.1112356000003</v>
      </c>
      <c r="F660">
        <v>942.9</v>
      </c>
      <c r="G660">
        <v>-10.443300562228099</v>
      </c>
      <c r="H660">
        <v>1.3732425127130401</v>
      </c>
      <c r="I660">
        <v>44.122355080828903</v>
      </c>
      <c r="J660">
        <v>8.9980927301864408</v>
      </c>
      <c r="K660">
        <v>933.29853357914203</v>
      </c>
      <c r="L660">
        <v>858.46865330693299</v>
      </c>
      <c r="M660">
        <v>59.751837633881799</v>
      </c>
      <c r="N660">
        <v>0.40531291826157201</v>
      </c>
      <c r="O660">
        <v>18.464312228232</v>
      </c>
      <c r="P660">
        <v>59.4082840236686</v>
      </c>
      <c r="Q660">
        <v>-3.1610195971629999E-2</v>
      </c>
    </row>
    <row r="661" spans="1:17" x14ac:dyDescent="0.3">
      <c r="A661" t="s">
        <v>1457</v>
      </c>
      <c r="B661" t="s">
        <v>1458</v>
      </c>
      <c r="C661" t="s">
        <v>3138</v>
      </c>
      <c r="D661" t="s">
        <v>125</v>
      </c>
      <c r="E661">
        <v>7174.7863243699903</v>
      </c>
      <c r="F661">
        <v>1189.3</v>
      </c>
      <c r="G661">
        <v>46.679352066042497</v>
      </c>
      <c r="H661">
        <v>7.5225690808082497</v>
      </c>
      <c r="I661">
        <v>14.805389972658199</v>
      </c>
      <c r="J661">
        <v>-7.2391937328702696</v>
      </c>
      <c r="K661">
        <v>1217.0039118972099</v>
      </c>
      <c r="L661">
        <v>1063.9591458227901</v>
      </c>
      <c r="M661">
        <v>26.1665200461441</v>
      </c>
      <c r="N661">
        <v>1.5166521797044099</v>
      </c>
      <c r="O661">
        <v>13.1842260153031</v>
      </c>
      <c r="P661">
        <v>76.900193366056797</v>
      </c>
      <c r="Q661">
        <v>8.0881198674943006E-2</v>
      </c>
    </row>
    <row r="662" spans="1:17" hidden="1" x14ac:dyDescent="0.3">
      <c r="A662" t="s">
        <v>1459</v>
      </c>
      <c r="B662" t="s">
        <v>1460</v>
      </c>
      <c r="C662" t="s">
        <v>3151</v>
      </c>
      <c r="D662" t="s">
        <v>1461</v>
      </c>
      <c r="E662">
        <v>7169.1796800000002</v>
      </c>
      <c r="F662">
        <v>708</v>
      </c>
      <c r="G662">
        <v>4259.7520193427899</v>
      </c>
      <c r="H662">
        <v>-5.57129794543477</v>
      </c>
      <c r="I662">
        <v>356.11887596277597</v>
      </c>
      <c r="J662">
        <v>-9.17799128834538</v>
      </c>
      <c r="K662">
        <v>622.79198381113201</v>
      </c>
      <c r="L662">
        <v>317.85970956535601</v>
      </c>
      <c r="M662">
        <v>32.6978611532409</v>
      </c>
      <c r="N662">
        <v>1.3135936078081301</v>
      </c>
      <c r="O662">
        <v>51.073446327683598</v>
      </c>
      <c r="P662">
        <v>4286.61710037174</v>
      </c>
    </row>
    <row r="663" spans="1:17" x14ac:dyDescent="0.3">
      <c r="A663" t="s">
        <v>1462</v>
      </c>
      <c r="B663" t="s">
        <v>1463</v>
      </c>
      <c r="C663" t="s">
        <v>3146</v>
      </c>
      <c r="D663" t="s">
        <v>1464</v>
      </c>
      <c r="E663">
        <v>7154.4402782399902</v>
      </c>
      <c r="F663">
        <v>268.35000000000002</v>
      </c>
      <c r="G663">
        <v>-41.253340719493103</v>
      </c>
      <c r="H663">
        <v>3.2171760486724401</v>
      </c>
      <c r="I663">
        <v>-19.996126719507</v>
      </c>
      <c r="J663">
        <v>-2.0690880467982802</v>
      </c>
      <c r="K663">
        <v>275.18077159817</v>
      </c>
      <c r="L663">
        <v>281.32274135359199</v>
      </c>
      <c r="M663">
        <v>42.756396243347901</v>
      </c>
      <c r="N663">
        <v>0.50525755160083596</v>
      </c>
      <c r="O663">
        <v>34.059996273523304</v>
      </c>
      <c r="P663">
        <v>7.3185362927414603</v>
      </c>
      <c r="Q663">
        <v>7.8362601135133006E-2</v>
      </c>
    </row>
    <row r="664" spans="1:17" hidden="1" x14ac:dyDescent="0.3">
      <c r="A664" t="s">
        <v>1465</v>
      </c>
      <c r="B664" t="s">
        <v>1466</v>
      </c>
      <c r="C664" t="s">
        <v>3151</v>
      </c>
      <c r="D664" t="s">
        <v>24</v>
      </c>
      <c r="E664">
        <v>7128.9824590799999</v>
      </c>
      <c r="F664">
        <v>450.2</v>
      </c>
      <c r="G664">
        <v>-43.602643448038698</v>
      </c>
      <c r="H664">
        <v>0.63703629308565102</v>
      </c>
      <c r="I664">
        <v>-14.2555966857673</v>
      </c>
      <c r="J664">
        <v>3.3597051944163501</v>
      </c>
      <c r="K664">
        <v>454.77221901579901</v>
      </c>
      <c r="L664">
        <v>471.50160942163302</v>
      </c>
      <c r="M664">
        <v>55.9192419768154</v>
      </c>
      <c r="N664">
        <v>0.51143541908388801</v>
      </c>
      <c r="O664">
        <v>25.6885828520657</v>
      </c>
      <c r="P664">
        <v>7.6775890935182698</v>
      </c>
      <c r="Q664">
        <v>-0.122256274311778</v>
      </c>
    </row>
    <row r="665" spans="1:17" x14ac:dyDescent="0.3">
      <c r="A665" t="s">
        <v>1467</v>
      </c>
      <c r="B665" t="s">
        <v>1468</v>
      </c>
      <c r="C665" t="s">
        <v>3144</v>
      </c>
      <c r="D665" t="s">
        <v>75</v>
      </c>
      <c r="E665">
        <v>7124.3111289999997</v>
      </c>
      <c r="F665">
        <v>347.75</v>
      </c>
      <c r="G665">
        <v>48.899387002384401</v>
      </c>
      <c r="H665">
        <v>24.015693597054099</v>
      </c>
      <c r="I665">
        <v>48.442916860144898</v>
      </c>
      <c r="J665">
        <v>3.1105335123089799</v>
      </c>
      <c r="K665">
        <v>314.46265319698603</v>
      </c>
      <c r="L665">
        <v>273.42039440487002</v>
      </c>
      <c r="M665">
        <v>65.815434339576996</v>
      </c>
      <c r="N665">
        <v>1.95817750461341</v>
      </c>
      <c r="O665">
        <v>8.9863407620416993</v>
      </c>
      <c r="P665">
        <v>91.071428571428498</v>
      </c>
      <c r="Q665">
        <v>6.8518931330401003E-2</v>
      </c>
    </row>
    <row r="666" spans="1:17" x14ac:dyDescent="0.3">
      <c r="A666" t="s">
        <v>1469</v>
      </c>
      <c r="B666" t="s">
        <v>1470</v>
      </c>
      <c r="C666" t="s">
        <v>3139</v>
      </c>
      <c r="D666" t="s">
        <v>46</v>
      </c>
      <c r="E666">
        <v>7090.9681638000002</v>
      </c>
      <c r="F666">
        <v>1058.55</v>
      </c>
      <c r="G666">
        <v>28.907121163675001</v>
      </c>
      <c r="H666">
        <v>-3.3314283885117599</v>
      </c>
      <c r="I666">
        <v>-12.541623226381599</v>
      </c>
      <c r="J666">
        <v>-2.6825871091506501</v>
      </c>
      <c r="K666">
        <v>1147.2150994511301</v>
      </c>
      <c r="L666">
        <v>1116.7487097528999</v>
      </c>
      <c r="M666">
        <v>33.758882022325402</v>
      </c>
      <c r="N666">
        <v>0.82778923556319395</v>
      </c>
      <c r="O666">
        <v>45.713475981295097</v>
      </c>
      <c r="P666">
        <v>59.276256394823903</v>
      </c>
      <c r="Q666">
        <v>0.10858723286121399</v>
      </c>
    </row>
    <row r="667" spans="1:17" x14ac:dyDescent="0.3">
      <c r="A667" t="s">
        <v>1471</v>
      </c>
      <c r="B667" t="s">
        <v>1472</v>
      </c>
      <c r="C667" t="s">
        <v>3150</v>
      </c>
      <c r="D667" t="s">
        <v>400</v>
      </c>
      <c r="E667">
        <v>7083.6078333599999</v>
      </c>
      <c r="F667">
        <v>1571.4</v>
      </c>
      <c r="G667">
        <v>70.671059763002305</v>
      </c>
      <c r="H667">
        <v>3.13779371915428</v>
      </c>
      <c r="I667">
        <v>6.0595559270323598</v>
      </c>
      <c r="J667">
        <v>6.6741930584822002</v>
      </c>
      <c r="K667">
        <v>1549.8212401170699</v>
      </c>
      <c r="L667">
        <v>1419.84431687098</v>
      </c>
      <c r="M667">
        <v>60.037564875265502</v>
      </c>
      <c r="N667">
        <v>0.40084517503894801</v>
      </c>
      <c r="O667">
        <v>22.553137329769601</v>
      </c>
      <c r="P667">
        <v>105.51922573894799</v>
      </c>
      <c r="Q667">
        <v>8.0119617686972996E-2</v>
      </c>
    </row>
    <row r="668" spans="1:17" x14ac:dyDescent="0.3">
      <c r="A668" t="s">
        <v>1473</v>
      </c>
      <c r="B668" t="s">
        <v>1474</v>
      </c>
      <c r="C668" t="s">
        <v>3142</v>
      </c>
      <c r="D668" t="s">
        <v>202</v>
      </c>
      <c r="E668">
        <v>7047.4224297749997</v>
      </c>
      <c r="F668">
        <v>514.15</v>
      </c>
      <c r="G668">
        <v>14.4625715273972</v>
      </c>
      <c r="H668">
        <v>0.15976308071916301</v>
      </c>
      <c r="I668">
        <v>16.379860349829301</v>
      </c>
      <c r="J668">
        <v>1.6904602643714099</v>
      </c>
      <c r="K668">
        <v>511.07259271883902</v>
      </c>
      <c r="L668">
        <v>477.03939279598399</v>
      </c>
      <c r="M668">
        <v>42.972134702546299</v>
      </c>
      <c r="N668">
        <v>0.23884645456206199</v>
      </c>
      <c r="O668">
        <v>24.399494310998701</v>
      </c>
      <c r="P668">
        <v>43.777964205816502</v>
      </c>
      <c r="Q668">
        <v>2.0164649429476999E-2</v>
      </c>
    </row>
    <row r="669" spans="1:17" x14ac:dyDescent="0.3">
      <c r="A669" t="s">
        <v>1475</v>
      </c>
      <c r="B669" t="s">
        <v>1476</v>
      </c>
      <c r="C669" t="s">
        <v>3149</v>
      </c>
      <c r="D669" t="s">
        <v>139</v>
      </c>
      <c r="E669">
        <v>7042.4740347750003</v>
      </c>
      <c r="F669">
        <v>238.65</v>
      </c>
      <c r="G669">
        <v>106.87634894166401</v>
      </c>
      <c r="H669">
        <v>-0.63590460458407405</v>
      </c>
      <c r="I669">
        <v>46.2936970359086</v>
      </c>
      <c r="J669">
        <v>-1.9615857886147301</v>
      </c>
      <c r="K669">
        <v>236.71787706808101</v>
      </c>
      <c r="L669">
        <v>193.15976423191</v>
      </c>
      <c r="M669">
        <v>45.139965612772997</v>
      </c>
      <c r="N669">
        <v>0.83416882360327005</v>
      </c>
      <c r="O669">
        <v>13.1154410224177</v>
      </c>
      <c r="P669">
        <v>147.433903576982</v>
      </c>
      <c r="Q669">
        <v>0.16192886748349999</v>
      </c>
    </row>
    <row r="670" spans="1:17" x14ac:dyDescent="0.3">
      <c r="A670" t="s">
        <v>1477</v>
      </c>
      <c r="B670" t="s">
        <v>1478</v>
      </c>
      <c r="C670" t="s">
        <v>3149</v>
      </c>
      <c r="D670" t="s">
        <v>139</v>
      </c>
      <c r="E670">
        <v>7016.1999188580003</v>
      </c>
      <c r="F670">
        <v>110.34</v>
      </c>
      <c r="G670">
        <v>23.872623889080302</v>
      </c>
      <c r="H670">
        <v>-9.4318026357382507</v>
      </c>
      <c r="I670">
        <v>-22.170758345882401</v>
      </c>
      <c r="J670">
        <v>-8.6882459142783599</v>
      </c>
      <c r="K670">
        <v>124.02528335870301</v>
      </c>
      <c r="L670">
        <v>121.22167375885201</v>
      </c>
      <c r="M670">
        <v>30.029145016347901</v>
      </c>
      <c r="N670">
        <v>1.1703310877464399</v>
      </c>
      <c r="O670">
        <v>48.957766902301898</v>
      </c>
      <c r="P670">
        <v>53.783972125435497</v>
      </c>
      <c r="Q670">
        <v>-3.9727566605071998E-2</v>
      </c>
    </row>
    <row r="671" spans="1:17" x14ac:dyDescent="0.3">
      <c r="A671" t="s">
        <v>1479</v>
      </c>
      <c r="B671" t="s">
        <v>1480</v>
      </c>
      <c r="C671" t="s">
        <v>3140</v>
      </c>
      <c r="D671" t="s">
        <v>51</v>
      </c>
      <c r="E671">
        <v>7006.4210849199999</v>
      </c>
      <c r="F671">
        <v>215.9</v>
      </c>
      <c r="G671">
        <v>-32.3793042237007</v>
      </c>
      <c r="H671">
        <v>6.1602719103071601</v>
      </c>
      <c r="I671">
        <v>-16.117625661202698</v>
      </c>
      <c r="J671">
        <v>4.1332691832097197</v>
      </c>
      <c r="K671">
        <v>216.25892188381999</v>
      </c>
      <c r="L671">
        <v>244.55453383174901</v>
      </c>
      <c r="M671">
        <v>63.534142787950401</v>
      </c>
      <c r="N671">
        <v>0.82960532721427904</v>
      </c>
      <c r="O671">
        <v>118.99027327466401</v>
      </c>
      <c r="P671">
        <v>10.0968893421723</v>
      </c>
      <c r="Q671">
        <v>-1.9029620882487001E-2</v>
      </c>
    </row>
    <row r="672" spans="1:17" hidden="1" x14ac:dyDescent="0.3">
      <c r="A672" t="s">
        <v>1481</v>
      </c>
      <c r="B672" t="s">
        <v>1482</v>
      </c>
      <c r="C672" t="s">
        <v>3151</v>
      </c>
      <c r="D672" t="s">
        <v>580</v>
      </c>
      <c r="E672">
        <v>7002.7542750000002</v>
      </c>
      <c r="F672">
        <v>82.5</v>
      </c>
      <c r="G672">
        <v>222.415189927863</v>
      </c>
      <c r="H672">
        <v>-54.105059791433703</v>
      </c>
      <c r="I672">
        <v>242.19993200300701</v>
      </c>
      <c r="J672">
        <v>-17.7023461401979</v>
      </c>
      <c r="K672">
        <v>119.232045120229</v>
      </c>
      <c r="M672">
        <v>9.8160787038722592</v>
      </c>
      <c r="N672">
        <v>1.6221030906562699</v>
      </c>
      <c r="O672">
        <v>224.24242424242399</v>
      </c>
      <c r="P672">
        <v>266.666666666666</v>
      </c>
    </row>
    <row r="673" spans="1:17" x14ac:dyDescent="0.3">
      <c r="A673" t="s">
        <v>1483</v>
      </c>
      <c r="B673" t="s">
        <v>1484</v>
      </c>
      <c r="C673" t="s">
        <v>3138</v>
      </c>
      <c r="D673" t="s">
        <v>125</v>
      </c>
      <c r="E673">
        <v>6991.838866825</v>
      </c>
      <c r="F673">
        <v>610.25</v>
      </c>
      <c r="G673">
        <v>-8.6682962139223605</v>
      </c>
      <c r="H673">
        <v>-6.5883643607220703</v>
      </c>
      <c r="I673">
        <v>13.2726834305716</v>
      </c>
      <c r="J673">
        <v>-1.3034692722050401</v>
      </c>
      <c r="K673">
        <v>603.36452765071499</v>
      </c>
      <c r="L673">
        <v>564.22178591450404</v>
      </c>
      <c r="M673">
        <v>41.461116824017601</v>
      </c>
      <c r="N673">
        <v>0.66593805529438999</v>
      </c>
      <c r="O673">
        <v>12.4784924211388</v>
      </c>
      <c r="P673">
        <v>30.674518201284702</v>
      </c>
      <c r="Q673">
        <v>4.4036277989103999E-2</v>
      </c>
    </row>
    <row r="674" spans="1:17" x14ac:dyDescent="0.3">
      <c r="A674" t="s">
        <v>1485</v>
      </c>
      <c r="B674" t="s">
        <v>1486</v>
      </c>
      <c r="C674" t="s">
        <v>3145</v>
      </c>
      <c r="D674" t="s">
        <v>139</v>
      </c>
      <c r="E674">
        <v>6979.7676000000001</v>
      </c>
      <c r="F674">
        <v>990.6</v>
      </c>
      <c r="G674">
        <v>26.3599769756879</v>
      </c>
      <c r="H674">
        <v>7.8405524697550799</v>
      </c>
      <c r="I674">
        <v>9.2897050990548493</v>
      </c>
      <c r="J674">
        <v>7.0995574991617802</v>
      </c>
      <c r="K674">
        <v>939.10682462186696</v>
      </c>
      <c r="L674">
        <v>886.326328959683</v>
      </c>
      <c r="M674">
        <v>59.5073890237773</v>
      </c>
      <c r="N674">
        <v>0.83749479945112904</v>
      </c>
      <c r="O674">
        <v>6.8796688875429002</v>
      </c>
      <c r="P674">
        <v>54.539781591263598</v>
      </c>
      <c r="Q674">
        <v>3.9102540711854997E-2</v>
      </c>
    </row>
    <row r="675" spans="1:17" hidden="1" x14ac:dyDescent="0.3">
      <c r="A675" t="s">
        <v>1487</v>
      </c>
      <c r="B675" t="s">
        <v>1488</v>
      </c>
      <c r="C675" t="s">
        <v>3151</v>
      </c>
      <c r="D675" t="s">
        <v>580</v>
      </c>
      <c r="E675">
        <v>6964.0585625599997</v>
      </c>
      <c r="F675">
        <v>3481.6</v>
      </c>
      <c r="G675">
        <v>155.938915397008</v>
      </c>
      <c r="H675">
        <v>38.546763344397597</v>
      </c>
      <c r="I675">
        <v>85.395543512952003</v>
      </c>
      <c r="J675">
        <v>13.172474072019501</v>
      </c>
      <c r="K675">
        <v>2519.1476150009798</v>
      </c>
      <c r="L675">
        <v>1942.2949524079199</v>
      </c>
      <c r="M675">
        <v>80.890753544767804</v>
      </c>
      <c r="N675">
        <v>2.2778646761658101</v>
      </c>
      <c r="O675">
        <v>3.37201286764705</v>
      </c>
      <c r="P675">
        <v>198.69595058338999</v>
      </c>
      <c r="Q675">
        <v>0.214488597842557</v>
      </c>
    </row>
    <row r="676" spans="1:17" hidden="1" x14ac:dyDescent="0.3">
      <c r="A676" t="s">
        <v>1489</v>
      </c>
      <c r="B676" t="s">
        <v>1490</v>
      </c>
      <c r="C676" t="s">
        <v>3151</v>
      </c>
      <c r="D676" t="s">
        <v>386</v>
      </c>
      <c r="E676">
        <v>6923.6537403949997</v>
      </c>
      <c r="F676">
        <v>7196.95</v>
      </c>
      <c r="G676">
        <v>4.9894511013091298</v>
      </c>
      <c r="H676">
        <v>3.0376864436715101</v>
      </c>
      <c r="I676">
        <v>29.596994328882001</v>
      </c>
      <c r="J676">
        <v>1.06097250473336</v>
      </c>
      <c r="K676">
        <v>6767.6639180613302</v>
      </c>
      <c r="L676">
        <v>6053.2740860239801</v>
      </c>
      <c r="M676">
        <v>53.9874340192316</v>
      </c>
      <c r="N676">
        <v>1.62542971330744</v>
      </c>
      <c r="O676">
        <v>7.4816415287031202</v>
      </c>
      <c r="P676">
        <v>44.418469318136196</v>
      </c>
      <c r="Q676">
        <v>9.8940887655648999E-2</v>
      </c>
    </row>
    <row r="677" spans="1:17" hidden="1" x14ac:dyDescent="0.3">
      <c r="A677" t="s">
        <v>1491</v>
      </c>
      <c r="B677" t="s">
        <v>1492</v>
      </c>
      <c r="C677" t="s">
        <v>3151</v>
      </c>
      <c r="D677" t="s">
        <v>111</v>
      </c>
      <c r="E677">
        <v>6914.7337778499996</v>
      </c>
      <c r="F677">
        <v>648.5</v>
      </c>
      <c r="G677">
        <v>37576.623291064003</v>
      </c>
      <c r="H677">
        <v>28.713001580076401</v>
      </c>
      <c r="I677">
        <v>1929.6658922019701</v>
      </c>
      <c r="J677">
        <v>-5.17830527327681</v>
      </c>
      <c r="K677">
        <v>328.65969434165601</v>
      </c>
      <c r="L677">
        <v>117.036290429159</v>
      </c>
      <c r="M677">
        <v>45.807152879745402</v>
      </c>
      <c r="N677">
        <v>3.5332811092627301</v>
      </c>
      <c r="O677">
        <v>9.3369313801079308</v>
      </c>
      <c r="P677">
        <v>39442.682926829199</v>
      </c>
      <c r="Q677">
        <v>0.14354341748343499</v>
      </c>
    </row>
    <row r="678" spans="1:17" x14ac:dyDescent="0.3">
      <c r="A678" t="s">
        <v>1493</v>
      </c>
      <c r="B678" t="s">
        <v>1494</v>
      </c>
      <c r="C678" t="s">
        <v>3150</v>
      </c>
      <c r="D678" t="s">
        <v>473</v>
      </c>
      <c r="E678">
        <v>6899.1449300000004</v>
      </c>
      <c r="F678">
        <v>2129.3000000000002</v>
      </c>
      <c r="G678">
        <v>-22.775916215812298</v>
      </c>
      <c r="H678">
        <v>-0.89712691576635795</v>
      </c>
      <c r="I678">
        <v>-9.2129859180039997</v>
      </c>
      <c r="J678">
        <v>1.8650285519291301</v>
      </c>
      <c r="K678">
        <v>2199.8915310358302</v>
      </c>
      <c r="L678">
        <v>2243.74056386131</v>
      </c>
      <c r="M678">
        <v>51.453805857505799</v>
      </c>
      <c r="N678">
        <v>0.50212166310874295</v>
      </c>
      <c r="O678">
        <v>28.4459681585497</v>
      </c>
      <c r="P678">
        <v>8.6377551020408294</v>
      </c>
      <c r="Q678">
        <v>-8.2167738385584999E-2</v>
      </c>
    </row>
    <row r="679" spans="1:17" x14ac:dyDescent="0.3">
      <c r="A679" t="s">
        <v>1495</v>
      </c>
      <c r="B679" t="s">
        <v>1496</v>
      </c>
      <c r="C679" t="s">
        <v>3139</v>
      </c>
      <c r="D679" t="s">
        <v>46</v>
      </c>
      <c r="E679">
        <v>6838.7946716639999</v>
      </c>
      <c r="F679">
        <v>40.71</v>
      </c>
      <c r="G679">
        <v>39.439648932430799</v>
      </c>
      <c r="H679">
        <v>-1.93602104080562</v>
      </c>
      <c r="I679">
        <v>1.33510711809555</v>
      </c>
      <c r="J679">
        <v>1.9626216170589801</v>
      </c>
      <c r="K679">
        <v>42.405420845136597</v>
      </c>
      <c r="L679">
        <v>40.470050091449998</v>
      </c>
      <c r="M679">
        <v>47.241404389690899</v>
      </c>
      <c r="N679">
        <v>0.80240511132733805</v>
      </c>
      <c r="O679">
        <v>41.2429378531073</v>
      </c>
      <c r="P679">
        <v>67.619391858311104</v>
      </c>
      <c r="Q679">
        <v>0.12928844869351</v>
      </c>
    </row>
    <row r="680" spans="1:17" hidden="1" x14ac:dyDescent="0.3">
      <c r="A680" t="s">
        <v>1497</v>
      </c>
      <c r="B680" t="s">
        <v>1498</v>
      </c>
      <c r="C680" t="s">
        <v>3151</v>
      </c>
      <c r="D680" t="s">
        <v>989</v>
      </c>
      <c r="E680">
        <v>6824.9752116</v>
      </c>
      <c r="F680">
        <v>723.45</v>
      </c>
      <c r="G680">
        <v>172.94842912438301</v>
      </c>
      <c r="H680">
        <v>-2.0246838844997801</v>
      </c>
      <c r="I680">
        <v>-3.8188488025096898</v>
      </c>
      <c r="J680">
        <v>1.6613908669980899</v>
      </c>
      <c r="K680">
        <v>727.73625371489402</v>
      </c>
      <c r="L680">
        <v>615.674529192303</v>
      </c>
      <c r="M680">
        <v>49.6914779508555</v>
      </c>
      <c r="N680">
        <v>0.57954363721602598</v>
      </c>
      <c r="O680">
        <v>25.882922109337201</v>
      </c>
      <c r="P680">
        <v>244.5</v>
      </c>
      <c r="Q680">
        <v>0.22749085195148</v>
      </c>
    </row>
    <row r="681" spans="1:17" hidden="1" x14ac:dyDescent="0.3">
      <c r="A681" t="s">
        <v>1499</v>
      </c>
      <c r="B681" t="s">
        <v>1500</v>
      </c>
      <c r="C681" t="s">
        <v>3151</v>
      </c>
      <c r="D681" t="s">
        <v>400</v>
      </c>
      <c r="E681">
        <v>6812.5495774499996</v>
      </c>
      <c r="F681">
        <v>755.1</v>
      </c>
      <c r="G681">
        <v>59.143048050983502</v>
      </c>
      <c r="H681">
        <v>33.774723489583003</v>
      </c>
      <c r="I681">
        <v>98.417007623957005</v>
      </c>
      <c r="J681">
        <v>21.8257829531588</v>
      </c>
      <c r="K681">
        <v>586.965291585969</v>
      </c>
      <c r="L681">
        <v>501.51811960304298</v>
      </c>
      <c r="M681">
        <v>87.8656234289911</v>
      </c>
      <c r="N681">
        <v>2.0828172596774102</v>
      </c>
      <c r="O681">
        <v>0.64892067275856802</v>
      </c>
      <c r="P681">
        <v>137.415500707435</v>
      </c>
      <c r="Q681">
        <v>7.8357177193218996E-2</v>
      </c>
    </row>
    <row r="682" spans="1:17" x14ac:dyDescent="0.3">
      <c r="A682" t="s">
        <v>1501</v>
      </c>
      <c r="B682" t="s">
        <v>1502</v>
      </c>
      <c r="C682" t="s">
        <v>3139</v>
      </c>
      <c r="D682" t="s">
        <v>46</v>
      </c>
      <c r="E682">
        <v>6794.2923237000005</v>
      </c>
      <c r="F682">
        <v>497.7</v>
      </c>
      <c r="G682">
        <v>62.951852609491503</v>
      </c>
      <c r="H682">
        <v>-6.75544915278366</v>
      </c>
      <c r="I682">
        <v>30.634104875743098</v>
      </c>
      <c r="J682">
        <v>-5.6341507744839703</v>
      </c>
      <c r="K682">
        <v>540.09025712477603</v>
      </c>
      <c r="L682">
        <v>457.64184366126301</v>
      </c>
      <c r="M682">
        <v>29.967497995723502</v>
      </c>
      <c r="N682">
        <v>0.92853653899608002</v>
      </c>
      <c r="O682">
        <v>24.3721117138838</v>
      </c>
      <c r="P682">
        <v>91.386271870794005</v>
      </c>
      <c r="Q682">
        <v>0.19090294106073699</v>
      </c>
    </row>
    <row r="683" spans="1:17" x14ac:dyDescent="0.3">
      <c r="A683" t="s">
        <v>1503</v>
      </c>
      <c r="B683" t="s">
        <v>1504</v>
      </c>
      <c r="C683" t="s">
        <v>3146</v>
      </c>
      <c r="D683" t="s">
        <v>463</v>
      </c>
      <c r="E683">
        <v>6786.11261268</v>
      </c>
      <c r="F683">
        <v>477.85</v>
      </c>
      <c r="G683">
        <v>-48.445453557056098</v>
      </c>
      <c r="H683">
        <v>-4.7508536430503199</v>
      </c>
      <c r="I683">
        <v>-20.615125889482101</v>
      </c>
      <c r="J683">
        <v>0.80572310862836805</v>
      </c>
      <c r="K683">
        <v>503.793027903184</v>
      </c>
      <c r="L683">
        <v>518.97124722526701</v>
      </c>
      <c r="M683">
        <v>40.249920153440101</v>
      </c>
      <c r="N683">
        <v>0.58531135779992804</v>
      </c>
      <c r="O683">
        <v>39.750967876948799</v>
      </c>
      <c r="P683">
        <v>11.5169194865811</v>
      </c>
      <c r="Q683">
        <v>-5.1387908372191003E-2</v>
      </c>
    </row>
    <row r="684" spans="1:17" x14ac:dyDescent="0.3">
      <c r="A684" t="s">
        <v>1505</v>
      </c>
      <c r="B684" t="s">
        <v>1506</v>
      </c>
      <c r="C684" t="s">
        <v>3147</v>
      </c>
      <c r="D684" t="s">
        <v>265</v>
      </c>
      <c r="E684">
        <v>6774.5186784099997</v>
      </c>
      <c r="F684">
        <v>2987.95</v>
      </c>
      <c r="G684">
        <v>16.675945104790799</v>
      </c>
      <c r="H684">
        <v>-5.2341151113988804</v>
      </c>
      <c r="I684">
        <v>24.561912395458901</v>
      </c>
      <c r="J684">
        <v>-4.1825618162693298E-2</v>
      </c>
      <c r="K684">
        <v>3130.5047660967798</v>
      </c>
      <c r="L684">
        <v>2779.8463227381499</v>
      </c>
      <c r="M684">
        <v>36.369543738976901</v>
      </c>
      <c r="N684">
        <v>0.33021692789968599</v>
      </c>
      <c r="O684">
        <v>31.628708646396301</v>
      </c>
      <c r="P684">
        <v>94.972267536704706</v>
      </c>
      <c r="Q684">
        <v>0.124790914530891</v>
      </c>
    </row>
    <row r="685" spans="1:17" x14ac:dyDescent="0.3">
      <c r="A685" t="s">
        <v>1507</v>
      </c>
      <c r="B685" t="s">
        <v>1508</v>
      </c>
      <c r="C685" t="s">
        <v>3134</v>
      </c>
      <c r="D685" t="s">
        <v>120</v>
      </c>
      <c r="E685">
        <v>6747.1348183199998</v>
      </c>
      <c r="F685">
        <v>452.3</v>
      </c>
      <c r="G685">
        <v>50.212338957344897</v>
      </c>
      <c r="H685">
        <v>-7.60971102744658</v>
      </c>
      <c r="I685">
        <v>-22.506666552911</v>
      </c>
      <c r="J685">
        <v>1.5818760592427501</v>
      </c>
      <c r="K685">
        <v>473.20362177622798</v>
      </c>
      <c r="L685">
        <v>463.69153558960301</v>
      </c>
      <c r="M685">
        <v>27.620482864665998</v>
      </c>
      <c r="N685">
        <v>0.67886659392812199</v>
      </c>
      <c r="O685">
        <v>40.3493256688038</v>
      </c>
      <c r="P685">
        <v>89.299665178571402</v>
      </c>
    </row>
    <row r="686" spans="1:17" hidden="1" x14ac:dyDescent="0.3">
      <c r="A686" t="s">
        <v>1509</v>
      </c>
      <c r="B686" t="s">
        <v>1510</v>
      </c>
      <c r="C686" t="s">
        <v>3151</v>
      </c>
      <c r="D686" t="s">
        <v>1055</v>
      </c>
      <c r="E686">
        <v>6746.8437323999997</v>
      </c>
      <c r="F686">
        <v>130.9</v>
      </c>
      <c r="G686">
        <v>-16.8650810289523</v>
      </c>
      <c r="H686">
        <v>6.8618474432080099</v>
      </c>
      <c r="I686">
        <v>-3.1914500649196902</v>
      </c>
      <c r="J686">
        <v>0.79530644196169897</v>
      </c>
      <c r="K686">
        <v>123.982860754724</v>
      </c>
      <c r="M686">
        <v>1.05563603616817</v>
      </c>
      <c r="N686">
        <v>0.59574468085106302</v>
      </c>
      <c r="O686">
        <v>1.1153552330023</v>
      </c>
      <c r="P686">
        <v>10.464135021097</v>
      </c>
    </row>
    <row r="687" spans="1:17" hidden="1" x14ac:dyDescent="0.3">
      <c r="A687" t="s">
        <v>1511</v>
      </c>
      <c r="B687" t="s">
        <v>1512</v>
      </c>
      <c r="C687" t="s">
        <v>3151</v>
      </c>
      <c r="D687" t="s">
        <v>473</v>
      </c>
      <c r="E687">
        <v>6744.3715044299997</v>
      </c>
      <c r="F687">
        <v>1726.55</v>
      </c>
      <c r="G687">
        <v>13.6991133860927</v>
      </c>
      <c r="H687">
        <v>24.3853680677387</v>
      </c>
      <c r="I687">
        <v>23.382861892496301</v>
      </c>
      <c r="J687">
        <v>2.5160638093199901</v>
      </c>
      <c r="K687">
        <v>1578.7646236243299</v>
      </c>
      <c r="L687">
        <v>1396.70177416255</v>
      </c>
      <c r="M687">
        <v>66.483167785617397</v>
      </c>
      <c r="N687">
        <v>2.1449359946389901</v>
      </c>
      <c r="O687">
        <v>4.7175002171961404</v>
      </c>
      <c r="P687">
        <v>77.082051282051196</v>
      </c>
      <c r="Q687">
        <v>-6.6899366207749996E-3</v>
      </c>
    </row>
    <row r="688" spans="1:17" x14ac:dyDescent="0.3">
      <c r="A688" t="s">
        <v>1513</v>
      </c>
      <c r="B688" t="s">
        <v>1514</v>
      </c>
      <c r="C688" t="s">
        <v>3139</v>
      </c>
      <c r="D688" t="s">
        <v>46</v>
      </c>
      <c r="E688">
        <v>6725.847556103</v>
      </c>
      <c r="F688">
        <v>239.59</v>
      </c>
      <c r="G688">
        <v>52.596250252309602</v>
      </c>
      <c r="H688">
        <v>6.2983448687569998</v>
      </c>
      <c r="I688">
        <v>30.496462654000702</v>
      </c>
      <c r="J688">
        <v>0.25792426087243803</v>
      </c>
      <c r="K688">
        <v>238.208129794987</v>
      </c>
      <c r="L688">
        <v>207.32455601589399</v>
      </c>
      <c r="M688">
        <v>47.840424959888303</v>
      </c>
      <c r="N688">
        <v>0.65670770502098197</v>
      </c>
      <c r="O688">
        <v>18.844693017237699</v>
      </c>
      <c r="P688">
        <v>88.951104100946296</v>
      </c>
      <c r="Q688">
        <v>8.3704707238091994E-2</v>
      </c>
    </row>
    <row r="689" spans="1:17" x14ac:dyDescent="0.3">
      <c r="A689" t="s">
        <v>1515</v>
      </c>
      <c r="B689" t="s">
        <v>1516</v>
      </c>
      <c r="C689" t="s">
        <v>3143</v>
      </c>
      <c r="D689" t="s">
        <v>1517</v>
      </c>
      <c r="E689">
        <v>6705.8551285049998</v>
      </c>
      <c r="F689">
        <v>329.55</v>
      </c>
      <c r="G689">
        <v>15.243586500154899</v>
      </c>
      <c r="H689">
        <v>-13.446979423140901</v>
      </c>
      <c r="I689">
        <v>-32.428623017688899</v>
      </c>
      <c r="J689">
        <v>-4.7915276853661499</v>
      </c>
      <c r="K689">
        <v>381.699162455291</v>
      </c>
      <c r="L689">
        <v>383.71465133963102</v>
      </c>
      <c r="M689">
        <v>19.062247241422501</v>
      </c>
      <c r="N689">
        <v>0.66324570855523401</v>
      </c>
      <c r="O689">
        <v>78.425125170687295</v>
      </c>
      <c r="P689">
        <v>45.144241356529299</v>
      </c>
      <c r="Q689">
        <v>6.7868444085714005E-2</v>
      </c>
    </row>
    <row r="690" spans="1:17" x14ac:dyDescent="0.3">
      <c r="A690" t="s">
        <v>1518</v>
      </c>
      <c r="B690" t="s">
        <v>1519</v>
      </c>
      <c r="C690" t="s">
        <v>3138</v>
      </c>
      <c r="D690" t="s">
        <v>373</v>
      </c>
      <c r="E690">
        <v>6683.5848464000001</v>
      </c>
      <c r="F690">
        <v>292</v>
      </c>
      <c r="G690">
        <v>-45.821506230173597</v>
      </c>
      <c r="H690">
        <v>-1.79448314362136</v>
      </c>
      <c r="I690">
        <v>-7.7099118651579204</v>
      </c>
      <c r="J690">
        <v>1.6555214957251301</v>
      </c>
      <c r="K690">
        <v>291.54228276976301</v>
      </c>
      <c r="L690">
        <v>308.38812622676897</v>
      </c>
      <c r="M690">
        <v>49.7068387255663</v>
      </c>
      <c r="N690">
        <v>0.56815619697829101</v>
      </c>
      <c r="O690">
        <v>34.417808219177999</v>
      </c>
      <c r="P690">
        <v>13.1125314739492</v>
      </c>
      <c r="Q690">
        <v>-1.8362472793088998E-2</v>
      </c>
    </row>
    <row r="691" spans="1:17" hidden="1" x14ac:dyDescent="0.3">
      <c r="A691" t="s">
        <v>1520</v>
      </c>
      <c r="B691" t="s">
        <v>1521</v>
      </c>
      <c r="C691" t="s">
        <v>3151</v>
      </c>
      <c r="D691" t="s">
        <v>1522</v>
      </c>
      <c r="E691">
        <v>6641.4946830600002</v>
      </c>
      <c r="F691">
        <v>520.6</v>
      </c>
      <c r="G691">
        <v>-18.3049725939612</v>
      </c>
      <c r="H691">
        <v>10.965608546969101</v>
      </c>
      <c r="I691">
        <v>-18.520332149351599</v>
      </c>
      <c r="J691">
        <v>5.8909106209484801</v>
      </c>
      <c r="K691">
        <v>530.64074315860603</v>
      </c>
      <c r="L691">
        <v>538.67159685700904</v>
      </c>
      <c r="M691">
        <v>61.119834547068798</v>
      </c>
      <c r="N691">
        <v>1.4672548634279201</v>
      </c>
      <c r="O691">
        <v>27.160968113714901</v>
      </c>
      <c r="P691">
        <v>20.788863109048702</v>
      </c>
      <c r="Q691">
        <v>6.3917967044103005E-2</v>
      </c>
    </row>
    <row r="692" spans="1:17" hidden="1" x14ac:dyDescent="0.3">
      <c r="A692" t="s">
        <v>1523</v>
      </c>
      <c r="B692" t="s">
        <v>1524</v>
      </c>
      <c r="C692" t="s">
        <v>3151</v>
      </c>
      <c r="D692" t="s">
        <v>1338</v>
      </c>
      <c r="E692">
        <v>6636.6662775300001</v>
      </c>
      <c r="F692">
        <v>1426.9</v>
      </c>
      <c r="G692">
        <v>-17.0444083590532</v>
      </c>
      <c r="H692">
        <v>6.3529550706473099</v>
      </c>
      <c r="I692">
        <v>-1.66281344718534</v>
      </c>
      <c r="J692">
        <v>0.90836823971450098</v>
      </c>
      <c r="K692">
        <v>1415.3304152257001</v>
      </c>
      <c r="L692">
        <v>1377.5482198467701</v>
      </c>
      <c r="M692">
        <v>77.088001342421407</v>
      </c>
      <c r="N692">
        <v>1.07875265576255</v>
      </c>
      <c r="O692">
        <v>2.8768659331417799</v>
      </c>
      <c r="P692">
        <v>12.9457395021173</v>
      </c>
      <c r="Q692">
        <v>-5.5078309021881003E-2</v>
      </c>
    </row>
    <row r="693" spans="1:17" x14ac:dyDescent="0.3">
      <c r="A693" t="s">
        <v>1525</v>
      </c>
      <c r="B693" t="s">
        <v>1526</v>
      </c>
      <c r="C693" t="s">
        <v>3150</v>
      </c>
      <c r="D693" t="s">
        <v>400</v>
      </c>
      <c r="E693">
        <v>6593.4677154499996</v>
      </c>
      <c r="F693">
        <v>339.05</v>
      </c>
      <c r="G693">
        <v>29.3071898139771</v>
      </c>
      <c r="H693">
        <v>6.0497792718583998</v>
      </c>
      <c r="I693">
        <v>18.215300366220902</v>
      </c>
      <c r="J693">
        <v>-0.52106687559487097</v>
      </c>
      <c r="K693">
        <v>330.45434989019998</v>
      </c>
      <c r="L693">
        <v>302.194245306553</v>
      </c>
      <c r="M693">
        <v>52.755193493299501</v>
      </c>
      <c r="N693">
        <v>1.12710960779256</v>
      </c>
      <c r="O693">
        <v>11.6944403480312</v>
      </c>
      <c r="P693">
        <v>59.929245283018801</v>
      </c>
      <c r="Q693">
        <v>9.0475898465659996E-3</v>
      </c>
    </row>
    <row r="694" spans="1:17" hidden="1" x14ac:dyDescent="0.3">
      <c r="A694" t="s">
        <v>1527</v>
      </c>
      <c r="B694" t="s">
        <v>1528</v>
      </c>
      <c r="C694" t="s">
        <v>3151</v>
      </c>
      <c r="D694" t="s">
        <v>265</v>
      </c>
      <c r="E694">
        <v>6583.2521183999997</v>
      </c>
      <c r="F694">
        <v>2995.35</v>
      </c>
      <c r="G694">
        <v>-6.3424077098360003</v>
      </c>
      <c r="H694">
        <v>6.4331311841787304</v>
      </c>
      <c r="I694">
        <v>13.0845425000366</v>
      </c>
      <c r="J694">
        <v>1.1217051759302401</v>
      </c>
      <c r="K694">
        <v>3113.9830475408198</v>
      </c>
      <c r="L694">
        <v>2973.2689744346699</v>
      </c>
      <c r="M694">
        <v>51.3635993273152</v>
      </c>
      <c r="N694">
        <v>0.68927589297951897</v>
      </c>
      <c r="O694">
        <v>29.867962007778701</v>
      </c>
      <c r="P694">
        <v>42.703668413530202</v>
      </c>
      <c r="Q694">
        <v>8.5493219112405996E-2</v>
      </c>
    </row>
    <row r="695" spans="1:17" x14ac:dyDescent="0.3">
      <c r="A695" t="s">
        <v>1529</v>
      </c>
      <c r="B695" t="s">
        <v>1530</v>
      </c>
      <c r="C695" t="s">
        <v>3144</v>
      </c>
      <c r="D695" t="s">
        <v>409</v>
      </c>
      <c r="E695">
        <v>6564.3231991900002</v>
      </c>
      <c r="F695">
        <v>211.3</v>
      </c>
      <c r="G695">
        <v>138.75402645061999</v>
      </c>
      <c r="H695">
        <v>0.59170851148125803</v>
      </c>
      <c r="I695">
        <v>8.1951656833981694</v>
      </c>
      <c r="J695">
        <v>4.9939298441249198</v>
      </c>
      <c r="K695">
        <v>212.676492873683</v>
      </c>
      <c r="L695">
        <v>188.482554677884</v>
      </c>
      <c r="M695">
        <v>55.851918170220003</v>
      </c>
      <c r="N695">
        <v>1.71674830117476</v>
      </c>
      <c r="O695">
        <v>8.6890676762896302</v>
      </c>
      <c r="P695">
        <v>176.933158584534</v>
      </c>
      <c r="Q695">
        <v>0.134960977468883</v>
      </c>
    </row>
    <row r="696" spans="1:17" x14ac:dyDescent="0.3">
      <c r="A696" t="s">
        <v>1531</v>
      </c>
      <c r="B696" t="s">
        <v>1532</v>
      </c>
      <c r="C696" t="s">
        <v>3142</v>
      </c>
      <c r="D696" t="s">
        <v>202</v>
      </c>
      <c r="E696">
        <v>6535.0810503000002</v>
      </c>
      <c r="F696">
        <v>454.95</v>
      </c>
      <c r="G696">
        <v>9.0220157452411502</v>
      </c>
      <c r="H696">
        <v>-7.5883975206024799</v>
      </c>
      <c r="I696">
        <v>10.645110651573701</v>
      </c>
      <c r="J696">
        <v>3.6170545493257702</v>
      </c>
      <c r="K696">
        <v>474.25600205824901</v>
      </c>
      <c r="L696">
        <v>431.97887724550401</v>
      </c>
      <c r="M696">
        <v>51.803759187168602</v>
      </c>
      <c r="N696">
        <v>0.60301462911635095</v>
      </c>
      <c r="O696">
        <v>22.991537531596801</v>
      </c>
      <c r="P696">
        <v>67.538206591787798</v>
      </c>
      <c r="Q696">
        <v>0.124693245968563</v>
      </c>
    </row>
    <row r="697" spans="1:17" hidden="1" x14ac:dyDescent="0.3">
      <c r="A697" t="s">
        <v>1533</v>
      </c>
      <c r="B697" t="s">
        <v>1534</v>
      </c>
      <c r="C697" t="s">
        <v>3151</v>
      </c>
      <c r="D697" t="s">
        <v>215</v>
      </c>
      <c r="E697">
        <v>6503.5932257149998</v>
      </c>
      <c r="F697">
        <v>541.85</v>
      </c>
      <c r="G697">
        <v>116.98076465456499</v>
      </c>
      <c r="H697">
        <v>20.593331572461601</v>
      </c>
      <c r="I697">
        <v>46.832457523964401</v>
      </c>
      <c r="J697">
        <v>-1.9666756863892401</v>
      </c>
      <c r="K697">
        <v>483.83417921488001</v>
      </c>
      <c r="L697">
        <v>377.584175995875</v>
      </c>
      <c r="M697">
        <v>54.469593875349702</v>
      </c>
      <c r="N697">
        <v>0.79421132964767605</v>
      </c>
      <c r="O697">
        <v>14.219802528375</v>
      </c>
      <c r="P697">
        <v>161.61668679583099</v>
      </c>
      <c r="Q697">
        <v>0.18779609969281399</v>
      </c>
    </row>
    <row r="698" spans="1:17" hidden="1" x14ac:dyDescent="0.3">
      <c r="A698" t="s">
        <v>1535</v>
      </c>
      <c r="B698" t="s">
        <v>1536</v>
      </c>
      <c r="C698" t="s">
        <v>3151</v>
      </c>
      <c r="D698" t="s">
        <v>1338</v>
      </c>
      <c r="E698">
        <v>6496.9056107910001</v>
      </c>
      <c r="F698">
        <v>1202.55</v>
      </c>
      <c r="G698">
        <v>-16.5363563851548</v>
      </c>
      <c r="H698">
        <v>6.8336382351143703</v>
      </c>
      <c r="I698">
        <v>-1.1586604843021799</v>
      </c>
      <c r="J698">
        <v>0.92025125800128105</v>
      </c>
      <c r="K698">
        <v>1190.3872939335499</v>
      </c>
      <c r="L698">
        <v>1155.76151841827</v>
      </c>
      <c r="M698">
        <v>63.340787818078198</v>
      </c>
      <c r="N698">
        <v>1.12824706299234</v>
      </c>
      <c r="O698">
        <v>10.2141283106731</v>
      </c>
      <c r="P698">
        <v>13.3198266113833</v>
      </c>
    </row>
    <row r="699" spans="1:17" x14ac:dyDescent="0.3">
      <c r="A699" t="s">
        <v>1537</v>
      </c>
      <c r="B699" t="s">
        <v>1538</v>
      </c>
      <c r="C699" t="s">
        <v>3147</v>
      </c>
      <c r="D699" t="s">
        <v>161</v>
      </c>
      <c r="E699">
        <v>6445.9209187750002</v>
      </c>
      <c r="F699">
        <v>412.75</v>
      </c>
      <c r="G699">
        <v>43.5519297059774</v>
      </c>
      <c r="H699">
        <v>-0.30665072529016002</v>
      </c>
      <c r="I699">
        <v>17.391916775986299</v>
      </c>
      <c r="J699">
        <v>-1.2373659610810599</v>
      </c>
      <c r="K699">
        <v>400.20752968905299</v>
      </c>
      <c r="L699">
        <v>356.39343418628403</v>
      </c>
      <c r="M699">
        <v>49.2569766778538</v>
      </c>
      <c r="N699">
        <v>1.01627221126473</v>
      </c>
      <c r="O699">
        <v>9.2671108419139792</v>
      </c>
      <c r="P699">
        <v>72.879581151832397</v>
      </c>
      <c r="Q699">
        <v>0.181786585143729</v>
      </c>
    </row>
    <row r="700" spans="1:17" x14ac:dyDescent="0.3">
      <c r="A700" t="s">
        <v>1539</v>
      </c>
      <c r="B700" t="s">
        <v>1540</v>
      </c>
      <c r="C700" t="s">
        <v>3136</v>
      </c>
      <c r="D700" t="s">
        <v>24</v>
      </c>
      <c r="E700">
        <v>6409.8873107500003</v>
      </c>
      <c r="F700">
        <v>24.5</v>
      </c>
      <c r="G700">
        <v>-16.8812951521797</v>
      </c>
      <c r="H700">
        <v>7.3059033872639496</v>
      </c>
      <c r="I700">
        <v>-23.176229364767401</v>
      </c>
      <c r="J700">
        <v>5.4572132038264698</v>
      </c>
      <c r="K700">
        <v>24.709700295028501</v>
      </c>
      <c r="L700">
        <v>25.547665493232898</v>
      </c>
      <c r="M700">
        <v>60.426567665944098</v>
      </c>
      <c r="N700">
        <v>1.32425063133271</v>
      </c>
      <c r="O700">
        <v>50.537653336267098</v>
      </c>
      <c r="P700">
        <v>15.4591691563522</v>
      </c>
      <c r="Q700">
        <v>0.11317022413524799</v>
      </c>
    </row>
    <row r="701" spans="1:17" x14ac:dyDescent="0.3">
      <c r="A701" t="s">
        <v>1541</v>
      </c>
      <c r="B701" t="s">
        <v>1542</v>
      </c>
      <c r="C701" t="s">
        <v>580</v>
      </c>
      <c r="D701" t="s">
        <v>463</v>
      </c>
      <c r="E701">
        <v>6406.6108963449997</v>
      </c>
      <c r="F701">
        <v>896.45</v>
      </c>
      <c r="G701">
        <v>-19.499370507364201</v>
      </c>
      <c r="H701">
        <v>-4.7198087496167398</v>
      </c>
      <c r="I701">
        <v>-4.7692227702888399</v>
      </c>
      <c r="J701">
        <v>1.2206895781425799</v>
      </c>
      <c r="K701">
        <v>909.01866727506103</v>
      </c>
      <c r="L701">
        <v>868.27012730755905</v>
      </c>
      <c r="M701">
        <v>41.730776229009102</v>
      </c>
      <c r="N701">
        <v>0.26500789788270102</v>
      </c>
      <c r="O701">
        <v>25.829661442355899</v>
      </c>
      <c r="P701">
        <v>30.544633755642899</v>
      </c>
      <c r="Q701">
        <v>0.13351214896678301</v>
      </c>
    </row>
    <row r="702" spans="1:17" x14ac:dyDescent="0.3">
      <c r="A702" t="s">
        <v>1543</v>
      </c>
      <c r="B702" t="s">
        <v>1544</v>
      </c>
      <c r="C702" t="s">
        <v>3142</v>
      </c>
      <c r="D702" t="s">
        <v>202</v>
      </c>
      <c r="E702">
        <v>6392.06102457</v>
      </c>
      <c r="F702">
        <v>2226.9</v>
      </c>
      <c r="G702">
        <v>106.183948325869</v>
      </c>
      <c r="H702">
        <v>-7.3368205281312804</v>
      </c>
      <c r="I702">
        <v>39.233721492971902</v>
      </c>
      <c r="J702">
        <v>1.04261341173792</v>
      </c>
      <c r="K702">
        <v>2279.0705294749901</v>
      </c>
      <c r="L702">
        <v>1968.3919726588799</v>
      </c>
      <c r="M702">
        <v>46.853913039142597</v>
      </c>
      <c r="N702">
        <v>0.527358108261614</v>
      </c>
      <c r="O702">
        <v>32.565449728321802</v>
      </c>
      <c r="P702">
        <v>138.74564459930301</v>
      </c>
      <c r="Q702">
        <v>0.13925936623817201</v>
      </c>
    </row>
    <row r="703" spans="1:17" x14ac:dyDescent="0.3">
      <c r="A703" t="s">
        <v>1545</v>
      </c>
      <c r="B703" t="s">
        <v>1546</v>
      </c>
      <c r="C703" t="s">
        <v>3154</v>
      </c>
      <c r="D703" t="s">
        <v>161</v>
      </c>
      <c r="E703">
        <v>6385.3580950220003</v>
      </c>
      <c r="F703">
        <v>173.98</v>
      </c>
      <c r="G703">
        <v>149.29364912977701</v>
      </c>
      <c r="H703">
        <v>-13.242902645413</v>
      </c>
      <c r="I703">
        <v>11.636822424560499</v>
      </c>
      <c r="J703">
        <v>-1.8208545882604601</v>
      </c>
      <c r="K703">
        <v>185.89564689270799</v>
      </c>
      <c r="L703">
        <v>157.37731133462401</v>
      </c>
      <c r="M703">
        <v>37.880421524449602</v>
      </c>
      <c r="N703">
        <v>0.40602545870406098</v>
      </c>
      <c r="O703">
        <v>29.1240372456604</v>
      </c>
      <c r="P703">
        <v>180.161030595813</v>
      </c>
    </row>
    <row r="704" spans="1:17" x14ac:dyDescent="0.3">
      <c r="A704" t="s">
        <v>1547</v>
      </c>
      <c r="B704" t="s">
        <v>1548</v>
      </c>
      <c r="C704" t="s">
        <v>3136</v>
      </c>
      <c r="D704" t="s">
        <v>502</v>
      </c>
      <c r="E704">
        <v>6365.4661695499999</v>
      </c>
      <c r="F704">
        <v>291.7</v>
      </c>
      <c r="G704">
        <v>-29.622023389855102</v>
      </c>
      <c r="H704">
        <v>-3.6596527956835301</v>
      </c>
      <c r="I704">
        <v>-22.019247769018701</v>
      </c>
      <c r="J704">
        <v>-2.06518201571643</v>
      </c>
      <c r="K704">
        <v>304.05670094218402</v>
      </c>
      <c r="L704">
        <v>310.57910038352702</v>
      </c>
      <c r="M704">
        <v>35.6440884664161</v>
      </c>
      <c r="N704">
        <v>0.93136835094203396</v>
      </c>
      <c r="O704">
        <v>38.937264312649901</v>
      </c>
      <c r="P704">
        <v>8.2173993693192209</v>
      </c>
      <c r="Q704">
        <v>4.7990617874101998E-2</v>
      </c>
    </row>
    <row r="705" spans="1:17" hidden="1" x14ac:dyDescent="0.3">
      <c r="A705" t="s">
        <v>1549</v>
      </c>
      <c r="B705" t="s">
        <v>1550</v>
      </c>
      <c r="C705" t="s">
        <v>3151</v>
      </c>
      <c r="D705" t="s">
        <v>46</v>
      </c>
      <c r="E705">
        <v>6347.84</v>
      </c>
      <c r="F705">
        <v>90</v>
      </c>
      <c r="G705">
        <v>-30.0908874805652</v>
      </c>
      <c r="H705">
        <v>8.4422670236275792</v>
      </c>
      <c r="I705">
        <v>-9.2542519972868398</v>
      </c>
      <c r="J705">
        <v>0.79530644196169897</v>
      </c>
      <c r="K705">
        <v>89.864950158645001</v>
      </c>
      <c r="L705">
        <v>91.394272038382994</v>
      </c>
      <c r="M705">
        <v>53.081674366169402</v>
      </c>
      <c r="N705">
        <v>0</v>
      </c>
      <c r="O705">
        <v>9.44444444444445</v>
      </c>
      <c r="P705">
        <v>5.8823529411764701</v>
      </c>
    </row>
    <row r="706" spans="1:17" hidden="1" x14ac:dyDescent="0.3">
      <c r="A706" t="s">
        <v>1551</v>
      </c>
      <c r="B706" t="s">
        <v>1552</v>
      </c>
      <c r="C706" t="s">
        <v>3151</v>
      </c>
      <c r="D706" t="s">
        <v>117</v>
      </c>
      <c r="E706">
        <v>6313.1187644000001</v>
      </c>
      <c r="F706">
        <v>403.25</v>
      </c>
      <c r="G706">
        <v>-11.765894501194399</v>
      </c>
      <c r="H706">
        <v>-5.4299314982735103</v>
      </c>
      <c r="I706">
        <v>8.0188475739493601</v>
      </c>
      <c r="J706">
        <v>-0.25278233732313399</v>
      </c>
      <c r="K706">
        <v>405.48593262046501</v>
      </c>
      <c r="M706">
        <v>37.605074221283601</v>
      </c>
      <c r="N706">
        <v>0.29162132830403498</v>
      </c>
      <c r="O706">
        <v>16.218226906385599</v>
      </c>
      <c r="P706">
        <v>24.038757305444399</v>
      </c>
    </row>
    <row r="707" spans="1:17" x14ac:dyDescent="0.3">
      <c r="A707" t="s">
        <v>1553</v>
      </c>
      <c r="B707" t="s">
        <v>1554</v>
      </c>
      <c r="C707" t="s">
        <v>3147</v>
      </c>
      <c r="D707" t="s">
        <v>265</v>
      </c>
      <c r="E707">
        <v>6292.6626432800003</v>
      </c>
      <c r="F707">
        <v>1399.7</v>
      </c>
      <c r="G707">
        <v>-46.1930542862072</v>
      </c>
      <c r="H707">
        <v>2.8348125922132801</v>
      </c>
      <c r="I707">
        <v>-9.0106244679091194</v>
      </c>
      <c r="J707">
        <v>0.93970556112707204</v>
      </c>
      <c r="K707">
        <v>1401.61268277723</v>
      </c>
      <c r="L707">
        <v>1414.6170223414799</v>
      </c>
      <c r="M707">
        <v>45.957515008814902</v>
      </c>
      <c r="N707">
        <v>0.39070350918232299</v>
      </c>
      <c r="O707">
        <v>28.956204901050199</v>
      </c>
      <c r="P707">
        <v>22.447729857405299</v>
      </c>
      <c r="Q707">
        <v>-5.3836864203262003E-2</v>
      </c>
    </row>
    <row r="708" spans="1:17" x14ac:dyDescent="0.3">
      <c r="A708" t="s">
        <v>1555</v>
      </c>
      <c r="B708" t="s">
        <v>1556</v>
      </c>
      <c r="C708" t="s">
        <v>3146</v>
      </c>
      <c r="D708" t="s">
        <v>202</v>
      </c>
      <c r="E708">
        <v>6289.3275151199996</v>
      </c>
      <c r="F708">
        <v>1552.2</v>
      </c>
      <c r="G708">
        <v>50.508933369402001</v>
      </c>
      <c r="H708">
        <v>-8.5580128965951499</v>
      </c>
      <c r="I708">
        <v>-4.7194842980449296</v>
      </c>
      <c r="J708">
        <v>-29.661409775163399</v>
      </c>
      <c r="K708">
        <v>1897.61744637012</v>
      </c>
      <c r="L708">
        <v>1623.13284134836</v>
      </c>
      <c r="M708">
        <v>24.247788535885299</v>
      </c>
      <c r="N708">
        <v>2.35249532843511</v>
      </c>
      <c r="O708">
        <v>52.035820126272299</v>
      </c>
      <c r="P708">
        <v>82.611764705882294</v>
      </c>
      <c r="Q708">
        <v>2.0802625737264002E-2</v>
      </c>
    </row>
    <row r="709" spans="1:17" x14ac:dyDescent="0.3">
      <c r="A709" t="s">
        <v>1557</v>
      </c>
      <c r="B709" t="s">
        <v>1558</v>
      </c>
      <c r="C709" t="s">
        <v>3150</v>
      </c>
      <c r="D709" t="s">
        <v>284</v>
      </c>
      <c r="E709">
        <v>6289.1385139199901</v>
      </c>
      <c r="F709">
        <v>856.4</v>
      </c>
      <c r="G709">
        <v>-7.6723183288827999</v>
      </c>
      <c r="H709">
        <v>8.5636024753436892</v>
      </c>
      <c r="I709">
        <v>1.4277383347565</v>
      </c>
      <c r="J709">
        <v>5.10601920337868</v>
      </c>
      <c r="K709">
        <v>818.58960070309195</v>
      </c>
      <c r="L709">
        <v>783.90873429000703</v>
      </c>
      <c r="M709">
        <v>63.307946928421899</v>
      </c>
      <c r="N709">
        <v>0.78010087010976903</v>
      </c>
      <c r="O709">
        <v>5.0910789350770704</v>
      </c>
      <c r="P709">
        <v>32.7751937984496</v>
      </c>
      <c r="Q709">
        <v>2.126510104358E-3</v>
      </c>
    </row>
    <row r="710" spans="1:17" x14ac:dyDescent="0.3">
      <c r="A710" t="s">
        <v>1559</v>
      </c>
      <c r="B710" t="s">
        <v>1560</v>
      </c>
      <c r="C710" t="s">
        <v>3140</v>
      </c>
      <c r="D710" t="s">
        <v>247</v>
      </c>
      <c r="E710">
        <v>6271.0091176699998</v>
      </c>
      <c r="F710">
        <v>449.9</v>
      </c>
      <c r="G710">
        <v>-5.4181921100699499</v>
      </c>
      <c r="H710">
        <v>12.9668160619742</v>
      </c>
      <c r="I710">
        <v>19.313817528843401</v>
      </c>
      <c r="J710">
        <v>6.0336819569705202</v>
      </c>
      <c r="K710">
        <v>419.030416526858</v>
      </c>
      <c r="L710">
        <v>382.35150584089303</v>
      </c>
      <c r="M710">
        <v>61.573242627906801</v>
      </c>
      <c r="N710">
        <v>0.515474376419644</v>
      </c>
      <c r="O710">
        <v>2.6228050677928398</v>
      </c>
      <c r="P710">
        <v>43.280254777069999</v>
      </c>
      <c r="Q710">
        <v>7.0472752484886006E-2</v>
      </c>
    </row>
    <row r="711" spans="1:17" hidden="1" x14ac:dyDescent="0.3">
      <c r="A711" t="s">
        <v>1561</v>
      </c>
      <c r="B711" t="s">
        <v>1562</v>
      </c>
      <c r="C711" t="s">
        <v>3151</v>
      </c>
      <c r="D711" t="s">
        <v>86</v>
      </c>
      <c r="E711">
        <v>6270.5349531000002</v>
      </c>
      <c r="F711">
        <v>2285.25</v>
      </c>
      <c r="G711">
        <v>32.881170412800699</v>
      </c>
      <c r="H711">
        <v>-4.0113545580427603</v>
      </c>
      <c r="I711">
        <v>67.840247367902904</v>
      </c>
      <c r="J711">
        <v>-1.58385764746128</v>
      </c>
      <c r="K711">
        <v>2218.5261461237601</v>
      </c>
      <c r="L711">
        <v>1756.2321764388901</v>
      </c>
      <c r="M711">
        <v>39.887993106024098</v>
      </c>
      <c r="N711">
        <v>0.37399134410262702</v>
      </c>
      <c r="O711">
        <v>15.961054589213401</v>
      </c>
      <c r="P711">
        <v>100.460526315789</v>
      </c>
      <c r="Q711">
        <v>0.11955794070637001</v>
      </c>
    </row>
    <row r="712" spans="1:17" hidden="1" x14ac:dyDescent="0.3">
      <c r="A712" t="s">
        <v>1563</v>
      </c>
      <c r="B712" t="s">
        <v>1564</v>
      </c>
      <c r="C712" t="s">
        <v>3151</v>
      </c>
      <c r="D712" t="s">
        <v>1055</v>
      </c>
      <c r="E712">
        <v>6266.1528877000001</v>
      </c>
      <c r="F712">
        <v>113</v>
      </c>
      <c r="G712">
        <v>-28.604211463734998</v>
      </c>
      <c r="I712">
        <v>-8.8194693885911892</v>
      </c>
      <c r="M712">
        <v>50</v>
      </c>
      <c r="N712">
        <v>0.2</v>
      </c>
      <c r="O712">
        <v>1.76991150442478</v>
      </c>
      <c r="P712">
        <v>0</v>
      </c>
    </row>
    <row r="713" spans="1:17" x14ac:dyDescent="0.3">
      <c r="A713" t="s">
        <v>1565</v>
      </c>
      <c r="B713" t="s">
        <v>1566</v>
      </c>
      <c r="C713" t="s">
        <v>3147</v>
      </c>
      <c r="D713" t="s">
        <v>149</v>
      </c>
      <c r="E713">
        <v>6245.9156000000003</v>
      </c>
      <c r="F713">
        <v>333.4</v>
      </c>
      <c r="G713">
        <v>-42.363750399120903</v>
      </c>
      <c r="H713">
        <v>-11.4607332019532</v>
      </c>
      <c r="I713">
        <v>-31.786752684612502</v>
      </c>
      <c r="J713">
        <v>-2.3839264587237401</v>
      </c>
      <c r="K713">
        <v>381.05022930082799</v>
      </c>
      <c r="L713">
        <v>407.28508408260001</v>
      </c>
      <c r="M713">
        <v>31.689282924371302</v>
      </c>
      <c r="N713">
        <v>0.79051926562405095</v>
      </c>
      <c r="O713">
        <v>64.217156568686207</v>
      </c>
      <c r="P713">
        <v>6.6538707613563499</v>
      </c>
      <c r="Q713">
        <v>5.2255258303927E-2</v>
      </c>
    </row>
    <row r="714" spans="1:17" x14ac:dyDescent="0.3">
      <c r="A714" t="s">
        <v>1567</v>
      </c>
      <c r="B714" t="s">
        <v>1568</v>
      </c>
      <c r="C714" t="s">
        <v>580</v>
      </c>
      <c r="D714" t="s">
        <v>580</v>
      </c>
      <c r="E714">
        <v>6172.0179120000003</v>
      </c>
      <c r="F714">
        <v>307.8</v>
      </c>
      <c r="G714">
        <v>-37.479281696877401</v>
      </c>
      <c r="H714">
        <v>-6.5320731523254798</v>
      </c>
      <c r="I714">
        <v>-19.661991893314401</v>
      </c>
      <c r="J714">
        <v>6.07491741799506</v>
      </c>
      <c r="K714">
        <v>327.68536954248799</v>
      </c>
      <c r="L714">
        <v>341.70444355999302</v>
      </c>
      <c r="M714">
        <v>52.547229617170899</v>
      </c>
      <c r="N714">
        <v>0.57885640814863504</v>
      </c>
      <c r="O714">
        <v>41.959064327485301</v>
      </c>
      <c r="P714">
        <v>14.9579831932773</v>
      </c>
      <c r="Q714">
        <v>7.8532471688433997E-2</v>
      </c>
    </row>
    <row r="715" spans="1:17" x14ac:dyDescent="0.3">
      <c r="A715" t="s">
        <v>1569</v>
      </c>
      <c r="B715" t="s">
        <v>1570</v>
      </c>
      <c r="C715" t="s">
        <v>3148</v>
      </c>
      <c r="D715" t="s">
        <v>463</v>
      </c>
      <c r="E715">
        <v>6137.04085192</v>
      </c>
      <c r="F715">
        <v>1136.3</v>
      </c>
      <c r="G715">
        <v>-35.176224416348497</v>
      </c>
      <c r="H715">
        <v>-11.8278328954286</v>
      </c>
      <c r="I715">
        <v>0.29504493468656601</v>
      </c>
      <c r="J715">
        <v>-6.6816369045468704</v>
      </c>
      <c r="K715">
        <v>1211.15836347185</v>
      </c>
      <c r="L715">
        <v>1161.7420035031701</v>
      </c>
      <c r="M715">
        <v>23.8764254786769</v>
      </c>
      <c r="N715">
        <v>1.21762915357907</v>
      </c>
      <c r="O715">
        <v>23.893338026929499</v>
      </c>
      <c r="P715">
        <v>21.750776813457598</v>
      </c>
      <c r="Q715">
        <v>-5.0879367982543999E-2</v>
      </c>
    </row>
    <row r="716" spans="1:17" hidden="1" x14ac:dyDescent="0.3">
      <c r="A716" t="s">
        <v>1571</v>
      </c>
      <c r="B716" t="s">
        <v>1572</v>
      </c>
      <c r="C716" t="s">
        <v>3151</v>
      </c>
      <c r="D716" t="s">
        <v>117</v>
      </c>
      <c r="E716">
        <v>6134.1945664619998</v>
      </c>
      <c r="F716">
        <v>48.22</v>
      </c>
      <c r="G716">
        <v>-6.5556997914274397</v>
      </c>
      <c r="H716">
        <v>-1.87850829714774</v>
      </c>
      <c r="I716">
        <v>16.846672097334999</v>
      </c>
      <c r="J716">
        <v>1.9404286617370801</v>
      </c>
      <c r="K716">
        <v>45.267849837073797</v>
      </c>
      <c r="L716">
        <v>38.433881562644103</v>
      </c>
      <c r="N716">
        <v>0.59628081093160001</v>
      </c>
      <c r="O716">
        <v>13.5420987142264</v>
      </c>
      <c r="P716">
        <v>76.630036630036599</v>
      </c>
    </row>
    <row r="717" spans="1:17" x14ac:dyDescent="0.3">
      <c r="A717" t="s">
        <v>1573</v>
      </c>
      <c r="B717" t="s">
        <v>1574</v>
      </c>
      <c r="C717" t="s">
        <v>3138</v>
      </c>
      <c r="D717" t="s">
        <v>1008</v>
      </c>
      <c r="E717">
        <v>6116.3732510999998</v>
      </c>
      <c r="F717">
        <v>133.35</v>
      </c>
      <c r="G717">
        <v>-44.828784504805903</v>
      </c>
      <c r="H717">
        <v>9.9988271432260696</v>
      </c>
      <c r="I717">
        <v>-27.3493972497727</v>
      </c>
      <c r="J717">
        <v>3.7058932162553901</v>
      </c>
      <c r="K717">
        <v>133.42943576863499</v>
      </c>
      <c r="L717">
        <v>145.48892388046499</v>
      </c>
      <c r="M717">
        <v>55.4685353095823</v>
      </c>
      <c r="N717">
        <v>0.53025575695304705</v>
      </c>
      <c r="O717">
        <v>57.930258717660202</v>
      </c>
      <c r="P717">
        <v>11.0972256935766</v>
      </c>
      <c r="Q717">
        <v>4.4044155267795003E-2</v>
      </c>
    </row>
    <row r="718" spans="1:17" x14ac:dyDescent="0.3">
      <c r="A718" t="s">
        <v>1575</v>
      </c>
      <c r="B718" t="s">
        <v>1576</v>
      </c>
      <c r="C718" t="s">
        <v>3147</v>
      </c>
      <c r="D718" t="s">
        <v>1316</v>
      </c>
      <c r="E718">
        <v>6089.6409866249996</v>
      </c>
      <c r="F718">
        <v>941.25</v>
      </c>
      <c r="G718">
        <v>-20.485108153726301</v>
      </c>
      <c r="H718">
        <v>2.1273604890373998</v>
      </c>
      <c r="I718">
        <v>8.7586863369427501</v>
      </c>
      <c r="J718">
        <v>2.1271841712193398</v>
      </c>
      <c r="K718">
        <v>911.51551821223302</v>
      </c>
      <c r="L718">
        <v>830.79049187791395</v>
      </c>
      <c r="M718">
        <v>52.6624946574738</v>
      </c>
      <c r="N718">
        <v>0.68202480964232703</v>
      </c>
      <c r="O718">
        <v>13.3120849933598</v>
      </c>
      <c r="P718">
        <v>54.2021625163827</v>
      </c>
      <c r="Q718">
        <v>0.12560684846426001</v>
      </c>
    </row>
    <row r="719" spans="1:17" hidden="1" x14ac:dyDescent="0.3">
      <c r="A719" t="s">
        <v>1577</v>
      </c>
      <c r="B719" t="s">
        <v>1578</v>
      </c>
      <c r="C719" t="s">
        <v>3151</v>
      </c>
      <c r="D719" t="s">
        <v>46</v>
      </c>
      <c r="E719">
        <v>6082.3627218150004</v>
      </c>
      <c r="F719">
        <v>349.15</v>
      </c>
      <c r="G719">
        <v>-36.587123692171502</v>
      </c>
      <c r="H719">
        <v>-2.2088742878910801</v>
      </c>
      <c r="I719">
        <v>-16.802381617027699</v>
      </c>
      <c r="J719">
        <v>-2.8137996102315199</v>
      </c>
      <c r="K719">
        <v>375.47102675310401</v>
      </c>
      <c r="M719">
        <v>31.9171506816411</v>
      </c>
      <c r="O719">
        <v>21.6669053415437</v>
      </c>
      <c r="P719">
        <v>3.9136904761904701</v>
      </c>
    </row>
    <row r="720" spans="1:17" x14ac:dyDescent="0.3">
      <c r="A720" t="s">
        <v>1579</v>
      </c>
      <c r="B720" t="s">
        <v>1580</v>
      </c>
      <c r="C720" t="s">
        <v>3139</v>
      </c>
      <c r="D720" t="s">
        <v>46</v>
      </c>
      <c r="E720">
        <v>6002.9229185100003</v>
      </c>
      <c r="F720">
        <v>793.35</v>
      </c>
      <c r="G720">
        <v>70.142617009289395</v>
      </c>
      <c r="H720">
        <v>3.4095625920905901</v>
      </c>
      <c r="I720">
        <v>10.2097260964575</v>
      </c>
      <c r="J720">
        <v>6.7842414350460603</v>
      </c>
      <c r="K720">
        <v>763.96338108251598</v>
      </c>
      <c r="L720">
        <v>707.96203945764103</v>
      </c>
      <c r="M720">
        <v>64.680269544321604</v>
      </c>
      <c r="N720">
        <v>0.75758142153813401</v>
      </c>
      <c r="O720">
        <v>18.0815529085523</v>
      </c>
      <c r="P720">
        <v>98.337500000000006</v>
      </c>
      <c r="Q720">
        <v>0.181063421133591</v>
      </c>
    </row>
    <row r="721" spans="1:17" hidden="1" x14ac:dyDescent="0.3">
      <c r="A721" t="s">
        <v>1581</v>
      </c>
      <c r="B721" t="s">
        <v>1582</v>
      </c>
      <c r="C721" t="s">
        <v>3151</v>
      </c>
      <c r="D721" t="s">
        <v>289</v>
      </c>
      <c r="E721">
        <v>6000.6873847249999</v>
      </c>
      <c r="F721">
        <v>1421.75</v>
      </c>
      <c r="G721">
        <v>677.29215879005199</v>
      </c>
      <c r="H721">
        <v>27.8272216916011</v>
      </c>
      <c r="I721">
        <v>91.738008130515198</v>
      </c>
      <c r="J721">
        <v>10.2754164031518</v>
      </c>
      <c r="K721">
        <v>1078.75452314125</v>
      </c>
      <c r="L721">
        <v>727.57246887533495</v>
      </c>
      <c r="M721">
        <v>73.480247528333905</v>
      </c>
      <c r="N721">
        <v>1.46903800871126</v>
      </c>
      <c r="O721">
        <v>0</v>
      </c>
      <c r="P721">
        <v>725.39912917271397</v>
      </c>
      <c r="Q721">
        <v>0.21888245831821701</v>
      </c>
    </row>
    <row r="722" spans="1:17" hidden="1" x14ac:dyDescent="0.3">
      <c r="A722" t="s">
        <v>1583</v>
      </c>
      <c r="B722" t="s">
        <v>1584</v>
      </c>
      <c r="C722" t="s">
        <v>3148</v>
      </c>
      <c r="D722" t="s">
        <v>51</v>
      </c>
      <c r="E722">
        <v>5991.4838730849997</v>
      </c>
      <c r="F722">
        <v>1377.55</v>
      </c>
      <c r="G722">
        <v>-7.0312330014633702</v>
      </c>
      <c r="H722">
        <v>5.7015095316263196</v>
      </c>
      <c r="I722">
        <v>14.7889935538218</v>
      </c>
      <c r="J722">
        <v>-2.3810038756693199</v>
      </c>
      <c r="K722">
        <v>1336.22124304155</v>
      </c>
      <c r="M722">
        <v>45.868588081393398</v>
      </c>
      <c r="N722">
        <v>0.70539300341517397</v>
      </c>
      <c r="O722">
        <v>9.6802293927625094</v>
      </c>
      <c r="P722">
        <v>42.0154639175257</v>
      </c>
    </row>
    <row r="723" spans="1:17" hidden="1" x14ac:dyDescent="0.3">
      <c r="A723" t="s">
        <v>1585</v>
      </c>
      <c r="B723" t="s">
        <v>1586</v>
      </c>
      <c r="C723" t="s">
        <v>3138</v>
      </c>
      <c r="D723" t="s">
        <v>125</v>
      </c>
      <c r="E723">
        <v>5990.3550877500002</v>
      </c>
      <c r="F723">
        <v>480.75</v>
      </c>
      <c r="G723">
        <v>5.6824789379624097</v>
      </c>
      <c r="H723">
        <v>16.9376660969161</v>
      </c>
      <c r="I723">
        <v>43.530563301830497</v>
      </c>
      <c r="J723">
        <v>-0.84090265281094001</v>
      </c>
      <c r="K723">
        <v>408.166491485645</v>
      </c>
      <c r="M723">
        <v>59.536387915004902</v>
      </c>
      <c r="N723">
        <v>0.912732866498146</v>
      </c>
      <c r="O723">
        <v>1.3000520020800701</v>
      </c>
      <c r="P723">
        <v>59.691081215744802</v>
      </c>
    </row>
    <row r="724" spans="1:17" hidden="1" x14ac:dyDescent="0.3">
      <c r="A724" t="s">
        <v>1587</v>
      </c>
      <c r="B724" t="s">
        <v>1588</v>
      </c>
      <c r="C724" t="s">
        <v>3151</v>
      </c>
      <c r="D724" t="s">
        <v>247</v>
      </c>
      <c r="E724">
        <v>5973.43553711</v>
      </c>
      <c r="F724">
        <v>5459.05</v>
      </c>
      <c r="G724">
        <v>87.492715334969503</v>
      </c>
      <c r="H724">
        <v>9.9819816488684108</v>
      </c>
      <c r="I724">
        <v>27.3558420002141</v>
      </c>
      <c r="J724">
        <v>2.1268002520895801</v>
      </c>
      <c r="K724">
        <v>5301.9646711648802</v>
      </c>
      <c r="L724">
        <v>4485.0931135228402</v>
      </c>
      <c r="M724">
        <v>57.551628006663101</v>
      </c>
      <c r="N724">
        <v>0.91650762148812304</v>
      </c>
      <c r="O724">
        <v>5.69604601533233</v>
      </c>
      <c r="P724">
        <v>117.492031872509</v>
      </c>
      <c r="Q724">
        <v>0.156324738491912</v>
      </c>
    </row>
    <row r="725" spans="1:17" x14ac:dyDescent="0.3">
      <c r="A725" t="s">
        <v>1589</v>
      </c>
      <c r="B725" t="s">
        <v>1590</v>
      </c>
      <c r="C725" t="s">
        <v>3148</v>
      </c>
      <c r="D725" t="s">
        <v>1591</v>
      </c>
      <c r="E725">
        <v>5954.6083835649997</v>
      </c>
      <c r="F725">
        <v>436.85</v>
      </c>
      <c r="G725">
        <v>-14.809162085769101</v>
      </c>
      <c r="H725">
        <v>-8.96825552469023</v>
      </c>
      <c r="I725">
        <v>-14.849788969643001</v>
      </c>
      <c r="J725">
        <v>-6.1447906978116302</v>
      </c>
      <c r="K725">
        <v>480.70739075191699</v>
      </c>
      <c r="L725">
        <v>465.39129886954902</v>
      </c>
      <c r="M725">
        <v>22.298172567395302</v>
      </c>
      <c r="N725">
        <v>1.0342595001936199</v>
      </c>
      <c r="O725">
        <v>32.059059173629301</v>
      </c>
      <c r="P725">
        <v>18.387533875338701</v>
      </c>
    </row>
    <row r="726" spans="1:17" x14ac:dyDescent="0.3">
      <c r="A726" t="s">
        <v>1592</v>
      </c>
      <c r="B726" t="s">
        <v>1593</v>
      </c>
      <c r="C726" t="s">
        <v>580</v>
      </c>
      <c r="D726" t="s">
        <v>463</v>
      </c>
      <c r="E726">
        <v>5888.3358566099996</v>
      </c>
      <c r="F726">
        <v>1958.1</v>
      </c>
      <c r="G726">
        <v>16.617002945547402</v>
      </c>
      <c r="H726">
        <v>1.07542778178834</v>
      </c>
      <c r="I726">
        <v>22.154390280920602</v>
      </c>
      <c r="J726">
        <v>3.2119101762394502</v>
      </c>
      <c r="K726">
        <v>2051.48978795734</v>
      </c>
      <c r="L726">
        <v>1787.71599504496</v>
      </c>
      <c r="M726">
        <v>50.4220349403219</v>
      </c>
      <c r="N726">
        <v>0.36904020715266</v>
      </c>
      <c r="O726">
        <v>27.317297380113299</v>
      </c>
      <c r="P726">
        <v>82.701189643107</v>
      </c>
      <c r="Q726">
        <v>-9.1244725066981003E-2</v>
      </c>
    </row>
    <row r="727" spans="1:17" hidden="1" x14ac:dyDescent="0.3">
      <c r="A727" t="s">
        <v>1594</v>
      </c>
      <c r="B727" t="s">
        <v>1595</v>
      </c>
      <c r="C727" t="s">
        <v>3151</v>
      </c>
      <c r="D727" t="s">
        <v>284</v>
      </c>
      <c r="E727">
        <v>5880.4205326250003</v>
      </c>
      <c r="F727">
        <v>487.15</v>
      </c>
      <c r="G727">
        <v>311.77169188658797</v>
      </c>
      <c r="H727">
        <v>-6.8731600969199302</v>
      </c>
      <c r="I727">
        <v>192.981256364947</v>
      </c>
      <c r="J727">
        <v>1.98280644196169</v>
      </c>
      <c r="K727">
        <v>440.55812605816197</v>
      </c>
      <c r="L727">
        <v>281.17762973560201</v>
      </c>
      <c r="M727">
        <v>52.270704605687797</v>
      </c>
      <c r="N727">
        <v>0.19221246108297599</v>
      </c>
      <c r="O727">
        <v>23.165349481679101</v>
      </c>
      <c r="P727">
        <v>375.63952353055998</v>
      </c>
      <c r="Q727">
        <v>0.236584908174581</v>
      </c>
    </row>
    <row r="728" spans="1:17" x14ac:dyDescent="0.3">
      <c r="A728" t="s">
        <v>1596</v>
      </c>
      <c r="B728" t="s">
        <v>1597</v>
      </c>
      <c r="C728" t="s">
        <v>3142</v>
      </c>
      <c r="D728" t="s">
        <v>202</v>
      </c>
      <c r="E728">
        <v>5878.9540560300002</v>
      </c>
      <c r="F728">
        <v>482.35</v>
      </c>
      <c r="G728">
        <v>9.1806106929486102</v>
      </c>
      <c r="H728">
        <v>2.45996460822434</v>
      </c>
      <c r="I728">
        <v>5.7896739162042801</v>
      </c>
      <c r="J728">
        <v>1.03735727263614</v>
      </c>
      <c r="K728">
        <v>472.15669465170799</v>
      </c>
      <c r="L728">
        <v>441.93421746741001</v>
      </c>
      <c r="M728">
        <v>49.049944141836399</v>
      </c>
      <c r="N728">
        <v>0.54417166816641305</v>
      </c>
      <c r="O728">
        <v>12.4701979890121</v>
      </c>
      <c r="P728">
        <v>52.497628833386003</v>
      </c>
      <c r="Q728">
        <v>0.17081183727121099</v>
      </c>
    </row>
    <row r="729" spans="1:17" hidden="1" x14ac:dyDescent="0.3">
      <c r="A729" t="s">
        <v>1598</v>
      </c>
      <c r="B729" t="s">
        <v>1599</v>
      </c>
      <c r="C729" t="s">
        <v>3151</v>
      </c>
      <c r="D729" t="s">
        <v>373</v>
      </c>
      <c r="E729">
        <v>5866.3344914999998</v>
      </c>
      <c r="F729">
        <v>984.3</v>
      </c>
      <c r="G729">
        <v>101.701703292058</v>
      </c>
      <c r="H729">
        <v>24.332316531271299</v>
      </c>
      <c r="I729">
        <v>45.123155711414803</v>
      </c>
      <c r="J729">
        <v>-0.35118399560714397</v>
      </c>
      <c r="K729">
        <v>860.885773464811</v>
      </c>
      <c r="L729">
        <v>669.80760334904403</v>
      </c>
      <c r="M729">
        <v>63.484376913491403</v>
      </c>
      <c r="N729">
        <v>1.62472134850591</v>
      </c>
      <c r="O729">
        <v>3.9114091232347699</v>
      </c>
      <c r="P729">
        <v>226.413530094511</v>
      </c>
      <c r="Q729">
        <v>0.17851755282533599</v>
      </c>
    </row>
    <row r="730" spans="1:17" x14ac:dyDescent="0.3">
      <c r="A730" t="s">
        <v>1600</v>
      </c>
      <c r="B730" t="s">
        <v>1601</v>
      </c>
      <c r="C730" t="s">
        <v>3142</v>
      </c>
      <c r="D730" t="s">
        <v>265</v>
      </c>
      <c r="E730">
        <v>5866.3277379199999</v>
      </c>
      <c r="F730">
        <v>2154.1</v>
      </c>
      <c r="G730">
        <v>-29.542018702614399</v>
      </c>
      <c r="H730">
        <v>-11.670247351845701</v>
      </c>
      <c r="I730">
        <v>7.34120571845318</v>
      </c>
      <c r="J730">
        <v>-0.93006435129367304</v>
      </c>
      <c r="K730">
        <v>2325.7657789892901</v>
      </c>
      <c r="L730">
        <v>2293.7182767602499</v>
      </c>
      <c r="M730">
        <v>35.228478005769603</v>
      </c>
      <c r="N730">
        <v>0.46005944897543399</v>
      </c>
      <c r="O730">
        <v>29.706141776147799</v>
      </c>
      <c r="P730">
        <v>25.238372093023202</v>
      </c>
      <c r="Q730">
        <v>6.9347251153523998E-2</v>
      </c>
    </row>
    <row r="731" spans="1:17" x14ac:dyDescent="0.3">
      <c r="A731" t="s">
        <v>1602</v>
      </c>
      <c r="B731" t="s">
        <v>1603</v>
      </c>
      <c r="C731" t="s">
        <v>3138</v>
      </c>
      <c r="D731" t="s">
        <v>37</v>
      </c>
      <c r="E731">
        <v>5861.9720445000003</v>
      </c>
      <c r="F731">
        <v>345.75</v>
      </c>
      <c r="G731">
        <v>-8.3966897320533</v>
      </c>
      <c r="H731">
        <v>-8.0344006111870101</v>
      </c>
      <c r="I731">
        <v>-13.596494151861799</v>
      </c>
      <c r="J731">
        <v>-6.9355453833783098</v>
      </c>
      <c r="K731">
        <v>373.32554448395803</v>
      </c>
      <c r="L731">
        <v>365.14644181613698</v>
      </c>
      <c r="M731">
        <v>29.534218528705999</v>
      </c>
      <c r="N731">
        <v>0.51716490637054202</v>
      </c>
      <c r="O731">
        <v>40.6073752711496</v>
      </c>
      <c r="P731">
        <v>19.793061089500299</v>
      </c>
      <c r="Q731">
        <v>-2.0379026514339999E-2</v>
      </c>
    </row>
    <row r="732" spans="1:17" hidden="1" x14ac:dyDescent="0.3">
      <c r="A732" t="s">
        <v>1604</v>
      </c>
      <c r="B732" t="s">
        <v>1605</v>
      </c>
      <c r="C732" t="s">
        <v>3151</v>
      </c>
      <c r="D732" t="s">
        <v>51</v>
      </c>
      <c r="E732">
        <v>5855.2941987499999</v>
      </c>
      <c r="F732">
        <v>831.65</v>
      </c>
      <c r="G732">
        <v>64.143187230119693</v>
      </c>
      <c r="H732">
        <v>23.6143114740225</v>
      </c>
      <c r="I732">
        <v>34.9970506421596</v>
      </c>
      <c r="J732">
        <v>7.9419987778432496E-2</v>
      </c>
      <c r="K732">
        <v>686.380606925032</v>
      </c>
      <c r="L732">
        <v>573.75377610466501</v>
      </c>
      <c r="M732">
        <v>60.7064755684776</v>
      </c>
      <c r="N732">
        <v>2.8562401982154202</v>
      </c>
      <c r="O732">
        <v>9.2647147237419691</v>
      </c>
      <c r="P732">
        <v>108.433583959899</v>
      </c>
      <c r="Q732">
        <v>0.135891631229242</v>
      </c>
    </row>
    <row r="733" spans="1:17" x14ac:dyDescent="0.3">
      <c r="A733" t="s">
        <v>1606</v>
      </c>
      <c r="B733" t="s">
        <v>1607</v>
      </c>
      <c r="C733" t="s">
        <v>3148</v>
      </c>
      <c r="D733" t="s">
        <v>886</v>
      </c>
      <c r="E733">
        <v>5854.8222018719998</v>
      </c>
      <c r="F733">
        <v>33.04</v>
      </c>
      <c r="G733">
        <v>-43.325258020102801</v>
      </c>
      <c r="H733">
        <v>0.275230807810878</v>
      </c>
      <c r="I733">
        <v>-35.254251997286801</v>
      </c>
      <c r="J733">
        <v>8.3982280887080307</v>
      </c>
      <c r="K733">
        <v>35.281134262273703</v>
      </c>
      <c r="L733">
        <v>40.227649983554102</v>
      </c>
      <c r="M733">
        <v>58.367541921891302</v>
      </c>
      <c r="N733">
        <v>0.44220870358880598</v>
      </c>
      <c r="O733">
        <v>63.438256658595598</v>
      </c>
      <c r="P733">
        <v>16.2970784934882</v>
      </c>
      <c r="Q733">
        <v>-3.2445104624019999E-3</v>
      </c>
    </row>
    <row r="734" spans="1:17" hidden="1" x14ac:dyDescent="0.3">
      <c r="A734" t="s">
        <v>1608</v>
      </c>
      <c r="B734" t="s">
        <v>1609</v>
      </c>
      <c r="C734" t="s">
        <v>3151</v>
      </c>
      <c r="D734" t="s">
        <v>1610</v>
      </c>
      <c r="E734">
        <v>5838.0858937499997</v>
      </c>
      <c r="F734">
        <v>453.75</v>
      </c>
      <c r="G734">
        <v>37.973077869583598</v>
      </c>
      <c r="H734">
        <v>-10.0904602490996</v>
      </c>
      <c r="I734">
        <v>25.598979154908001</v>
      </c>
      <c r="J734">
        <v>-3.1725834662951802</v>
      </c>
      <c r="K734">
        <v>469.672517455096</v>
      </c>
      <c r="L734">
        <v>410.16289251604201</v>
      </c>
      <c r="M734">
        <v>26.0230692373535</v>
      </c>
      <c r="N734">
        <v>0.64654599460837503</v>
      </c>
      <c r="O734">
        <v>26.7107438016529</v>
      </c>
      <c r="P734">
        <v>99.801849405548197</v>
      </c>
      <c r="Q734">
        <v>0.15666605670820999</v>
      </c>
    </row>
    <row r="735" spans="1:17" x14ac:dyDescent="0.3">
      <c r="A735" t="s">
        <v>1611</v>
      </c>
      <c r="B735" t="s">
        <v>1612</v>
      </c>
      <c r="C735" t="s">
        <v>3147</v>
      </c>
      <c r="D735" t="s">
        <v>1613</v>
      </c>
      <c r="E735">
        <v>5831.1648703000001</v>
      </c>
      <c r="F735">
        <v>446.6</v>
      </c>
      <c r="G735">
        <v>-17.310315911817501</v>
      </c>
      <c r="H735">
        <v>-5.0374443116313996</v>
      </c>
      <c r="I735">
        <v>-20.914026007638402</v>
      </c>
      <c r="J735">
        <v>2.75357663662309</v>
      </c>
      <c r="K735">
        <v>470.57772063667198</v>
      </c>
      <c r="L735">
        <v>493.170420513838</v>
      </c>
      <c r="M735">
        <v>48.518176184526503</v>
      </c>
      <c r="N735">
        <v>0.56432076625649097</v>
      </c>
      <c r="O735">
        <v>49.876847290640299</v>
      </c>
      <c r="P735">
        <v>10.9427400322941</v>
      </c>
      <c r="Q735">
        <v>-1.8990765476216E-2</v>
      </c>
    </row>
    <row r="736" spans="1:17" x14ac:dyDescent="0.3">
      <c r="A736" t="s">
        <v>1614</v>
      </c>
      <c r="B736" t="s">
        <v>1615</v>
      </c>
      <c r="C736" t="s">
        <v>3134</v>
      </c>
      <c r="D736" t="s">
        <v>284</v>
      </c>
      <c r="E736">
        <v>5826.1715743199902</v>
      </c>
      <c r="F736">
        <v>1183.2</v>
      </c>
      <c r="G736">
        <v>62.644008424078699</v>
      </c>
      <c r="H736">
        <v>-9.9152121505846509</v>
      </c>
      <c r="I736">
        <v>9.1190226960809309</v>
      </c>
      <c r="J736">
        <v>-2.7475744905944999</v>
      </c>
      <c r="K736">
        <v>1272.7567640929899</v>
      </c>
      <c r="L736">
        <v>1104.0669991173199</v>
      </c>
      <c r="M736">
        <v>38.437973629809498</v>
      </c>
      <c r="N736">
        <v>0.55684598630663296</v>
      </c>
      <c r="O736">
        <v>27.9200473292765</v>
      </c>
      <c r="P736">
        <v>97.2</v>
      </c>
      <c r="Q736">
        <v>7.2403144182587004E-2</v>
      </c>
    </row>
    <row r="737" spans="1:17" x14ac:dyDescent="0.3">
      <c r="A737" t="s">
        <v>1616</v>
      </c>
      <c r="B737" t="s">
        <v>1617</v>
      </c>
      <c r="C737" t="s">
        <v>3147</v>
      </c>
      <c r="D737" t="s">
        <v>580</v>
      </c>
      <c r="E737">
        <v>5825.8883090250001</v>
      </c>
      <c r="F737">
        <v>331.95</v>
      </c>
      <c r="G737">
        <v>-16.9842468680785</v>
      </c>
      <c r="H737">
        <v>-4.3218640666169401</v>
      </c>
      <c r="I737">
        <v>-3.1836253387851099</v>
      </c>
      <c r="J737">
        <v>-1.0018122272793299</v>
      </c>
      <c r="K737">
        <v>352.35359092946197</v>
      </c>
      <c r="L737">
        <v>335.95300391405999</v>
      </c>
      <c r="M737">
        <v>39.648229904688002</v>
      </c>
      <c r="N737">
        <v>0.52000652210180098</v>
      </c>
      <c r="O737">
        <v>32.037957523723399</v>
      </c>
      <c r="P737">
        <v>33.286488656896097</v>
      </c>
      <c r="Q737">
        <v>0.102812898768811</v>
      </c>
    </row>
    <row r="738" spans="1:17" hidden="1" x14ac:dyDescent="0.3">
      <c r="A738" t="s">
        <v>1618</v>
      </c>
      <c r="B738" t="s">
        <v>1619</v>
      </c>
      <c r="C738" t="s">
        <v>3151</v>
      </c>
      <c r="D738" t="s">
        <v>277</v>
      </c>
      <c r="E738">
        <v>5822.2943100000002</v>
      </c>
      <c r="F738">
        <v>3003.35</v>
      </c>
      <c r="G738">
        <v>300.82039863117899</v>
      </c>
      <c r="H738">
        <v>9.7432749500391598</v>
      </c>
      <c r="I738">
        <v>78.632621718959101</v>
      </c>
      <c r="J738">
        <v>5.2044647593198201</v>
      </c>
      <c r="K738">
        <v>2747.9865172033901</v>
      </c>
      <c r="L738">
        <v>2032.4696348309201</v>
      </c>
      <c r="M738">
        <v>60.668869429212599</v>
      </c>
      <c r="N738">
        <v>0.96927176600141496</v>
      </c>
      <c r="O738">
        <v>19.100337955949101</v>
      </c>
      <c r="P738">
        <v>361.757847533632</v>
      </c>
      <c r="Q738">
        <v>0.32163084187341801</v>
      </c>
    </row>
    <row r="739" spans="1:17" x14ac:dyDescent="0.3">
      <c r="A739" t="s">
        <v>1620</v>
      </c>
      <c r="B739" t="s">
        <v>1621</v>
      </c>
      <c r="C739" t="s">
        <v>3140</v>
      </c>
      <c r="D739" t="s">
        <v>169</v>
      </c>
      <c r="E739">
        <v>5795.9863416400003</v>
      </c>
      <c r="F739">
        <v>639.54999999999995</v>
      </c>
      <c r="G739">
        <v>39.294960540286297</v>
      </c>
      <c r="H739">
        <v>3.5340505822133599</v>
      </c>
      <c r="I739">
        <v>17.6855603829061</v>
      </c>
      <c r="J739">
        <v>2.9617269244826301</v>
      </c>
      <c r="K739">
        <v>624.09249658323495</v>
      </c>
      <c r="L739">
        <v>570.73481741720195</v>
      </c>
      <c r="M739">
        <v>53.833541435859999</v>
      </c>
      <c r="N739">
        <v>0.83307042601167103</v>
      </c>
      <c r="O739">
        <v>12.844969118911701</v>
      </c>
      <c r="P739">
        <v>68.280489409288194</v>
      </c>
    </row>
    <row r="740" spans="1:17" hidden="1" x14ac:dyDescent="0.3">
      <c r="A740" t="s">
        <v>1622</v>
      </c>
      <c r="B740" t="s">
        <v>1623</v>
      </c>
      <c r="C740" t="s">
        <v>3151</v>
      </c>
      <c r="D740" t="s">
        <v>458</v>
      </c>
      <c r="E740">
        <v>5795.1691271999998</v>
      </c>
      <c r="F740">
        <v>402</v>
      </c>
      <c r="G740">
        <v>-29.3514363958414</v>
      </c>
      <c r="H740">
        <v>2.1010941364453601</v>
      </c>
      <c r="I740">
        <v>-18.358202560076499</v>
      </c>
      <c r="J740">
        <v>3.06600423504756</v>
      </c>
      <c r="K740">
        <v>406.41224020094899</v>
      </c>
      <c r="L740">
        <v>425.87196533191798</v>
      </c>
      <c r="M740">
        <v>57.154149497441999</v>
      </c>
      <c r="N740">
        <v>0.49697693734998499</v>
      </c>
      <c r="O740">
        <v>40.435323383084501</v>
      </c>
      <c r="P740">
        <v>6.34920634920634</v>
      </c>
      <c r="Q740">
        <v>-4.3790237599372998E-2</v>
      </c>
    </row>
    <row r="741" spans="1:17" x14ac:dyDescent="0.3">
      <c r="A741" t="s">
        <v>1624</v>
      </c>
      <c r="B741" t="s">
        <v>1625</v>
      </c>
      <c r="C741" t="s">
        <v>3137</v>
      </c>
      <c r="D741" t="s">
        <v>730</v>
      </c>
      <c r="E741">
        <v>5774.4612397299998</v>
      </c>
      <c r="F741">
        <v>118.39</v>
      </c>
      <c r="G741">
        <v>-41.997697516407499</v>
      </c>
      <c r="H741">
        <v>-0.71779415899825605</v>
      </c>
      <c r="I741">
        <v>-22.3041126738229</v>
      </c>
      <c r="J741">
        <v>0.50903886597450598</v>
      </c>
      <c r="K741">
        <v>124.85431117518</v>
      </c>
      <c r="L741">
        <v>133.813612104486</v>
      </c>
      <c r="M741">
        <v>48.606354546271398</v>
      </c>
      <c r="N741">
        <v>0.774842834986185</v>
      </c>
      <c r="O741">
        <v>37.596080750063301</v>
      </c>
      <c r="P741">
        <v>8.1187214611872101</v>
      </c>
      <c r="Q741">
        <v>-0.105439689182281</v>
      </c>
    </row>
    <row r="742" spans="1:17" x14ac:dyDescent="0.3">
      <c r="A742" t="s">
        <v>1626</v>
      </c>
      <c r="B742" t="s">
        <v>1627</v>
      </c>
      <c r="C742" t="s">
        <v>3137</v>
      </c>
      <c r="D742" t="s">
        <v>967</v>
      </c>
      <c r="E742">
        <v>5773.0375228399998</v>
      </c>
      <c r="F742">
        <v>672.4</v>
      </c>
      <c r="G742">
        <v>88.234087237202402</v>
      </c>
      <c r="H742">
        <v>-10.970893002599899</v>
      </c>
      <c r="I742">
        <v>135.75100810289001</v>
      </c>
      <c r="J742">
        <v>8.4409757333002702</v>
      </c>
      <c r="K742">
        <v>641.31454942193</v>
      </c>
      <c r="L742">
        <v>463.66455940711501</v>
      </c>
      <c r="M742">
        <v>54.866578017654199</v>
      </c>
      <c r="N742">
        <v>0.14314809371252701</v>
      </c>
      <c r="O742">
        <v>29.952409280190299</v>
      </c>
      <c r="P742">
        <v>211.58480074142699</v>
      </c>
      <c r="Q742">
        <v>7.2945353739802002E-2</v>
      </c>
    </row>
    <row r="743" spans="1:17" hidden="1" x14ac:dyDescent="0.3">
      <c r="A743" t="s">
        <v>1628</v>
      </c>
      <c r="B743" t="s">
        <v>1629</v>
      </c>
      <c r="C743" t="s">
        <v>3151</v>
      </c>
      <c r="D743" t="s">
        <v>1630</v>
      </c>
      <c r="E743">
        <v>5762.1097102800004</v>
      </c>
      <c r="F743">
        <v>323.39999999999998</v>
      </c>
      <c r="G743">
        <v>-19.280250689631</v>
      </c>
      <c r="H743">
        <v>-4.6577289257668397</v>
      </c>
      <c r="I743">
        <v>8.8544163786882706</v>
      </c>
      <c r="J743">
        <v>-5.3921935580382998</v>
      </c>
      <c r="K743">
        <v>329.12777694700497</v>
      </c>
      <c r="L743">
        <v>308.24884720993299</v>
      </c>
      <c r="M743">
        <v>34.960036391317502</v>
      </c>
      <c r="N743">
        <v>0.77159790684901997</v>
      </c>
      <c r="O743">
        <v>24.891774891774801</v>
      </c>
      <c r="P743">
        <v>37.150127226462999</v>
      </c>
      <c r="Q743">
        <v>0.11467610222695</v>
      </c>
    </row>
    <row r="744" spans="1:17" hidden="1" x14ac:dyDescent="0.3">
      <c r="A744" t="s">
        <v>1631</v>
      </c>
      <c r="B744" t="s">
        <v>1632</v>
      </c>
      <c r="C744" t="s">
        <v>3151</v>
      </c>
      <c r="D744" t="s">
        <v>21</v>
      </c>
      <c r="E744">
        <v>5737.1255652749996</v>
      </c>
      <c r="F744">
        <v>484.95</v>
      </c>
      <c r="G744">
        <v>-29.5148853047729</v>
      </c>
      <c r="H744">
        <v>5.8772641767875804</v>
      </c>
      <c r="I744">
        <v>-0.227854652828094</v>
      </c>
      <c r="J744">
        <v>-4.3298425449274403</v>
      </c>
      <c r="K744">
        <v>495.80867738089501</v>
      </c>
      <c r="L744">
        <v>479.756335148034</v>
      </c>
      <c r="M744">
        <v>34.657904453491902</v>
      </c>
      <c r="N744">
        <v>0.903934863964869</v>
      </c>
      <c r="O744">
        <v>23.517888442107399</v>
      </c>
      <c r="P744">
        <v>24.3142783901563</v>
      </c>
      <c r="Q744">
        <v>7.6003610792664003E-2</v>
      </c>
    </row>
    <row r="745" spans="1:17" x14ac:dyDescent="0.3">
      <c r="A745" t="s">
        <v>1633</v>
      </c>
      <c r="B745" t="s">
        <v>1634</v>
      </c>
      <c r="C745" t="s">
        <v>3150</v>
      </c>
      <c r="D745" t="s">
        <v>473</v>
      </c>
      <c r="E745">
        <v>5721.3936403799999</v>
      </c>
      <c r="F745">
        <v>2168.6999999999998</v>
      </c>
      <c r="G745">
        <v>9.4239998822808992</v>
      </c>
      <c r="H745">
        <v>6.79869798057923</v>
      </c>
      <c r="I745">
        <v>31.013837874488999</v>
      </c>
      <c r="J745">
        <v>6.1614186608465698</v>
      </c>
      <c r="K745">
        <v>1924.4732472043499</v>
      </c>
      <c r="L745">
        <v>1671.373019049</v>
      </c>
      <c r="M745">
        <v>59.163819633420502</v>
      </c>
      <c r="N745">
        <v>0.36775511429590202</v>
      </c>
      <c r="O745">
        <v>10.204269839074</v>
      </c>
      <c r="P745">
        <v>84.413265306122398</v>
      </c>
      <c r="Q745">
        <v>4.8114278393222E-2</v>
      </c>
    </row>
    <row r="746" spans="1:17" x14ac:dyDescent="0.3">
      <c r="A746" t="s">
        <v>1635</v>
      </c>
      <c r="B746" t="s">
        <v>1636</v>
      </c>
      <c r="C746" t="s">
        <v>3150</v>
      </c>
      <c r="D746" t="s">
        <v>284</v>
      </c>
      <c r="E746">
        <v>5713.2093066899997</v>
      </c>
      <c r="F746">
        <v>596.65</v>
      </c>
      <c r="G746">
        <v>-24.224447965129901</v>
      </c>
      <c r="H746">
        <v>-5.2948709842222001</v>
      </c>
      <c r="I746">
        <v>8.8640838988925292</v>
      </c>
      <c r="J746">
        <v>8.3050478518093698</v>
      </c>
      <c r="K746">
        <v>617.78318757868306</v>
      </c>
      <c r="L746">
        <v>581.60949801166305</v>
      </c>
      <c r="M746">
        <v>58.590108600426802</v>
      </c>
      <c r="N746">
        <v>0.447398143906104</v>
      </c>
      <c r="O746">
        <v>21.8134584764937</v>
      </c>
      <c r="P746">
        <v>37.1766869755144</v>
      </c>
      <c r="Q746">
        <v>4.0849251924438001E-2</v>
      </c>
    </row>
    <row r="747" spans="1:17" hidden="1" x14ac:dyDescent="0.3">
      <c r="A747" t="s">
        <v>1637</v>
      </c>
      <c r="B747" t="s">
        <v>1638</v>
      </c>
      <c r="C747" t="s">
        <v>3151</v>
      </c>
      <c r="D747" t="s">
        <v>46</v>
      </c>
      <c r="E747">
        <v>5708.3440907499999</v>
      </c>
      <c r="F747">
        <v>528.5</v>
      </c>
      <c r="G747">
        <v>832.82258920892605</v>
      </c>
      <c r="H747">
        <v>-7.3590635818603802</v>
      </c>
      <c r="I747">
        <v>61.796478429159897</v>
      </c>
      <c r="J747">
        <v>-2.03287888622362</v>
      </c>
      <c r="K747">
        <v>562.79715895617301</v>
      </c>
      <c r="L747">
        <v>415.82327774349102</v>
      </c>
      <c r="M747">
        <v>42.599009165855897</v>
      </c>
      <c r="N747">
        <v>1.18954978969166</v>
      </c>
      <c r="O747">
        <v>42.664143803216596</v>
      </c>
      <c r="P747">
        <v>866.886205634833</v>
      </c>
    </row>
    <row r="748" spans="1:17" hidden="1" x14ac:dyDescent="0.3">
      <c r="A748" t="s">
        <v>1639</v>
      </c>
      <c r="B748" t="s">
        <v>1640</v>
      </c>
      <c r="C748" t="s">
        <v>3148</v>
      </c>
      <c r="D748" t="s">
        <v>128</v>
      </c>
      <c r="E748">
        <v>5671.1003624599998</v>
      </c>
      <c r="F748">
        <v>146.38</v>
      </c>
      <c r="G748">
        <v>-38.535368260427099</v>
      </c>
      <c r="H748">
        <v>5.2348992280244904</v>
      </c>
      <c r="I748">
        <v>-18.750626185283298</v>
      </c>
      <c r="J748">
        <v>1.28592501916781</v>
      </c>
      <c r="K748">
        <v>154.047661492494</v>
      </c>
      <c r="M748">
        <v>51.632466792528596</v>
      </c>
      <c r="N748">
        <v>0.64216691021651695</v>
      </c>
      <c r="O748">
        <v>34.922803661702403</v>
      </c>
      <c r="P748">
        <v>8.4296296296296305</v>
      </c>
    </row>
    <row r="749" spans="1:17" x14ac:dyDescent="0.3">
      <c r="A749" t="s">
        <v>1641</v>
      </c>
      <c r="B749" t="s">
        <v>1642</v>
      </c>
      <c r="C749" t="s">
        <v>3140</v>
      </c>
      <c r="D749" t="s">
        <v>247</v>
      </c>
      <c r="E749">
        <v>5657.9596058650004</v>
      </c>
      <c r="F749">
        <v>659.05</v>
      </c>
      <c r="G749">
        <v>62.489896704131901</v>
      </c>
      <c r="H749">
        <v>24.199443005077899</v>
      </c>
      <c r="I749">
        <v>41.070723201974197</v>
      </c>
      <c r="J749">
        <v>7.8213850766215502</v>
      </c>
      <c r="K749">
        <v>577.09969884555198</v>
      </c>
      <c r="L749">
        <v>480.509369157359</v>
      </c>
      <c r="M749">
        <v>69.000199946158105</v>
      </c>
      <c r="N749">
        <v>0.92628196646409799</v>
      </c>
      <c r="O749">
        <v>4.3926864426067898</v>
      </c>
      <c r="P749">
        <v>91.528625399593096</v>
      </c>
    </row>
    <row r="750" spans="1:17" x14ac:dyDescent="0.3">
      <c r="A750" t="s">
        <v>1643</v>
      </c>
      <c r="B750" t="s">
        <v>1644</v>
      </c>
      <c r="C750" t="s">
        <v>3138</v>
      </c>
      <c r="D750" t="s">
        <v>237</v>
      </c>
      <c r="E750">
        <v>5596.6996278699999</v>
      </c>
      <c r="F750">
        <v>290.05</v>
      </c>
      <c r="G750">
        <v>11.616656855984299</v>
      </c>
      <c r="H750">
        <v>2.1188646383815599</v>
      </c>
      <c r="I750">
        <v>13.3973349818092</v>
      </c>
      <c r="J750">
        <v>1.3543560576150899</v>
      </c>
      <c r="K750">
        <v>285.88449301623803</v>
      </c>
      <c r="L750">
        <v>253.77551565040599</v>
      </c>
      <c r="M750">
        <v>51.583632837225899</v>
      </c>
      <c r="N750">
        <v>0.35272492332351502</v>
      </c>
      <c r="O750">
        <v>13.7390105154283</v>
      </c>
      <c r="P750">
        <v>59.324361439165003</v>
      </c>
      <c r="Q750">
        <v>0.133090812555821</v>
      </c>
    </row>
    <row r="751" spans="1:17" x14ac:dyDescent="0.3">
      <c r="A751" t="s">
        <v>1645</v>
      </c>
      <c r="B751" t="s">
        <v>1646</v>
      </c>
      <c r="C751" t="s">
        <v>3145</v>
      </c>
      <c r="D751" t="s">
        <v>438</v>
      </c>
      <c r="E751">
        <v>5553.7016244959996</v>
      </c>
      <c r="F751">
        <v>56.51</v>
      </c>
      <c r="G751">
        <v>-38.481894323185003</v>
      </c>
      <c r="H751">
        <v>-8.6209160459794596</v>
      </c>
      <c r="I751">
        <v>-29.189229374208299</v>
      </c>
      <c r="J751">
        <v>-3.5816245570084302</v>
      </c>
      <c r="K751">
        <v>62.096836529708</v>
      </c>
      <c r="L751">
        <v>66.802580950267497</v>
      </c>
      <c r="M751">
        <v>26.449508410689798</v>
      </c>
      <c r="N751">
        <v>0.33240645514616601</v>
      </c>
      <c r="O751">
        <v>73.420633516191799</v>
      </c>
      <c r="P751">
        <v>4.7645532072673404</v>
      </c>
      <c r="Q751">
        <v>-2.9512085481770998E-2</v>
      </c>
    </row>
    <row r="752" spans="1:17" x14ac:dyDescent="0.3">
      <c r="A752" t="s">
        <v>1647</v>
      </c>
      <c r="B752" t="s">
        <v>1648</v>
      </c>
      <c r="C752" t="s">
        <v>3146</v>
      </c>
      <c r="D752" t="s">
        <v>307</v>
      </c>
      <c r="E752">
        <v>5472.7092226799996</v>
      </c>
      <c r="F752">
        <v>2012.7</v>
      </c>
      <c r="G752">
        <v>58.954057594506899</v>
      </c>
      <c r="H752">
        <v>-8.3180326018405708</v>
      </c>
      <c r="I752">
        <v>51.368785234343299</v>
      </c>
      <c r="J752">
        <v>-12.226338579683301</v>
      </c>
      <c r="K752">
        <v>2201.5811930372201</v>
      </c>
      <c r="L752">
        <v>1789.94059181335</v>
      </c>
      <c r="M752">
        <v>22.789119395531799</v>
      </c>
      <c r="N752">
        <v>0.83429824513334105</v>
      </c>
      <c r="O752">
        <v>30.178367367218101</v>
      </c>
      <c r="P752">
        <v>111.562516424028</v>
      </c>
      <c r="Q752">
        <v>-1.0213842359287E-2</v>
      </c>
    </row>
    <row r="753" spans="1:17" x14ac:dyDescent="0.3">
      <c r="A753" t="s">
        <v>1649</v>
      </c>
      <c r="B753" t="s">
        <v>1650</v>
      </c>
      <c r="C753" t="s">
        <v>3150</v>
      </c>
      <c r="D753" t="s">
        <v>400</v>
      </c>
      <c r="E753">
        <v>5461.6093271999998</v>
      </c>
      <c r="F753">
        <v>111.33</v>
      </c>
      <c r="G753">
        <v>33.900261931336402</v>
      </c>
      <c r="H753">
        <v>-5.4361836195289301</v>
      </c>
      <c r="I753">
        <v>-0.90008144307896698</v>
      </c>
      <c r="J753">
        <v>3.8155028473721102</v>
      </c>
      <c r="K753">
        <v>121.456652674616</v>
      </c>
      <c r="L753">
        <v>115.261560429959</v>
      </c>
      <c r="M753">
        <v>47.945678145002901</v>
      </c>
      <c r="N753">
        <v>0.59440885226236195</v>
      </c>
      <c r="O753">
        <v>52.654271085960602</v>
      </c>
      <c r="P753">
        <v>64.203539823008796</v>
      </c>
      <c r="Q753">
        <v>7.3048500484308998E-2</v>
      </c>
    </row>
    <row r="754" spans="1:17" hidden="1" x14ac:dyDescent="0.3">
      <c r="A754" t="s">
        <v>1651</v>
      </c>
      <c r="B754" t="s">
        <v>1652</v>
      </c>
      <c r="C754" t="s">
        <v>3151</v>
      </c>
      <c r="D754" t="s">
        <v>131</v>
      </c>
      <c r="E754">
        <v>5440.4633780000004</v>
      </c>
      <c r="F754">
        <v>7133.35</v>
      </c>
      <c r="G754">
        <v>131.64582713949</v>
      </c>
      <c r="H754">
        <v>37.4568428092877</v>
      </c>
      <c r="I754">
        <v>9.1273356220208193</v>
      </c>
      <c r="J754">
        <v>-1.37389245306592</v>
      </c>
      <c r="K754">
        <v>6409.6598099861103</v>
      </c>
      <c r="L754">
        <v>5226.7175538383699</v>
      </c>
      <c r="M754">
        <v>58.170359566498298</v>
      </c>
      <c r="N754">
        <v>2.21442934159287</v>
      </c>
      <c r="O754">
        <v>8.7385309847406791</v>
      </c>
      <c r="P754">
        <v>222.61544027859401</v>
      </c>
      <c r="Q754">
        <v>0.32279309022769798</v>
      </c>
    </row>
    <row r="755" spans="1:17" x14ac:dyDescent="0.3">
      <c r="A755" t="s">
        <v>1653</v>
      </c>
      <c r="B755" t="s">
        <v>1654</v>
      </c>
      <c r="C755" t="s">
        <v>3150</v>
      </c>
      <c r="D755" t="s">
        <v>284</v>
      </c>
      <c r="E755">
        <v>5434.3371356030002</v>
      </c>
      <c r="F755">
        <v>161.57</v>
      </c>
      <c r="G755">
        <v>-21.881325343442299</v>
      </c>
      <c r="H755">
        <v>-3.8204480119209099</v>
      </c>
      <c r="I755">
        <v>-15.279202590172201</v>
      </c>
      <c r="J755">
        <v>0.85714171280018203</v>
      </c>
      <c r="K755">
        <v>168.738595504578</v>
      </c>
      <c r="L755">
        <v>167.51301016465899</v>
      </c>
      <c r="M755">
        <v>43.1954673551719</v>
      </c>
      <c r="N755">
        <v>0.64901442091278405</v>
      </c>
      <c r="O755">
        <v>35.916321099213903</v>
      </c>
      <c r="P755">
        <v>24.236831987696998</v>
      </c>
      <c r="Q755">
        <v>-4.8934320611092E-2</v>
      </c>
    </row>
    <row r="756" spans="1:17" x14ac:dyDescent="0.3">
      <c r="A756" t="s">
        <v>1655</v>
      </c>
      <c r="B756" t="s">
        <v>1656</v>
      </c>
      <c r="C756" t="s">
        <v>3141</v>
      </c>
      <c r="D756" t="s">
        <v>935</v>
      </c>
      <c r="E756">
        <v>5383.7993423480002</v>
      </c>
      <c r="F756">
        <v>181.88</v>
      </c>
      <c r="G756">
        <v>2.6329609788795798</v>
      </c>
      <c r="H756">
        <v>-4.9516089748509096</v>
      </c>
      <c r="I756">
        <v>-28.156494302040301</v>
      </c>
      <c r="J756">
        <v>8.7287898994361495</v>
      </c>
      <c r="K756">
        <v>197.90871343111701</v>
      </c>
      <c r="L756">
        <v>197.693877605696</v>
      </c>
      <c r="M756">
        <v>56.820401508449798</v>
      </c>
      <c r="N756">
        <v>0.74221865083473304</v>
      </c>
      <c r="O756">
        <v>39.982405981966103</v>
      </c>
      <c r="P756">
        <v>34.6262028127313</v>
      </c>
      <c r="Q756">
        <v>3.7335713619462002E-2</v>
      </c>
    </row>
    <row r="757" spans="1:17" hidden="1" x14ac:dyDescent="0.3">
      <c r="A757" t="s">
        <v>1657</v>
      </c>
      <c r="B757" t="s">
        <v>1658</v>
      </c>
      <c r="C757" t="s">
        <v>3151</v>
      </c>
      <c r="D757" t="s">
        <v>580</v>
      </c>
      <c r="E757">
        <v>5323.9997823000003</v>
      </c>
      <c r="F757">
        <v>2103.6999999999998</v>
      </c>
      <c r="G757">
        <v>114.205222070801</v>
      </c>
      <c r="H757">
        <v>14.1302784143216</v>
      </c>
      <c r="I757">
        <v>84.644427507799904</v>
      </c>
      <c r="J757">
        <v>-3.5954060530595102</v>
      </c>
      <c r="K757">
        <v>1968.1238850781001</v>
      </c>
      <c r="L757">
        <v>1522.1208737910099</v>
      </c>
      <c r="M757">
        <v>42.841719039632601</v>
      </c>
      <c r="N757">
        <v>0.947845928855371</v>
      </c>
      <c r="O757">
        <v>15.862527926985701</v>
      </c>
      <c r="P757">
        <v>159.34783948714701</v>
      </c>
      <c r="Q757">
        <v>0.16511507293644601</v>
      </c>
    </row>
    <row r="758" spans="1:17" x14ac:dyDescent="0.3">
      <c r="A758" t="s">
        <v>1659</v>
      </c>
      <c r="B758" t="s">
        <v>1660</v>
      </c>
      <c r="C758" t="s">
        <v>3136</v>
      </c>
      <c r="D758" t="s">
        <v>24</v>
      </c>
      <c r="E758">
        <v>5309.4218866000001</v>
      </c>
      <c r="F758">
        <v>314</v>
      </c>
      <c r="G758">
        <v>-31.828761416361498</v>
      </c>
      <c r="H758">
        <v>6.2333457805701098</v>
      </c>
      <c r="I758">
        <v>-22.489821712429201</v>
      </c>
      <c r="J758">
        <v>3.8848709448376102</v>
      </c>
      <c r="K758">
        <v>317.532219232459</v>
      </c>
      <c r="L758">
        <v>336.25139452665002</v>
      </c>
      <c r="M758">
        <v>60.588612741737201</v>
      </c>
      <c r="N758">
        <v>0.98328159865271503</v>
      </c>
      <c r="O758">
        <v>34.474522292993598</v>
      </c>
      <c r="P758">
        <v>7.5158363293956496</v>
      </c>
      <c r="Q758">
        <v>-2.1646673358807999E-2</v>
      </c>
    </row>
    <row r="759" spans="1:17" x14ac:dyDescent="0.3">
      <c r="A759" t="s">
        <v>1661</v>
      </c>
      <c r="B759" t="s">
        <v>1662</v>
      </c>
      <c r="C759" t="s">
        <v>3146</v>
      </c>
      <c r="D759" t="s">
        <v>1613</v>
      </c>
      <c r="E759">
        <v>5299.2680025</v>
      </c>
      <c r="F759">
        <v>443.75</v>
      </c>
      <c r="G759">
        <v>19.1705635800617</v>
      </c>
      <c r="H759">
        <v>20.052938960386399</v>
      </c>
      <c r="I759">
        <v>14.929559313994501</v>
      </c>
      <c r="J759">
        <v>5.9264352903083299</v>
      </c>
      <c r="K759">
        <v>419.64716950580902</v>
      </c>
      <c r="L759">
        <v>382.88504267486201</v>
      </c>
      <c r="M759">
        <v>64.189629648922207</v>
      </c>
      <c r="N759">
        <v>0.89536520655386298</v>
      </c>
      <c r="O759">
        <v>4.1464788732394204</v>
      </c>
      <c r="P759">
        <v>55.565293602103402</v>
      </c>
      <c r="Q759">
        <v>6.1735124394520002E-2</v>
      </c>
    </row>
    <row r="760" spans="1:17" x14ac:dyDescent="0.3">
      <c r="A760" t="s">
        <v>1663</v>
      </c>
      <c r="B760" t="s">
        <v>1664</v>
      </c>
      <c r="C760" t="s">
        <v>3140</v>
      </c>
      <c r="D760" t="s">
        <v>473</v>
      </c>
      <c r="E760">
        <v>5293.63295475</v>
      </c>
      <c r="F760">
        <v>473.15</v>
      </c>
      <c r="G760">
        <v>24.639882147480499</v>
      </c>
      <c r="H760">
        <v>-3.9905709429126901</v>
      </c>
      <c r="I760">
        <v>12.5530365202748</v>
      </c>
      <c r="J760">
        <v>2.5870197678295601</v>
      </c>
      <c r="K760">
        <v>467.72568745834201</v>
      </c>
      <c r="L760">
        <v>415.30909869963102</v>
      </c>
      <c r="M760">
        <v>45.300808255404398</v>
      </c>
      <c r="N760">
        <v>0.409804249294</v>
      </c>
      <c r="O760">
        <v>20.6805452816231</v>
      </c>
      <c r="P760">
        <v>55.182026894063597</v>
      </c>
      <c r="Q760">
        <v>7.5228348957620001E-3</v>
      </c>
    </row>
    <row r="761" spans="1:17" x14ac:dyDescent="0.3">
      <c r="A761" t="s">
        <v>1665</v>
      </c>
      <c r="B761" t="s">
        <v>1666</v>
      </c>
      <c r="C761" t="s">
        <v>3146</v>
      </c>
      <c r="D761" t="s">
        <v>307</v>
      </c>
      <c r="E761">
        <v>5279.7391707549996</v>
      </c>
      <c r="F761">
        <v>247.45</v>
      </c>
      <c r="G761">
        <v>-13.147250146599401</v>
      </c>
      <c r="H761">
        <v>8.6439283827575402</v>
      </c>
      <c r="I761">
        <v>2.41081148866928</v>
      </c>
      <c r="J761">
        <v>14.375270729311101</v>
      </c>
      <c r="K761">
        <v>243.41053457814701</v>
      </c>
      <c r="L761">
        <v>241.711207963915</v>
      </c>
      <c r="M761">
        <v>64.268864691847</v>
      </c>
      <c r="N761">
        <v>2.0234982978157401</v>
      </c>
      <c r="O761">
        <v>20.064659527177199</v>
      </c>
      <c r="P761">
        <v>30.925925925925899</v>
      </c>
      <c r="Q761">
        <v>-0.108246437012327</v>
      </c>
    </row>
    <row r="762" spans="1:17" hidden="1" x14ac:dyDescent="0.3">
      <c r="A762" t="s">
        <v>1667</v>
      </c>
      <c r="B762" t="s">
        <v>1668</v>
      </c>
      <c r="C762" t="s">
        <v>3151</v>
      </c>
      <c r="D762" t="s">
        <v>277</v>
      </c>
      <c r="E762">
        <v>5278.8742206750003</v>
      </c>
      <c r="F762">
        <v>429.75</v>
      </c>
      <c r="G762">
        <v>81.044933484835695</v>
      </c>
      <c r="H762">
        <v>6.1238620073808301</v>
      </c>
      <c r="I762">
        <v>35.173881502993702</v>
      </c>
      <c r="J762">
        <v>3.6507706017736798</v>
      </c>
      <c r="K762">
        <v>409.72309478937899</v>
      </c>
      <c r="L762">
        <v>332.30494687018</v>
      </c>
      <c r="M762">
        <v>57.132599249489402</v>
      </c>
      <c r="N762">
        <v>0.119067753853473</v>
      </c>
      <c r="O762">
        <v>14.776032577079601</v>
      </c>
      <c r="P762">
        <v>109.073218195086</v>
      </c>
    </row>
    <row r="763" spans="1:17" x14ac:dyDescent="0.3">
      <c r="A763" t="s">
        <v>1669</v>
      </c>
      <c r="B763" t="s">
        <v>1670</v>
      </c>
      <c r="C763" t="s">
        <v>3144</v>
      </c>
      <c r="D763" t="s">
        <v>75</v>
      </c>
      <c r="E763">
        <v>5247.9065403280001</v>
      </c>
      <c r="F763">
        <v>231.58</v>
      </c>
      <c r="G763">
        <v>-3.15781607168742</v>
      </c>
      <c r="H763">
        <v>8.8930843706738596</v>
      </c>
      <c r="I763">
        <v>8.5939867205170994</v>
      </c>
      <c r="J763">
        <v>3.6242743595021798</v>
      </c>
      <c r="K763">
        <v>225.37061768861801</v>
      </c>
      <c r="L763">
        <v>216.835284560041</v>
      </c>
      <c r="M763">
        <v>59.985790670477201</v>
      </c>
      <c r="N763">
        <v>1.0870145158292801</v>
      </c>
      <c r="O763">
        <v>11.408584506434</v>
      </c>
      <c r="P763">
        <v>25.5176151761517</v>
      </c>
      <c r="Q763">
        <v>-5.9618883543103997E-2</v>
      </c>
    </row>
    <row r="764" spans="1:17" x14ac:dyDescent="0.3">
      <c r="A764" t="s">
        <v>1671</v>
      </c>
      <c r="B764" t="s">
        <v>1672</v>
      </c>
      <c r="C764" t="s">
        <v>3147</v>
      </c>
      <c r="D764" t="s">
        <v>161</v>
      </c>
      <c r="E764">
        <v>5243.2913055999998</v>
      </c>
      <c r="F764">
        <v>4638.8</v>
      </c>
      <c r="G764">
        <v>120.65309411945</v>
      </c>
      <c r="H764">
        <v>1.89580971962654</v>
      </c>
      <c r="I764">
        <v>32.967362039458898</v>
      </c>
      <c r="J764">
        <v>-1.6005482123953401</v>
      </c>
      <c r="K764">
        <v>4725.3521386182501</v>
      </c>
      <c r="L764">
        <v>4055.3247892447698</v>
      </c>
      <c r="M764">
        <v>44.410631134633903</v>
      </c>
      <c r="N764">
        <v>0.70848205189399904</v>
      </c>
      <c r="O764">
        <v>22.653487971026902</v>
      </c>
      <c r="P764">
        <v>159.803976477177</v>
      </c>
      <c r="Q764">
        <v>0.18328887157426799</v>
      </c>
    </row>
    <row r="765" spans="1:17" hidden="1" x14ac:dyDescent="0.3">
      <c r="A765" t="s">
        <v>1673</v>
      </c>
      <c r="B765" t="s">
        <v>1674</v>
      </c>
      <c r="C765" t="s">
        <v>3151</v>
      </c>
      <c r="D765" t="s">
        <v>265</v>
      </c>
      <c r="E765">
        <v>5234.666526</v>
      </c>
      <c r="F765">
        <v>535.95000000000005</v>
      </c>
      <c r="G765">
        <v>35.219840038004598</v>
      </c>
      <c r="H765">
        <v>18.339525855578401</v>
      </c>
      <c r="I765">
        <v>33.660985346029904</v>
      </c>
      <c r="J765">
        <v>16.946385578652301</v>
      </c>
      <c r="K765">
        <v>441.205274588051</v>
      </c>
      <c r="L765">
        <v>408.09224875074801</v>
      </c>
      <c r="M765">
        <v>75.405172502808298</v>
      </c>
      <c r="N765">
        <v>2.05163589721192</v>
      </c>
      <c r="O765">
        <v>2.7148054855863299</v>
      </c>
      <c r="P765">
        <v>79.382478453685806</v>
      </c>
      <c r="Q765">
        <v>0.14822325845210399</v>
      </c>
    </row>
    <row r="766" spans="1:17" x14ac:dyDescent="0.3">
      <c r="A766" t="s">
        <v>1675</v>
      </c>
      <c r="B766" t="s">
        <v>1676</v>
      </c>
      <c r="C766" t="s">
        <v>3147</v>
      </c>
      <c r="D766" t="s">
        <v>470</v>
      </c>
      <c r="E766">
        <v>5230.6446474900004</v>
      </c>
      <c r="F766">
        <v>473.1</v>
      </c>
      <c r="G766">
        <v>-51.799630810784997</v>
      </c>
      <c r="H766">
        <v>-7.6676076679395004</v>
      </c>
      <c r="I766">
        <v>-32.675998307429701</v>
      </c>
      <c r="J766">
        <v>-4.7656501981316204</v>
      </c>
      <c r="K766">
        <v>552.41758323693102</v>
      </c>
      <c r="L766">
        <v>607.56965173210995</v>
      </c>
      <c r="M766">
        <v>11.8302055007095</v>
      </c>
      <c r="N766">
        <v>0.95491825237141703</v>
      </c>
      <c r="O766">
        <v>64.024519129148104</v>
      </c>
      <c r="P766">
        <v>0.58467098968852904</v>
      </c>
      <c r="Q766">
        <v>-0.108722637149595</v>
      </c>
    </row>
    <row r="767" spans="1:17" hidden="1" x14ac:dyDescent="0.3">
      <c r="A767" t="s">
        <v>1677</v>
      </c>
      <c r="B767" t="s">
        <v>1678</v>
      </c>
      <c r="C767" t="s">
        <v>3151</v>
      </c>
      <c r="D767" t="s">
        <v>397</v>
      </c>
      <c r="E767">
        <v>5216.7845887499998</v>
      </c>
      <c r="F767">
        <v>287.5</v>
      </c>
      <c r="G767">
        <v>-28.4960116858866</v>
      </c>
      <c r="H767">
        <v>3.5267435019659499</v>
      </c>
      <c r="I767">
        <v>-11.692150499926599</v>
      </c>
      <c r="J767">
        <v>-2.42503254108914</v>
      </c>
      <c r="K767">
        <v>288.68570380979298</v>
      </c>
      <c r="L767">
        <v>291.010347769286</v>
      </c>
      <c r="M767">
        <v>46.989696354007599</v>
      </c>
      <c r="N767">
        <v>1.2572476430347901</v>
      </c>
      <c r="O767">
        <v>34.939130434782598</v>
      </c>
      <c r="P767">
        <v>6.6988309519391498</v>
      </c>
      <c r="Q767">
        <v>1.9686009447469999E-3</v>
      </c>
    </row>
    <row r="768" spans="1:17" hidden="1" x14ac:dyDescent="0.3">
      <c r="A768" t="s">
        <v>1679</v>
      </c>
      <c r="B768" t="s">
        <v>1680</v>
      </c>
      <c r="C768" t="s">
        <v>3151</v>
      </c>
      <c r="D768" t="s">
        <v>886</v>
      </c>
      <c r="E768">
        <v>5213.9218259999998</v>
      </c>
      <c r="F768">
        <v>607.9</v>
      </c>
      <c r="G768">
        <v>13.982926385320001</v>
      </c>
      <c r="H768">
        <v>-5.20621826765744</v>
      </c>
      <c r="I768">
        <v>-15.4186984230486</v>
      </c>
      <c r="J768">
        <v>1.9207753873556099</v>
      </c>
      <c r="K768">
        <v>665.42285071408503</v>
      </c>
      <c r="L768">
        <v>660.98438565936101</v>
      </c>
      <c r="M768">
        <v>45.994688698822401</v>
      </c>
      <c r="N768">
        <v>0.47788638833324298</v>
      </c>
      <c r="O768">
        <v>53.117289027800602</v>
      </c>
      <c r="P768">
        <v>49.7659522049765</v>
      </c>
      <c r="Q768">
        <v>4.8154981262851997E-2</v>
      </c>
    </row>
    <row r="769" spans="1:17" x14ac:dyDescent="0.3">
      <c r="A769" t="s">
        <v>1681</v>
      </c>
      <c r="B769" t="s">
        <v>1682</v>
      </c>
      <c r="C769" t="s">
        <v>3142</v>
      </c>
      <c r="D769" t="s">
        <v>202</v>
      </c>
      <c r="E769">
        <v>5200.4786347500003</v>
      </c>
      <c r="F769">
        <v>727.15</v>
      </c>
      <c r="G769">
        <v>35.517679131833603</v>
      </c>
      <c r="H769">
        <v>11.4307558075709</v>
      </c>
      <c r="I769">
        <v>8.3128214048361802</v>
      </c>
      <c r="J769">
        <v>7.9784156162046802</v>
      </c>
      <c r="K769">
        <v>689.781124922142</v>
      </c>
      <c r="L769">
        <v>639.35266296707903</v>
      </c>
      <c r="M769">
        <v>62.052663427756499</v>
      </c>
      <c r="N769">
        <v>0.77778723492308799</v>
      </c>
      <c r="O769">
        <v>9.9016709069655402</v>
      </c>
      <c r="P769">
        <v>63.7725225225225</v>
      </c>
      <c r="Q769">
        <v>0.143016403960532</v>
      </c>
    </row>
    <row r="770" spans="1:17" hidden="1" x14ac:dyDescent="0.3">
      <c r="A770" t="s">
        <v>1683</v>
      </c>
      <c r="B770" t="s">
        <v>1684</v>
      </c>
      <c r="C770" t="s">
        <v>3151</v>
      </c>
      <c r="D770" t="s">
        <v>1685</v>
      </c>
      <c r="E770">
        <v>5168.879891351</v>
      </c>
      <c r="F770">
        <v>66.92</v>
      </c>
      <c r="G770">
        <v>1.67890667754011</v>
      </c>
      <c r="H770">
        <v>12.055605712711801</v>
      </c>
      <c r="I770">
        <v>2.8950102655833598</v>
      </c>
      <c r="J770">
        <v>2.9262044632706599</v>
      </c>
      <c r="K770">
        <v>63.459288143066402</v>
      </c>
      <c r="L770">
        <v>59.630849103319697</v>
      </c>
      <c r="M770">
        <v>56.425916595309197</v>
      </c>
      <c r="N770">
        <v>1.1549903944633699</v>
      </c>
      <c r="O770">
        <v>0.98625224148236601</v>
      </c>
      <c r="P770">
        <v>31.9400630914826</v>
      </c>
      <c r="Q770">
        <v>-3.0196124243903E-2</v>
      </c>
    </row>
    <row r="771" spans="1:17" x14ac:dyDescent="0.3">
      <c r="A771" t="s">
        <v>1686</v>
      </c>
      <c r="B771" t="s">
        <v>1687</v>
      </c>
      <c r="C771" t="s">
        <v>3147</v>
      </c>
      <c r="D771" t="s">
        <v>265</v>
      </c>
      <c r="E771">
        <v>5139.4662622349997</v>
      </c>
      <c r="F771">
        <v>1670.85</v>
      </c>
      <c r="G771">
        <v>-58.355332581938399</v>
      </c>
      <c r="H771">
        <v>-0.37235585349528899</v>
      </c>
      <c r="I771">
        <v>-18.1320038903254</v>
      </c>
      <c r="J771">
        <v>4.2580024660389997</v>
      </c>
      <c r="K771">
        <v>1716.7498163571399</v>
      </c>
      <c r="L771">
        <v>1855.4221528148701</v>
      </c>
      <c r="M771">
        <v>51.040924738314601</v>
      </c>
      <c r="N771">
        <v>1.48566035671193</v>
      </c>
      <c r="O771">
        <v>54.591974144896298</v>
      </c>
      <c r="P771">
        <v>11.732646783469299</v>
      </c>
      <c r="Q771">
        <v>-1.9900136620895001E-2</v>
      </c>
    </row>
    <row r="772" spans="1:17" x14ac:dyDescent="0.3">
      <c r="A772" t="s">
        <v>1688</v>
      </c>
      <c r="B772" t="s">
        <v>1689</v>
      </c>
      <c r="C772" t="s">
        <v>3145</v>
      </c>
      <c r="D772" t="s">
        <v>139</v>
      </c>
      <c r="E772">
        <v>5122.875</v>
      </c>
      <c r="F772">
        <v>179.75</v>
      </c>
      <c r="G772">
        <v>5.3526460766011201</v>
      </c>
      <c r="H772">
        <v>-3.85489793300572</v>
      </c>
      <c r="I772">
        <v>-20.9931742028507</v>
      </c>
      <c r="J772">
        <v>-0.45811446663161798</v>
      </c>
      <c r="K772">
        <v>190.341395379332</v>
      </c>
      <c r="L772">
        <v>188.25666713772799</v>
      </c>
      <c r="M772">
        <v>44.501795447854597</v>
      </c>
      <c r="N772">
        <v>1.01292635671556</v>
      </c>
      <c r="O772">
        <v>47.399165507649499</v>
      </c>
      <c r="P772">
        <v>33.049592894152397</v>
      </c>
      <c r="Q772">
        <v>1.7936401689980001E-2</v>
      </c>
    </row>
    <row r="773" spans="1:17" x14ac:dyDescent="0.3">
      <c r="A773" t="s">
        <v>1690</v>
      </c>
      <c r="B773" t="s">
        <v>1691</v>
      </c>
      <c r="C773" t="s">
        <v>3148</v>
      </c>
      <c r="D773" t="s">
        <v>128</v>
      </c>
      <c r="E773">
        <v>5112.5647934750004</v>
      </c>
      <c r="F773">
        <v>1080.8499999999999</v>
      </c>
      <c r="G773">
        <v>33.772505357314898</v>
      </c>
      <c r="H773">
        <v>13.459555598760801</v>
      </c>
      <c r="I773">
        <v>42.528630525048001</v>
      </c>
      <c r="J773">
        <v>5.9827563216729898</v>
      </c>
      <c r="K773">
        <v>958.43778432776799</v>
      </c>
      <c r="L773">
        <v>841.82798569852298</v>
      </c>
      <c r="M773">
        <v>65.572128067801998</v>
      </c>
      <c r="N773">
        <v>0.78503154912536199</v>
      </c>
      <c r="O773">
        <v>0.90206781699588801</v>
      </c>
      <c r="P773">
        <v>73.240903991024098</v>
      </c>
      <c r="Q773">
        <v>-7.1791204130439998E-3</v>
      </c>
    </row>
    <row r="774" spans="1:17" x14ac:dyDescent="0.3">
      <c r="A774" t="s">
        <v>1692</v>
      </c>
      <c r="B774" t="s">
        <v>1693</v>
      </c>
      <c r="C774" t="s">
        <v>3147</v>
      </c>
      <c r="D774" t="s">
        <v>265</v>
      </c>
      <c r="E774">
        <v>5109.2970386999996</v>
      </c>
      <c r="F774">
        <v>644.25</v>
      </c>
      <c r="G774">
        <v>-26.106557413062401</v>
      </c>
      <c r="H774">
        <v>-1.81447768462457</v>
      </c>
      <c r="I774">
        <v>-13.690471591338399</v>
      </c>
      <c r="J774">
        <v>-0.19742395747549599</v>
      </c>
      <c r="K774">
        <v>689.66716008099695</v>
      </c>
      <c r="L774">
        <v>696.61690479173205</v>
      </c>
      <c r="M774">
        <v>39.540290550261297</v>
      </c>
      <c r="N774">
        <v>0.88108092772649604</v>
      </c>
      <c r="O774">
        <v>37.182770663562202</v>
      </c>
      <c r="P774">
        <v>10.962797106441601</v>
      </c>
    </row>
    <row r="775" spans="1:17" x14ac:dyDescent="0.3">
      <c r="A775" t="s">
        <v>1694</v>
      </c>
      <c r="B775" t="s">
        <v>1695</v>
      </c>
      <c r="C775" t="s">
        <v>3147</v>
      </c>
      <c r="D775" t="s">
        <v>202</v>
      </c>
      <c r="E775">
        <v>5107.9461519449997</v>
      </c>
      <c r="F775">
        <v>7521.15</v>
      </c>
      <c r="G775">
        <v>60.575573916157303</v>
      </c>
      <c r="H775">
        <v>-4.5121756545865699</v>
      </c>
      <c r="I775">
        <v>-14.337125621543899</v>
      </c>
      <c r="J775">
        <v>-2.05545389742429</v>
      </c>
      <c r="K775">
        <v>7528.4135731861597</v>
      </c>
      <c r="L775">
        <v>7004.4921866445702</v>
      </c>
      <c r="M775">
        <v>37.161201621341597</v>
      </c>
      <c r="N775">
        <v>0.52497622254071996</v>
      </c>
      <c r="O775">
        <v>20.764776663143198</v>
      </c>
      <c r="P775">
        <v>91.377862595419799</v>
      </c>
      <c r="Q775">
        <v>0.114624131177717</v>
      </c>
    </row>
    <row r="776" spans="1:17" hidden="1" x14ac:dyDescent="0.3">
      <c r="A776" t="s">
        <v>1696</v>
      </c>
      <c r="B776" t="s">
        <v>1697</v>
      </c>
      <c r="C776" t="s">
        <v>3151</v>
      </c>
      <c r="D776" t="s">
        <v>21</v>
      </c>
      <c r="E776">
        <v>5031.6419832000001</v>
      </c>
      <c r="F776">
        <v>86.1</v>
      </c>
      <c r="G776">
        <v>-33.125287887961598</v>
      </c>
      <c r="H776">
        <v>-11.9677151510604</v>
      </c>
      <c r="I776">
        <v>-39.661969209857403</v>
      </c>
      <c r="J776">
        <v>-0.96939944039124104</v>
      </c>
      <c r="K776">
        <v>103.32404017779101</v>
      </c>
      <c r="L776">
        <v>107.75490641547999</v>
      </c>
      <c r="M776">
        <v>42.4043052746974</v>
      </c>
      <c r="N776">
        <v>0.97367784604511598</v>
      </c>
      <c r="O776">
        <v>66.3182346109175</v>
      </c>
      <c r="P776">
        <v>27.5555555555555</v>
      </c>
      <c r="Q776">
        <v>0.27171885384553901</v>
      </c>
    </row>
    <row r="777" spans="1:17" x14ac:dyDescent="0.3">
      <c r="A777" t="s">
        <v>1698</v>
      </c>
      <c r="B777" t="s">
        <v>1699</v>
      </c>
      <c r="C777" t="s">
        <v>3140</v>
      </c>
      <c r="D777" t="s">
        <v>51</v>
      </c>
      <c r="E777">
        <v>5018.1025799999998</v>
      </c>
      <c r="F777">
        <v>623.5</v>
      </c>
      <c r="G777">
        <v>122.53491897104701</v>
      </c>
      <c r="H777">
        <v>16.470271737848002</v>
      </c>
      <c r="I777">
        <v>41.868538255938098</v>
      </c>
      <c r="J777">
        <v>14.011564249511199</v>
      </c>
      <c r="K777">
        <v>555.92914648278804</v>
      </c>
      <c r="L777">
        <v>447.86135982628599</v>
      </c>
      <c r="M777">
        <v>75.234764882531493</v>
      </c>
      <c r="N777">
        <v>0.87499728281019895</v>
      </c>
      <c r="O777">
        <v>8.2598235765837895</v>
      </c>
      <c r="P777">
        <v>160.008340283569</v>
      </c>
      <c r="Q777">
        <v>1.8920642827149E-2</v>
      </c>
    </row>
    <row r="778" spans="1:17" hidden="1" x14ac:dyDescent="0.3">
      <c r="A778" t="s">
        <v>1700</v>
      </c>
      <c r="B778" t="s">
        <v>1701</v>
      </c>
      <c r="C778" t="s">
        <v>3151</v>
      </c>
      <c r="D778" t="s">
        <v>502</v>
      </c>
      <c r="E778">
        <v>4998.5524391500003</v>
      </c>
      <c r="F778">
        <v>4801.1000000000004</v>
      </c>
      <c r="G778">
        <v>28.4851859181435</v>
      </c>
      <c r="H778">
        <v>-4.9193390976119202</v>
      </c>
      <c r="I778">
        <v>-12.3308249271861</v>
      </c>
      <c r="J778">
        <v>1.5465655061791901</v>
      </c>
      <c r="K778">
        <v>5239.7618776332101</v>
      </c>
      <c r="L778">
        <v>5036.8089373515204</v>
      </c>
      <c r="M778">
        <v>46.306257409326001</v>
      </c>
      <c r="N778">
        <v>0.79144890850501903</v>
      </c>
      <c r="O778">
        <v>39.528441398845999</v>
      </c>
      <c r="P778">
        <v>58.178074293715497</v>
      </c>
      <c r="Q778">
        <v>0.13124093369897799</v>
      </c>
    </row>
    <row r="779" spans="1:17" hidden="1" x14ac:dyDescent="0.3">
      <c r="A779" t="s">
        <v>1702</v>
      </c>
      <c r="B779" t="s">
        <v>1703</v>
      </c>
      <c r="C779" t="s">
        <v>3151</v>
      </c>
      <c r="D779" t="s">
        <v>202</v>
      </c>
      <c r="E779">
        <v>4972.4016082899998</v>
      </c>
      <c r="F779">
        <v>2255.4499999999998</v>
      </c>
      <c r="G779">
        <v>22.329560942273002</v>
      </c>
      <c r="H779">
        <v>9.2717619731225405</v>
      </c>
      <c r="I779">
        <v>29.1265575979155</v>
      </c>
      <c r="J779">
        <v>4.35549483061373</v>
      </c>
      <c r="K779">
        <v>2151.5679648127798</v>
      </c>
      <c r="L779">
        <v>1740.1753492774901</v>
      </c>
      <c r="M779">
        <v>61.423085234448003</v>
      </c>
      <c r="N779">
        <v>0.65860397563796302</v>
      </c>
      <c r="O779">
        <v>15.276330665720799</v>
      </c>
      <c r="P779">
        <v>87.345294459672701</v>
      </c>
    </row>
    <row r="780" spans="1:17" hidden="1" x14ac:dyDescent="0.3">
      <c r="A780" t="s">
        <v>1704</v>
      </c>
      <c r="B780" t="s">
        <v>1705</v>
      </c>
      <c r="C780" t="s">
        <v>3151</v>
      </c>
      <c r="D780" t="s">
        <v>502</v>
      </c>
      <c r="E780">
        <v>4961.25</v>
      </c>
      <c r="F780">
        <v>248062.5</v>
      </c>
      <c r="G780">
        <v>7727676.8732367205</v>
      </c>
      <c r="H780">
        <v>6692540.7304462604</v>
      </c>
      <c r="I780">
        <v>7360797.9641714301</v>
      </c>
      <c r="J780">
        <v>6692535.3562129503</v>
      </c>
      <c r="K780">
        <v>18632.5786808925</v>
      </c>
      <c r="L780">
        <v>4799.0603067163702</v>
      </c>
      <c r="M780">
        <v>100</v>
      </c>
      <c r="N780">
        <v>6</v>
      </c>
      <c r="O780">
        <v>0</v>
      </c>
      <c r="P780">
        <v>7727703.7383177504</v>
      </c>
    </row>
    <row r="781" spans="1:17" hidden="1" x14ac:dyDescent="0.3">
      <c r="A781" t="s">
        <v>1706</v>
      </c>
      <c r="B781" t="s">
        <v>1707</v>
      </c>
      <c r="C781" t="s">
        <v>3151</v>
      </c>
      <c r="D781" t="s">
        <v>247</v>
      </c>
      <c r="E781">
        <v>4953.9791285599904</v>
      </c>
      <c r="F781">
        <v>935.2</v>
      </c>
      <c r="G781">
        <v>43.387968306565497</v>
      </c>
      <c r="H781">
        <v>22.523706417566899</v>
      </c>
      <c r="I781">
        <v>38.103236300402401</v>
      </c>
      <c r="J781">
        <v>2.3244728858477099</v>
      </c>
      <c r="K781">
        <v>852.69107141519498</v>
      </c>
      <c r="L781">
        <v>735.97355401408004</v>
      </c>
      <c r="M781">
        <v>73.223112363421095</v>
      </c>
      <c r="N781">
        <v>1.33605455750146</v>
      </c>
      <c r="O781">
        <v>4.3145851154833004</v>
      </c>
      <c r="P781">
        <v>75.789473684210506</v>
      </c>
      <c r="Q781">
        <v>-4.6972167388778997E-2</v>
      </c>
    </row>
    <row r="782" spans="1:17" hidden="1" x14ac:dyDescent="0.3">
      <c r="A782" t="s">
        <v>1708</v>
      </c>
      <c r="B782" t="s">
        <v>1709</v>
      </c>
      <c r="C782" t="s">
        <v>3151</v>
      </c>
      <c r="D782" t="s">
        <v>161</v>
      </c>
      <c r="E782">
        <v>4947.875</v>
      </c>
      <c r="F782">
        <v>287.5</v>
      </c>
      <c r="G782">
        <v>4746.0162749032497</v>
      </c>
      <c r="H782">
        <v>-4.0435750031980398</v>
      </c>
      <c r="I782">
        <v>453.78583350034597</v>
      </c>
      <c r="J782">
        <v>23.708232833344098</v>
      </c>
      <c r="K782">
        <v>230.73397126402801</v>
      </c>
      <c r="L782">
        <v>119.821771480161</v>
      </c>
      <c r="M782">
        <v>55.190307733371199</v>
      </c>
      <c r="N782">
        <v>0.59357925807508805</v>
      </c>
      <c r="O782">
        <v>23.826086956521699</v>
      </c>
      <c r="P782">
        <v>4900</v>
      </c>
      <c r="Q782">
        <v>0.25128789816772401</v>
      </c>
    </row>
    <row r="783" spans="1:17" x14ac:dyDescent="0.3">
      <c r="A783" t="s">
        <v>1710</v>
      </c>
      <c r="B783" t="s">
        <v>1711</v>
      </c>
      <c r="C783" t="s">
        <v>3148</v>
      </c>
      <c r="D783" t="s">
        <v>1456</v>
      </c>
      <c r="E783">
        <v>4926.6874851149996</v>
      </c>
      <c r="F783">
        <v>870.85</v>
      </c>
      <c r="G783">
        <v>-24.796398422295098</v>
      </c>
      <c r="H783">
        <v>3.6099384144712898</v>
      </c>
      <c r="I783">
        <v>-18.0409237909845</v>
      </c>
      <c r="J783">
        <v>1.0691992158544701</v>
      </c>
      <c r="K783">
        <v>871.08891644125401</v>
      </c>
      <c r="L783">
        <v>858.11323131637903</v>
      </c>
      <c r="M783">
        <v>41.735634757316397</v>
      </c>
      <c r="N783">
        <v>0.482681491868372</v>
      </c>
      <c r="O783">
        <v>26.990870988114999</v>
      </c>
      <c r="P783">
        <v>13.0900590870722</v>
      </c>
      <c r="Q783">
        <v>0.15376040701627799</v>
      </c>
    </row>
    <row r="784" spans="1:17" x14ac:dyDescent="0.3">
      <c r="A784" t="s">
        <v>1712</v>
      </c>
      <c r="B784" t="s">
        <v>1713</v>
      </c>
      <c r="C784" t="s">
        <v>3146</v>
      </c>
      <c r="D784" t="s">
        <v>463</v>
      </c>
      <c r="E784">
        <v>4905.6547289749997</v>
      </c>
      <c r="F784">
        <v>295.75</v>
      </c>
      <c r="G784">
        <v>-56.212907115908898</v>
      </c>
      <c r="H784">
        <v>-1.6865660726195899</v>
      </c>
      <c r="I784">
        <v>-35.409431405038397</v>
      </c>
      <c r="J784">
        <v>0.95311812002589202</v>
      </c>
      <c r="K784">
        <v>301.73293279156201</v>
      </c>
      <c r="L784">
        <v>340.57419765898999</v>
      </c>
      <c r="M784">
        <v>45.388589529376198</v>
      </c>
      <c r="N784">
        <v>0.39364827259839502</v>
      </c>
      <c r="O784">
        <v>83.398140321217198</v>
      </c>
      <c r="P784">
        <v>12.602322482390999</v>
      </c>
      <c r="Q784">
        <v>-9.3594062433905001E-2</v>
      </c>
    </row>
    <row r="785" spans="1:17" x14ac:dyDescent="0.3">
      <c r="A785" t="s">
        <v>1714</v>
      </c>
      <c r="B785" t="s">
        <v>1715</v>
      </c>
      <c r="C785" t="s">
        <v>3138</v>
      </c>
      <c r="D785" t="s">
        <v>125</v>
      </c>
      <c r="E785">
        <v>4890.8131800000001</v>
      </c>
      <c r="F785">
        <v>527.04999999999995</v>
      </c>
      <c r="G785">
        <v>108.215204430458</v>
      </c>
      <c r="H785">
        <v>-11.366417258740899</v>
      </c>
      <c r="I785">
        <v>51.4309392416801</v>
      </c>
      <c r="J785">
        <v>-7.8059022818711803</v>
      </c>
      <c r="K785">
        <v>578.66480017983895</v>
      </c>
      <c r="L785">
        <v>477.55658197367501</v>
      </c>
      <c r="M785">
        <v>25.590348730629</v>
      </c>
      <c r="N785">
        <v>1.28149848820106</v>
      </c>
      <c r="O785">
        <v>38.0039844417038</v>
      </c>
      <c r="P785">
        <v>143.83529956049</v>
      </c>
      <c r="Q785">
        <v>6.4521573967614002E-2</v>
      </c>
    </row>
    <row r="786" spans="1:17" hidden="1" x14ac:dyDescent="0.3">
      <c r="A786" t="s">
        <v>1716</v>
      </c>
      <c r="B786" t="s">
        <v>1717</v>
      </c>
      <c r="C786" t="s">
        <v>3151</v>
      </c>
      <c r="D786" t="s">
        <v>438</v>
      </c>
      <c r="E786">
        <v>4885.9901307</v>
      </c>
      <c r="F786">
        <v>558.6</v>
      </c>
      <c r="G786">
        <v>-42.884024124494701</v>
      </c>
      <c r="H786">
        <v>4.1008777790693198</v>
      </c>
      <c r="I786">
        <v>-9.91561465393033</v>
      </c>
      <c r="J786">
        <v>3.2354537716117902</v>
      </c>
      <c r="K786">
        <v>562.28078800846902</v>
      </c>
      <c r="L786">
        <v>585.16876489674405</v>
      </c>
      <c r="M786">
        <v>52.438811181953703</v>
      </c>
      <c r="N786">
        <v>0.23267546641329601</v>
      </c>
      <c r="O786">
        <v>43.036161833154303</v>
      </c>
      <c r="P786">
        <v>9.2616136919315402</v>
      </c>
      <c r="Q786">
        <v>1.6654564086295998E-2</v>
      </c>
    </row>
    <row r="787" spans="1:17" hidden="1" x14ac:dyDescent="0.3">
      <c r="A787" t="s">
        <v>1718</v>
      </c>
      <c r="B787" t="s">
        <v>1719</v>
      </c>
      <c r="C787" t="s">
        <v>3136</v>
      </c>
      <c r="D787" t="s">
        <v>24</v>
      </c>
      <c r="E787">
        <v>4869.7232039999999</v>
      </c>
      <c r="F787">
        <v>467.25</v>
      </c>
      <c r="G787">
        <v>5.32946331418706E-2</v>
      </c>
      <c r="H787">
        <v>-14.2573417851874</v>
      </c>
      <c r="I787">
        <v>-36.869970809556101</v>
      </c>
      <c r="J787">
        <v>-0.43886740632003501</v>
      </c>
      <c r="K787">
        <v>543.96034333920795</v>
      </c>
      <c r="M787">
        <v>29.6531662770035</v>
      </c>
      <c r="N787">
        <v>1.2429394544330199</v>
      </c>
      <c r="O787">
        <v>62.846441947565502</v>
      </c>
      <c r="P787">
        <v>28.013698630136901</v>
      </c>
    </row>
    <row r="788" spans="1:17" x14ac:dyDescent="0.3">
      <c r="A788" t="s">
        <v>1720</v>
      </c>
      <c r="B788" t="s">
        <v>1721</v>
      </c>
      <c r="C788" t="s">
        <v>580</v>
      </c>
      <c r="D788" t="s">
        <v>580</v>
      </c>
      <c r="E788">
        <v>4848.4067775000003</v>
      </c>
      <c r="F788">
        <v>234.75</v>
      </c>
      <c r="G788">
        <v>20.037296943513098</v>
      </c>
      <c r="H788">
        <v>6.9150467400283304</v>
      </c>
      <c r="I788">
        <v>29.243702858038102</v>
      </c>
      <c r="J788">
        <v>0.68091513570097895</v>
      </c>
      <c r="K788">
        <v>221.61580757964401</v>
      </c>
      <c r="L788">
        <v>194.55229239120999</v>
      </c>
      <c r="M788">
        <v>50.684205356767997</v>
      </c>
      <c r="N788">
        <v>1.6924669200339499</v>
      </c>
      <c r="O788">
        <v>9.22257720979764</v>
      </c>
      <c r="P788">
        <v>75.055928411633104</v>
      </c>
      <c r="Q788">
        <v>9.4336411447048005E-2</v>
      </c>
    </row>
    <row r="789" spans="1:17" x14ac:dyDescent="0.3">
      <c r="A789" t="s">
        <v>1722</v>
      </c>
      <c r="B789" t="s">
        <v>1723</v>
      </c>
      <c r="C789" t="s">
        <v>3143</v>
      </c>
      <c r="D789" t="s">
        <v>120</v>
      </c>
      <c r="E789">
        <v>4813.53</v>
      </c>
      <c r="F789">
        <v>8022.55</v>
      </c>
      <c r="G789">
        <v>-5.5245583113046202</v>
      </c>
      <c r="H789">
        <v>-6.18789832144091</v>
      </c>
      <c r="I789">
        <v>10.7562404651274</v>
      </c>
      <c r="J789">
        <v>0.70415659901041905</v>
      </c>
      <c r="K789">
        <v>8326.4281957589192</v>
      </c>
      <c r="L789">
        <v>7289.5423094663001</v>
      </c>
      <c r="M789">
        <v>41.253583492403699</v>
      </c>
      <c r="N789">
        <v>0.39468673432377999</v>
      </c>
      <c r="O789">
        <v>21.1715726296501</v>
      </c>
      <c r="P789">
        <v>69.464834549698395</v>
      </c>
      <c r="Q789">
        <v>0.121056386590024</v>
      </c>
    </row>
    <row r="790" spans="1:17" x14ac:dyDescent="0.3">
      <c r="A790" t="s">
        <v>1724</v>
      </c>
      <c r="B790" t="s">
        <v>1725</v>
      </c>
      <c r="C790" t="s">
        <v>3150</v>
      </c>
      <c r="D790" t="s">
        <v>284</v>
      </c>
      <c r="E790">
        <v>4805.1511891999999</v>
      </c>
      <c r="F790">
        <v>287.89999999999998</v>
      </c>
      <c r="G790">
        <v>3.1123456076164402</v>
      </c>
      <c r="H790">
        <v>3.1543777936294601</v>
      </c>
      <c r="I790">
        <v>1.3974304508636</v>
      </c>
      <c r="J790">
        <v>1.74580859404203</v>
      </c>
      <c r="K790">
        <v>284.87083417960503</v>
      </c>
      <c r="L790">
        <v>275.05694955995398</v>
      </c>
      <c r="M790">
        <v>51.034646108991197</v>
      </c>
      <c r="N790">
        <v>0.44422446889269601</v>
      </c>
      <c r="O790">
        <v>16.707189996526498</v>
      </c>
      <c r="P790">
        <v>36.380862150639402</v>
      </c>
      <c r="Q790">
        <v>-1.8231155528435E-2</v>
      </c>
    </row>
    <row r="791" spans="1:17" x14ac:dyDescent="0.3">
      <c r="A791" t="s">
        <v>1726</v>
      </c>
      <c r="B791" t="s">
        <v>1727</v>
      </c>
      <c r="C791" t="s">
        <v>3146</v>
      </c>
      <c r="D791" t="s">
        <v>835</v>
      </c>
      <c r="E791">
        <v>4773.8844873500002</v>
      </c>
      <c r="F791">
        <v>389.3</v>
      </c>
      <c r="G791">
        <v>-16.908860156194301</v>
      </c>
      <c r="H791">
        <v>2.9230364787329801</v>
      </c>
      <c r="I791">
        <v>18.237542906806201</v>
      </c>
      <c r="J791">
        <v>-0.48775195028757401</v>
      </c>
      <c r="K791">
        <v>383.032070007605</v>
      </c>
      <c r="L791">
        <v>358.89997399650599</v>
      </c>
      <c r="M791">
        <v>38.901595793814401</v>
      </c>
      <c r="N791">
        <v>0.664978323064504</v>
      </c>
      <c r="O791">
        <v>15.5664012329822</v>
      </c>
      <c r="P791">
        <v>45.288300055980599</v>
      </c>
      <c r="Q791">
        <v>-2.7349897276426002E-2</v>
      </c>
    </row>
    <row r="792" spans="1:17" hidden="1" x14ac:dyDescent="0.3">
      <c r="A792" t="s">
        <v>1728</v>
      </c>
      <c r="B792" t="s">
        <v>1729</v>
      </c>
      <c r="C792" t="s">
        <v>3151</v>
      </c>
      <c r="D792" t="s">
        <v>458</v>
      </c>
      <c r="E792">
        <v>4770.5449635900004</v>
      </c>
      <c r="F792">
        <v>679.45</v>
      </c>
      <c r="G792">
        <v>34.2374678744264</v>
      </c>
      <c r="H792">
        <v>3.3490451013361402</v>
      </c>
      <c r="I792">
        <v>54.022209949570197</v>
      </c>
      <c r="J792">
        <v>-2.3204205610056601</v>
      </c>
      <c r="K792">
        <v>700.15022038054303</v>
      </c>
      <c r="M792">
        <v>40.219692558173897</v>
      </c>
      <c r="N792">
        <v>0.30092570400686802</v>
      </c>
      <c r="O792">
        <v>39.230259768930701</v>
      </c>
      <c r="P792">
        <v>82.942918686052707</v>
      </c>
    </row>
    <row r="793" spans="1:17" hidden="1" x14ac:dyDescent="0.3">
      <c r="A793" t="s">
        <v>1730</v>
      </c>
      <c r="B793" t="s">
        <v>1731</v>
      </c>
      <c r="C793" t="s">
        <v>3151</v>
      </c>
      <c r="D793" t="s">
        <v>400</v>
      </c>
      <c r="E793">
        <v>4747.0109835000003</v>
      </c>
      <c r="F793">
        <v>11172.75</v>
      </c>
      <c r="G793">
        <v>-0.21934676084009599</v>
      </c>
      <c r="H793">
        <v>4.9648266912464996</v>
      </c>
      <c r="I793">
        <v>9.9970105308949506</v>
      </c>
      <c r="J793">
        <v>4.6289694780375097</v>
      </c>
      <c r="K793">
        <v>11527.8903797535</v>
      </c>
      <c r="L793">
        <v>10841.4550187284</v>
      </c>
      <c r="M793">
        <v>56.232924252722498</v>
      </c>
      <c r="N793">
        <v>0.28235720515310198</v>
      </c>
      <c r="O793">
        <v>27.8512452171578</v>
      </c>
      <c r="P793">
        <v>34.082385767003601</v>
      </c>
      <c r="Q793">
        <v>-1.0572861503344E-2</v>
      </c>
    </row>
    <row r="794" spans="1:17" hidden="1" x14ac:dyDescent="0.3">
      <c r="A794" t="s">
        <v>1732</v>
      </c>
      <c r="B794" t="s">
        <v>1733</v>
      </c>
      <c r="C794" t="s">
        <v>3151</v>
      </c>
      <c r="D794" t="s">
        <v>1734</v>
      </c>
      <c r="E794">
        <v>4745.5292499999996</v>
      </c>
      <c r="F794">
        <v>423.5</v>
      </c>
      <c r="G794">
        <v>-24.496214700695202</v>
      </c>
      <c r="H794">
        <v>9.5789006442241398</v>
      </c>
      <c r="I794">
        <v>-16.414528634819</v>
      </c>
      <c r="J794">
        <v>11.9986789509039</v>
      </c>
      <c r="K794">
        <v>417.451273594805</v>
      </c>
      <c r="L794">
        <v>411.79234971088601</v>
      </c>
      <c r="M794">
        <v>70.184636595060098</v>
      </c>
      <c r="N794">
        <v>0.66067233833156702</v>
      </c>
      <c r="O794">
        <v>50.767414403777998</v>
      </c>
      <c r="P794">
        <v>19.077744973991202</v>
      </c>
      <c r="Q794">
        <v>0.33211488434374598</v>
      </c>
    </row>
    <row r="795" spans="1:17" x14ac:dyDescent="0.3">
      <c r="A795" t="s">
        <v>1735</v>
      </c>
      <c r="B795" t="s">
        <v>1736</v>
      </c>
      <c r="C795" t="s">
        <v>3140</v>
      </c>
      <c r="D795" t="s">
        <v>51</v>
      </c>
      <c r="E795">
        <v>4693.4430487500003</v>
      </c>
      <c r="F795">
        <v>380.65</v>
      </c>
      <c r="G795">
        <v>11.881046180816099</v>
      </c>
      <c r="H795">
        <v>5.4916655643493302</v>
      </c>
      <c r="I795">
        <v>18.463856296850999</v>
      </c>
      <c r="J795">
        <v>3.41472092578296</v>
      </c>
      <c r="K795">
        <v>357.08473497522601</v>
      </c>
      <c r="L795">
        <v>329.46005231010997</v>
      </c>
      <c r="M795">
        <v>57.197909345104001</v>
      </c>
      <c r="N795">
        <v>0.60673524625101605</v>
      </c>
      <c r="O795">
        <v>7.9469328779719</v>
      </c>
      <c r="P795">
        <v>52.1991203518592</v>
      </c>
      <c r="Q795">
        <v>-4.9333354787664999E-2</v>
      </c>
    </row>
    <row r="796" spans="1:17" x14ac:dyDescent="0.3">
      <c r="A796" t="s">
        <v>1737</v>
      </c>
      <c r="B796" t="s">
        <v>1738</v>
      </c>
      <c r="C796" t="s">
        <v>3145</v>
      </c>
      <c r="D796" t="s">
        <v>1141</v>
      </c>
      <c r="E796">
        <v>4680.6906054999999</v>
      </c>
      <c r="F796">
        <v>2792.3</v>
      </c>
      <c r="G796">
        <v>-7.85135670877506</v>
      </c>
      <c r="H796">
        <v>-3.9297369246943101</v>
      </c>
      <c r="I796">
        <v>-19.433400146268902</v>
      </c>
      <c r="J796">
        <v>-2.2103518785380398</v>
      </c>
      <c r="K796">
        <v>3006.1293817178898</v>
      </c>
      <c r="L796">
        <v>2993.9564221236101</v>
      </c>
      <c r="M796">
        <v>31.629061466686402</v>
      </c>
      <c r="N796">
        <v>0.62375016262160399</v>
      </c>
      <c r="O796">
        <v>32.5072520860938</v>
      </c>
      <c r="P796">
        <v>21.404347826086902</v>
      </c>
      <c r="Q796">
        <v>-8.5990013624299005E-2</v>
      </c>
    </row>
    <row r="797" spans="1:17" x14ac:dyDescent="0.3">
      <c r="A797" t="s">
        <v>1739</v>
      </c>
      <c r="B797" t="s">
        <v>1740</v>
      </c>
      <c r="C797" t="s">
        <v>3145</v>
      </c>
      <c r="D797" t="s">
        <v>67</v>
      </c>
      <c r="E797">
        <v>4679.1360000000004</v>
      </c>
      <c r="F797">
        <v>664.65</v>
      </c>
      <c r="G797">
        <v>23.457207787060199</v>
      </c>
      <c r="H797">
        <v>3.6210591802784098</v>
      </c>
      <c r="I797">
        <v>-32.530397840017997</v>
      </c>
      <c r="J797">
        <v>-2.2358927300034002</v>
      </c>
      <c r="K797">
        <v>717.88470864917599</v>
      </c>
      <c r="L797">
        <v>756.47511876432998</v>
      </c>
      <c r="M797">
        <v>41.948552991073399</v>
      </c>
      <c r="N797">
        <v>0.69702243179968804</v>
      </c>
      <c r="O797">
        <v>75.280222673587602</v>
      </c>
      <c r="P797">
        <v>59.273903666427003</v>
      </c>
      <c r="Q797">
        <v>5.4562330701721E-2</v>
      </c>
    </row>
    <row r="798" spans="1:17" x14ac:dyDescent="0.3">
      <c r="A798" t="s">
        <v>1741</v>
      </c>
      <c r="B798" t="s">
        <v>1742</v>
      </c>
      <c r="C798" t="s">
        <v>3138</v>
      </c>
      <c r="D798" t="s">
        <v>1743</v>
      </c>
      <c r="E798">
        <v>4658.5432786199999</v>
      </c>
      <c r="F798">
        <v>910.95</v>
      </c>
      <c r="G798">
        <v>20.3829590583344</v>
      </c>
      <c r="H798">
        <v>-3.7129934462396199</v>
      </c>
      <c r="I798">
        <v>0.153327909051925</v>
      </c>
      <c r="J798">
        <v>2.7247154882328601</v>
      </c>
      <c r="K798">
        <v>958.08622008682596</v>
      </c>
      <c r="L798">
        <v>885.42084508949802</v>
      </c>
      <c r="M798">
        <v>50.9136069990479</v>
      </c>
      <c r="N798">
        <v>0.58171492600875696</v>
      </c>
      <c r="O798">
        <v>31.8403864097919</v>
      </c>
      <c r="P798">
        <v>56.736063317274599</v>
      </c>
      <c r="Q798">
        <v>5.3056174240818002E-2</v>
      </c>
    </row>
    <row r="799" spans="1:17" hidden="1" x14ac:dyDescent="0.3">
      <c r="A799" t="s">
        <v>1744</v>
      </c>
      <c r="B799" t="s">
        <v>1745</v>
      </c>
      <c r="C799" t="s">
        <v>3151</v>
      </c>
      <c r="D799" t="s">
        <v>265</v>
      </c>
      <c r="E799">
        <v>4645.0042756000003</v>
      </c>
      <c r="F799">
        <v>1309.75</v>
      </c>
      <c r="G799">
        <v>64.688849501212104</v>
      </c>
      <c r="H799">
        <v>3.6687796414445599</v>
      </c>
      <c r="I799">
        <v>43.137575944688898</v>
      </c>
      <c r="J799">
        <v>1.52959002463732</v>
      </c>
      <c r="K799">
        <v>1284.3192620647101</v>
      </c>
      <c r="L799">
        <v>1053.1644661625401</v>
      </c>
      <c r="M799">
        <v>46.369377540294501</v>
      </c>
      <c r="N799">
        <v>0.64234704411051802</v>
      </c>
      <c r="O799">
        <v>11.288413819431099</v>
      </c>
      <c r="P799">
        <v>110.232744783306</v>
      </c>
      <c r="Q799">
        <v>0.21653282322866199</v>
      </c>
    </row>
    <row r="800" spans="1:17" hidden="1" x14ac:dyDescent="0.3">
      <c r="A800" t="s">
        <v>1746</v>
      </c>
      <c r="B800" t="s">
        <v>1747</v>
      </c>
      <c r="C800" t="s">
        <v>3151</v>
      </c>
      <c r="D800" t="s">
        <v>265</v>
      </c>
      <c r="E800">
        <v>4634.7870022199904</v>
      </c>
      <c r="F800">
        <v>1008.6</v>
      </c>
      <c r="G800">
        <v>155.31604534544201</v>
      </c>
      <c r="H800">
        <v>3.6005251129201601</v>
      </c>
      <c r="I800">
        <v>55.348197965428</v>
      </c>
      <c r="J800">
        <v>8.5298129869619697</v>
      </c>
      <c r="K800">
        <v>952.07914218739995</v>
      </c>
      <c r="L800">
        <v>760.10261198385103</v>
      </c>
      <c r="M800">
        <v>65.895033788710506</v>
      </c>
      <c r="N800">
        <v>0.691881385408466</v>
      </c>
      <c r="O800">
        <v>8.1697402339877101</v>
      </c>
      <c r="P800">
        <v>225.67000322893099</v>
      </c>
      <c r="Q800">
        <v>9.6219907290440998E-2</v>
      </c>
    </row>
    <row r="801" spans="1:17" hidden="1" x14ac:dyDescent="0.3">
      <c r="A801" t="s">
        <v>1748</v>
      </c>
      <c r="B801" t="s">
        <v>1749</v>
      </c>
      <c r="C801" t="s">
        <v>3151</v>
      </c>
      <c r="D801" t="s">
        <v>473</v>
      </c>
      <c r="E801">
        <v>4613.4620125000001</v>
      </c>
      <c r="F801">
        <v>101.75</v>
      </c>
      <c r="G801">
        <v>46.1055947041542</v>
      </c>
      <c r="H801">
        <v>-7.0282101409214004</v>
      </c>
      <c r="I801">
        <v>0.73994291542951296</v>
      </c>
      <c r="J801">
        <v>-10.2468221611425</v>
      </c>
      <c r="K801">
        <v>104.238301494168</v>
      </c>
      <c r="L801">
        <v>91.731394159420702</v>
      </c>
      <c r="M801">
        <v>36.938657017143598</v>
      </c>
      <c r="N801">
        <v>1.1092501388167999</v>
      </c>
      <c r="O801">
        <v>17.936117936117899</v>
      </c>
      <c r="P801">
        <v>81.534344335414801</v>
      </c>
      <c r="Q801">
        <v>0.130548106975199</v>
      </c>
    </row>
    <row r="802" spans="1:17" x14ac:dyDescent="0.3">
      <c r="A802" t="s">
        <v>1750</v>
      </c>
      <c r="B802" t="s">
        <v>1751</v>
      </c>
      <c r="C802" t="s">
        <v>3147</v>
      </c>
      <c r="D802" t="s">
        <v>265</v>
      </c>
      <c r="E802">
        <v>4604.5556103749996</v>
      </c>
      <c r="F802">
        <v>505.75</v>
      </c>
      <c r="G802">
        <v>4.2261579549770998</v>
      </c>
      <c r="H802">
        <v>6.1794211738252098</v>
      </c>
      <c r="I802">
        <v>11.016567059034299</v>
      </c>
      <c r="J802">
        <v>6.57498871620919</v>
      </c>
      <c r="K802">
        <v>505.19027154960901</v>
      </c>
      <c r="L802">
        <v>484.15688681852203</v>
      </c>
      <c r="M802">
        <v>61.475258104542903</v>
      </c>
      <c r="N802">
        <v>0.53108403980687502</v>
      </c>
      <c r="O802">
        <v>21.374196737518499</v>
      </c>
      <c r="P802">
        <v>40.447098028325399</v>
      </c>
      <c r="Q802">
        <v>-3.4912060019214E-2</v>
      </c>
    </row>
    <row r="803" spans="1:17" x14ac:dyDescent="0.3">
      <c r="A803" t="s">
        <v>1752</v>
      </c>
      <c r="B803" t="s">
        <v>1753</v>
      </c>
      <c r="C803" t="s">
        <v>3136</v>
      </c>
      <c r="D803" t="s">
        <v>397</v>
      </c>
      <c r="E803">
        <v>4563.3707586150003</v>
      </c>
      <c r="F803">
        <v>41.43</v>
      </c>
      <c r="G803">
        <v>-44.005081028952297</v>
      </c>
      <c r="H803">
        <v>-3.9232164328452601</v>
      </c>
      <c r="I803">
        <v>-34.268388162947403</v>
      </c>
      <c r="J803">
        <v>-1.2499293616956599</v>
      </c>
      <c r="K803">
        <v>44.997431873260901</v>
      </c>
      <c r="L803">
        <v>49.270060469306898</v>
      </c>
      <c r="M803">
        <v>40.294332300967497</v>
      </c>
      <c r="N803">
        <v>1.23099000723306</v>
      </c>
      <c r="O803">
        <v>64.856384262611599</v>
      </c>
      <c r="P803">
        <v>7.0819333161023597</v>
      </c>
    </row>
    <row r="804" spans="1:17" hidden="1" x14ac:dyDescent="0.3">
      <c r="A804" t="s">
        <v>1754</v>
      </c>
      <c r="B804" t="s">
        <v>1755</v>
      </c>
      <c r="C804" t="s">
        <v>3151</v>
      </c>
      <c r="D804" t="s">
        <v>1613</v>
      </c>
      <c r="E804">
        <v>4547.7852907500001</v>
      </c>
      <c r="F804">
        <v>8600.5</v>
      </c>
      <c r="G804">
        <v>-3.1284520805806499</v>
      </c>
      <c r="H804">
        <v>4.8223655871171598</v>
      </c>
      <c r="I804">
        <v>27.867567906167501</v>
      </c>
      <c r="J804">
        <v>-0.32205397469292002</v>
      </c>
      <c r="K804">
        <v>8588.2513532877692</v>
      </c>
      <c r="L804">
        <v>7877.9234363282303</v>
      </c>
      <c r="M804">
        <v>46.430167458901202</v>
      </c>
      <c r="N804">
        <v>0.36584109129152598</v>
      </c>
      <c r="O804">
        <v>5.7961746410092303</v>
      </c>
      <c r="P804">
        <v>48.0279859897935</v>
      </c>
      <c r="Q804">
        <v>9.9686658979130007E-3</v>
      </c>
    </row>
    <row r="805" spans="1:17" x14ac:dyDescent="0.3">
      <c r="A805" t="s">
        <v>1756</v>
      </c>
      <c r="B805" t="s">
        <v>1757</v>
      </c>
      <c r="C805" t="s">
        <v>3140</v>
      </c>
      <c r="D805" t="s">
        <v>51</v>
      </c>
      <c r="E805">
        <v>4546.6432503300002</v>
      </c>
      <c r="F805">
        <v>182.34</v>
      </c>
      <c r="G805">
        <v>57.783020236870399</v>
      </c>
      <c r="H805">
        <v>-14.9938855533834</v>
      </c>
      <c r="I805">
        <v>42.012056794351601</v>
      </c>
      <c r="J805">
        <v>2.7616929965835402</v>
      </c>
      <c r="K805">
        <v>179.519436439743</v>
      </c>
      <c r="L805">
        <v>147.30566985317799</v>
      </c>
      <c r="M805">
        <v>48.807103454880597</v>
      </c>
      <c r="N805">
        <v>0.10741540426377499</v>
      </c>
      <c r="O805">
        <v>32.006142371394098</v>
      </c>
      <c r="P805">
        <v>98.087995654535504</v>
      </c>
      <c r="Q805">
        <v>5.8920232242500002E-3</v>
      </c>
    </row>
    <row r="806" spans="1:17" x14ac:dyDescent="0.3">
      <c r="A806" t="s">
        <v>1758</v>
      </c>
      <c r="B806" t="s">
        <v>1759</v>
      </c>
      <c r="C806" t="s">
        <v>3148</v>
      </c>
      <c r="D806" t="s">
        <v>540</v>
      </c>
      <c r="E806">
        <v>4515.6875735839903</v>
      </c>
      <c r="F806">
        <v>90.64</v>
      </c>
      <c r="G806">
        <v>-45.537131275699799</v>
      </c>
      <c r="H806">
        <v>-11.8921342579102</v>
      </c>
      <c r="I806">
        <v>-16.6212571174812</v>
      </c>
      <c r="J806">
        <v>-5.5741203096306497</v>
      </c>
      <c r="K806">
        <v>103.665698377509</v>
      </c>
      <c r="L806">
        <v>107.27203473593001</v>
      </c>
      <c r="M806">
        <v>15.0436799865317</v>
      </c>
      <c r="N806">
        <v>0.54761341968802901</v>
      </c>
      <c r="O806">
        <v>47.506619593998202</v>
      </c>
      <c r="P806">
        <v>0.82313681868741995</v>
      </c>
      <c r="Q806">
        <v>-0.11388078284001101</v>
      </c>
    </row>
    <row r="807" spans="1:17" hidden="1" x14ac:dyDescent="0.3">
      <c r="A807" t="s">
        <v>1760</v>
      </c>
      <c r="B807" t="s">
        <v>1761</v>
      </c>
      <c r="C807" t="s">
        <v>3151</v>
      </c>
      <c r="D807" t="s">
        <v>117</v>
      </c>
      <c r="E807">
        <v>4505.9418158999997</v>
      </c>
      <c r="F807">
        <v>430.5</v>
      </c>
      <c r="G807">
        <v>-12.2789750933654</v>
      </c>
      <c r="K807">
        <v>425.76520424318301</v>
      </c>
      <c r="L807">
        <v>384.46648021701702</v>
      </c>
      <c r="M807">
        <v>38.331602171758398</v>
      </c>
      <c r="N807">
        <v>1</v>
      </c>
      <c r="O807">
        <v>7.2938443670151001</v>
      </c>
      <c r="P807">
        <v>18.939079983423099</v>
      </c>
      <c r="Q807">
        <v>9.3594908740256E-2</v>
      </c>
    </row>
    <row r="808" spans="1:17" hidden="1" x14ac:dyDescent="0.3">
      <c r="A808" t="s">
        <v>1762</v>
      </c>
      <c r="B808" t="s">
        <v>1763</v>
      </c>
      <c r="C808" t="s">
        <v>3151</v>
      </c>
      <c r="D808" t="s">
        <v>277</v>
      </c>
      <c r="E808">
        <v>4480.5654700949999</v>
      </c>
      <c r="F808">
        <v>235.95</v>
      </c>
      <c r="G808">
        <v>156.933331287622</v>
      </c>
      <c r="H808">
        <v>7.2491333156759303</v>
      </c>
      <c r="I808">
        <v>42.066310856557998</v>
      </c>
      <c r="J808">
        <v>11.327713849369101</v>
      </c>
      <c r="K808">
        <v>236.12662713115</v>
      </c>
      <c r="L808">
        <v>195.51604346465101</v>
      </c>
      <c r="M808">
        <v>60.214503373126398</v>
      </c>
      <c r="N808">
        <v>1.71101489236654</v>
      </c>
      <c r="O808">
        <v>38.503920322102097</v>
      </c>
      <c r="P808">
        <v>191.29629629629599</v>
      </c>
      <c r="Q808">
        <v>0.13806549031965101</v>
      </c>
    </row>
    <row r="809" spans="1:17" x14ac:dyDescent="0.3">
      <c r="A809" t="s">
        <v>1764</v>
      </c>
      <c r="B809" t="s">
        <v>1765</v>
      </c>
      <c r="C809" t="s">
        <v>3142</v>
      </c>
      <c r="D809" t="s">
        <v>202</v>
      </c>
      <c r="E809">
        <v>4475.1049875449999</v>
      </c>
      <c r="F809">
        <v>112.17</v>
      </c>
      <c r="G809">
        <v>-22.8112776894347</v>
      </c>
      <c r="H809">
        <v>-1.19685004690151</v>
      </c>
      <c r="I809">
        <v>-26.527376655783399</v>
      </c>
      <c r="J809">
        <v>-2.0555514550906602</v>
      </c>
      <c r="K809">
        <v>118.5724407156</v>
      </c>
      <c r="L809">
        <v>122.045747719464</v>
      </c>
      <c r="M809">
        <v>43.789885710396803</v>
      </c>
      <c r="N809">
        <v>0.57074062694622496</v>
      </c>
      <c r="O809">
        <v>33.422483730052498</v>
      </c>
      <c r="P809">
        <v>7.1346704871060096</v>
      </c>
      <c r="Q809">
        <v>-1.2021728162823E-2</v>
      </c>
    </row>
    <row r="810" spans="1:17" x14ac:dyDescent="0.3">
      <c r="A810" t="s">
        <v>1766</v>
      </c>
      <c r="B810" t="s">
        <v>1767</v>
      </c>
      <c r="C810" t="s">
        <v>3150</v>
      </c>
      <c r="D810" t="s">
        <v>473</v>
      </c>
      <c r="E810">
        <v>4472.5095114699998</v>
      </c>
      <c r="F810">
        <v>807.95</v>
      </c>
      <c r="G810">
        <v>-17.5570921227763</v>
      </c>
      <c r="H810">
        <v>-6.7265990967956197</v>
      </c>
      <c r="I810">
        <v>3.1146965071843198</v>
      </c>
      <c r="J810">
        <v>1.4298644722935701</v>
      </c>
      <c r="K810">
        <v>851.43051464804296</v>
      </c>
      <c r="L810">
        <v>818.53153244246505</v>
      </c>
      <c r="M810">
        <v>39.252617157968203</v>
      </c>
      <c r="N810">
        <v>0.37565766733239198</v>
      </c>
      <c r="O810">
        <v>20.391113311467301</v>
      </c>
      <c r="P810">
        <v>22.9850064692898</v>
      </c>
      <c r="Q810">
        <v>-0.13221681244915501</v>
      </c>
    </row>
    <row r="811" spans="1:17" hidden="1" x14ac:dyDescent="0.3">
      <c r="A811" t="s">
        <v>1768</v>
      </c>
      <c r="B811" t="s">
        <v>1769</v>
      </c>
      <c r="C811" t="s">
        <v>3151</v>
      </c>
      <c r="D811" t="s">
        <v>51</v>
      </c>
      <c r="E811">
        <v>4449.8104790400002</v>
      </c>
      <c r="F811">
        <v>777.6</v>
      </c>
      <c r="G811">
        <v>16.762551036064199</v>
      </c>
      <c r="H811">
        <v>4.7399518086013197</v>
      </c>
      <c r="I811">
        <v>60.055609461022101</v>
      </c>
      <c r="J811">
        <v>6.6147508864061404</v>
      </c>
      <c r="K811">
        <v>719.01719125575801</v>
      </c>
      <c r="L811">
        <v>579.35017501507104</v>
      </c>
      <c r="M811">
        <v>61.649534906892697</v>
      </c>
      <c r="N811">
        <v>0.55556119801056003</v>
      </c>
      <c r="O811">
        <v>8.2240226337448394</v>
      </c>
      <c r="P811">
        <v>84.549661801352798</v>
      </c>
    </row>
    <row r="812" spans="1:17" hidden="1" x14ac:dyDescent="0.3">
      <c r="A812" t="s">
        <v>1770</v>
      </c>
      <c r="B812" t="s">
        <v>1771</v>
      </c>
      <c r="C812" t="s">
        <v>3151</v>
      </c>
      <c r="D812" t="s">
        <v>742</v>
      </c>
      <c r="E812">
        <v>4449.3999170859997</v>
      </c>
      <c r="F812">
        <v>270.64</v>
      </c>
      <c r="G812">
        <v>1.41248082525179</v>
      </c>
      <c r="H812">
        <v>0.342550131523158</v>
      </c>
      <c r="I812">
        <v>0.81313896039966604</v>
      </c>
      <c r="J812">
        <v>0.39640433766161698</v>
      </c>
      <c r="K812">
        <v>277.21927945502301</v>
      </c>
      <c r="L812">
        <v>261.22582218711301</v>
      </c>
      <c r="M812">
        <v>58.987597709054498</v>
      </c>
      <c r="N812">
        <v>1.0680291284131</v>
      </c>
      <c r="O812">
        <v>8.6276973100798102</v>
      </c>
      <c r="P812">
        <v>29.1344593949804</v>
      </c>
      <c r="Q812">
        <v>3.7892634135868998E-2</v>
      </c>
    </row>
    <row r="813" spans="1:17" hidden="1" x14ac:dyDescent="0.3">
      <c r="A813" t="s">
        <v>1772</v>
      </c>
      <c r="B813" t="s">
        <v>1773</v>
      </c>
      <c r="C813" t="s">
        <v>3151</v>
      </c>
      <c r="D813" t="s">
        <v>400</v>
      </c>
      <c r="E813">
        <v>4449.1727099</v>
      </c>
      <c r="F813">
        <v>357.55</v>
      </c>
      <c r="G813">
        <v>107.616999175657</v>
      </c>
      <c r="H813">
        <v>7.2272041959886799</v>
      </c>
      <c r="I813">
        <v>76.514012779182394</v>
      </c>
      <c r="J813">
        <v>7.1215259541568203</v>
      </c>
      <c r="K813">
        <v>349.91174869736199</v>
      </c>
      <c r="L813">
        <v>277.09478935435499</v>
      </c>
      <c r="M813">
        <v>54.519924515474202</v>
      </c>
      <c r="N813">
        <v>0.67697830278028004</v>
      </c>
      <c r="O813">
        <v>25.213256887148599</v>
      </c>
      <c r="P813">
        <v>159.66810704818599</v>
      </c>
      <c r="Q813">
        <v>0.16005686354114901</v>
      </c>
    </row>
    <row r="814" spans="1:17" x14ac:dyDescent="0.3">
      <c r="A814" t="s">
        <v>1774</v>
      </c>
      <c r="B814" t="s">
        <v>1775</v>
      </c>
      <c r="C814" t="s">
        <v>3138</v>
      </c>
      <c r="D814" t="s">
        <v>989</v>
      </c>
      <c r="E814">
        <v>4444.1205179279996</v>
      </c>
      <c r="F814">
        <v>34.840000000000003</v>
      </c>
      <c r="G814">
        <v>3.86662628812079</v>
      </c>
      <c r="H814">
        <v>-13.4795830561172</v>
      </c>
      <c r="I814">
        <v>-10.0329851933628</v>
      </c>
      <c r="J814">
        <v>-0.49779700631415003</v>
      </c>
      <c r="K814">
        <v>37.942274027769599</v>
      </c>
      <c r="L814">
        <v>35.686524184628297</v>
      </c>
      <c r="M814">
        <v>40.3021857678578</v>
      </c>
      <c r="N814">
        <v>0.52737714457628604</v>
      </c>
      <c r="O814">
        <v>32.319173363949403</v>
      </c>
      <c r="P814">
        <v>40.767676767676697</v>
      </c>
      <c r="Q814">
        <v>8.9109973512594004E-2</v>
      </c>
    </row>
    <row r="815" spans="1:17" hidden="1" x14ac:dyDescent="0.3">
      <c r="A815" t="s">
        <v>1776</v>
      </c>
      <c r="B815" t="s">
        <v>1777</v>
      </c>
      <c r="C815" t="s">
        <v>3151</v>
      </c>
      <c r="E815">
        <v>4444.0537085899996</v>
      </c>
      <c r="F815">
        <v>2350.3000000000002</v>
      </c>
      <c r="G815">
        <v>4503.3555651491397</v>
      </c>
      <c r="H815">
        <v>-12.6333076871281</v>
      </c>
      <c r="I815">
        <v>311.19693458240698</v>
      </c>
      <c r="J815">
        <v>2.2949563730771798</v>
      </c>
      <c r="K815">
        <v>2049.3782052205202</v>
      </c>
      <c r="L815">
        <v>1112.51638520343</v>
      </c>
      <c r="M815">
        <v>41.151401706025801</v>
      </c>
      <c r="N815">
        <v>0.45603846913503399</v>
      </c>
      <c r="O815">
        <v>34.833850997744896</v>
      </c>
      <c r="P815">
        <v>4530.2206461780897</v>
      </c>
    </row>
    <row r="816" spans="1:17" hidden="1" x14ac:dyDescent="0.3">
      <c r="A816" t="s">
        <v>1778</v>
      </c>
      <c r="B816" t="s">
        <v>1779</v>
      </c>
      <c r="C816" t="s">
        <v>3151</v>
      </c>
      <c r="D816" t="s">
        <v>463</v>
      </c>
      <c r="E816">
        <v>4441.02594228</v>
      </c>
      <c r="F816">
        <v>968.4</v>
      </c>
      <c r="G816">
        <v>26.048230197954201</v>
      </c>
      <c r="H816">
        <v>9.7405830133881697</v>
      </c>
      <c r="I816">
        <v>55.1035498420379</v>
      </c>
      <c r="J816">
        <v>6.0815534259494202</v>
      </c>
      <c r="K816">
        <v>930.49346811974897</v>
      </c>
      <c r="L816">
        <v>778.07059349700296</v>
      </c>
      <c r="M816">
        <v>58.1719745743357</v>
      </c>
      <c r="N816">
        <v>0.342850918815442</v>
      </c>
      <c r="O816">
        <v>13.0731102850061</v>
      </c>
      <c r="P816">
        <v>85.517241379310306</v>
      </c>
      <c r="Q816">
        <v>0.17035091514287901</v>
      </c>
    </row>
    <row r="817" spans="1:17" x14ac:dyDescent="0.3">
      <c r="A817" t="s">
        <v>1780</v>
      </c>
      <c r="B817" t="s">
        <v>1781</v>
      </c>
      <c r="C817" t="s">
        <v>3140</v>
      </c>
      <c r="D817" t="s">
        <v>51</v>
      </c>
      <c r="E817">
        <v>4418.8370500000001</v>
      </c>
      <c r="F817">
        <v>484.15</v>
      </c>
      <c r="G817">
        <v>-23.733757139294202</v>
      </c>
      <c r="H817">
        <v>1.00421006982028</v>
      </c>
      <c r="I817">
        <v>-10.4050194649907</v>
      </c>
      <c r="J817">
        <v>0.404841994777146</v>
      </c>
      <c r="K817">
        <v>511.31186774298902</v>
      </c>
      <c r="L817">
        <v>511.179189802569</v>
      </c>
      <c r="M817">
        <v>33.6423397576418</v>
      </c>
      <c r="N817">
        <v>0.32779166565510598</v>
      </c>
      <c r="O817">
        <v>31.1576990602086</v>
      </c>
      <c r="P817">
        <v>12.318756524765099</v>
      </c>
      <c r="Q817">
        <v>-3.9562558342741999E-2</v>
      </c>
    </row>
    <row r="818" spans="1:17" hidden="1" x14ac:dyDescent="0.3">
      <c r="A818" t="s">
        <v>1782</v>
      </c>
      <c r="B818" t="s">
        <v>1783</v>
      </c>
      <c r="C818" t="s">
        <v>3151</v>
      </c>
      <c r="D818" t="s">
        <v>46</v>
      </c>
      <c r="E818">
        <v>4417.198042815</v>
      </c>
      <c r="F818">
        <v>795.45</v>
      </c>
      <c r="G818">
        <v>144.48064641433601</v>
      </c>
      <c r="H818">
        <v>9.7475214022764494</v>
      </c>
      <c r="I818">
        <v>65.281524534815404</v>
      </c>
      <c r="J818">
        <v>0.33557975892119402</v>
      </c>
      <c r="K818">
        <v>784.48436117762105</v>
      </c>
      <c r="L818">
        <v>636.07208918253502</v>
      </c>
      <c r="M818">
        <v>51.412604353712098</v>
      </c>
      <c r="N818">
        <v>0.69027393920537605</v>
      </c>
      <c r="O818">
        <v>17.5435288201646</v>
      </c>
      <c r="P818">
        <v>172.27451651548799</v>
      </c>
    </row>
    <row r="819" spans="1:17" x14ac:dyDescent="0.3">
      <c r="A819" t="s">
        <v>1784</v>
      </c>
      <c r="B819" t="s">
        <v>1785</v>
      </c>
      <c r="C819" t="s">
        <v>3142</v>
      </c>
      <c r="D819" t="s">
        <v>202</v>
      </c>
      <c r="E819">
        <v>4406.4264899070004</v>
      </c>
      <c r="F819">
        <v>173.29</v>
      </c>
      <c r="G819">
        <v>-1.61029244926319</v>
      </c>
      <c r="H819">
        <v>4.5841323182375104</v>
      </c>
      <c r="I819">
        <v>-6.0954904689600999</v>
      </c>
      <c r="J819">
        <v>3.30492467220733</v>
      </c>
      <c r="K819">
        <v>174.018072322276</v>
      </c>
      <c r="L819">
        <v>171.504240491334</v>
      </c>
      <c r="M819">
        <v>55.767765133672</v>
      </c>
      <c r="N819">
        <v>0.62863186225302403</v>
      </c>
      <c r="O819">
        <v>30.244099486410001</v>
      </c>
      <c r="P819">
        <v>31.379833206974901</v>
      </c>
      <c r="Q819">
        <v>5.7251551387848001E-2</v>
      </c>
    </row>
    <row r="820" spans="1:17" hidden="1" x14ac:dyDescent="0.3">
      <c r="A820" t="s">
        <v>1786</v>
      </c>
      <c r="B820" t="s">
        <v>1787</v>
      </c>
      <c r="C820" t="s">
        <v>3151</v>
      </c>
      <c r="D820" t="s">
        <v>989</v>
      </c>
      <c r="E820">
        <v>4399.1775539999999</v>
      </c>
      <c r="F820">
        <v>3508.2</v>
      </c>
      <c r="G820">
        <v>9.2145140138124706</v>
      </c>
      <c r="H820">
        <v>0.261504451318336</v>
      </c>
      <c r="I820">
        <v>23.0288827718575</v>
      </c>
      <c r="J820">
        <v>-4.6434046981938</v>
      </c>
      <c r="K820">
        <v>3513.3749940187099</v>
      </c>
      <c r="L820">
        <v>3072.19245903101</v>
      </c>
      <c r="M820">
        <v>29.5995331035686</v>
      </c>
      <c r="N820">
        <v>0.44634720172658998</v>
      </c>
      <c r="O820">
        <v>13.8190525055584</v>
      </c>
      <c r="P820">
        <v>60.250319751507398</v>
      </c>
      <c r="Q820">
        <v>4.5471280022602999E-2</v>
      </c>
    </row>
    <row r="821" spans="1:17" hidden="1" x14ac:dyDescent="0.3">
      <c r="A821" t="s">
        <v>1788</v>
      </c>
      <c r="B821" t="s">
        <v>1789</v>
      </c>
      <c r="C821" t="s">
        <v>3151</v>
      </c>
      <c r="D821" t="s">
        <v>51</v>
      </c>
      <c r="E821">
        <v>4396.6672505699999</v>
      </c>
      <c r="F821">
        <v>438.45</v>
      </c>
      <c r="G821">
        <v>41.284487523300697</v>
      </c>
      <c r="H821">
        <v>19.648474876255701</v>
      </c>
      <c r="I821">
        <v>25.7832974098277</v>
      </c>
      <c r="J821">
        <v>-0.75195221932319301</v>
      </c>
      <c r="K821">
        <v>403.596412758844</v>
      </c>
      <c r="L821">
        <v>355.57387098652799</v>
      </c>
      <c r="M821">
        <v>61.102994935880901</v>
      </c>
      <c r="N821">
        <v>0.99822750909635005</v>
      </c>
      <c r="O821">
        <v>5.0290797126240196</v>
      </c>
      <c r="P821">
        <v>72.076138147566695</v>
      </c>
      <c r="Q821">
        <v>9.6999433197205998E-2</v>
      </c>
    </row>
    <row r="822" spans="1:17" x14ac:dyDescent="0.3">
      <c r="A822" t="s">
        <v>1790</v>
      </c>
      <c r="B822" t="s">
        <v>1791</v>
      </c>
      <c r="C822" t="s">
        <v>3145</v>
      </c>
      <c r="D822" t="s">
        <v>438</v>
      </c>
      <c r="E822">
        <v>4393.8678937839904</v>
      </c>
      <c r="F822">
        <v>87.94</v>
      </c>
      <c r="G822">
        <v>-26.362223886095201</v>
      </c>
      <c r="H822">
        <v>1.81228850442295</v>
      </c>
      <c r="I822">
        <v>-23.288056914742299</v>
      </c>
      <c r="J822">
        <v>5.9932082063870604</v>
      </c>
      <c r="K822">
        <v>91.631527327636206</v>
      </c>
      <c r="L822">
        <v>97.505671926744597</v>
      </c>
      <c r="M822">
        <v>64.656434575699606</v>
      </c>
      <c r="N822">
        <v>1.5190972305550601</v>
      </c>
      <c r="O822">
        <v>38.219240391175802</v>
      </c>
      <c r="P822">
        <v>8.5544994445130094</v>
      </c>
      <c r="Q822">
        <v>-3.995166572701E-3</v>
      </c>
    </row>
    <row r="823" spans="1:17" hidden="1" x14ac:dyDescent="0.3">
      <c r="A823" t="s">
        <v>1792</v>
      </c>
      <c r="B823" t="s">
        <v>1793</v>
      </c>
      <c r="C823" t="s">
        <v>3151</v>
      </c>
      <c r="D823" t="s">
        <v>284</v>
      </c>
      <c r="E823">
        <v>4393.6804781250003</v>
      </c>
      <c r="F823">
        <v>2498.4499999999998</v>
      </c>
      <c r="G823">
        <v>54.418477235450403</v>
      </c>
      <c r="H823">
        <v>6.3838413500754401</v>
      </c>
      <c r="I823">
        <v>44.3684093034502</v>
      </c>
      <c r="J823">
        <v>3.2105956981600299</v>
      </c>
      <c r="K823">
        <v>2484.3764361820899</v>
      </c>
      <c r="L823">
        <v>2100.8230302091602</v>
      </c>
      <c r="M823">
        <v>50.706960228082401</v>
      </c>
      <c r="N823">
        <v>0.89789531616843898</v>
      </c>
      <c r="O823">
        <v>15.2714683103524</v>
      </c>
      <c r="P823">
        <v>98.597035093994606</v>
      </c>
      <c r="Q823">
        <v>5.2019645601006997E-2</v>
      </c>
    </row>
    <row r="824" spans="1:17" hidden="1" x14ac:dyDescent="0.3">
      <c r="A824" t="s">
        <v>1794</v>
      </c>
      <c r="B824" t="s">
        <v>1795</v>
      </c>
      <c r="C824" t="s">
        <v>3151</v>
      </c>
      <c r="D824" t="s">
        <v>46</v>
      </c>
      <c r="E824">
        <v>4377.9488849999998</v>
      </c>
      <c r="F824">
        <v>2282.25</v>
      </c>
      <c r="G824">
        <v>552.67935845295904</v>
      </c>
      <c r="H824">
        <v>3.58041546366282</v>
      </c>
      <c r="I824">
        <v>28.800227847810799</v>
      </c>
      <c r="J824">
        <v>5.48615393336721</v>
      </c>
      <c r="K824">
        <v>2084.8197284615999</v>
      </c>
      <c r="L824">
        <v>1674.11643350245</v>
      </c>
      <c r="M824">
        <v>62.564564492270897</v>
      </c>
      <c r="N824">
        <v>0.76820380725010995</v>
      </c>
      <c r="O824">
        <v>30.748165187862799</v>
      </c>
      <c r="P824">
        <v>648.27868852459005</v>
      </c>
    </row>
    <row r="825" spans="1:17" hidden="1" x14ac:dyDescent="0.3">
      <c r="A825" t="s">
        <v>1796</v>
      </c>
      <c r="B825" t="s">
        <v>1797</v>
      </c>
      <c r="C825" t="s">
        <v>3151</v>
      </c>
      <c r="D825" t="s">
        <v>51</v>
      </c>
      <c r="E825">
        <v>4377.0541476119997</v>
      </c>
      <c r="F825">
        <v>79.88</v>
      </c>
      <c r="G825">
        <v>112.655158851107</v>
      </c>
      <c r="H825">
        <v>-2.31840087989745</v>
      </c>
      <c r="I825">
        <v>51.726818103845403</v>
      </c>
      <c r="J825">
        <v>-1.28906080369585</v>
      </c>
      <c r="K825">
        <v>80.362616853750197</v>
      </c>
      <c r="L825">
        <v>63.410533946904501</v>
      </c>
      <c r="M825">
        <v>43.683328808353799</v>
      </c>
      <c r="N825">
        <v>0.48064421095076498</v>
      </c>
      <c r="O825">
        <v>26.314471707561299</v>
      </c>
      <c r="P825">
        <v>140.60240963855401</v>
      </c>
      <c r="Q825">
        <v>4.5943850713111002E-2</v>
      </c>
    </row>
    <row r="826" spans="1:17" hidden="1" x14ac:dyDescent="0.3">
      <c r="A826" t="s">
        <v>1798</v>
      </c>
      <c r="B826" t="s">
        <v>1799</v>
      </c>
      <c r="C826" t="s">
        <v>3151</v>
      </c>
      <c r="D826" t="s">
        <v>386</v>
      </c>
      <c r="E826">
        <v>4369.6679366999997</v>
      </c>
      <c r="F826">
        <v>1461</v>
      </c>
      <c r="G826">
        <v>33.613829340116098</v>
      </c>
      <c r="H826">
        <v>51.019102519538201</v>
      </c>
      <c r="I826">
        <v>18.139288215679301</v>
      </c>
      <c r="J826">
        <v>16.956162226430799</v>
      </c>
      <c r="K826">
        <v>1166.9561583191</v>
      </c>
      <c r="L826">
        <v>1056.0317119235201</v>
      </c>
      <c r="M826">
        <v>81.305918525564195</v>
      </c>
      <c r="N826">
        <v>2.9262100865663698</v>
      </c>
      <c r="O826">
        <v>3.7611225188227202</v>
      </c>
      <c r="P826">
        <v>75.769971126082694</v>
      </c>
      <c r="Q826">
        <v>9.1030631203283002E-2</v>
      </c>
    </row>
    <row r="827" spans="1:17" x14ac:dyDescent="0.3">
      <c r="A827" t="s">
        <v>1800</v>
      </c>
      <c r="B827" t="s">
        <v>1801</v>
      </c>
      <c r="C827" t="s">
        <v>3139</v>
      </c>
      <c r="D827" t="s">
        <v>46</v>
      </c>
      <c r="E827">
        <v>4351.5030870350001</v>
      </c>
      <c r="F827">
        <v>628.85</v>
      </c>
      <c r="G827">
        <v>-22.543581360737299</v>
      </c>
      <c r="H827">
        <v>-4.0026159377224397</v>
      </c>
      <c r="I827">
        <v>9.9476688623261502</v>
      </c>
      <c r="J827">
        <v>0.62062668817695998</v>
      </c>
      <c r="K827">
        <v>647.386587682857</v>
      </c>
      <c r="L827">
        <v>626.438147671053</v>
      </c>
      <c r="M827">
        <v>44.873240978361501</v>
      </c>
      <c r="N827">
        <v>0.80224704189533702</v>
      </c>
      <c r="O827">
        <v>60.459569054623501</v>
      </c>
      <c r="P827">
        <v>47.357937902753299</v>
      </c>
      <c r="Q827">
        <v>0.12724514419368099</v>
      </c>
    </row>
    <row r="828" spans="1:17" hidden="1" x14ac:dyDescent="0.3">
      <c r="A828" t="s">
        <v>1802</v>
      </c>
      <c r="B828" t="s">
        <v>1803</v>
      </c>
      <c r="C828" t="s">
        <v>3151</v>
      </c>
      <c r="D828" t="s">
        <v>43</v>
      </c>
      <c r="E828">
        <v>4344.8242458799996</v>
      </c>
      <c r="F828">
        <v>617.45000000000005</v>
      </c>
      <c r="G828">
        <v>6.1773667193777104</v>
      </c>
      <c r="H828">
        <v>0.34085629440808302</v>
      </c>
      <c r="I828">
        <v>14.7527312908638</v>
      </c>
      <c r="J828">
        <v>2.0602054932874201</v>
      </c>
      <c r="K828">
        <v>627.72047985484505</v>
      </c>
      <c r="M828">
        <v>45.588383268102497</v>
      </c>
      <c r="N828">
        <v>0.53420627427588596</v>
      </c>
      <c r="O828">
        <v>15.985100008097801</v>
      </c>
      <c r="P828">
        <v>43.409592381837101</v>
      </c>
    </row>
    <row r="829" spans="1:17" x14ac:dyDescent="0.3">
      <c r="A829" t="s">
        <v>1804</v>
      </c>
      <c r="B829" t="s">
        <v>1805</v>
      </c>
      <c r="C829" t="s">
        <v>3147</v>
      </c>
      <c r="D829" t="s">
        <v>1806</v>
      </c>
      <c r="E829">
        <v>4344.2482382279904</v>
      </c>
      <c r="F829">
        <v>64.349999999999994</v>
      </c>
      <c r="G829">
        <v>-11.954366743238101</v>
      </c>
      <c r="H829">
        <v>0.272657997272649</v>
      </c>
      <c r="I829">
        <v>-10.7480036244672</v>
      </c>
      <c r="J829">
        <v>6.1530665525735202</v>
      </c>
      <c r="K829">
        <v>63.8577905409024</v>
      </c>
      <c r="L829">
        <v>64.1653051892321</v>
      </c>
      <c r="M829">
        <v>57.4864024668722</v>
      </c>
      <c r="N829">
        <v>1.10776985992678</v>
      </c>
      <c r="O829">
        <v>30.831390831390799</v>
      </c>
      <c r="P829">
        <v>47.591743119265999</v>
      </c>
      <c r="Q829">
        <v>3.5648732607916997E-2</v>
      </c>
    </row>
    <row r="830" spans="1:17" hidden="1" x14ac:dyDescent="0.3">
      <c r="A830" t="s">
        <v>1807</v>
      </c>
      <c r="B830" t="s">
        <v>1808</v>
      </c>
      <c r="C830" t="s">
        <v>3151</v>
      </c>
      <c r="D830" t="s">
        <v>51</v>
      </c>
      <c r="E830">
        <v>4337.3496726200001</v>
      </c>
      <c r="F830">
        <v>1744.7</v>
      </c>
      <c r="G830">
        <v>86.307604281935397</v>
      </c>
      <c r="H830">
        <v>12.8404419110019</v>
      </c>
      <c r="I830">
        <v>60.5181240625218</v>
      </c>
      <c r="J830">
        <v>7.9906074698618399</v>
      </c>
      <c r="K830">
        <v>1492.8627982949599</v>
      </c>
      <c r="L830">
        <v>1154.3424972405501</v>
      </c>
      <c r="M830">
        <v>67.547410249587301</v>
      </c>
      <c r="N830">
        <v>0.57613865718197299</v>
      </c>
      <c r="O830">
        <v>0.30377715366538499</v>
      </c>
      <c r="P830">
        <v>208.250883392226</v>
      </c>
      <c r="Q830">
        <v>0.238105470579002</v>
      </c>
    </row>
    <row r="831" spans="1:17" x14ac:dyDescent="0.3">
      <c r="A831" t="s">
        <v>1809</v>
      </c>
      <c r="B831" t="s">
        <v>1810</v>
      </c>
      <c r="C831" t="s">
        <v>3147</v>
      </c>
      <c r="D831" t="s">
        <v>265</v>
      </c>
      <c r="E831">
        <v>4325.7848707019903</v>
      </c>
      <c r="F831">
        <v>186.07</v>
      </c>
      <c r="G831">
        <v>21.1619674992894</v>
      </c>
      <c r="H831">
        <v>9.9657209733610497</v>
      </c>
      <c r="I831">
        <v>20.978848933321402</v>
      </c>
      <c r="J831">
        <v>0.80074921124272003</v>
      </c>
      <c r="K831">
        <v>175.71147799190399</v>
      </c>
      <c r="L831">
        <v>158.261983505469</v>
      </c>
      <c r="M831">
        <v>55.031953101713299</v>
      </c>
      <c r="N831">
        <v>0.87957248569715596</v>
      </c>
      <c r="O831">
        <v>6.9489976890417502</v>
      </c>
      <c r="P831">
        <v>66.059794734493494</v>
      </c>
      <c r="Q831">
        <v>3.2056514319963002E-2</v>
      </c>
    </row>
    <row r="832" spans="1:17" x14ac:dyDescent="0.3">
      <c r="A832" t="s">
        <v>1811</v>
      </c>
      <c r="B832" t="s">
        <v>1812</v>
      </c>
      <c r="C832" t="s">
        <v>3146</v>
      </c>
      <c r="D832" t="s">
        <v>835</v>
      </c>
      <c r="E832">
        <v>4302.83600415</v>
      </c>
      <c r="F832">
        <v>347.7</v>
      </c>
      <c r="G832">
        <v>88.295810060156498</v>
      </c>
      <c r="H832">
        <v>-0.38079232358854598</v>
      </c>
      <c r="I832">
        <v>28.9525248959566</v>
      </c>
      <c r="J832">
        <v>-2.5061354122358401</v>
      </c>
      <c r="K832">
        <v>371.20640345447401</v>
      </c>
      <c r="L832">
        <v>312.862978856464</v>
      </c>
      <c r="M832">
        <v>37.535237882069801</v>
      </c>
      <c r="N832">
        <v>0.63580713273870104</v>
      </c>
      <c r="O832">
        <v>18.478573482887501</v>
      </c>
      <c r="P832">
        <v>121.46496815286601</v>
      </c>
      <c r="Q832">
        <v>3.6411727036309002E-2</v>
      </c>
    </row>
    <row r="833" spans="1:17" hidden="1" x14ac:dyDescent="0.3">
      <c r="A833" t="s">
        <v>1813</v>
      </c>
      <c r="B833" t="s">
        <v>1814</v>
      </c>
      <c r="C833" t="s">
        <v>3151</v>
      </c>
      <c r="D833" t="s">
        <v>51</v>
      </c>
      <c r="E833">
        <v>4295.7884369249996</v>
      </c>
      <c r="F833">
        <v>774.75</v>
      </c>
      <c r="G833">
        <v>148.38441052438699</v>
      </c>
      <c r="H833">
        <v>3.6632266195871699</v>
      </c>
      <c r="I833">
        <v>50.600696581665801</v>
      </c>
      <c r="J833">
        <v>-2.7402048329461701</v>
      </c>
      <c r="K833">
        <v>740.56818814937003</v>
      </c>
      <c r="L833">
        <v>581.10413606024395</v>
      </c>
      <c r="M833">
        <v>50.205489385283897</v>
      </c>
      <c r="N833">
        <v>1.71865447681008</v>
      </c>
      <c r="O833">
        <v>9.7967086156824692</v>
      </c>
      <c r="P833">
        <v>193.968381800586</v>
      </c>
      <c r="Q833">
        <v>-1.8530434929357999E-2</v>
      </c>
    </row>
    <row r="834" spans="1:17" x14ac:dyDescent="0.3">
      <c r="A834" t="s">
        <v>1815</v>
      </c>
      <c r="B834" t="s">
        <v>1816</v>
      </c>
      <c r="C834" t="s">
        <v>3150</v>
      </c>
      <c r="D834" t="s">
        <v>473</v>
      </c>
      <c r="E834">
        <v>4287.6079223400002</v>
      </c>
      <c r="F834">
        <v>374.3</v>
      </c>
      <c r="G834">
        <v>-1.1555932035955401</v>
      </c>
      <c r="H834">
        <v>-1.2092202245447401</v>
      </c>
      <c r="I834">
        <v>-7.79651932516136</v>
      </c>
      <c r="J834">
        <v>-0.744761425435855</v>
      </c>
      <c r="K834">
        <v>386.041557402168</v>
      </c>
      <c r="L834">
        <v>369.93649066706899</v>
      </c>
      <c r="M834">
        <v>44.818036075522002</v>
      </c>
      <c r="N834">
        <v>0.57557820031261697</v>
      </c>
      <c r="O834">
        <v>22.588832487309599</v>
      </c>
      <c r="P834">
        <v>27.769243898276098</v>
      </c>
      <c r="Q834">
        <v>0.116443466801726</v>
      </c>
    </row>
    <row r="835" spans="1:17" hidden="1" x14ac:dyDescent="0.3">
      <c r="A835" t="s">
        <v>1817</v>
      </c>
      <c r="B835" t="s">
        <v>1818</v>
      </c>
      <c r="C835" t="s">
        <v>3151</v>
      </c>
      <c r="D835" t="s">
        <v>202</v>
      </c>
      <c r="E835">
        <v>4283.81323152</v>
      </c>
      <c r="F835">
        <v>558.4</v>
      </c>
      <c r="G835">
        <v>-3.97775708529042</v>
      </c>
      <c r="H835">
        <v>-7.4123615576287696</v>
      </c>
      <c r="I835">
        <v>-8.2047302774030992</v>
      </c>
      <c r="J835">
        <v>-7.5024769122833899</v>
      </c>
      <c r="K835">
        <v>596.21734034545796</v>
      </c>
      <c r="L835">
        <v>570.749811053229</v>
      </c>
      <c r="M835">
        <v>27.004078875928599</v>
      </c>
      <c r="N835">
        <v>1.2053111422498901</v>
      </c>
      <c r="O835">
        <v>25.895415472779298</v>
      </c>
      <c r="P835">
        <v>24.1992882562277</v>
      </c>
      <c r="Q835">
        <v>0.147818716387591</v>
      </c>
    </row>
    <row r="836" spans="1:17" hidden="1" x14ac:dyDescent="0.3">
      <c r="A836" t="s">
        <v>1819</v>
      </c>
      <c r="B836" t="s">
        <v>1820</v>
      </c>
      <c r="C836" t="s">
        <v>3151</v>
      </c>
      <c r="D836" t="s">
        <v>139</v>
      </c>
      <c r="E836">
        <v>4258.4326969200001</v>
      </c>
      <c r="F836">
        <v>934.8</v>
      </c>
      <c r="G836">
        <v>163.53566454420601</v>
      </c>
      <c r="H836">
        <v>17.147886326990498</v>
      </c>
      <c r="I836">
        <v>21.555962133297498</v>
      </c>
      <c r="J836">
        <v>11.686215532870699</v>
      </c>
      <c r="K836">
        <v>800.869386592296</v>
      </c>
      <c r="L836">
        <v>679.41129675079696</v>
      </c>
      <c r="M836">
        <v>69.9998523385932</v>
      </c>
      <c r="N836">
        <v>1.4904659356227199</v>
      </c>
      <c r="O836">
        <v>1.37462558836114</v>
      </c>
      <c r="P836">
        <v>195.30879797820199</v>
      </c>
      <c r="Q836">
        <v>0.14868053628982</v>
      </c>
    </row>
    <row r="837" spans="1:17" hidden="1" x14ac:dyDescent="0.3">
      <c r="A837" t="s">
        <v>1821</v>
      </c>
      <c r="B837" t="s">
        <v>1822</v>
      </c>
      <c r="C837" t="s">
        <v>3151</v>
      </c>
      <c r="D837" t="s">
        <v>265</v>
      </c>
      <c r="E837">
        <v>4255.5014750599903</v>
      </c>
      <c r="F837">
        <v>345.95</v>
      </c>
      <c r="G837">
        <v>484.84033847418601</v>
      </c>
      <c r="H837">
        <v>-13.660143947396501</v>
      </c>
      <c r="I837">
        <v>167.59215012915999</v>
      </c>
      <c r="J837">
        <v>-2.2644170061112501</v>
      </c>
      <c r="K837">
        <v>340.69097725592599</v>
      </c>
      <c r="L837">
        <v>221.39904298850999</v>
      </c>
      <c r="M837">
        <v>29.294242980177501</v>
      </c>
      <c r="N837">
        <v>0.53562310580333305</v>
      </c>
      <c r="O837">
        <v>28.313340078045901</v>
      </c>
      <c r="P837">
        <v>515.02222222222201</v>
      </c>
      <c r="Q837">
        <v>0.29524501710073803</v>
      </c>
    </row>
    <row r="838" spans="1:17" hidden="1" x14ac:dyDescent="0.3">
      <c r="A838" t="s">
        <v>1823</v>
      </c>
      <c r="B838" t="s">
        <v>1824</v>
      </c>
      <c r="C838" t="s">
        <v>3151</v>
      </c>
      <c r="D838" t="s">
        <v>1316</v>
      </c>
      <c r="E838">
        <v>4211.3738635199998</v>
      </c>
      <c r="F838">
        <v>583.20000000000005</v>
      </c>
      <c r="G838">
        <v>10.0845491225093</v>
      </c>
      <c r="H838">
        <v>-10.7435973632418</v>
      </c>
      <c r="I838">
        <v>21.903405378824399</v>
      </c>
      <c r="J838">
        <v>-3.6386791909339999</v>
      </c>
      <c r="K838">
        <v>655.58508978188001</v>
      </c>
      <c r="L838">
        <v>572.57197524221999</v>
      </c>
      <c r="M838">
        <v>29.7748821891795</v>
      </c>
      <c r="N838">
        <v>0.42449971520854601</v>
      </c>
      <c r="O838">
        <v>47.427983539094598</v>
      </c>
      <c r="P838">
        <v>55.52</v>
      </c>
      <c r="Q838">
        <v>2.8920428233399997E-4</v>
      </c>
    </row>
    <row r="839" spans="1:17" hidden="1" x14ac:dyDescent="0.3">
      <c r="A839" t="s">
        <v>1825</v>
      </c>
      <c r="B839" t="s">
        <v>1826</v>
      </c>
      <c r="C839" t="s">
        <v>3151</v>
      </c>
      <c r="D839" t="s">
        <v>244</v>
      </c>
      <c r="E839">
        <v>4204.7492632800004</v>
      </c>
      <c r="F839">
        <v>188.6</v>
      </c>
      <c r="G839">
        <v>113.542822094055</v>
      </c>
      <c r="H839">
        <v>5.2661828982169503</v>
      </c>
      <c r="I839">
        <v>112.86135200829</v>
      </c>
      <c r="J839">
        <v>7.4577539421055201</v>
      </c>
      <c r="K839">
        <v>167.00443869498</v>
      </c>
      <c r="L839">
        <v>122.86282795036701</v>
      </c>
      <c r="M839">
        <v>60.489117222609501</v>
      </c>
      <c r="N839">
        <v>0.39810006160262001</v>
      </c>
      <c r="O839">
        <v>8.9077412513255592</v>
      </c>
      <c r="P839">
        <v>159.24398625429501</v>
      </c>
      <c r="Q839">
        <v>0.30616624003426601</v>
      </c>
    </row>
    <row r="840" spans="1:17" hidden="1" x14ac:dyDescent="0.3">
      <c r="A840" t="s">
        <v>1827</v>
      </c>
      <c r="B840" t="s">
        <v>1828</v>
      </c>
      <c r="C840" t="s">
        <v>3151</v>
      </c>
      <c r="D840" t="s">
        <v>265</v>
      </c>
      <c r="E840">
        <v>4200.3906492799997</v>
      </c>
      <c r="F840">
        <v>1317.05</v>
      </c>
      <c r="G840">
        <v>-3.14032762359777</v>
      </c>
      <c r="H840">
        <v>1.1106696252386901</v>
      </c>
      <c r="I840">
        <v>-5.87389948710093</v>
      </c>
      <c r="J840">
        <v>1.87634608008177</v>
      </c>
      <c r="K840">
        <v>1340.16141297237</v>
      </c>
      <c r="L840">
        <v>1287.6630121588</v>
      </c>
      <c r="M840">
        <v>52.205511837901803</v>
      </c>
      <c r="N840">
        <v>0.59709792754976898</v>
      </c>
      <c r="O840">
        <v>19.570251698872401</v>
      </c>
      <c r="P840">
        <v>24.951378018120501</v>
      </c>
      <c r="Q840">
        <v>0.10319891016116001</v>
      </c>
    </row>
    <row r="841" spans="1:17" x14ac:dyDescent="0.3">
      <c r="A841" t="s">
        <v>1829</v>
      </c>
      <c r="B841" t="s">
        <v>1830</v>
      </c>
      <c r="C841" t="s">
        <v>3147</v>
      </c>
      <c r="D841" t="s">
        <v>91</v>
      </c>
      <c r="E841">
        <v>4198.5998929999996</v>
      </c>
      <c r="F841">
        <v>1042</v>
      </c>
      <c r="G841">
        <v>25.630162641470498</v>
      </c>
      <c r="H841">
        <v>-3.7589678451676001</v>
      </c>
      <c r="I841">
        <v>37.191035224107601</v>
      </c>
      <c r="J841">
        <v>1.4293237151881999</v>
      </c>
      <c r="K841">
        <v>1090.9888596011399</v>
      </c>
      <c r="L841">
        <v>1012.5706583431499</v>
      </c>
      <c r="M841">
        <v>49.952009722631999</v>
      </c>
      <c r="N841">
        <v>1.4124933377822799</v>
      </c>
      <c r="O841">
        <v>52.850287907869401</v>
      </c>
      <c r="P841">
        <v>70.819672131147499</v>
      </c>
      <c r="Q841">
        <v>1.5334017297171E-2</v>
      </c>
    </row>
    <row r="842" spans="1:17" hidden="1" x14ac:dyDescent="0.3">
      <c r="A842" t="s">
        <v>1831</v>
      </c>
      <c r="B842" t="s">
        <v>1832</v>
      </c>
      <c r="C842" t="s">
        <v>3151</v>
      </c>
      <c r="D842" t="s">
        <v>373</v>
      </c>
      <c r="E842">
        <v>4190.2313672</v>
      </c>
      <c r="F842">
        <v>284</v>
      </c>
      <c r="G842">
        <v>134.284344258403</v>
      </c>
      <c r="H842">
        <v>8.0611834607258306</v>
      </c>
      <c r="I842">
        <v>107.826963354174</v>
      </c>
      <c r="J842">
        <v>3.5170246422949498</v>
      </c>
      <c r="K842">
        <v>257.63969795009001</v>
      </c>
      <c r="L842">
        <v>194.95987127822201</v>
      </c>
      <c r="M842">
        <v>63.500009816393003</v>
      </c>
      <c r="N842">
        <v>0.219414694463507</v>
      </c>
      <c r="O842">
        <v>18.908450704225299</v>
      </c>
      <c r="P842">
        <v>198.947368421052</v>
      </c>
      <c r="Q842">
        <v>0.129177375369664</v>
      </c>
    </row>
    <row r="843" spans="1:17" x14ac:dyDescent="0.3">
      <c r="A843" t="s">
        <v>1833</v>
      </c>
      <c r="B843" t="s">
        <v>1834</v>
      </c>
      <c r="C843" t="s">
        <v>3148</v>
      </c>
      <c r="D843" t="s">
        <v>1456</v>
      </c>
      <c r="E843">
        <v>4172.063074963</v>
      </c>
      <c r="F843">
        <v>76.930000000000007</v>
      </c>
      <c r="G843">
        <v>34.582977732852399</v>
      </c>
      <c r="H843">
        <v>-1.3852047746471401</v>
      </c>
      <c r="I843">
        <v>-15.6059037576135</v>
      </c>
      <c r="J843">
        <v>1.09889672707256</v>
      </c>
      <c r="K843">
        <v>81.382263722777395</v>
      </c>
      <c r="L843">
        <v>77.636357914878104</v>
      </c>
      <c r="M843">
        <v>45.678969103438099</v>
      </c>
      <c r="N843">
        <v>0.301675441179516</v>
      </c>
      <c r="O843">
        <v>34.212920837124599</v>
      </c>
      <c r="P843">
        <v>69.636163175303196</v>
      </c>
      <c r="Q843">
        <v>0.15742807706640899</v>
      </c>
    </row>
    <row r="844" spans="1:17" x14ac:dyDescent="0.3">
      <c r="A844" t="s">
        <v>1835</v>
      </c>
      <c r="B844" t="s">
        <v>1836</v>
      </c>
      <c r="C844" t="s">
        <v>3139</v>
      </c>
      <c r="D844" t="s">
        <v>46</v>
      </c>
      <c r="E844">
        <v>4162.3453578119997</v>
      </c>
      <c r="F844">
        <v>51.56</v>
      </c>
      <c r="G844">
        <v>-20.336155409117598</v>
      </c>
      <c r="H844">
        <v>-4.9065757346639796</v>
      </c>
      <c r="I844">
        <v>-17.798953672423298</v>
      </c>
      <c r="J844">
        <v>0.28630096036420899</v>
      </c>
      <c r="K844">
        <v>54.939697041103699</v>
      </c>
      <c r="L844">
        <v>56.733841706531599</v>
      </c>
      <c r="M844">
        <v>44.880573574571002</v>
      </c>
      <c r="N844">
        <v>0.80283488324877395</v>
      </c>
      <c r="O844">
        <v>53.219550038789698</v>
      </c>
      <c r="P844">
        <v>11.843817787418599</v>
      </c>
      <c r="Q844">
        <v>8.5879444372731997E-2</v>
      </c>
    </row>
    <row r="845" spans="1:17" hidden="1" x14ac:dyDescent="0.3">
      <c r="A845" t="s">
        <v>1837</v>
      </c>
      <c r="B845" t="s">
        <v>1838</v>
      </c>
      <c r="C845" t="s">
        <v>3151</v>
      </c>
      <c r="D845" t="s">
        <v>117</v>
      </c>
      <c r="E845">
        <v>4156.8434825639997</v>
      </c>
      <c r="F845">
        <v>42.81</v>
      </c>
      <c r="G845">
        <v>-3.6708364246358398</v>
      </c>
      <c r="H845">
        <v>-10.2404128557347</v>
      </c>
      <c r="I845">
        <v>-25.8469423693683</v>
      </c>
      <c r="J845">
        <v>-1.53510426408353</v>
      </c>
      <c r="K845">
        <v>46.5594113278826</v>
      </c>
      <c r="L845">
        <v>46.620285138763201</v>
      </c>
      <c r="M845">
        <v>38.166552275962403</v>
      </c>
      <c r="N845">
        <v>0.47209471345470699</v>
      </c>
      <c r="O845">
        <v>52.768044849334203</v>
      </c>
      <c r="P845">
        <v>24.086956521739101</v>
      </c>
      <c r="Q845">
        <v>4.1708259237896998E-2</v>
      </c>
    </row>
    <row r="846" spans="1:17" hidden="1" x14ac:dyDescent="0.3">
      <c r="A846" t="s">
        <v>1839</v>
      </c>
      <c r="B846" t="s">
        <v>1840</v>
      </c>
      <c r="C846" t="s">
        <v>3151</v>
      </c>
      <c r="D846" t="s">
        <v>51</v>
      </c>
      <c r="E846">
        <v>4148.3157423000002</v>
      </c>
      <c r="F846">
        <v>2508.1999999999998</v>
      </c>
      <c r="G846">
        <v>51.375396515106701</v>
      </c>
      <c r="H846">
        <v>9.6357148817293599</v>
      </c>
      <c r="I846">
        <v>59.1963026319251</v>
      </c>
      <c r="J846">
        <v>-3.01031532020663</v>
      </c>
      <c r="K846">
        <v>2400.8137278689001</v>
      </c>
      <c r="L846">
        <v>1897.75409550372</v>
      </c>
      <c r="M846">
        <v>39.158906834951203</v>
      </c>
      <c r="N846">
        <v>0.453615392366638</v>
      </c>
      <c r="O846">
        <v>18.608962602663201</v>
      </c>
      <c r="P846">
        <v>94.133126934984503</v>
      </c>
      <c r="Q846">
        <v>0.14245654896090601</v>
      </c>
    </row>
    <row r="847" spans="1:17" hidden="1" x14ac:dyDescent="0.3">
      <c r="A847" t="s">
        <v>1841</v>
      </c>
      <c r="B847" t="s">
        <v>1842</v>
      </c>
      <c r="C847" t="s">
        <v>3151</v>
      </c>
      <c r="D847" t="s">
        <v>1027</v>
      </c>
      <c r="E847">
        <v>4142.3944082400003</v>
      </c>
      <c r="F847">
        <v>172.49</v>
      </c>
      <c r="G847">
        <v>37.960528144482801</v>
      </c>
      <c r="H847">
        <v>-1.2869819882301201</v>
      </c>
      <c r="I847">
        <v>43.500193564742197</v>
      </c>
      <c r="J847">
        <v>3.27484423685818</v>
      </c>
      <c r="K847">
        <v>174.77911445564001</v>
      </c>
      <c r="L847">
        <v>150.69697771723801</v>
      </c>
      <c r="M847">
        <v>42.118335498296801</v>
      </c>
      <c r="N847">
        <v>0.96616197646884505</v>
      </c>
      <c r="O847">
        <v>29.7466519798249</v>
      </c>
      <c r="P847">
        <v>100.453224869262</v>
      </c>
    </row>
    <row r="848" spans="1:17" x14ac:dyDescent="0.3">
      <c r="A848" t="s">
        <v>1843</v>
      </c>
      <c r="B848" t="s">
        <v>1844</v>
      </c>
      <c r="C848" t="s">
        <v>3136</v>
      </c>
      <c r="D848" t="s">
        <v>54</v>
      </c>
      <c r="E848">
        <v>4141.7788357600002</v>
      </c>
      <c r="F848">
        <v>46.12</v>
      </c>
      <c r="G848">
        <v>-6.6043248359928199</v>
      </c>
      <c r="H848">
        <v>-16.852638335825901</v>
      </c>
      <c r="I848">
        <v>-39.800980821058701</v>
      </c>
      <c r="J848">
        <v>4.4041280057843704</v>
      </c>
      <c r="K848">
        <v>55.175407242332803</v>
      </c>
      <c r="L848">
        <v>59.699170678494099</v>
      </c>
      <c r="M848">
        <v>44.140950816205397</v>
      </c>
      <c r="N848">
        <v>1.3034000252845299</v>
      </c>
      <c r="O848">
        <v>116.023417172593</v>
      </c>
      <c r="P848">
        <v>26.356164383561602</v>
      </c>
      <c r="Q848">
        <v>5.3766408668670003E-3</v>
      </c>
    </row>
    <row r="849" spans="1:17" x14ac:dyDescent="0.3">
      <c r="A849" t="s">
        <v>1845</v>
      </c>
      <c r="B849" t="s">
        <v>1846</v>
      </c>
      <c r="C849" t="s">
        <v>3142</v>
      </c>
      <c r="D849" t="s">
        <v>202</v>
      </c>
      <c r="E849">
        <v>4126.813545</v>
      </c>
      <c r="F849">
        <v>632.6</v>
      </c>
      <c r="G849">
        <v>43.6011005932518</v>
      </c>
      <c r="H849">
        <v>-11.131475643793401</v>
      </c>
      <c r="I849">
        <v>-6.8823505163333296</v>
      </c>
      <c r="J849">
        <v>-0.57198787790703998</v>
      </c>
      <c r="K849">
        <v>693.00542944959295</v>
      </c>
      <c r="L849">
        <v>641.33012806300303</v>
      </c>
      <c r="M849">
        <v>35.999786761978797</v>
      </c>
      <c r="N849">
        <v>0.30588939931411702</v>
      </c>
      <c r="O849">
        <v>30.793550426809901</v>
      </c>
      <c r="P849">
        <v>73.338813536100801</v>
      </c>
      <c r="Q849">
        <v>5.0014292683832999E-2</v>
      </c>
    </row>
    <row r="850" spans="1:17" x14ac:dyDescent="0.3">
      <c r="A850" t="s">
        <v>1847</v>
      </c>
      <c r="B850" t="s">
        <v>1848</v>
      </c>
      <c r="C850" t="s">
        <v>3152</v>
      </c>
      <c r="D850" t="s">
        <v>114</v>
      </c>
      <c r="E850">
        <v>4109.2224193800002</v>
      </c>
      <c r="F850">
        <v>240.3</v>
      </c>
      <c r="G850">
        <v>52.1960218026422</v>
      </c>
      <c r="H850">
        <v>-7.5620209848490996</v>
      </c>
      <c r="I850">
        <v>-20.345092608383499</v>
      </c>
      <c r="J850">
        <v>0.98566177191093296</v>
      </c>
      <c r="K850">
        <v>256.874708504441</v>
      </c>
      <c r="L850">
        <v>250.72785770506599</v>
      </c>
      <c r="M850">
        <v>46.826416159496297</v>
      </c>
      <c r="N850">
        <v>0.80290656370861302</v>
      </c>
      <c r="O850">
        <v>33.354140657511401</v>
      </c>
      <c r="P850">
        <v>79.328358208955194</v>
      </c>
      <c r="Q850">
        <v>6.8251990365184007E-2</v>
      </c>
    </row>
    <row r="851" spans="1:17" hidden="1" x14ac:dyDescent="0.3">
      <c r="A851" t="s">
        <v>1849</v>
      </c>
      <c r="B851" t="s">
        <v>1850</v>
      </c>
      <c r="C851" t="s">
        <v>3151</v>
      </c>
      <c r="D851" t="s">
        <v>46</v>
      </c>
      <c r="E851">
        <v>4092.0976599619999</v>
      </c>
      <c r="F851">
        <v>26.17</v>
      </c>
      <c r="G851">
        <v>23.770588534969502</v>
      </c>
      <c r="H851">
        <v>-5.3227415527017303</v>
      </c>
      <c r="I851">
        <v>32.834423799136196</v>
      </c>
      <c r="J851">
        <v>0.255599425770486</v>
      </c>
      <c r="K851">
        <v>26.524345468604601</v>
      </c>
      <c r="L851">
        <v>22.243476843797801</v>
      </c>
      <c r="M851">
        <v>45.535448248148398</v>
      </c>
      <c r="N851">
        <v>0.39097011699301298</v>
      </c>
      <c r="O851">
        <v>27.8181123423767</v>
      </c>
      <c r="P851">
        <v>75.119122413363201</v>
      </c>
      <c r="Q851">
        <v>0.11365923593048</v>
      </c>
    </row>
    <row r="852" spans="1:17" x14ac:dyDescent="0.3">
      <c r="A852" t="s">
        <v>1851</v>
      </c>
      <c r="B852" t="s">
        <v>1852</v>
      </c>
      <c r="C852" t="s">
        <v>3142</v>
      </c>
      <c r="D852" t="s">
        <v>202</v>
      </c>
      <c r="E852">
        <v>4066.7822649</v>
      </c>
      <c r="F852">
        <v>1545.15</v>
      </c>
      <c r="G852">
        <v>48.510890822815398</v>
      </c>
      <c r="H852">
        <v>-6.2926139194795798</v>
      </c>
      <c r="I852">
        <v>20.386250717862701</v>
      </c>
      <c r="J852">
        <v>-0.71512194123719497</v>
      </c>
      <c r="K852">
        <v>1572.2000219444701</v>
      </c>
      <c r="L852">
        <v>1353.5405372029199</v>
      </c>
      <c r="M852">
        <v>41.540448174819602</v>
      </c>
      <c r="N852">
        <v>0.48746657592204801</v>
      </c>
      <c r="O852">
        <v>15.846357958774201</v>
      </c>
      <c r="P852">
        <v>80.613676212741098</v>
      </c>
      <c r="Q852">
        <v>0.10183558465994</v>
      </c>
    </row>
    <row r="853" spans="1:17" hidden="1" x14ac:dyDescent="0.3">
      <c r="A853" t="s">
        <v>1853</v>
      </c>
      <c r="B853" t="s">
        <v>1854</v>
      </c>
      <c r="C853" t="s">
        <v>3151</v>
      </c>
      <c r="D853" t="s">
        <v>1055</v>
      </c>
      <c r="E853">
        <v>4060.8879999999999</v>
      </c>
      <c r="F853">
        <v>118</v>
      </c>
      <c r="G853">
        <v>-25.140943097917901</v>
      </c>
      <c r="K853">
        <v>104.378999999999</v>
      </c>
      <c r="M853">
        <v>99.990560428137201</v>
      </c>
      <c r="N853">
        <v>1</v>
      </c>
      <c r="O853">
        <v>0</v>
      </c>
      <c r="P853">
        <v>5.3571428571428603</v>
      </c>
    </row>
    <row r="854" spans="1:17" hidden="1" x14ac:dyDescent="0.3">
      <c r="A854" t="s">
        <v>1855</v>
      </c>
      <c r="B854" t="s">
        <v>1856</v>
      </c>
      <c r="C854" t="s">
        <v>3151</v>
      </c>
      <c r="D854" t="s">
        <v>397</v>
      </c>
      <c r="E854">
        <v>4035.4341667199901</v>
      </c>
      <c r="F854">
        <v>250.2</v>
      </c>
      <c r="G854">
        <v>-49.499589377746403</v>
      </c>
      <c r="H854">
        <v>-14.199332599851999</v>
      </c>
      <c r="I854">
        <v>-29.7148473026026</v>
      </c>
      <c r="J854">
        <v>1.0192934099926401</v>
      </c>
      <c r="M854">
        <v>38.2666380374163</v>
      </c>
      <c r="O854">
        <v>39.8880895283773</v>
      </c>
      <c r="P854">
        <v>10.390469887491699</v>
      </c>
    </row>
    <row r="855" spans="1:17" hidden="1" x14ac:dyDescent="0.3">
      <c r="A855" t="s">
        <v>1857</v>
      </c>
      <c r="B855" t="s">
        <v>1858</v>
      </c>
      <c r="C855" t="s">
        <v>3151</v>
      </c>
      <c r="D855" t="s">
        <v>1859</v>
      </c>
      <c r="E855">
        <v>4023.8518969919901</v>
      </c>
      <c r="F855">
        <v>134.16999999999999</v>
      </c>
      <c r="G855">
        <v>18.813529177345099</v>
      </c>
      <c r="H855">
        <v>-0.22068043386039299</v>
      </c>
      <c r="I855">
        <v>16.864233794459299</v>
      </c>
      <c r="J855">
        <v>-3.6637889784267799</v>
      </c>
      <c r="K855">
        <v>141.15455594103</v>
      </c>
      <c r="L855">
        <v>125.941848019684</v>
      </c>
      <c r="M855">
        <v>37.878547810677503</v>
      </c>
      <c r="N855">
        <v>1.0441442551528499</v>
      </c>
      <c r="O855">
        <v>22.896325557129</v>
      </c>
      <c r="P855">
        <v>59.536266349583798</v>
      </c>
      <c r="Q855">
        <v>5.7180915407513001E-2</v>
      </c>
    </row>
    <row r="856" spans="1:17" x14ac:dyDescent="0.3">
      <c r="A856" t="s">
        <v>1860</v>
      </c>
      <c r="B856" t="s">
        <v>1861</v>
      </c>
      <c r="C856" t="s">
        <v>3148</v>
      </c>
      <c r="D856" t="s">
        <v>268</v>
      </c>
      <c r="E856">
        <v>4023.0022913519902</v>
      </c>
      <c r="F856">
        <v>182.82</v>
      </c>
      <c r="G856">
        <v>-4.08469150578249</v>
      </c>
      <c r="H856">
        <v>-1.6183102015211701</v>
      </c>
      <c r="I856">
        <v>-14.1131383435873</v>
      </c>
      <c r="J856">
        <v>-2.1819818543970499</v>
      </c>
      <c r="K856">
        <v>196.42664054704201</v>
      </c>
      <c r="L856">
        <v>190.84771072059701</v>
      </c>
      <c r="M856">
        <v>36.504574388656899</v>
      </c>
      <c r="N856">
        <v>0.49385613702601899</v>
      </c>
      <c r="O856">
        <v>30.1006454436057</v>
      </c>
      <c r="P856">
        <v>24.7918088737201</v>
      </c>
    </row>
    <row r="857" spans="1:17" hidden="1" x14ac:dyDescent="0.3">
      <c r="A857" t="s">
        <v>1862</v>
      </c>
      <c r="B857" t="s">
        <v>1863</v>
      </c>
      <c r="C857" t="s">
        <v>3151</v>
      </c>
      <c r="D857" t="s">
        <v>86</v>
      </c>
      <c r="E857">
        <v>4015.2471736000002</v>
      </c>
      <c r="F857">
        <v>1775.8</v>
      </c>
      <c r="G857">
        <v>169.99215735285901</v>
      </c>
      <c r="H857">
        <v>14.9510918250798</v>
      </c>
      <c r="I857">
        <v>43.093022568390097</v>
      </c>
      <c r="J857">
        <v>-2.8496461843903802</v>
      </c>
      <c r="K857">
        <v>1644.5497920564001</v>
      </c>
      <c r="L857">
        <v>1257.3569009764201</v>
      </c>
      <c r="M857">
        <v>55.067715083369002</v>
      </c>
      <c r="N857">
        <v>0.78201328418993699</v>
      </c>
      <c r="O857">
        <v>8.5144723504899194</v>
      </c>
      <c r="P857">
        <v>228.85185185185099</v>
      </c>
      <c r="Q857">
        <v>0.19617358379588901</v>
      </c>
    </row>
    <row r="858" spans="1:17" hidden="1" x14ac:dyDescent="0.3">
      <c r="A858" t="s">
        <v>1864</v>
      </c>
      <c r="B858" t="s">
        <v>1865</v>
      </c>
      <c r="C858" t="s">
        <v>3151</v>
      </c>
      <c r="D858" t="s">
        <v>473</v>
      </c>
      <c r="E858">
        <v>4011.4348129800001</v>
      </c>
      <c r="F858">
        <v>289.8</v>
      </c>
      <c r="G858">
        <v>74.036132142624695</v>
      </c>
      <c r="H858">
        <v>7.5277740463162699</v>
      </c>
      <c r="I858">
        <v>40.363059672495098</v>
      </c>
      <c r="J858">
        <v>-0.19971843366019101</v>
      </c>
      <c r="K858">
        <v>278.31142997213402</v>
      </c>
      <c r="L858">
        <v>223.50847783658</v>
      </c>
      <c r="M858">
        <v>51.668577866324902</v>
      </c>
      <c r="N858">
        <v>0.41890217061985502</v>
      </c>
      <c r="O858">
        <v>16.028295376121399</v>
      </c>
      <c r="P858">
        <v>112.931667891256</v>
      </c>
      <c r="Q858">
        <v>6.9538748272579998E-2</v>
      </c>
    </row>
    <row r="859" spans="1:17" hidden="1" x14ac:dyDescent="0.3">
      <c r="A859" t="s">
        <v>1866</v>
      </c>
      <c r="B859" t="s">
        <v>1867</v>
      </c>
      <c r="C859" t="s">
        <v>3151</v>
      </c>
      <c r="D859" t="s">
        <v>111</v>
      </c>
      <c r="E859">
        <v>3960.7190999999998</v>
      </c>
      <c r="F859">
        <v>593.9</v>
      </c>
      <c r="G859">
        <v>196.697980807059</v>
      </c>
      <c r="H859">
        <v>29.136931055248098</v>
      </c>
      <c r="I859">
        <v>25.783195721806599</v>
      </c>
      <c r="J859">
        <v>1.2303206465071399</v>
      </c>
      <c r="K859">
        <v>484.28790056929199</v>
      </c>
      <c r="L859">
        <v>396.32781788694098</v>
      </c>
      <c r="M859">
        <v>61.7377422379354</v>
      </c>
      <c r="N859">
        <v>1.24586878799599</v>
      </c>
      <c r="O859">
        <v>1.5322444856036499</v>
      </c>
      <c r="P859">
        <v>269.64730290456401</v>
      </c>
      <c r="Q859">
        <v>0.23794232263763801</v>
      </c>
    </row>
    <row r="860" spans="1:17" x14ac:dyDescent="0.3">
      <c r="A860" t="s">
        <v>1868</v>
      </c>
      <c r="B860" t="s">
        <v>1869</v>
      </c>
      <c r="C860" t="s">
        <v>3147</v>
      </c>
      <c r="D860" t="s">
        <v>548</v>
      </c>
      <c r="E860">
        <v>3945.3072443400001</v>
      </c>
      <c r="F860">
        <v>354.2</v>
      </c>
      <c r="G860">
        <v>-5.6052385092673598</v>
      </c>
      <c r="H860">
        <v>8.0102156712382797</v>
      </c>
      <c r="I860">
        <v>2.46040636859746</v>
      </c>
      <c r="J860">
        <v>13.2765595664409</v>
      </c>
      <c r="K860">
        <v>328.10740688623702</v>
      </c>
      <c r="L860">
        <v>330.069801911078</v>
      </c>
      <c r="M860">
        <v>71.459120229107398</v>
      </c>
      <c r="N860">
        <v>0.76999138595448702</v>
      </c>
      <c r="O860">
        <v>27.583286278938399</v>
      </c>
      <c r="P860">
        <v>50.531236719082003</v>
      </c>
    </row>
    <row r="861" spans="1:17" hidden="1" x14ac:dyDescent="0.3">
      <c r="A861" t="s">
        <v>1870</v>
      </c>
      <c r="B861" t="s">
        <v>1871</v>
      </c>
      <c r="C861" t="s">
        <v>3151</v>
      </c>
      <c r="D861" t="s">
        <v>463</v>
      </c>
      <c r="E861">
        <v>3936.6168177999998</v>
      </c>
      <c r="F861">
        <v>638.79999999999995</v>
      </c>
      <c r="G861">
        <v>-42.900832869120599</v>
      </c>
      <c r="H861">
        <v>-0.73916927317889503</v>
      </c>
      <c r="I861">
        <v>-15.888333243601499</v>
      </c>
      <c r="J861">
        <v>-1.46507002492024</v>
      </c>
      <c r="K861">
        <v>644.79909645411897</v>
      </c>
      <c r="L861">
        <v>668.10406441712598</v>
      </c>
      <c r="M861">
        <v>42.922209237782198</v>
      </c>
      <c r="N861">
        <v>1.00669714714819</v>
      </c>
      <c r="O861">
        <v>28.0447714464621</v>
      </c>
      <c r="P861">
        <v>8.9451692675023295</v>
      </c>
      <c r="Q861">
        <v>0.104500852534292</v>
      </c>
    </row>
    <row r="862" spans="1:17" x14ac:dyDescent="0.3">
      <c r="A862" t="s">
        <v>1872</v>
      </c>
      <c r="B862" t="s">
        <v>1873</v>
      </c>
      <c r="C862" t="s">
        <v>3147</v>
      </c>
      <c r="D862" t="s">
        <v>131</v>
      </c>
      <c r="E862">
        <v>3931.3381954500001</v>
      </c>
      <c r="F862">
        <v>594.5</v>
      </c>
      <c r="G862">
        <v>-7.0665923639649799</v>
      </c>
      <c r="H862">
        <v>7.6294560831806901</v>
      </c>
      <c r="I862">
        <v>10.1664808864438</v>
      </c>
      <c r="J862">
        <v>2.4113816877932499</v>
      </c>
      <c r="K862">
        <v>566.860537834615</v>
      </c>
      <c r="L862">
        <v>533.10770945026002</v>
      </c>
      <c r="M862">
        <v>54.863119492885801</v>
      </c>
      <c r="N862">
        <v>0.82165558731421995</v>
      </c>
      <c r="O862">
        <v>12.1951219512195</v>
      </c>
      <c r="P862">
        <v>39.8823529411764</v>
      </c>
    </row>
    <row r="863" spans="1:17" hidden="1" x14ac:dyDescent="0.3">
      <c r="A863" t="s">
        <v>1874</v>
      </c>
      <c r="B863" t="s">
        <v>1875</v>
      </c>
      <c r="C863" t="s">
        <v>3151</v>
      </c>
      <c r="D863" t="s">
        <v>307</v>
      </c>
      <c r="E863">
        <v>3915.9631818449998</v>
      </c>
      <c r="F863">
        <v>408.05</v>
      </c>
      <c r="G863">
        <v>69.690795656982104</v>
      </c>
      <c r="H863">
        <v>12.145382090379</v>
      </c>
      <c r="I863">
        <v>102.390913612926</v>
      </c>
      <c r="J863">
        <v>-5.5530081647798699</v>
      </c>
      <c r="K863">
        <v>363.10209698674203</v>
      </c>
      <c r="M863">
        <v>54.326121803819198</v>
      </c>
      <c r="N863">
        <v>0.32661440428378802</v>
      </c>
      <c r="O863">
        <v>14.936894988359199</v>
      </c>
      <c r="P863">
        <v>170.94953519256299</v>
      </c>
    </row>
    <row r="864" spans="1:17" hidden="1" x14ac:dyDescent="0.3">
      <c r="A864" t="s">
        <v>1876</v>
      </c>
      <c r="B864" t="s">
        <v>1877</v>
      </c>
      <c r="C864" t="s">
        <v>3151</v>
      </c>
      <c r="D864" t="s">
        <v>108</v>
      </c>
      <c r="E864">
        <v>3892.6844361399999</v>
      </c>
      <c r="F864">
        <v>1125.4000000000001</v>
      </c>
      <c r="G864">
        <v>442.38125179856399</v>
      </c>
      <c r="H864">
        <v>-12.1711845654337</v>
      </c>
      <c r="I864">
        <v>117.013647505769</v>
      </c>
      <c r="J864">
        <v>-13.8880912414359</v>
      </c>
      <c r="K864">
        <v>1195.1772480995501</v>
      </c>
      <c r="L864">
        <v>808.06657958666699</v>
      </c>
      <c r="M864">
        <v>14.948190775920001</v>
      </c>
      <c r="N864">
        <v>1.0406223944902999</v>
      </c>
      <c r="O864">
        <v>31.864226052958902</v>
      </c>
      <c r="P864">
        <v>469.24633282751603</v>
      </c>
      <c r="Q864">
        <v>0.16244362473454699</v>
      </c>
    </row>
    <row r="865" spans="1:17" hidden="1" x14ac:dyDescent="0.3">
      <c r="A865" t="s">
        <v>1878</v>
      </c>
      <c r="B865" t="s">
        <v>1879</v>
      </c>
      <c r="C865" t="s">
        <v>3151</v>
      </c>
      <c r="D865" t="s">
        <v>463</v>
      </c>
      <c r="E865">
        <v>3884.2649999999999</v>
      </c>
      <c r="F865">
        <v>584.1</v>
      </c>
      <c r="G865">
        <v>163.29885339727701</v>
      </c>
      <c r="H865">
        <v>9.76358071924294</v>
      </c>
      <c r="I865">
        <v>173.39985312302201</v>
      </c>
      <c r="J865">
        <v>13.44084658573</v>
      </c>
      <c r="K865">
        <v>466.42781044247897</v>
      </c>
      <c r="L865">
        <v>324.20391434988397</v>
      </c>
      <c r="M865">
        <v>68.221452226013497</v>
      </c>
      <c r="N865">
        <v>0.425176841232356</v>
      </c>
      <c r="O865">
        <v>0</v>
      </c>
      <c r="P865">
        <v>230</v>
      </c>
      <c r="Q865">
        <v>0.12257041471647</v>
      </c>
    </row>
    <row r="866" spans="1:17" hidden="1" x14ac:dyDescent="0.3">
      <c r="A866" t="s">
        <v>1880</v>
      </c>
      <c r="B866" t="s">
        <v>1881</v>
      </c>
      <c r="C866" t="s">
        <v>3151</v>
      </c>
      <c r="D866" t="s">
        <v>397</v>
      </c>
      <c r="E866">
        <v>3876.1419336660001</v>
      </c>
      <c r="F866">
        <v>104.22</v>
      </c>
      <c r="G866">
        <v>-52.5549206011449</v>
      </c>
      <c r="H866">
        <v>-6.9972394523407404</v>
      </c>
      <c r="I866">
        <v>-25.880494777727499</v>
      </c>
      <c r="J866">
        <v>-6.1932117751976898</v>
      </c>
      <c r="K866">
        <v>113.70874145522301</v>
      </c>
      <c r="L866">
        <v>122.61195356423799</v>
      </c>
      <c r="M866">
        <v>29.8158842983451</v>
      </c>
      <c r="N866">
        <v>0.69881490522288903</v>
      </c>
      <c r="O866">
        <v>47.380541162924501</v>
      </c>
      <c r="P866">
        <v>4.5126353790613596</v>
      </c>
    </row>
    <row r="867" spans="1:17" x14ac:dyDescent="0.3">
      <c r="A867" t="s">
        <v>1882</v>
      </c>
      <c r="B867" t="s">
        <v>1883</v>
      </c>
      <c r="C867" t="s">
        <v>3147</v>
      </c>
      <c r="D867" t="s">
        <v>117</v>
      </c>
      <c r="E867">
        <v>3872.19334635</v>
      </c>
      <c r="F867">
        <v>1907.85</v>
      </c>
      <c r="G867">
        <v>10.811267518765399</v>
      </c>
      <c r="H867">
        <v>-7.3910680512191904</v>
      </c>
      <c r="I867">
        <v>-17.6275069958191</v>
      </c>
      <c r="J867">
        <v>2.52131012121718</v>
      </c>
      <c r="K867">
        <v>2039.1759702842101</v>
      </c>
      <c r="L867">
        <v>1932.7450476975</v>
      </c>
      <c r="M867">
        <v>46.6023073533309</v>
      </c>
      <c r="N867">
        <v>0.91266114264478504</v>
      </c>
      <c r="O867">
        <v>28.4351495138506</v>
      </c>
      <c r="P867">
        <v>47.872422880173602</v>
      </c>
      <c r="Q867">
        <v>0.248802782051014</v>
      </c>
    </row>
    <row r="868" spans="1:17" x14ac:dyDescent="0.3">
      <c r="A868" t="s">
        <v>1884</v>
      </c>
      <c r="B868" t="s">
        <v>1885</v>
      </c>
      <c r="C868" t="s">
        <v>3146</v>
      </c>
      <c r="D868" t="s">
        <v>46</v>
      </c>
      <c r="E868">
        <v>3864.4966411999999</v>
      </c>
      <c r="F868">
        <v>2280.1999999999998</v>
      </c>
      <c r="G868">
        <v>9.6166332225589297</v>
      </c>
      <c r="H868">
        <v>15.493367581261101</v>
      </c>
      <c r="I868">
        <v>31.0842927909728</v>
      </c>
      <c r="J868">
        <v>0.701917075008198</v>
      </c>
      <c r="K868">
        <v>2146.8700819922701</v>
      </c>
      <c r="L868">
        <v>1883.1096130675701</v>
      </c>
      <c r="M868">
        <v>48.955521212197397</v>
      </c>
      <c r="N868">
        <v>2.0149152016501302</v>
      </c>
      <c r="O868">
        <v>19.9456188053679</v>
      </c>
      <c r="P868">
        <v>61.258840169731201</v>
      </c>
      <c r="Q868">
        <v>7.9428196325565997E-2</v>
      </c>
    </row>
    <row r="869" spans="1:17" x14ac:dyDescent="0.3">
      <c r="A869" t="s">
        <v>1886</v>
      </c>
      <c r="B869" t="s">
        <v>1887</v>
      </c>
      <c r="C869" t="s">
        <v>3147</v>
      </c>
      <c r="D869" t="s">
        <v>117</v>
      </c>
      <c r="E869">
        <v>3862.4200963799999</v>
      </c>
      <c r="F869">
        <v>196.52</v>
      </c>
      <c r="G869">
        <v>-35.714802735816903</v>
      </c>
      <c r="H869">
        <v>-5.8347020306479402</v>
      </c>
      <c r="I869">
        <v>-25.333250767452501</v>
      </c>
      <c r="J869">
        <v>5.8013805460313401</v>
      </c>
      <c r="K869">
        <v>215.13072997816201</v>
      </c>
      <c r="L869">
        <v>218.03433381352701</v>
      </c>
      <c r="M869">
        <v>54.292056099777703</v>
      </c>
      <c r="N869">
        <v>0.35615818245321001</v>
      </c>
      <c r="O869">
        <v>41.461428862202297</v>
      </c>
      <c r="P869">
        <v>17.7471539844218</v>
      </c>
      <c r="Q869">
        <v>5.8261142483264E-2</v>
      </c>
    </row>
    <row r="870" spans="1:17" x14ac:dyDescent="0.3">
      <c r="A870" t="s">
        <v>1888</v>
      </c>
      <c r="B870" t="s">
        <v>1889</v>
      </c>
      <c r="C870" t="s">
        <v>3135</v>
      </c>
      <c r="D870" t="s">
        <v>277</v>
      </c>
      <c r="E870">
        <v>3861.86988264</v>
      </c>
      <c r="F870">
        <v>1414.6</v>
      </c>
      <c r="G870">
        <v>10.4813921008111</v>
      </c>
      <c r="H870">
        <v>8.2300933216844694</v>
      </c>
      <c r="I870">
        <v>-4.0542291981551104</v>
      </c>
      <c r="J870">
        <v>-1.36679962231339</v>
      </c>
      <c r="K870">
        <v>1395.75302085513</v>
      </c>
      <c r="L870">
        <v>1279.0670807685101</v>
      </c>
      <c r="M870">
        <v>46.478433122036897</v>
      </c>
      <c r="N870">
        <v>3.3409117014534901</v>
      </c>
      <c r="O870">
        <v>9.7695461614590595</v>
      </c>
      <c r="P870">
        <v>50.1539114743657</v>
      </c>
      <c r="Q870">
        <v>9.3327077331034E-2</v>
      </c>
    </row>
    <row r="871" spans="1:17" hidden="1" x14ac:dyDescent="0.3">
      <c r="A871" t="s">
        <v>1890</v>
      </c>
      <c r="B871" t="s">
        <v>1891</v>
      </c>
      <c r="C871" t="s">
        <v>3151</v>
      </c>
      <c r="D871" t="s">
        <v>513</v>
      </c>
      <c r="E871">
        <v>3858.6291930000002</v>
      </c>
      <c r="F871">
        <v>4466.25</v>
      </c>
      <c r="G871">
        <v>-0.55710591583021996</v>
      </c>
      <c r="H871">
        <v>3.54022940607272</v>
      </c>
      <c r="I871">
        <v>20.577867185790101</v>
      </c>
      <c r="J871">
        <v>2.9535635560700699</v>
      </c>
      <c r="K871">
        <v>4386.1853696461803</v>
      </c>
      <c r="L871">
        <v>3923.0339783807499</v>
      </c>
      <c r="M871">
        <v>54.482989532407998</v>
      </c>
      <c r="N871">
        <v>0.483857580512983</v>
      </c>
      <c r="O871">
        <v>8.3683179401063494</v>
      </c>
      <c r="P871">
        <v>49.053864637564999</v>
      </c>
      <c r="Q871">
        <v>4.1493685203276003E-2</v>
      </c>
    </row>
    <row r="872" spans="1:17" hidden="1" x14ac:dyDescent="0.3">
      <c r="A872" t="s">
        <v>1892</v>
      </c>
      <c r="B872" t="s">
        <v>1893</v>
      </c>
      <c r="C872" t="s">
        <v>3151</v>
      </c>
      <c r="D872" t="s">
        <v>458</v>
      </c>
      <c r="E872">
        <v>3856.9910675000001</v>
      </c>
      <c r="F872">
        <v>280.3</v>
      </c>
      <c r="G872">
        <v>55.384593873518298</v>
      </c>
      <c r="H872">
        <v>4.3631560258915298</v>
      </c>
      <c r="I872">
        <v>45.463878733266199</v>
      </c>
      <c r="J872">
        <v>1.86028839142017</v>
      </c>
      <c r="K872">
        <v>269.95386969773102</v>
      </c>
      <c r="L872">
        <v>221.257761116626</v>
      </c>
      <c r="M872">
        <v>55.545759422747103</v>
      </c>
      <c r="N872">
        <v>0.49814371644132599</v>
      </c>
      <c r="O872">
        <v>8.7049589725294307</v>
      </c>
      <c r="P872">
        <v>98.372257607926301</v>
      </c>
      <c r="Q872">
        <v>0.24712608336404801</v>
      </c>
    </row>
    <row r="873" spans="1:17" x14ac:dyDescent="0.3">
      <c r="A873" t="s">
        <v>1894</v>
      </c>
      <c r="B873" t="s">
        <v>1895</v>
      </c>
      <c r="C873" t="s">
        <v>3136</v>
      </c>
      <c r="D873" t="s">
        <v>24</v>
      </c>
      <c r="E873">
        <v>3852.5500149599902</v>
      </c>
      <c r="F873">
        <v>122.86</v>
      </c>
      <c r="G873">
        <v>-19.704156475965</v>
      </c>
      <c r="H873">
        <v>3.06706911501534</v>
      </c>
      <c r="I873">
        <v>-19.197649397299202</v>
      </c>
      <c r="J873">
        <v>7.7708027753546602</v>
      </c>
      <c r="K873">
        <v>119.39145774424701</v>
      </c>
      <c r="L873">
        <v>124.467083947722</v>
      </c>
      <c r="M873">
        <v>65.029803663611304</v>
      </c>
      <c r="N873">
        <v>1.45717402027204</v>
      </c>
      <c r="O873">
        <v>33.037603776656297</v>
      </c>
      <c r="P873">
        <v>13.0370779280522</v>
      </c>
      <c r="Q873">
        <v>1.1190113230117E-2</v>
      </c>
    </row>
    <row r="874" spans="1:17" hidden="1" x14ac:dyDescent="0.3">
      <c r="A874" t="s">
        <v>1896</v>
      </c>
      <c r="B874" t="s">
        <v>1897</v>
      </c>
      <c r="C874" t="s">
        <v>3151</v>
      </c>
      <c r="D874" t="s">
        <v>284</v>
      </c>
      <c r="E874">
        <v>3821.4559685499999</v>
      </c>
      <c r="F874">
        <v>3155.5</v>
      </c>
      <c r="G874">
        <v>5.2084163760367304</v>
      </c>
      <c r="H874">
        <v>-6.3566504481452002</v>
      </c>
      <c r="I874">
        <v>41.3090332540446</v>
      </c>
      <c r="J874">
        <v>-0.74741313354477301</v>
      </c>
      <c r="K874">
        <v>3139.51444069336</v>
      </c>
      <c r="L874">
        <v>2633.4542819649701</v>
      </c>
      <c r="M874">
        <v>37.279416805058602</v>
      </c>
      <c r="N874">
        <v>0.27123084911630202</v>
      </c>
      <c r="O874">
        <v>18.347330058627701</v>
      </c>
      <c r="P874">
        <v>109.160507738706</v>
      </c>
      <c r="Q874">
        <v>0.114958890992757</v>
      </c>
    </row>
    <row r="875" spans="1:17" hidden="1" x14ac:dyDescent="0.3">
      <c r="A875" t="s">
        <v>1898</v>
      </c>
      <c r="B875" t="s">
        <v>1899</v>
      </c>
      <c r="C875" t="s">
        <v>3151</v>
      </c>
      <c r="D875" t="s">
        <v>1613</v>
      </c>
      <c r="E875">
        <v>3805.6350000000002</v>
      </c>
      <c r="F875">
        <v>342.85</v>
      </c>
      <c r="G875">
        <v>-45.927876118659597</v>
      </c>
      <c r="H875">
        <v>1.2279276745687699</v>
      </c>
      <c r="I875">
        <v>-1.78242740589703</v>
      </c>
      <c r="J875">
        <v>-1.55987202497803</v>
      </c>
      <c r="K875">
        <v>343.577688578086</v>
      </c>
      <c r="L875">
        <v>344.35235927360497</v>
      </c>
      <c r="M875">
        <v>40.447520954257001</v>
      </c>
      <c r="N875">
        <v>0.71280026058241197</v>
      </c>
      <c r="O875">
        <v>34.6507218900393</v>
      </c>
      <c r="P875">
        <v>18.061294765840199</v>
      </c>
      <c r="Q875">
        <v>-2.7208094302791998E-2</v>
      </c>
    </row>
    <row r="876" spans="1:17" hidden="1" x14ac:dyDescent="0.3">
      <c r="A876" t="s">
        <v>1900</v>
      </c>
      <c r="B876" t="s">
        <v>1901</v>
      </c>
      <c r="C876" t="s">
        <v>3151</v>
      </c>
      <c r="D876" t="s">
        <v>265</v>
      </c>
      <c r="E876">
        <v>3804.4123553250001</v>
      </c>
      <c r="F876">
        <v>3750.75</v>
      </c>
      <c r="G876">
        <v>3.6003264634821099</v>
      </c>
      <c r="H876">
        <v>0.25686956508422998</v>
      </c>
      <c r="I876">
        <v>49.122809471978499</v>
      </c>
      <c r="J876">
        <v>-2.9135531858751702</v>
      </c>
      <c r="K876">
        <v>3865.1629783419498</v>
      </c>
      <c r="L876">
        <v>3330.8561011339302</v>
      </c>
      <c r="M876">
        <v>41.228048206899103</v>
      </c>
      <c r="N876">
        <v>0.25933940612294698</v>
      </c>
      <c r="O876">
        <v>19.976004799040101</v>
      </c>
      <c r="P876">
        <v>73.967996289424804</v>
      </c>
      <c r="Q876">
        <v>0.1075831994892</v>
      </c>
    </row>
    <row r="877" spans="1:17" x14ac:dyDescent="0.3">
      <c r="A877" t="s">
        <v>1902</v>
      </c>
      <c r="B877" t="s">
        <v>1903</v>
      </c>
      <c r="C877" t="s">
        <v>3147</v>
      </c>
      <c r="D877" t="s">
        <v>117</v>
      </c>
      <c r="E877">
        <v>3799.2850109999999</v>
      </c>
      <c r="F877">
        <v>659.55</v>
      </c>
      <c r="G877">
        <v>0.38747540554500398</v>
      </c>
      <c r="H877">
        <v>5.5551004267835697</v>
      </c>
      <c r="I877">
        <v>7.1175659894863603</v>
      </c>
      <c r="J877">
        <v>-6.2799595427209906E-2</v>
      </c>
      <c r="K877">
        <v>631.14129201533001</v>
      </c>
      <c r="L877">
        <v>587.995120916475</v>
      </c>
      <c r="M877">
        <v>48.348877877360898</v>
      </c>
      <c r="N877">
        <v>0.62184899104700597</v>
      </c>
      <c r="O877">
        <v>10.6512015768326</v>
      </c>
      <c r="P877">
        <v>43.380434782608603</v>
      </c>
      <c r="Q877">
        <v>0.11801247036281499</v>
      </c>
    </row>
    <row r="878" spans="1:17" hidden="1" x14ac:dyDescent="0.3">
      <c r="A878" t="s">
        <v>1904</v>
      </c>
      <c r="B878" t="s">
        <v>1905</v>
      </c>
      <c r="C878" t="s">
        <v>3151</v>
      </c>
      <c r="D878" t="s">
        <v>202</v>
      </c>
      <c r="E878">
        <v>3796.2827223199902</v>
      </c>
      <c r="F878">
        <v>1213.3</v>
      </c>
      <c r="G878">
        <v>52.444754188663801</v>
      </c>
      <c r="H878">
        <v>24.833489251372502</v>
      </c>
      <c r="I878">
        <v>89.008549935080197</v>
      </c>
      <c r="J878">
        <v>15.756543019223701</v>
      </c>
      <c r="K878">
        <v>1005.25369095009</v>
      </c>
      <c r="L878">
        <v>833.03764510502401</v>
      </c>
      <c r="M878">
        <v>74.575031825195694</v>
      </c>
      <c r="N878">
        <v>1.09873062879596</v>
      </c>
      <c r="O878">
        <v>1.7885106733701499</v>
      </c>
      <c r="P878">
        <v>119.780816954985</v>
      </c>
      <c r="Q878">
        <v>0.105805525006718</v>
      </c>
    </row>
    <row r="879" spans="1:17" hidden="1" x14ac:dyDescent="0.3">
      <c r="A879" t="s">
        <v>1906</v>
      </c>
      <c r="B879" t="s">
        <v>1907</v>
      </c>
      <c r="C879" t="s">
        <v>3151</v>
      </c>
      <c r="D879" t="s">
        <v>86</v>
      </c>
      <c r="E879">
        <v>3781.61527001999</v>
      </c>
      <c r="F879">
        <v>354.1</v>
      </c>
      <c r="G879">
        <v>154.72537622750801</v>
      </c>
      <c r="H879">
        <v>9.26484640221042</v>
      </c>
      <c r="I879">
        <v>96.835583879476701</v>
      </c>
      <c r="J879">
        <v>0.12947206826216301</v>
      </c>
      <c r="K879">
        <v>332.98881764634001</v>
      </c>
      <c r="L879">
        <v>243.12231476632701</v>
      </c>
      <c r="M879">
        <v>49.786542064893702</v>
      </c>
      <c r="N879">
        <v>0.39890750511636203</v>
      </c>
      <c r="O879">
        <v>14.430951708556901</v>
      </c>
      <c r="P879">
        <v>182.15139442231001</v>
      </c>
      <c r="Q879">
        <v>5.9469635864495003E-2</v>
      </c>
    </row>
    <row r="880" spans="1:17" hidden="1" x14ac:dyDescent="0.3">
      <c r="A880" t="s">
        <v>1908</v>
      </c>
      <c r="B880" t="s">
        <v>1909</v>
      </c>
      <c r="C880" t="s">
        <v>3151</v>
      </c>
      <c r="D880" t="s">
        <v>54</v>
      </c>
      <c r="E880">
        <v>3768.0356785499998</v>
      </c>
      <c r="F880">
        <v>276.89999999999998</v>
      </c>
      <c r="G880">
        <v>46.631159572551297</v>
      </c>
      <c r="H880">
        <v>-1.5304602490996899</v>
      </c>
      <c r="I880">
        <v>5.7788418083678801</v>
      </c>
      <c r="J880">
        <v>4.2513124199179799</v>
      </c>
      <c r="K880">
        <v>274.79691476618802</v>
      </c>
      <c r="L880">
        <v>243.75431476854399</v>
      </c>
      <c r="M880">
        <v>60.057745779250503</v>
      </c>
      <c r="N880">
        <v>0.77801088807872898</v>
      </c>
      <c r="O880">
        <v>23.871433730588599</v>
      </c>
      <c r="P880">
        <v>75.809523809523796</v>
      </c>
      <c r="Q880">
        <v>7.2935065195039997E-3</v>
      </c>
    </row>
    <row r="881" spans="1:17" hidden="1" x14ac:dyDescent="0.3">
      <c r="A881" t="s">
        <v>1910</v>
      </c>
      <c r="B881" t="s">
        <v>1911</v>
      </c>
      <c r="C881" t="s">
        <v>3151</v>
      </c>
      <c r="D881" t="s">
        <v>139</v>
      </c>
      <c r="E881">
        <v>3758.3728581999999</v>
      </c>
      <c r="F881">
        <v>417.05</v>
      </c>
      <c r="G881">
        <v>-26.322650942163499</v>
      </c>
      <c r="H881">
        <v>5.0169732109763503</v>
      </c>
      <c r="I881">
        <v>-16.377859614965601</v>
      </c>
      <c r="J881">
        <v>1.3878094649363</v>
      </c>
      <c r="K881">
        <v>420.27674494820099</v>
      </c>
      <c r="L881">
        <v>422.46401672536501</v>
      </c>
      <c r="M881">
        <v>52.783468972567498</v>
      </c>
      <c r="N881">
        <v>5.9087104421736099E-2</v>
      </c>
      <c r="O881">
        <v>14.8543340127083</v>
      </c>
      <c r="P881">
        <v>6.2141856615306201</v>
      </c>
      <c r="Q881">
        <v>-4.7647800616263003E-2</v>
      </c>
    </row>
    <row r="882" spans="1:17" x14ac:dyDescent="0.3">
      <c r="A882" t="s">
        <v>1912</v>
      </c>
      <c r="B882" t="s">
        <v>1913</v>
      </c>
      <c r="C882" t="s">
        <v>3155</v>
      </c>
      <c r="D882" t="s">
        <v>1400</v>
      </c>
      <c r="E882">
        <v>3756.2013979599901</v>
      </c>
      <c r="F882">
        <v>568.70000000000005</v>
      </c>
      <c r="G882">
        <v>-49.643273710057699</v>
      </c>
      <c r="H882">
        <v>-2.5430108563871201</v>
      </c>
      <c r="I882">
        <v>-23.638185039935699</v>
      </c>
      <c r="J882">
        <v>0.98192334412113502</v>
      </c>
      <c r="K882">
        <v>600.20519612747705</v>
      </c>
      <c r="L882">
        <v>624.13195236539605</v>
      </c>
      <c r="M882">
        <v>36.359131326085098</v>
      </c>
      <c r="N882">
        <v>0.829756121013279</v>
      </c>
      <c r="O882">
        <v>43.309301916651997</v>
      </c>
      <c r="P882">
        <v>4.7522564008104702</v>
      </c>
      <c r="Q882">
        <v>9.1476255586423E-2</v>
      </c>
    </row>
    <row r="883" spans="1:17" x14ac:dyDescent="0.3">
      <c r="A883" t="s">
        <v>1914</v>
      </c>
      <c r="B883" t="s">
        <v>1915</v>
      </c>
      <c r="C883" t="s">
        <v>3145</v>
      </c>
      <c r="D883" t="s">
        <v>438</v>
      </c>
      <c r="E883">
        <v>3739.5839999999998</v>
      </c>
      <c r="F883">
        <v>973.85</v>
      </c>
      <c r="G883">
        <v>-53.225245874504203</v>
      </c>
      <c r="H883">
        <v>-5.77190169054112</v>
      </c>
      <c r="I883">
        <v>-17.452618186241502</v>
      </c>
      <c r="J883">
        <v>-1.1360670906960699</v>
      </c>
      <c r="K883">
        <v>1057.9717696802099</v>
      </c>
      <c r="L883">
        <v>1154.9959697250299</v>
      </c>
      <c r="M883">
        <v>19.055111203046501</v>
      </c>
      <c r="N883">
        <v>0.583158248293143</v>
      </c>
      <c r="O883">
        <v>48.662525029521902</v>
      </c>
      <c r="P883">
        <v>0.70316943281112299</v>
      </c>
      <c r="Q883">
        <v>-0.13231473837440999</v>
      </c>
    </row>
    <row r="884" spans="1:17" hidden="1" x14ac:dyDescent="0.3">
      <c r="A884" t="s">
        <v>1916</v>
      </c>
      <c r="B884" t="s">
        <v>1917</v>
      </c>
      <c r="C884" t="s">
        <v>3151</v>
      </c>
      <c r="D884" t="s">
        <v>131</v>
      </c>
      <c r="E884">
        <v>3736.4976934249999</v>
      </c>
      <c r="F884">
        <v>309.25</v>
      </c>
      <c r="G884">
        <v>10.6099134142572</v>
      </c>
      <c r="H884">
        <v>2.07258900813251</v>
      </c>
      <c r="I884">
        <v>-1.11837219006009</v>
      </c>
      <c r="J884">
        <v>-4.9088755998587201</v>
      </c>
      <c r="K884">
        <v>336.21829437499599</v>
      </c>
      <c r="M884">
        <v>38.744797635489498</v>
      </c>
      <c r="N884">
        <v>0.77959266233032898</v>
      </c>
      <c r="O884">
        <v>71.382376717865796</v>
      </c>
      <c r="P884">
        <v>82.556080283352998</v>
      </c>
    </row>
    <row r="885" spans="1:17" hidden="1" x14ac:dyDescent="0.3">
      <c r="A885" t="s">
        <v>1918</v>
      </c>
      <c r="B885" t="s">
        <v>1919</v>
      </c>
      <c r="C885" t="s">
        <v>3151</v>
      </c>
      <c r="D885" t="s">
        <v>1055</v>
      </c>
      <c r="E885">
        <v>3730.8735000000001</v>
      </c>
      <c r="F885">
        <v>60.97</v>
      </c>
      <c r="G885">
        <v>-40.358270586273598</v>
      </c>
      <c r="H885">
        <v>5.9784265163088204</v>
      </c>
      <c r="I885">
        <v>-18.2933868641042</v>
      </c>
      <c r="J885">
        <v>2.59842535034376</v>
      </c>
      <c r="K885">
        <v>62.4778660612888</v>
      </c>
      <c r="L885">
        <v>65.119089755927206</v>
      </c>
      <c r="M885">
        <v>80.428401478298795</v>
      </c>
      <c r="N885">
        <v>1.0247015456953199</v>
      </c>
      <c r="O885">
        <v>17.188781367885799</v>
      </c>
      <c r="P885">
        <v>1.1950207468879701</v>
      </c>
      <c r="Q885">
        <v>-6.679688381315E-3</v>
      </c>
    </row>
    <row r="886" spans="1:17" hidden="1" x14ac:dyDescent="0.3">
      <c r="A886" t="s">
        <v>1920</v>
      </c>
      <c r="B886" t="s">
        <v>1921</v>
      </c>
      <c r="C886" t="s">
        <v>3151</v>
      </c>
      <c r="D886" t="s">
        <v>247</v>
      </c>
      <c r="E886">
        <v>3728.3409099999999</v>
      </c>
      <c r="F886">
        <v>406.7</v>
      </c>
      <c r="G886">
        <v>118.430455762362</v>
      </c>
      <c r="H886">
        <v>6.9021830815201604</v>
      </c>
      <c r="I886">
        <v>44.786726020052498</v>
      </c>
      <c r="J886">
        <v>8.6523603580369102</v>
      </c>
      <c r="K886">
        <v>407.014345289961</v>
      </c>
      <c r="L886">
        <v>304.53827409263499</v>
      </c>
      <c r="M886">
        <v>60.665181588077701</v>
      </c>
      <c r="N886">
        <v>0.416019006482163</v>
      </c>
      <c r="O886">
        <v>19.006638800098301</v>
      </c>
      <c r="P886">
        <v>163.23624595469201</v>
      </c>
      <c r="Q886">
        <v>0.17212565977272001</v>
      </c>
    </row>
    <row r="887" spans="1:17" hidden="1" x14ac:dyDescent="0.3">
      <c r="A887" t="s">
        <v>1922</v>
      </c>
      <c r="B887" t="s">
        <v>1923</v>
      </c>
      <c r="C887" t="s">
        <v>3151</v>
      </c>
      <c r="D887" t="s">
        <v>742</v>
      </c>
      <c r="E887">
        <v>3724.7253936799998</v>
      </c>
      <c r="F887">
        <v>166.27</v>
      </c>
      <c r="G887">
        <v>15.868200797813801</v>
      </c>
      <c r="H887">
        <v>7.9689785699804503</v>
      </c>
      <c r="I887">
        <v>9.0056765457376091</v>
      </c>
      <c r="J887">
        <v>1.95302252876009</v>
      </c>
      <c r="K887">
        <v>162.66258107620399</v>
      </c>
      <c r="L887">
        <v>152.27090599658399</v>
      </c>
      <c r="M887">
        <v>58.331342908403499</v>
      </c>
      <c r="N887">
        <v>0.52706810098800105</v>
      </c>
      <c r="O887">
        <v>5.2504961809105497</v>
      </c>
      <c r="P887">
        <v>47.337173238812497</v>
      </c>
      <c r="Q887">
        <v>8.2626113561340003E-3</v>
      </c>
    </row>
    <row r="888" spans="1:17" hidden="1" x14ac:dyDescent="0.3">
      <c r="A888" t="s">
        <v>1924</v>
      </c>
      <c r="B888" t="s">
        <v>1925</v>
      </c>
      <c r="C888" t="s">
        <v>3151</v>
      </c>
      <c r="D888" t="s">
        <v>989</v>
      </c>
      <c r="E888">
        <v>3715.1140077</v>
      </c>
      <c r="F888">
        <v>459</v>
      </c>
      <c r="G888">
        <v>-25.428616940554601</v>
      </c>
      <c r="H888">
        <v>-6.9340356269102301</v>
      </c>
      <c r="I888">
        <v>4.4492443289031103</v>
      </c>
      <c r="J888">
        <v>1.7480952226061599</v>
      </c>
      <c r="K888">
        <v>480.003410417086</v>
      </c>
      <c r="L888">
        <v>433.62503876229999</v>
      </c>
      <c r="M888">
        <v>45.358312103684597</v>
      </c>
      <c r="N888">
        <v>0.34753009474971602</v>
      </c>
      <c r="O888">
        <v>27.450980392156801</v>
      </c>
      <c r="P888">
        <v>35.778730956959002</v>
      </c>
      <c r="Q888">
        <v>9.5253660156500008E-3</v>
      </c>
    </row>
    <row r="889" spans="1:17" x14ac:dyDescent="0.3">
      <c r="A889" t="s">
        <v>1926</v>
      </c>
      <c r="B889" t="s">
        <v>1927</v>
      </c>
      <c r="C889" t="s">
        <v>3150</v>
      </c>
      <c r="D889" t="s">
        <v>284</v>
      </c>
      <c r="E889">
        <v>3710.42616</v>
      </c>
      <c r="F889">
        <v>1198.4000000000001</v>
      </c>
      <c r="G889">
        <v>52.616722176079797</v>
      </c>
      <c r="H889">
        <v>0.850936476092651</v>
      </c>
      <c r="I889">
        <v>38.1274642692618</v>
      </c>
      <c r="J889">
        <v>-5.6491380024827498</v>
      </c>
      <c r="K889">
        <v>1270.9847936651599</v>
      </c>
      <c r="L889">
        <v>1054.50287903516</v>
      </c>
      <c r="M889">
        <v>27.631998701502901</v>
      </c>
      <c r="N889">
        <v>0.40164740045014502</v>
      </c>
      <c r="O889">
        <v>29.2515020026702</v>
      </c>
      <c r="P889">
        <v>80.999848965412994</v>
      </c>
      <c r="Q889">
        <v>3.2156444909557998E-2</v>
      </c>
    </row>
    <row r="890" spans="1:17" hidden="1" x14ac:dyDescent="0.3">
      <c r="A890" t="s">
        <v>1928</v>
      </c>
      <c r="B890" t="s">
        <v>1929</v>
      </c>
      <c r="C890" t="s">
        <v>3151</v>
      </c>
      <c r="D890" t="s">
        <v>46</v>
      </c>
      <c r="E890">
        <v>3703.79646</v>
      </c>
      <c r="F890">
        <v>297.14999999999998</v>
      </c>
      <c r="G890">
        <v>27.338343984021101</v>
      </c>
      <c r="H890">
        <v>21.090174671535198</v>
      </c>
      <c r="I890">
        <v>78.638411046191393</v>
      </c>
      <c r="J890">
        <v>-4.1915701984582396</v>
      </c>
      <c r="K890">
        <v>264.01321651615802</v>
      </c>
      <c r="L890">
        <v>224.63893146088401</v>
      </c>
      <c r="M890">
        <v>54.267305149704598</v>
      </c>
      <c r="N890">
        <v>1.41168539339411</v>
      </c>
      <c r="O890">
        <v>13.074204946996399</v>
      </c>
      <c r="P890">
        <v>110.74468085106299</v>
      </c>
    </row>
    <row r="891" spans="1:17" hidden="1" x14ac:dyDescent="0.3">
      <c r="A891" t="s">
        <v>1930</v>
      </c>
      <c r="B891" t="s">
        <v>1931</v>
      </c>
      <c r="C891" t="s">
        <v>3151</v>
      </c>
      <c r="D891" t="s">
        <v>463</v>
      </c>
      <c r="E891">
        <v>3697.1991902699901</v>
      </c>
      <c r="F891">
        <v>583.95000000000005</v>
      </c>
      <c r="G891">
        <v>37.743798463647998</v>
      </c>
      <c r="I891">
        <v>20.517170059629599</v>
      </c>
      <c r="K891">
        <v>555.13151102030702</v>
      </c>
      <c r="L891">
        <v>481.76224515429197</v>
      </c>
      <c r="M891">
        <v>64.780785260819798</v>
      </c>
      <c r="N891">
        <v>1.9730214726766</v>
      </c>
      <c r="O891">
        <v>5.9851014641664397</v>
      </c>
      <c r="P891">
        <v>77.492401215805501</v>
      </c>
      <c r="Q891">
        <v>-3.9150349227047E-2</v>
      </c>
    </row>
    <row r="892" spans="1:17" hidden="1" x14ac:dyDescent="0.3">
      <c r="A892" t="s">
        <v>1932</v>
      </c>
      <c r="B892" t="s">
        <v>1933</v>
      </c>
      <c r="C892" t="s">
        <v>3151</v>
      </c>
      <c r="D892" t="s">
        <v>470</v>
      </c>
      <c r="E892">
        <v>3691.8892809180002</v>
      </c>
      <c r="F892">
        <v>181.77</v>
      </c>
      <c r="G892">
        <v>47.077502703104997</v>
      </c>
      <c r="H892">
        <v>-0.31275541580942701</v>
      </c>
      <c r="I892">
        <v>30.104566706568701</v>
      </c>
      <c r="J892">
        <v>1.30086199751725</v>
      </c>
      <c r="K892">
        <v>183.45413124706499</v>
      </c>
      <c r="L892">
        <v>153.549836864572</v>
      </c>
      <c r="M892">
        <v>46.248211759970999</v>
      </c>
      <c r="N892">
        <v>0.60985461364184601</v>
      </c>
      <c r="O892">
        <v>15.998239533476299</v>
      </c>
      <c r="P892">
        <v>86.144393241167407</v>
      </c>
      <c r="Q892">
        <v>0.112336701691338</v>
      </c>
    </row>
    <row r="893" spans="1:17" x14ac:dyDescent="0.3">
      <c r="A893" t="s">
        <v>1934</v>
      </c>
      <c r="B893" t="s">
        <v>1935</v>
      </c>
      <c r="C893" t="s">
        <v>3143</v>
      </c>
      <c r="D893" t="s">
        <v>117</v>
      </c>
      <c r="E893">
        <v>3689.272320008</v>
      </c>
      <c r="F893">
        <v>204.71</v>
      </c>
      <c r="G893">
        <v>-7.3961577724598202</v>
      </c>
      <c r="H893">
        <v>-9.9703089507966798</v>
      </c>
      <c r="I893">
        <v>-13.434410317029</v>
      </c>
      <c r="J893">
        <v>1.38388796050202</v>
      </c>
      <c r="K893">
        <v>217.62637126733799</v>
      </c>
      <c r="L893">
        <v>215.07096936596</v>
      </c>
      <c r="M893">
        <v>41.599491491272403</v>
      </c>
      <c r="N893">
        <v>0.46430963743501003</v>
      </c>
      <c r="O893">
        <v>34.311953495188298</v>
      </c>
      <c r="P893">
        <v>22.985881646139902</v>
      </c>
      <c r="Q893">
        <v>8.8856976829061005E-2</v>
      </c>
    </row>
    <row r="894" spans="1:17" hidden="1" x14ac:dyDescent="0.3">
      <c r="A894" t="s">
        <v>1936</v>
      </c>
      <c r="B894" t="s">
        <v>1937</v>
      </c>
      <c r="C894" t="s">
        <v>3151</v>
      </c>
      <c r="D894" t="s">
        <v>284</v>
      </c>
      <c r="E894">
        <v>3666.6109941999998</v>
      </c>
      <c r="F894">
        <v>534.79999999999995</v>
      </c>
      <c r="G894">
        <v>20.179186224278201</v>
      </c>
      <c r="H894">
        <v>0.216208192032429</v>
      </c>
      <c r="I894">
        <v>-14.6663075040073</v>
      </c>
      <c r="J894">
        <v>3.3693339240596099</v>
      </c>
      <c r="K894">
        <v>551.79392859528605</v>
      </c>
      <c r="L894">
        <v>513.59323284031495</v>
      </c>
      <c r="M894">
        <v>53.306891548403001</v>
      </c>
      <c r="N894">
        <v>0.57886611176690606</v>
      </c>
      <c r="O894">
        <v>22.475691847419501</v>
      </c>
      <c r="P894">
        <v>69.7777777777777</v>
      </c>
      <c r="Q894">
        <v>7.6264083765269997E-2</v>
      </c>
    </row>
    <row r="895" spans="1:17" hidden="1" x14ac:dyDescent="0.3">
      <c r="A895" t="s">
        <v>1938</v>
      </c>
      <c r="B895" t="s">
        <v>1939</v>
      </c>
      <c r="C895" t="s">
        <v>3151</v>
      </c>
      <c r="D895" t="s">
        <v>733</v>
      </c>
      <c r="E895">
        <v>3660.9138280749999</v>
      </c>
      <c r="F895">
        <v>786.95</v>
      </c>
      <c r="G895">
        <v>-42.509844669213898</v>
      </c>
      <c r="H895">
        <v>0.29764272362480099</v>
      </c>
      <c r="I895">
        <v>-18.7532723395204</v>
      </c>
      <c r="J895">
        <v>2.4703594080633899</v>
      </c>
      <c r="K895">
        <v>804.87663455963605</v>
      </c>
      <c r="L895">
        <v>862.151387326585</v>
      </c>
      <c r="M895">
        <v>51.838053394359299</v>
      </c>
      <c r="N895">
        <v>0.16050203811153901</v>
      </c>
      <c r="O895">
        <v>32.155791346337097</v>
      </c>
      <c r="P895">
        <v>9.4810795770729097</v>
      </c>
      <c r="Q895">
        <v>-8.7805156557552E-2</v>
      </c>
    </row>
    <row r="896" spans="1:17" hidden="1" x14ac:dyDescent="0.3">
      <c r="A896" t="s">
        <v>1940</v>
      </c>
      <c r="B896" t="s">
        <v>1941</v>
      </c>
      <c r="C896" t="s">
        <v>3151</v>
      </c>
      <c r="D896" t="s">
        <v>86</v>
      </c>
      <c r="E896">
        <v>3659.72073831748</v>
      </c>
      <c r="F896">
        <v>3358.5</v>
      </c>
      <c r="G896">
        <v>318.382168076178</v>
      </c>
      <c r="H896">
        <v>30.644298473988599</v>
      </c>
      <c r="I896">
        <v>160.988464175057</v>
      </c>
      <c r="J896">
        <v>-4.7441301777566096</v>
      </c>
      <c r="K896">
        <v>2881.4157580163601</v>
      </c>
      <c r="L896">
        <v>1958.0271835465701</v>
      </c>
      <c r="M896">
        <v>58.022691378153901</v>
      </c>
      <c r="N896">
        <v>1.30436369117319</v>
      </c>
      <c r="O896">
        <v>9.7216019056126193</v>
      </c>
      <c r="P896">
        <v>368.736915561758</v>
      </c>
    </row>
    <row r="897" spans="1:17" x14ac:dyDescent="0.3">
      <c r="A897" t="s">
        <v>1942</v>
      </c>
      <c r="B897" t="s">
        <v>1943</v>
      </c>
      <c r="C897" t="s">
        <v>3143</v>
      </c>
      <c r="D897" t="s">
        <v>117</v>
      </c>
      <c r="E897">
        <v>3650.5348119599998</v>
      </c>
      <c r="F897">
        <v>676.6</v>
      </c>
      <c r="G897">
        <v>28.460906115216499</v>
      </c>
      <c r="H897">
        <v>3.3469879921783301</v>
      </c>
      <c r="I897">
        <v>-16.371128603895698</v>
      </c>
      <c r="J897">
        <v>3.1649389225292102</v>
      </c>
      <c r="K897">
        <v>680.33606722416903</v>
      </c>
      <c r="L897">
        <v>647.32142181895802</v>
      </c>
      <c r="M897">
        <v>52.937877407116403</v>
      </c>
      <c r="N897">
        <v>0.790996271966663</v>
      </c>
      <c r="O897">
        <v>30.0620750812887</v>
      </c>
      <c r="P897">
        <v>59.387514723203701</v>
      </c>
      <c r="Q897">
        <v>5.8570122435012001E-2</v>
      </c>
    </row>
    <row r="898" spans="1:17" hidden="1" x14ac:dyDescent="0.3">
      <c r="A898" t="s">
        <v>1944</v>
      </c>
      <c r="B898" t="s">
        <v>1945</v>
      </c>
      <c r="C898" t="s">
        <v>3151</v>
      </c>
      <c r="D898" t="s">
        <v>1630</v>
      </c>
      <c r="E898">
        <v>3639.4289372199901</v>
      </c>
      <c r="F898">
        <v>2145.8000000000002</v>
      </c>
      <c r="G898">
        <v>18.474935226804799</v>
      </c>
      <c r="H898">
        <v>7.9775901600040502</v>
      </c>
      <c r="I898">
        <v>23.027285724075298</v>
      </c>
      <c r="J898">
        <v>3.5528469626195398</v>
      </c>
      <c r="K898">
        <v>2127.76012939265</v>
      </c>
      <c r="L898">
        <v>1920.4511464894099</v>
      </c>
      <c r="M898">
        <v>55.815225204221299</v>
      </c>
      <c r="N898">
        <v>0.82747592146451798</v>
      </c>
      <c r="O898">
        <v>15.061981545344301</v>
      </c>
      <c r="P898">
        <v>51.534197238798001</v>
      </c>
      <c r="Q898">
        <v>0.110770205467405</v>
      </c>
    </row>
    <row r="899" spans="1:17" x14ac:dyDescent="0.3">
      <c r="A899" t="s">
        <v>1946</v>
      </c>
      <c r="B899" t="s">
        <v>1947</v>
      </c>
      <c r="C899" t="s">
        <v>3147</v>
      </c>
      <c r="D899" t="s">
        <v>284</v>
      </c>
      <c r="E899">
        <v>3605.1103360799998</v>
      </c>
      <c r="F899">
        <v>1148.4000000000001</v>
      </c>
      <c r="G899">
        <v>-14.420157891774201</v>
      </c>
      <c r="H899">
        <v>4.4448040948074103</v>
      </c>
      <c r="I899">
        <v>20.286155805798799</v>
      </c>
      <c r="J899">
        <v>-2.1117449773130201</v>
      </c>
      <c r="K899">
        <v>1149.0451553795001</v>
      </c>
      <c r="L899">
        <v>1090.1581096545599</v>
      </c>
      <c r="M899">
        <v>49.917647890125998</v>
      </c>
      <c r="N899">
        <v>0.52408137542788202</v>
      </c>
      <c r="O899">
        <v>19.731800766283499</v>
      </c>
      <c r="P899">
        <v>52.783875473957302</v>
      </c>
      <c r="Q899">
        <v>-5.0867897140668999E-2</v>
      </c>
    </row>
    <row r="900" spans="1:17" hidden="1" x14ac:dyDescent="0.3">
      <c r="A900" t="s">
        <v>1948</v>
      </c>
      <c r="B900" t="s">
        <v>1949</v>
      </c>
      <c r="C900" t="s">
        <v>3151</v>
      </c>
      <c r="D900" t="s">
        <v>513</v>
      </c>
      <c r="E900">
        <v>3595.3445348999999</v>
      </c>
      <c r="F900">
        <v>2959.8</v>
      </c>
      <c r="G900">
        <v>20.169196169259202</v>
      </c>
      <c r="H900">
        <v>-0.41650065598104402</v>
      </c>
      <c r="I900">
        <v>13.4375974442532</v>
      </c>
      <c r="J900">
        <v>3.8334330407908498E-2</v>
      </c>
      <c r="K900">
        <v>3061.8409730318899</v>
      </c>
      <c r="L900">
        <v>2774.7030497720302</v>
      </c>
      <c r="M900">
        <v>50.830599536187698</v>
      </c>
      <c r="N900">
        <v>1.60823179543086</v>
      </c>
      <c r="O900">
        <v>17.237651192648102</v>
      </c>
      <c r="P900">
        <v>47.916041979010402</v>
      </c>
      <c r="Q900">
        <v>6.3279070479367996E-2</v>
      </c>
    </row>
    <row r="901" spans="1:17" hidden="1" x14ac:dyDescent="0.3">
      <c r="A901" t="s">
        <v>1950</v>
      </c>
      <c r="B901" t="s">
        <v>1951</v>
      </c>
      <c r="C901" t="s">
        <v>3151</v>
      </c>
      <c r="D901" t="s">
        <v>46</v>
      </c>
      <c r="E901">
        <v>3588.6614358000002</v>
      </c>
      <c r="F901">
        <v>645.20000000000005</v>
      </c>
      <c r="G901">
        <v>-33.970401020313602</v>
      </c>
      <c r="H901">
        <v>4.6423053241774701</v>
      </c>
      <c r="I901">
        <v>-6.0547380769589703</v>
      </c>
      <c r="J901">
        <v>1.12490938539265</v>
      </c>
      <c r="K901">
        <v>681.94325623021302</v>
      </c>
      <c r="M901">
        <v>47.524349541910198</v>
      </c>
      <c r="N901">
        <v>1.1140013927263701</v>
      </c>
      <c r="O901">
        <v>39.065406075635401</v>
      </c>
      <c r="P901">
        <v>17.309090909090902</v>
      </c>
    </row>
    <row r="902" spans="1:17" hidden="1" x14ac:dyDescent="0.3">
      <c r="A902" t="s">
        <v>1952</v>
      </c>
      <c r="B902" t="s">
        <v>1953</v>
      </c>
      <c r="C902" t="s">
        <v>3151</v>
      </c>
      <c r="D902" t="s">
        <v>139</v>
      </c>
      <c r="E902">
        <v>3566.8443667749998</v>
      </c>
      <c r="F902">
        <v>275.75</v>
      </c>
      <c r="G902">
        <v>348.565953453806</v>
      </c>
      <c r="H902">
        <v>-7.25813320507452</v>
      </c>
      <c r="I902">
        <v>92.738501625901506</v>
      </c>
      <c r="J902">
        <v>5.1546695958661699</v>
      </c>
      <c r="K902">
        <v>266.54119130566897</v>
      </c>
      <c r="L902">
        <v>197.77912692436601</v>
      </c>
      <c r="M902">
        <v>56.7823938672284</v>
      </c>
      <c r="N902">
        <v>0.65795523997352301</v>
      </c>
      <c r="O902">
        <v>24.859474161377999</v>
      </c>
      <c r="P902">
        <v>405.03663003663002</v>
      </c>
      <c r="Q902">
        <v>0.15944184347705301</v>
      </c>
    </row>
    <row r="903" spans="1:17" hidden="1" x14ac:dyDescent="0.3">
      <c r="A903" t="s">
        <v>1954</v>
      </c>
      <c r="B903" t="s">
        <v>1955</v>
      </c>
      <c r="C903" t="s">
        <v>3151</v>
      </c>
      <c r="D903" t="s">
        <v>202</v>
      </c>
      <c r="E903">
        <v>3557.4914124749998</v>
      </c>
      <c r="F903">
        <v>521.95000000000005</v>
      </c>
      <c r="G903">
        <v>21.0170552509739</v>
      </c>
      <c r="H903">
        <v>-1.0382238132814201</v>
      </c>
      <c r="I903">
        <v>0.99503116732197605</v>
      </c>
      <c r="J903">
        <v>1.5520839110679201</v>
      </c>
      <c r="K903">
        <v>541.31344898640498</v>
      </c>
      <c r="L903">
        <v>500.215619112441</v>
      </c>
      <c r="M903">
        <v>48.529191850677101</v>
      </c>
      <c r="N903">
        <v>0.72891928035599995</v>
      </c>
      <c r="O903">
        <v>16.859852476290801</v>
      </c>
      <c r="P903">
        <v>49.534450651768999</v>
      </c>
      <c r="Q903">
        <v>0.15902887948970501</v>
      </c>
    </row>
    <row r="904" spans="1:17" hidden="1" x14ac:dyDescent="0.3">
      <c r="A904" t="s">
        <v>1956</v>
      </c>
      <c r="B904" t="s">
        <v>1957</v>
      </c>
      <c r="C904" t="s">
        <v>3151</v>
      </c>
      <c r="D904" t="s">
        <v>502</v>
      </c>
      <c r="E904">
        <v>3547.2505712759998</v>
      </c>
      <c r="F904">
        <v>127.13</v>
      </c>
      <c r="G904">
        <v>108.656255910781</v>
      </c>
      <c r="H904">
        <v>-3.5484899137703398</v>
      </c>
      <c r="I904">
        <v>25.310698547710501</v>
      </c>
      <c r="J904">
        <v>-2.4114254206718999</v>
      </c>
      <c r="K904">
        <v>129.077124383701</v>
      </c>
      <c r="L904">
        <v>101.24318620667</v>
      </c>
      <c r="M904">
        <v>45.685264014661499</v>
      </c>
      <c r="N904">
        <v>0.425518631409392</v>
      </c>
      <c r="O904">
        <v>25.358509849514601</v>
      </c>
      <c r="P904">
        <v>141.77233132768799</v>
      </c>
      <c r="Q904">
        <v>5.5164543056729999E-2</v>
      </c>
    </row>
    <row r="905" spans="1:17" x14ac:dyDescent="0.3">
      <c r="A905" t="s">
        <v>1958</v>
      </c>
      <c r="B905" t="s">
        <v>1959</v>
      </c>
      <c r="C905" t="s">
        <v>3147</v>
      </c>
      <c r="D905" t="s">
        <v>117</v>
      </c>
      <c r="E905">
        <v>3504.6859221</v>
      </c>
      <c r="F905">
        <v>802.85</v>
      </c>
      <c r="G905">
        <v>47.933525546270701</v>
      </c>
      <c r="H905">
        <v>-2.85953001654154</v>
      </c>
      <c r="I905">
        <v>-17.099952290877699</v>
      </c>
      <c r="J905">
        <v>0.33092985163091299</v>
      </c>
      <c r="K905">
        <v>814.20551193117797</v>
      </c>
      <c r="L905">
        <v>782.13973596930498</v>
      </c>
      <c r="M905">
        <v>47.182001411577502</v>
      </c>
      <c r="N905">
        <v>0.481335345513204</v>
      </c>
      <c r="O905">
        <v>34.8944385626206</v>
      </c>
      <c r="P905">
        <v>87.889070910367394</v>
      </c>
      <c r="Q905">
        <v>8.6746800512736005E-2</v>
      </c>
    </row>
    <row r="906" spans="1:17" x14ac:dyDescent="0.3">
      <c r="A906" t="s">
        <v>1960</v>
      </c>
      <c r="B906" t="s">
        <v>1961</v>
      </c>
      <c r="C906" t="s">
        <v>3147</v>
      </c>
      <c r="D906" t="s">
        <v>458</v>
      </c>
      <c r="E906">
        <v>3504.1635999999999</v>
      </c>
      <c r="F906">
        <v>404.75</v>
      </c>
      <c r="G906">
        <v>-16.133940888059101</v>
      </c>
      <c r="H906">
        <v>3.8044251906638098</v>
      </c>
      <c r="I906">
        <v>-45.2463245169602</v>
      </c>
      <c r="J906">
        <v>-3.5955258861444399</v>
      </c>
      <c r="K906">
        <v>422.74009716818699</v>
      </c>
      <c r="L906">
        <v>462.55019023935</v>
      </c>
      <c r="M906">
        <v>42.607710597272799</v>
      </c>
      <c r="N906">
        <v>0.58198684294994896</v>
      </c>
      <c r="O906">
        <v>84.675725756639906</v>
      </c>
      <c r="P906">
        <v>19.6865528202853</v>
      </c>
      <c r="Q906">
        <v>0.12871259337513599</v>
      </c>
    </row>
    <row r="907" spans="1:17" hidden="1" x14ac:dyDescent="0.3">
      <c r="A907" t="s">
        <v>1962</v>
      </c>
      <c r="B907" t="s">
        <v>1963</v>
      </c>
      <c r="C907" t="s">
        <v>3151</v>
      </c>
      <c r="D907" t="s">
        <v>1964</v>
      </c>
      <c r="E907">
        <v>3501.7852499999999</v>
      </c>
      <c r="F907">
        <v>1377.3</v>
      </c>
      <c r="G907">
        <v>66.061099108321699</v>
      </c>
      <c r="H907">
        <v>3.16592964259707</v>
      </c>
      <c r="I907">
        <v>18.379671977144199</v>
      </c>
      <c r="J907">
        <v>0.27325823580819802</v>
      </c>
      <c r="K907">
        <v>1395.09519709496</v>
      </c>
      <c r="L907">
        <v>1259.3135355914401</v>
      </c>
      <c r="M907">
        <v>49.9727354979834</v>
      </c>
      <c r="N907">
        <v>0.41101136123447402</v>
      </c>
      <c r="O907">
        <v>21.248094097146598</v>
      </c>
      <c r="P907">
        <v>102.902180318208</v>
      </c>
      <c r="Q907">
        <v>1.6567007054190001E-2</v>
      </c>
    </row>
    <row r="908" spans="1:17" x14ac:dyDescent="0.3">
      <c r="A908" t="s">
        <v>1965</v>
      </c>
      <c r="B908" t="s">
        <v>1966</v>
      </c>
      <c r="C908" t="s">
        <v>3138</v>
      </c>
      <c r="D908" t="s">
        <v>237</v>
      </c>
      <c r="E908">
        <v>3500.474612775</v>
      </c>
      <c r="F908">
        <v>414.75</v>
      </c>
      <c r="G908">
        <v>-38.120029140645897</v>
      </c>
      <c r="H908">
        <v>-7.79461197898714</v>
      </c>
      <c r="I908">
        <v>-31.978482910349999</v>
      </c>
      <c r="J908">
        <v>0.277171726935798</v>
      </c>
      <c r="K908">
        <v>453.66700703543501</v>
      </c>
      <c r="L908">
        <v>487.18719504296399</v>
      </c>
      <c r="M908">
        <v>30.4944506371891</v>
      </c>
      <c r="N908">
        <v>1.0774662379764799</v>
      </c>
      <c r="O908">
        <v>68.535262206148204</v>
      </c>
      <c r="P908">
        <v>2.47066090179122</v>
      </c>
    </row>
    <row r="909" spans="1:17" hidden="1" x14ac:dyDescent="0.3">
      <c r="A909" t="s">
        <v>1967</v>
      </c>
      <c r="B909" t="s">
        <v>1968</v>
      </c>
      <c r="C909" t="s">
        <v>3151</v>
      </c>
      <c r="D909" t="s">
        <v>502</v>
      </c>
      <c r="E909">
        <v>3467.9734595999998</v>
      </c>
      <c r="F909">
        <v>442</v>
      </c>
      <c r="G909">
        <v>90.601093632794203</v>
      </c>
      <c r="H909">
        <v>14.0160744043656</v>
      </c>
      <c r="I909">
        <v>45.781497463275898</v>
      </c>
      <c r="J909">
        <v>9.1783910190761198</v>
      </c>
      <c r="K909">
        <v>399.71646975147598</v>
      </c>
      <c r="L909">
        <v>326.19720191728601</v>
      </c>
      <c r="M909">
        <v>63.961225307837303</v>
      </c>
      <c r="N909">
        <v>0.40732413381587201</v>
      </c>
      <c r="O909">
        <v>12.8959276018099</v>
      </c>
      <c r="P909">
        <v>121.55388471177901</v>
      </c>
      <c r="Q909">
        <v>0.154817398690347</v>
      </c>
    </row>
    <row r="910" spans="1:17" x14ac:dyDescent="0.3">
      <c r="A910" t="s">
        <v>1969</v>
      </c>
      <c r="B910" t="s">
        <v>1970</v>
      </c>
      <c r="C910" t="s">
        <v>3153</v>
      </c>
      <c r="D910" t="s">
        <v>1971</v>
      </c>
      <c r="E910">
        <v>3434.0027300000002</v>
      </c>
      <c r="F910">
        <v>19.399999999999999</v>
      </c>
      <c r="G910">
        <v>-19.682760586963401</v>
      </c>
      <c r="H910">
        <v>-0.60028616786176903</v>
      </c>
      <c r="I910">
        <v>-18.6976510267015</v>
      </c>
      <c r="J910">
        <v>2.3224259785599202</v>
      </c>
      <c r="K910">
        <v>20.252832975518398</v>
      </c>
      <c r="L910">
        <v>20.924970847605099</v>
      </c>
      <c r="M910">
        <v>49.938168343996701</v>
      </c>
      <c r="N910">
        <v>0.46147769360725499</v>
      </c>
      <c r="O910">
        <v>44.072164948453597</v>
      </c>
      <c r="P910">
        <v>8.6834733893557292</v>
      </c>
      <c r="Q910">
        <v>-3.5277554922540998E-2</v>
      </c>
    </row>
    <row r="911" spans="1:17" x14ac:dyDescent="0.3">
      <c r="A911" t="s">
        <v>1972</v>
      </c>
      <c r="B911" t="s">
        <v>1973</v>
      </c>
      <c r="C911" t="s">
        <v>3135</v>
      </c>
      <c r="D911" t="s">
        <v>21</v>
      </c>
      <c r="E911">
        <v>3430.5800014199999</v>
      </c>
      <c r="F911">
        <v>580.45000000000005</v>
      </c>
      <c r="G911">
        <v>-41.050474287379302</v>
      </c>
      <c r="H911">
        <v>1.28669524819673</v>
      </c>
      <c r="I911">
        <v>-8.9069774316098407</v>
      </c>
      <c r="J911">
        <v>2.0600251510763901</v>
      </c>
      <c r="K911">
        <v>601.47260369414801</v>
      </c>
      <c r="L911">
        <v>601.17587941383795</v>
      </c>
      <c r="M911">
        <v>49.821370317046899</v>
      </c>
      <c r="N911">
        <v>0.249851305964093</v>
      </c>
      <c r="O911">
        <v>36.359720906193402</v>
      </c>
      <c r="P911">
        <v>28.988888888888901</v>
      </c>
      <c r="Q911">
        <v>6.2599981369648006E-2</v>
      </c>
    </row>
    <row r="912" spans="1:17" hidden="1" x14ac:dyDescent="0.3">
      <c r="A912" t="s">
        <v>1974</v>
      </c>
      <c r="B912" t="s">
        <v>1975</v>
      </c>
      <c r="C912" t="s">
        <v>3151</v>
      </c>
      <c r="D912" t="s">
        <v>244</v>
      </c>
      <c r="E912">
        <v>3426.1239865749999</v>
      </c>
      <c r="F912">
        <v>191.77</v>
      </c>
      <c r="G912">
        <v>34.015791454268999</v>
      </c>
      <c r="H912">
        <v>2.8412569226174802</v>
      </c>
      <c r="I912">
        <v>28.637990840954298</v>
      </c>
      <c r="J912">
        <v>-2.8527754929494099E-2</v>
      </c>
      <c r="K912">
        <v>189.807610346052</v>
      </c>
      <c r="L912">
        <v>158.40020475051301</v>
      </c>
      <c r="M912">
        <v>45.778373451484299</v>
      </c>
      <c r="N912">
        <v>0.34763799285323899</v>
      </c>
      <c r="O912">
        <v>15.242217239401301</v>
      </c>
      <c r="P912">
        <v>85.195557701593401</v>
      </c>
      <c r="Q912">
        <v>0.14199803918356901</v>
      </c>
    </row>
    <row r="913" spans="1:17" x14ac:dyDescent="0.3">
      <c r="A913" t="s">
        <v>1976</v>
      </c>
      <c r="B913" t="s">
        <v>1977</v>
      </c>
      <c r="C913" t="s">
        <v>3152</v>
      </c>
      <c r="D913" t="s">
        <v>438</v>
      </c>
      <c r="E913">
        <v>3415.3722477000001</v>
      </c>
      <c r="F913">
        <v>22.15</v>
      </c>
      <c r="G913">
        <v>-32.809879330438598</v>
      </c>
      <c r="H913">
        <v>-6.0091870185737797</v>
      </c>
      <c r="I913">
        <v>-13.2244067504187</v>
      </c>
      <c r="J913">
        <v>-4.2495845370891701</v>
      </c>
      <c r="K913">
        <v>23.002967026829999</v>
      </c>
      <c r="L913">
        <v>23.740416196083</v>
      </c>
      <c r="M913">
        <v>43.954265674817201</v>
      </c>
      <c r="N913">
        <v>0.51634949018690302</v>
      </c>
      <c r="O913">
        <v>103.837471783295</v>
      </c>
      <c r="P913">
        <v>32.634730538922099</v>
      </c>
    </row>
    <row r="914" spans="1:17" x14ac:dyDescent="0.3">
      <c r="A914" t="s">
        <v>1978</v>
      </c>
      <c r="B914" t="s">
        <v>1979</v>
      </c>
      <c r="C914" t="s">
        <v>3136</v>
      </c>
      <c r="D914" t="s">
        <v>1980</v>
      </c>
      <c r="E914">
        <v>3397.9150429900001</v>
      </c>
      <c r="F914">
        <v>202.81</v>
      </c>
      <c r="G914">
        <v>-50.6636908354524</v>
      </c>
      <c r="H914">
        <v>-7.1956561183494898</v>
      </c>
      <c r="I914">
        <v>-23.291865497911001</v>
      </c>
      <c r="J914">
        <v>0.63302466177975403</v>
      </c>
      <c r="K914">
        <v>220.20313911243301</v>
      </c>
      <c r="L914">
        <v>229.06771068917101</v>
      </c>
      <c r="M914">
        <v>28.567799429023999</v>
      </c>
      <c r="N914">
        <v>0.646162725729029</v>
      </c>
      <c r="O914">
        <v>38.553325772890801</v>
      </c>
      <c r="P914">
        <v>3.15869786368261</v>
      </c>
    </row>
    <row r="915" spans="1:17" hidden="1" x14ac:dyDescent="0.3">
      <c r="A915" t="s">
        <v>1981</v>
      </c>
      <c r="B915" t="s">
        <v>1982</v>
      </c>
      <c r="C915" t="s">
        <v>3148</v>
      </c>
      <c r="D915" t="s">
        <v>268</v>
      </c>
      <c r="E915">
        <v>3397.344744812</v>
      </c>
      <c r="F915">
        <v>159.22</v>
      </c>
      <c r="G915">
        <v>-48.643513846441898</v>
      </c>
      <c r="H915">
        <v>-5.09516613145263</v>
      </c>
      <c r="I915">
        <v>-25.4709078928142</v>
      </c>
      <c r="J915">
        <v>2.0641034344428899</v>
      </c>
      <c r="K915">
        <v>163.740935980958</v>
      </c>
      <c r="M915">
        <v>44.9059593537729</v>
      </c>
      <c r="N915">
        <v>0.83602984032731897</v>
      </c>
      <c r="O915">
        <v>47.594523301092799</v>
      </c>
      <c r="P915">
        <v>11.342657342657301</v>
      </c>
    </row>
    <row r="916" spans="1:17" hidden="1" x14ac:dyDescent="0.3">
      <c r="A916" t="s">
        <v>1983</v>
      </c>
      <c r="B916" t="s">
        <v>1984</v>
      </c>
      <c r="C916" t="s">
        <v>3151</v>
      </c>
      <c r="D916" t="s">
        <v>373</v>
      </c>
      <c r="E916">
        <v>3385.73223297</v>
      </c>
      <c r="F916">
        <v>1023.3</v>
      </c>
      <c r="G916">
        <v>61.3799520836303</v>
      </c>
      <c r="H916">
        <v>5.14105498858929</v>
      </c>
      <c r="I916">
        <v>32.011682250486601</v>
      </c>
      <c r="J916">
        <v>1.66478765150667</v>
      </c>
      <c r="K916">
        <v>1031.8293114308999</v>
      </c>
      <c r="L916">
        <v>849.054594117487</v>
      </c>
      <c r="M916">
        <v>47.902043427673199</v>
      </c>
      <c r="N916">
        <v>0.330599511270387</v>
      </c>
      <c r="O916">
        <v>32.903351900713297</v>
      </c>
      <c r="P916">
        <v>94.654746052881805</v>
      </c>
      <c r="Q916">
        <v>2.3298126899601E-2</v>
      </c>
    </row>
    <row r="917" spans="1:17" hidden="1" x14ac:dyDescent="0.3">
      <c r="A917" t="s">
        <v>1985</v>
      </c>
      <c r="B917" t="s">
        <v>1986</v>
      </c>
      <c r="C917" t="s">
        <v>3151</v>
      </c>
      <c r="E917">
        <v>3373.1750000000002</v>
      </c>
      <c r="F917">
        <v>630.5</v>
      </c>
      <c r="G917">
        <v>736.71525043249096</v>
      </c>
      <c r="H917">
        <v>6.1695397509003103</v>
      </c>
      <c r="I917">
        <v>18.4797526522852</v>
      </c>
      <c r="J917">
        <v>2.7805085267375001E-2</v>
      </c>
      <c r="K917">
        <v>643.36050631585795</v>
      </c>
      <c r="L917">
        <v>540.01705833017002</v>
      </c>
      <c r="M917">
        <v>44.0521140391253</v>
      </c>
      <c r="N917">
        <v>9.6827899248898605E-2</v>
      </c>
      <c r="O917">
        <v>25.717684377478101</v>
      </c>
      <c r="P917">
        <v>767.26272352132003</v>
      </c>
      <c r="Q917">
        <v>0.16568125234903999</v>
      </c>
    </row>
    <row r="918" spans="1:17" x14ac:dyDescent="0.3">
      <c r="A918" t="s">
        <v>1987</v>
      </c>
      <c r="B918" t="s">
        <v>1988</v>
      </c>
      <c r="C918" t="s">
        <v>3150</v>
      </c>
      <c r="D918" t="s">
        <v>284</v>
      </c>
      <c r="E918">
        <v>3369.2946899399999</v>
      </c>
      <c r="F918">
        <v>135.38999999999999</v>
      </c>
      <c r="G918">
        <v>28.576939636948801</v>
      </c>
      <c r="H918">
        <v>-4.8396345610262799</v>
      </c>
      <c r="I918">
        <v>27.972030123498101</v>
      </c>
      <c r="J918">
        <v>-2.4465888198836701</v>
      </c>
      <c r="K918">
        <v>147.24794286666801</v>
      </c>
      <c r="L918">
        <v>128.43656218406099</v>
      </c>
      <c r="M918">
        <v>40.642426164168803</v>
      </c>
      <c r="N918">
        <v>0.57093450822974801</v>
      </c>
      <c r="O918">
        <v>30.7334367383115</v>
      </c>
      <c r="P918">
        <v>65.919117647058798</v>
      </c>
      <c r="Q918">
        <v>2.0643520530162999E-2</v>
      </c>
    </row>
    <row r="919" spans="1:17" hidden="1" x14ac:dyDescent="0.3">
      <c r="A919" t="s">
        <v>1989</v>
      </c>
      <c r="B919" t="s">
        <v>1990</v>
      </c>
      <c r="C919" t="s">
        <v>3151</v>
      </c>
      <c r="D919" t="s">
        <v>634</v>
      </c>
      <c r="E919">
        <v>3367.2582617599901</v>
      </c>
      <c r="F919">
        <v>1327.1</v>
      </c>
      <c r="G919">
        <v>82816.884918971002</v>
      </c>
      <c r="H919">
        <v>57.664973540854596</v>
      </c>
      <c r="I919">
        <v>1071.5164638880999</v>
      </c>
      <c r="J919">
        <v>11.193775787273999</v>
      </c>
      <c r="K919">
        <v>896.62160980007798</v>
      </c>
      <c r="L919">
        <v>443.702552672899</v>
      </c>
      <c r="M919">
        <v>99.999999780174306</v>
      </c>
      <c r="N919">
        <v>2.7504996073125398</v>
      </c>
      <c r="O919">
        <v>0</v>
      </c>
      <c r="P919">
        <v>88373.333333333299</v>
      </c>
      <c r="Q919">
        <v>0.34270752456306097</v>
      </c>
    </row>
    <row r="920" spans="1:17" hidden="1" x14ac:dyDescent="0.3">
      <c r="A920" t="s">
        <v>1991</v>
      </c>
      <c r="B920" t="s">
        <v>1992</v>
      </c>
      <c r="C920" t="s">
        <v>3151</v>
      </c>
      <c r="D920" t="s">
        <v>75</v>
      </c>
      <c r="E920">
        <v>3356.64806</v>
      </c>
      <c r="F920">
        <v>1082.6500000000001</v>
      </c>
      <c r="G920">
        <v>85.669273113175606</v>
      </c>
      <c r="H920">
        <v>7.4386360585484104</v>
      </c>
      <c r="I920">
        <v>123.246222050339</v>
      </c>
      <c r="J920">
        <v>5.7434428259013304</v>
      </c>
      <c r="K920">
        <v>996.70625228235599</v>
      </c>
      <c r="L920">
        <v>761.89392532497004</v>
      </c>
      <c r="M920">
        <v>55.9390541451153</v>
      </c>
      <c r="N920">
        <v>0.260134563368348</v>
      </c>
      <c r="O920">
        <v>6.0361150879785601</v>
      </c>
      <c r="P920">
        <v>157.06992757924701</v>
      </c>
      <c r="Q920">
        <v>5.4161166033553997E-2</v>
      </c>
    </row>
    <row r="921" spans="1:17" hidden="1" x14ac:dyDescent="0.3">
      <c r="A921" t="s">
        <v>1993</v>
      </c>
      <c r="B921" t="s">
        <v>1994</v>
      </c>
      <c r="C921" t="s">
        <v>3151</v>
      </c>
      <c r="D921" t="s">
        <v>244</v>
      </c>
      <c r="E921">
        <v>3356.1638667699999</v>
      </c>
      <c r="F921">
        <v>521.95000000000005</v>
      </c>
      <c r="G921">
        <v>137.74835369855001</v>
      </c>
      <c r="H921">
        <v>-2.6002317780979198</v>
      </c>
      <c r="I921">
        <v>22.4679360523964</v>
      </c>
      <c r="J921">
        <v>2.4699710193782098</v>
      </c>
      <c r="K921">
        <v>546.55208877799203</v>
      </c>
      <c r="L921">
        <v>459.488159699618</v>
      </c>
      <c r="M921">
        <v>50.901847787330503</v>
      </c>
      <c r="N921">
        <v>0.55396811689690295</v>
      </c>
      <c r="O921">
        <v>32.962927483475397</v>
      </c>
      <c r="P921">
        <v>173.2722513089</v>
      </c>
      <c r="Q921">
        <v>0.184246028824022</v>
      </c>
    </row>
    <row r="922" spans="1:17" hidden="1" x14ac:dyDescent="0.3">
      <c r="A922" t="s">
        <v>1995</v>
      </c>
      <c r="B922" t="s">
        <v>1996</v>
      </c>
      <c r="C922" t="s">
        <v>3151</v>
      </c>
      <c r="D922" t="s">
        <v>1997</v>
      </c>
      <c r="E922">
        <v>3347.2424302200002</v>
      </c>
      <c r="F922">
        <v>700.65</v>
      </c>
      <c r="G922">
        <v>82.596802379119296</v>
      </c>
      <c r="H922">
        <v>-3.5118092264671201</v>
      </c>
      <c r="I922">
        <v>69.006617567930505</v>
      </c>
      <c r="J922">
        <v>-1.5749201849701699</v>
      </c>
      <c r="K922">
        <v>735.69480660449995</v>
      </c>
      <c r="L922">
        <v>518.87971919750601</v>
      </c>
      <c r="M922">
        <v>36.2855179948534</v>
      </c>
      <c r="N922">
        <v>1.3448789895890401</v>
      </c>
      <c r="O922">
        <v>20.887747091986</v>
      </c>
      <c r="P922">
        <v>173.90539483971801</v>
      </c>
    </row>
    <row r="923" spans="1:17" x14ac:dyDescent="0.3">
      <c r="A923" t="s">
        <v>1998</v>
      </c>
      <c r="B923" t="s">
        <v>1999</v>
      </c>
      <c r="C923" t="s">
        <v>3136</v>
      </c>
      <c r="D923" t="s">
        <v>502</v>
      </c>
      <c r="E923">
        <v>3341.5036596700002</v>
      </c>
      <c r="F923">
        <v>57.37</v>
      </c>
      <c r="G923">
        <v>23.514997608006901</v>
      </c>
      <c r="H923">
        <v>15.408464400654101</v>
      </c>
      <c r="I923">
        <v>-3.14917953351874</v>
      </c>
      <c r="J923">
        <v>-5.4445375619381897</v>
      </c>
      <c r="K923">
        <v>56.790250038755403</v>
      </c>
      <c r="L923">
        <v>50.701905172262499</v>
      </c>
      <c r="M923">
        <v>43.901533498448401</v>
      </c>
      <c r="N923">
        <v>0.90121388691441795</v>
      </c>
      <c r="O923">
        <v>20.271919121492001</v>
      </c>
      <c r="P923">
        <v>72.541353383458599</v>
      </c>
      <c r="Q923">
        <v>-4.1306185353699003E-2</v>
      </c>
    </row>
    <row r="924" spans="1:17" hidden="1" x14ac:dyDescent="0.3">
      <c r="A924" t="s">
        <v>2000</v>
      </c>
      <c r="B924" t="s">
        <v>2001</v>
      </c>
      <c r="C924" t="s">
        <v>3151</v>
      </c>
      <c r="D924" t="s">
        <v>158</v>
      </c>
      <c r="E924">
        <v>3335.006589525</v>
      </c>
      <c r="F924">
        <v>508.95</v>
      </c>
      <c r="G924">
        <v>28.777120805909899</v>
      </c>
      <c r="H924">
        <v>30.279295848461199</v>
      </c>
      <c r="I924">
        <v>58.485698782040402</v>
      </c>
      <c r="J924">
        <v>7.4724552889218696</v>
      </c>
      <c r="K924">
        <v>436.69287146630001</v>
      </c>
      <c r="L924">
        <v>386.84590139922199</v>
      </c>
      <c r="M924">
        <v>75.731925911701495</v>
      </c>
      <c r="N924">
        <v>2.0836107301537101</v>
      </c>
      <c r="O924">
        <v>1.9746536987916301</v>
      </c>
      <c r="P924">
        <v>106.052631578947</v>
      </c>
      <c r="Q924">
        <v>0.116220628822738</v>
      </c>
    </row>
    <row r="925" spans="1:17" hidden="1" x14ac:dyDescent="0.3">
      <c r="A925" t="s">
        <v>2002</v>
      </c>
      <c r="B925" t="s">
        <v>2003</v>
      </c>
      <c r="C925" t="s">
        <v>3151</v>
      </c>
      <c r="D925" t="s">
        <v>1316</v>
      </c>
      <c r="E925">
        <v>3324.2644749599999</v>
      </c>
      <c r="F925">
        <v>759.2</v>
      </c>
      <c r="G925">
        <v>-5.3541975462379003</v>
      </c>
      <c r="H925">
        <v>8.98759720644067</v>
      </c>
      <c r="I925">
        <v>25.3228699753857</v>
      </c>
      <c r="J925">
        <v>-0.17313680199376799</v>
      </c>
      <c r="K925">
        <v>769.68593899852999</v>
      </c>
      <c r="L925">
        <v>706.95886610504897</v>
      </c>
      <c r="M925">
        <v>47.857905120209999</v>
      </c>
      <c r="N925">
        <v>0.291861691029767</v>
      </c>
      <c r="O925">
        <v>29.478398314014701</v>
      </c>
      <c r="P925">
        <v>69.011576135351703</v>
      </c>
      <c r="Q925">
        <v>-3.1103564432682002E-2</v>
      </c>
    </row>
    <row r="926" spans="1:17" hidden="1" x14ac:dyDescent="0.3">
      <c r="A926" t="s">
        <v>2004</v>
      </c>
      <c r="B926" t="s">
        <v>2005</v>
      </c>
      <c r="C926" t="s">
        <v>3151</v>
      </c>
      <c r="D926" t="s">
        <v>51</v>
      </c>
      <c r="E926">
        <v>3300.6736171120001</v>
      </c>
      <c r="F926">
        <v>128.54</v>
      </c>
      <c r="G926">
        <v>31.826276995738901</v>
      </c>
      <c r="H926">
        <v>-4.9227549146373599</v>
      </c>
      <c r="I926">
        <v>31.6568439927645</v>
      </c>
      <c r="J926">
        <v>0.71600430080389199</v>
      </c>
      <c r="K926">
        <v>136.10159619341201</v>
      </c>
      <c r="L926">
        <v>120.38326302711801</v>
      </c>
      <c r="M926">
        <v>45.372289119473301</v>
      </c>
      <c r="N926">
        <v>0.40840650319216198</v>
      </c>
      <c r="O926">
        <v>31.476583164773601</v>
      </c>
      <c r="P926">
        <v>65.006418485237404</v>
      </c>
      <c r="Q926">
        <v>7.3447907323090002E-3</v>
      </c>
    </row>
    <row r="927" spans="1:17" hidden="1" x14ac:dyDescent="0.3">
      <c r="A927" t="s">
        <v>2006</v>
      </c>
      <c r="B927" t="s">
        <v>2007</v>
      </c>
      <c r="C927" t="s">
        <v>3151</v>
      </c>
      <c r="D927" t="s">
        <v>284</v>
      </c>
      <c r="E927">
        <v>3295.9831484000001</v>
      </c>
      <c r="F927">
        <v>1939.4</v>
      </c>
      <c r="G927">
        <v>40.036812258483003</v>
      </c>
      <c r="H927">
        <v>-9.0040751397059697</v>
      </c>
      <c r="I927">
        <v>-1.4168776772823899</v>
      </c>
      <c r="J927">
        <v>1.5764149953589901</v>
      </c>
      <c r="K927">
        <v>2160.5360583619999</v>
      </c>
      <c r="L927">
        <v>1984.6299887141699</v>
      </c>
      <c r="M927">
        <v>46.1444532297674</v>
      </c>
      <c r="N927">
        <v>0.59303636426900996</v>
      </c>
      <c r="O927">
        <v>44.374548829534902</v>
      </c>
      <c r="P927">
        <v>71.453830172832895</v>
      </c>
      <c r="Q927">
        <v>7.5581883224599999E-4</v>
      </c>
    </row>
    <row r="928" spans="1:17" hidden="1" x14ac:dyDescent="0.3">
      <c r="A928" t="s">
        <v>2008</v>
      </c>
      <c r="B928" t="s">
        <v>2009</v>
      </c>
      <c r="C928" t="s">
        <v>3151</v>
      </c>
      <c r="D928" t="s">
        <v>373</v>
      </c>
      <c r="E928">
        <v>3282.7242185999999</v>
      </c>
      <c r="F928">
        <v>298.8</v>
      </c>
      <c r="G928">
        <v>-1.2924817433881901</v>
      </c>
      <c r="H928">
        <v>13.466482163205599</v>
      </c>
      <c r="I928">
        <v>27.605259423473299</v>
      </c>
      <c r="J928">
        <v>0.13535506995753899</v>
      </c>
      <c r="K928">
        <v>276.48871475019899</v>
      </c>
      <c r="L928">
        <v>240.42549636285401</v>
      </c>
      <c r="M928">
        <v>48.7110625331675</v>
      </c>
      <c r="N928">
        <v>0.49238684460802601</v>
      </c>
      <c r="O928">
        <v>8.6010709504685305</v>
      </c>
      <c r="P928">
        <v>66.927374301675997</v>
      </c>
      <c r="Q928">
        <v>5.4382769407202998E-2</v>
      </c>
    </row>
    <row r="929" spans="1:17" hidden="1" x14ac:dyDescent="0.3">
      <c r="A929" t="s">
        <v>2010</v>
      </c>
      <c r="B929" t="s">
        <v>2011</v>
      </c>
      <c r="C929" t="s">
        <v>3151</v>
      </c>
      <c r="D929" t="s">
        <v>139</v>
      </c>
      <c r="E929">
        <v>3273.7991278499999</v>
      </c>
      <c r="F929">
        <v>904.5</v>
      </c>
      <c r="G929">
        <v>131.25441053170201</v>
      </c>
      <c r="H929">
        <v>40.896061938722802</v>
      </c>
      <c r="I929">
        <v>12.970827951330801</v>
      </c>
      <c r="J929">
        <v>-7.9500030857879694E-3</v>
      </c>
      <c r="K929">
        <v>755.35861997500604</v>
      </c>
      <c r="L929">
        <v>653.87940657741399</v>
      </c>
      <c r="M929">
        <v>66.409474715917597</v>
      </c>
      <c r="N929">
        <v>2.59922525370781</v>
      </c>
      <c r="O929">
        <v>4.7153123272526098</v>
      </c>
      <c r="P929">
        <v>165.09946699496101</v>
      </c>
      <c r="Q929">
        <v>0.107812552816045</v>
      </c>
    </row>
    <row r="930" spans="1:17" hidden="1" x14ac:dyDescent="0.3">
      <c r="A930" t="s">
        <v>2012</v>
      </c>
      <c r="B930" t="s">
        <v>2013</v>
      </c>
      <c r="C930" t="s">
        <v>3151</v>
      </c>
      <c r="D930" t="s">
        <v>268</v>
      </c>
      <c r="E930">
        <v>3250.3264768200002</v>
      </c>
      <c r="F930">
        <v>181.99</v>
      </c>
      <c r="G930">
        <v>61.5303641056232</v>
      </c>
      <c r="H930">
        <v>7.1136738291126003</v>
      </c>
      <c r="I930">
        <v>27.279203312710401</v>
      </c>
      <c r="J930">
        <v>13.487086409530599</v>
      </c>
      <c r="K930">
        <v>165.29275896928601</v>
      </c>
      <c r="L930">
        <v>142.798989093351</v>
      </c>
      <c r="M930">
        <v>64.781372194585998</v>
      </c>
      <c r="N930">
        <v>0.54592239815882604</v>
      </c>
      <c r="O930">
        <v>5.6101983625473899</v>
      </c>
      <c r="P930">
        <v>95.373054213633907</v>
      </c>
      <c r="Q930">
        <v>0.177641993181478</v>
      </c>
    </row>
    <row r="931" spans="1:17" hidden="1" x14ac:dyDescent="0.3">
      <c r="A931" t="s">
        <v>2014</v>
      </c>
      <c r="B931" t="s">
        <v>2015</v>
      </c>
      <c r="C931" t="s">
        <v>3151</v>
      </c>
      <c r="D931" t="s">
        <v>21</v>
      </c>
      <c r="E931">
        <v>3232.2709680900002</v>
      </c>
      <c r="F931">
        <v>599.65</v>
      </c>
      <c r="G931">
        <v>58.4694885893446</v>
      </c>
      <c r="H931">
        <v>-1.2218306532321801</v>
      </c>
      <c r="I931">
        <v>16.673659601552</v>
      </c>
      <c r="J931">
        <v>-6.1436248557482296</v>
      </c>
      <c r="K931">
        <v>656.09700397181905</v>
      </c>
      <c r="L931">
        <v>545.97405557236505</v>
      </c>
      <c r="M931">
        <v>33.986390859293898</v>
      </c>
      <c r="N931">
        <v>0.67997105610801201</v>
      </c>
      <c r="O931">
        <v>37.580255148836798</v>
      </c>
      <c r="P931">
        <v>97.643375082399402</v>
      </c>
      <c r="Q931">
        <v>0.100038915318913</v>
      </c>
    </row>
    <row r="932" spans="1:17" hidden="1" x14ac:dyDescent="0.3">
      <c r="A932" t="s">
        <v>2016</v>
      </c>
      <c r="B932" t="s">
        <v>2017</v>
      </c>
      <c r="C932" t="s">
        <v>3151</v>
      </c>
      <c r="D932" t="s">
        <v>46</v>
      </c>
      <c r="E932">
        <v>3219.1838361499999</v>
      </c>
      <c r="F932">
        <v>380.5</v>
      </c>
      <c r="G932">
        <v>55.585170709239797</v>
      </c>
      <c r="H932">
        <v>6.7607234033871402</v>
      </c>
      <c r="I932">
        <v>17.367739541694199</v>
      </c>
      <c r="J932">
        <v>14.0495388251189</v>
      </c>
      <c r="K932">
        <v>368.20904105210502</v>
      </c>
      <c r="L932">
        <v>319.804364960611</v>
      </c>
      <c r="M932">
        <v>66.934257775898999</v>
      </c>
      <c r="N932">
        <v>0.84186937977292897</v>
      </c>
      <c r="O932">
        <v>9.0670170827858101</v>
      </c>
      <c r="P932">
        <v>85.609756097560904</v>
      </c>
      <c r="Q932">
        <v>8.0886327784113005E-2</v>
      </c>
    </row>
    <row r="933" spans="1:17" x14ac:dyDescent="0.3">
      <c r="A933" t="s">
        <v>2018</v>
      </c>
      <c r="B933" t="s">
        <v>2019</v>
      </c>
      <c r="C933" t="s">
        <v>3142</v>
      </c>
      <c r="D933" t="s">
        <v>202</v>
      </c>
      <c r="E933">
        <v>3207.1646150249999</v>
      </c>
      <c r="F933">
        <v>204.37</v>
      </c>
      <c r="G933">
        <v>-48.427161243882303</v>
      </c>
      <c r="H933">
        <v>0.44767187995660401</v>
      </c>
      <c r="I933">
        <v>-18.262433695225301</v>
      </c>
      <c r="J933">
        <v>-8.0637941507657393E-3</v>
      </c>
      <c r="K933">
        <v>212.39290535263899</v>
      </c>
      <c r="L933">
        <v>224.51969020154399</v>
      </c>
      <c r="M933">
        <v>48.241556883039401</v>
      </c>
      <c r="N933">
        <v>0.68473281870775204</v>
      </c>
      <c r="O933">
        <v>45.765034006948099</v>
      </c>
      <c r="P933">
        <v>8.2181625628805897</v>
      </c>
      <c r="Q933">
        <v>1.2726054697999999E-3</v>
      </c>
    </row>
    <row r="934" spans="1:17" hidden="1" x14ac:dyDescent="0.3">
      <c r="A934" t="s">
        <v>2020</v>
      </c>
      <c r="B934" t="s">
        <v>2021</v>
      </c>
      <c r="C934" t="s">
        <v>3151</v>
      </c>
      <c r="D934" t="s">
        <v>111</v>
      </c>
      <c r="E934">
        <v>3206.0801572199998</v>
      </c>
      <c r="F934">
        <v>851.15</v>
      </c>
      <c r="G934">
        <v>9.2535820127875699</v>
      </c>
      <c r="H934">
        <v>-4.05097495885179</v>
      </c>
      <c r="I934">
        <v>-11.595708036150899</v>
      </c>
      <c r="J934">
        <v>-8.7971467882041807</v>
      </c>
      <c r="K934">
        <v>901.38109474670796</v>
      </c>
      <c r="L934">
        <v>810.990177054009</v>
      </c>
      <c r="M934">
        <v>35.973614923092001</v>
      </c>
      <c r="N934">
        <v>0.49501236983525898</v>
      </c>
      <c r="O934">
        <v>32.655818598366899</v>
      </c>
      <c r="P934">
        <v>52.727435851426499</v>
      </c>
      <c r="Q934">
        <v>7.2091279136242997E-2</v>
      </c>
    </row>
    <row r="935" spans="1:17" hidden="1" x14ac:dyDescent="0.3">
      <c r="A935" t="s">
        <v>2022</v>
      </c>
      <c r="B935" t="s">
        <v>2023</v>
      </c>
      <c r="C935" t="s">
        <v>3151</v>
      </c>
      <c r="D935" t="s">
        <v>277</v>
      </c>
      <c r="E935">
        <v>3195.7627200000002</v>
      </c>
      <c r="F935">
        <v>146.5</v>
      </c>
      <c r="G935">
        <v>56.7188788707969</v>
      </c>
      <c r="H935">
        <v>-3.7702192852442602</v>
      </c>
      <c r="I935">
        <v>44.231373502295497</v>
      </c>
      <c r="J935">
        <v>5.6707887288785601</v>
      </c>
      <c r="K935">
        <v>168.07092925422299</v>
      </c>
      <c r="L935">
        <v>143.20009076716099</v>
      </c>
      <c r="M935">
        <v>50.053916211430099</v>
      </c>
      <c r="N935">
        <v>1.06155075261289</v>
      </c>
      <c r="O935">
        <v>78.156996587030704</v>
      </c>
      <c r="P935">
        <v>217.925347222222</v>
      </c>
      <c r="Q935">
        <v>0.197556946047549</v>
      </c>
    </row>
    <row r="936" spans="1:17" hidden="1" x14ac:dyDescent="0.3">
      <c r="A936" t="s">
        <v>2024</v>
      </c>
      <c r="B936" t="s">
        <v>2025</v>
      </c>
      <c r="C936" t="s">
        <v>3151</v>
      </c>
      <c r="D936" t="s">
        <v>86</v>
      </c>
      <c r="E936">
        <v>3191.5401671999998</v>
      </c>
      <c r="F936">
        <v>2594.9</v>
      </c>
      <c r="G936">
        <v>-12.251887857423499</v>
      </c>
      <c r="H936">
        <v>-9.1808459040538697</v>
      </c>
      <c r="I936">
        <v>-4.7618183907392897</v>
      </c>
      <c r="J936">
        <v>-1.0188435456126199</v>
      </c>
      <c r="K936">
        <v>2904.5220684896699</v>
      </c>
      <c r="L936">
        <v>2795.8827609843802</v>
      </c>
      <c r="M936">
        <v>39.792008137638803</v>
      </c>
      <c r="N936">
        <v>0.628499787340972</v>
      </c>
      <c r="O936">
        <v>47.028787236502303</v>
      </c>
      <c r="P936">
        <v>24.036232403623199</v>
      </c>
      <c r="Q936">
        <v>0.14555082399614799</v>
      </c>
    </row>
    <row r="937" spans="1:17" hidden="1" x14ac:dyDescent="0.3">
      <c r="A937" t="s">
        <v>2026</v>
      </c>
      <c r="B937" t="s">
        <v>2027</v>
      </c>
      <c r="C937" t="s">
        <v>3151</v>
      </c>
      <c r="D937" t="s">
        <v>1630</v>
      </c>
      <c r="E937">
        <v>3188.566790934</v>
      </c>
      <c r="F937">
        <v>144.13999999999999</v>
      </c>
      <c r="G937">
        <v>-31.8172735775841</v>
      </c>
      <c r="H937">
        <v>1.2961134614729199</v>
      </c>
      <c r="I937">
        <v>-7.81036650201795</v>
      </c>
      <c r="J937">
        <v>0.80242236027095004</v>
      </c>
      <c r="K937">
        <v>146.15350713725999</v>
      </c>
      <c r="L937">
        <v>149.00064688091501</v>
      </c>
      <c r="M937">
        <v>52.615492055672</v>
      </c>
      <c r="N937">
        <v>0.34680156043870303</v>
      </c>
      <c r="O937">
        <v>24.247259608713701</v>
      </c>
      <c r="P937">
        <v>11.736434108527099</v>
      </c>
      <c r="Q937">
        <v>1.6182773680992E-2</v>
      </c>
    </row>
    <row r="938" spans="1:17" hidden="1" x14ac:dyDescent="0.3">
      <c r="A938" t="s">
        <v>2028</v>
      </c>
      <c r="B938" t="s">
        <v>2029</v>
      </c>
      <c r="C938" t="s">
        <v>3151</v>
      </c>
      <c r="D938" t="s">
        <v>46</v>
      </c>
      <c r="E938">
        <v>3183.5042616249998</v>
      </c>
      <c r="F938">
        <v>508.85</v>
      </c>
      <c r="G938">
        <v>59.6977054055114</v>
      </c>
      <c r="H938">
        <v>18.6409617902235</v>
      </c>
      <c r="I938">
        <v>17.922731771128099</v>
      </c>
      <c r="J938">
        <v>0.38032668487667598</v>
      </c>
      <c r="K938">
        <v>460.70318055336202</v>
      </c>
      <c r="L938">
        <v>409.64015017752399</v>
      </c>
      <c r="M938">
        <v>56.094814870367401</v>
      </c>
      <c r="N938">
        <v>1.08935804778309</v>
      </c>
      <c r="O938">
        <v>6.9077331237103099</v>
      </c>
      <c r="P938">
        <v>97.159905459335803</v>
      </c>
      <c r="Q938">
        <v>0.167816190357895</v>
      </c>
    </row>
    <row r="939" spans="1:17" hidden="1" x14ac:dyDescent="0.3">
      <c r="A939" t="s">
        <v>2030</v>
      </c>
      <c r="B939" t="s">
        <v>2031</v>
      </c>
      <c r="C939" t="s">
        <v>3151</v>
      </c>
      <c r="D939" t="s">
        <v>218</v>
      </c>
      <c r="E939">
        <v>3182.2638715399999</v>
      </c>
      <c r="F939">
        <v>6195.8</v>
      </c>
      <c r="G939">
        <v>125.340157812559</v>
      </c>
      <c r="H939">
        <v>24.454045579130401</v>
      </c>
      <c r="I939">
        <v>65.600820466481196</v>
      </c>
      <c r="J939">
        <v>-19.329228245009499</v>
      </c>
      <c r="K939">
        <v>5359.4770560873103</v>
      </c>
      <c r="L939">
        <v>4231.1692059289899</v>
      </c>
      <c r="M939">
        <v>45.221256145802002</v>
      </c>
      <c r="N939">
        <v>2.7323559179788801</v>
      </c>
      <c r="O939">
        <v>36.785403014945601</v>
      </c>
      <c r="P939">
        <v>154.971193415637</v>
      </c>
      <c r="Q939">
        <v>0.12406814469341999</v>
      </c>
    </row>
    <row r="940" spans="1:17" hidden="1" x14ac:dyDescent="0.3">
      <c r="A940" t="s">
        <v>2032</v>
      </c>
      <c r="B940" t="s">
        <v>2033</v>
      </c>
      <c r="C940" t="s">
        <v>3151</v>
      </c>
      <c r="D940" t="s">
        <v>1316</v>
      </c>
      <c r="E940">
        <v>3181.04884128</v>
      </c>
      <c r="F940">
        <v>216.2</v>
      </c>
      <c r="K940">
        <v>198.53034696656701</v>
      </c>
      <c r="L940">
        <v>172.215069946667</v>
      </c>
      <c r="M940">
        <v>81.1750791682543</v>
      </c>
      <c r="N940">
        <v>1</v>
      </c>
      <c r="Q940">
        <v>0.14788253940821999</v>
      </c>
    </row>
    <row r="941" spans="1:17" hidden="1" x14ac:dyDescent="0.3">
      <c r="A941" t="s">
        <v>2034</v>
      </c>
      <c r="B941" t="s">
        <v>2035</v>
      </c>
      <c r="C941" t="s">
        <v>3151</v>
      </c>
      <c r="D941" t="s">
        <v>80</v>
      </c>
      <c r="E941">
        <v>3176.5296078599999</v>
      </c>
      <c r="F941">
        <v>36.33</v>
      </c>
      <c r="G941">
        <v>195.465702867018</v>
      </c>
      <c r="H941">
        <v>44.161963993324498</v>
      </c>
      <c r="I941">
        <v>23.1347148096322</v>
      </c>
      <c r="J941">
        <v>13.2335780468999</v>
      </c>
      <c r="K941">
        <v>30.0027851923358</v>
      </c>
      <c r="L941">
        <v>25.696589041156301</v>
      </c>
      <c r="M941">
        <v>74.280234726128299</v>
      </c>
      <c r="N941">
        <v>1.8295720431546501</v>
      </c>
      <c r="O941">
        <v>4.0462427745664602</v>
      </c>
      <c r="P941">
        <v>238.08917777532901</v>
      </c>
      <c r="Q941">
        <v>7.1812758102117E-2</v>
      </c>
    </row>
    <row r="942" spans="1:17" hidden="1" x14ac:dyDescent="0.3">
      <c r="A942" t="s">
        <v>2036</v>
      </c>
      <c r="B942" t="s">
        <v>2037</v>
      </c>
      <c r="C942" t="s">
        <v>3151</v>
      </c>
      <c r="D942" t="s">
        <v>57</v>
      </c>
      <c r="E942">
        <v>3174.0061801799998</v>
      </c>
      <c r="F942">
        <v>209.85</v>
      </c>
      <c r="G942">
        <v>8.5220157452411502</v>
      </c>
      <c r="H942">
        <v>-2.2781762049342702</v>
      </c>
      <c r="I942">
        <v>2.4447132382582102</v>
      </c>
      <c r="J942">
        <v>-1.6950089979940299</v>
      </c>
      <c r="K942">
        <v>222.65983903738299</v>
      </c>
      <c r="L942">
        <v>206.71385477496199</v>
      </c>
      <c r="M942">
        <v>45.6919737083348</v>
      </c>
      <c r="N942">
        <v>0.62663030690065302</v>
      </c>
      <c r="O942">
        <v>28.615677865141699</v>
      </c>
      <c r="P942">
        <v>48.5138004246284</v>
      </c>
      <c r="Q942">
        <v>0.103047026628587</v>
      </c>
    </row>
    <row r="943" spans="1:17" hidden="1" x14ac:dyDescent="0.3">
      <c r="A943" t="s">
        <v>2038</v>
      </c>
      <c r="B943" t="s">
        <v>2039</v>
      </c>
      <c r="C943" t="s">
        <v>3151</v>
      </c>
      <c r="D943" t="s">
        <v>24</v>
      </c>
      <c r="E943">
        <v>3170.0488346900001</v>
      </c>
      <c r="F943">
        <v>380.95</v>
      </c>
      <c r="G943">
        <v>0.734985961501461</v>
      </c>
      <c r="H943">
        <v>0.22993406085788501</v>
      </c>
      <c r="I943">
        <v>23.1589772855076</v>
      </c>
      <c r="J943">
        <v>-2.2155015868597201</v>
      </c>
      <c r="K943">
        <v>387.65639705669901</v>
      </c>
      <c r="L943">
        <v>340.435709609794</v>
      </c>
      <c r="M943">
        <v>41.376327473828397</v>
      </c>
      <c r="N943">
        <v>0.42658908907263299</v>
      </c>
      <c r="O943">
        <v>22.588266176663598</v>
      </c>
      <c r="P943">
        <v>52.746591820368799</v>
      </c>
      <c r="Q943">
        <v>-3.8115964377715E-2</v>
      </c>
    </row>
    <row r="944" spans="1:17" hidden="1" x14ac:dyDescent="0.3">
      <c r="A944" t="s">
        <v>2040</v>
      </c>
      <c r="B944" t="s">
        <v>2041</v>
      </c>
      <c r="C944" t="s">
        <v>3151</v>
      </c>
      <c r="D944" t="s">
        <v>2042</v>
      </c>
      <c r="E944">
        <v>3155.5</v>
      </c>
      <c r="F944">
        <v>631.1</v>
      </c>
      <c r="G944">
        <v>173.658728494857</v>
      </c>
      <c r="H944">
        <v>19.8117415857627</v>
      </c>
      <c r="I944">
        <v>10.772135369253901</v>
      </c>
      <c r="J944">
        <v>1.8394372846079099</v>
      </c>
      <c r="K944">
        <v>557.60322252870503</v>
      </c>
      <c r="M944">
        <v>61.8677488566805</v>
      </c>
      <c r="N944">
        <v>1.1583130098393699</v>
      </c>
      <c r="O944">
        <v>13.5715417524956</v>
      </c>
      <c r="P944">
        <v>215.55</v>
      </c>
    </row>
    <row r="945" spans="1:17" hidden="1" x14ac:dyDescent="0.3">
      <c r="A945" t="s">
        <v>2043</v>
      </c>
      <c r="B945" t="s">
        <v>2044</v>
      </c>
      <c r="C945" t="s">
        <v>3151</v>
      </c>
      <c r="D945" t="s">
        <v>277</v>
      </c>
      <c r="E945">
        <v>3137.7132221400002</v>
      </c>
      <c r="F945">
        <v>1191.9000000000001</v>
      </c>
      <c r="G945">
        <v>-48.6487211510116</v>
      </c>
      <c r="H945">
        <v>0.94727303083623204</v>
      </c>
      <c r="I945">
        <v>-21.3907023744922</v>
      </c>
      <c r="J945">
        <v>-1.5364173828907599</v>
      </c>
      <c r="K945">
        <v>1263.7970546951899</v>
      </c>
      <c r="L945">
        <v>1297.0505628037699</v>
      </c>
      <c r="M945">
        <v>38.689489487067</v>
      </c>
      <c r="N945">
        <v>0.197798570070813</v>
      </c>
      <c r="O945">
        <v>52.944877926000402</v>
      </c>
      <c r="P945">
        <v>7.9521782447242204</v>
      </c>
      <c r="Q945">
        <v>7.1032362731727999E-2</v>
      </c>
    </row>
    <row r="946" spans="1:17" x14ac:dyDescent="0.3">
      <c r="A946" t="s">
        <v>2045</v>
      </c>
      <c r="B946" t="s">
        <v>2046</v>
      </c>
      <c r="C946" t="s">
        <v>3138</v>
      </c>
      <c r="D946" t="s">
        <v>197</v>
      </c>
      <c r="E946">
        <v>3136.4533966549998</v>
      </c>
      <c r="F946">
        <v>228.85</v>
      </c>
      <c r="G946">
        <v>-28.350229543803799</v>
      </c>
      <c r="H946">
        <v>-2.61150228772977</v>
      </c>
      <c r="I946">
        <v>-13.500293973232001</v>
      </c>
      <c r="J946">
        <v>3.15392587552877</v>
      </c>
      <c r="K946">
        <v>241.94369497763901</v>
      </c>
      <c r="L946">
        <v>243.20166196716701</v>
      </c>
      <c r="M946">
        <v>46.612070642048998</v>
      </c>
      <c r="N946">
        <v>0.57488744417162996</v>
      </c>
      <c r="O946">
        <v>26.261743500109201</v>
      </c>
      <c r="P946">
        <v>14.568210262828501</v>
      </c>
      <c r="Q946">
        <v>-3.5756287011160001E-2</v>
      </c>
    </row>
    <row r="947" spans="1:17" hidden="1" x14ac:dyDescent="0.3">
      <c r="A947" t="s">
        <v>2047</v>
      </c>
      <c r="B947" t="s">
        <v>2048</v>
      </c>
      <c r="C947" t="s">
        <v>3151</v>
      </c>
      <c r="D947" t="s">
        <v>139</v>
      </c>
      <c r="E947">
        <v>3133.8624169750001</v>
      </c>
      <c r="F947">
        <v>311.75</v>
      </c>
      <c r="G947">
        <v>18.710450140788399</v>
      </c>
      <c r="H947">
        <v>2.1080012893618498</v>
      </c>
      <c r="I947">
        <v>-23.433974585683998</v>
      </c>
      <c r="J947">
        <v>3.4624121383726298</v>
      </c>
      <c r="K947">
        <v>325.81564800823202</v>
      </c>
      <c r="L947">
        <v>328.78592783539602</v>
      </c>
      <c r="M947">
        <v>55.341492663945502</v>
      </c>
      <c r="N947">
        <v>0.79846416679862497</v>
      </c>
      <c r="O947">
        <v>50.441058540497103</v>
      </c>
      <c r="P947">
        <v>46.361502347417797</v>
      </c>
      <c r="Q947">
        <v>4.8392933941267001E-2</v>
      </c>
    </row>
    <row r="948" spans="1:17" x14ac:dyDescent="0.3">
      <c r="A948" t="s">
        <v>2049</v>
      </c>
      <c r="B948" t="s">
        <v>2050</v>
      </c>
      <c r="C948" t="s">
        <v>3150</v>
      </c>
      <c r="D948" t="s">
        <v>284</v>
      </c>
      <c r="E948">
        <v>3120.7898976000001</v>
      </c>
      <c r="F948">
        <v>304.8</v>
      </c>
      <c r="G948">
        <v>26.1085701630175</v>
      </c>
      <c r="H948">
        <v>-0.35287137738408297</v>
      </c>
      <c r="I948">
        <v>5.8085499350802996</v>
      </c>
      <c r="J948">
        <v>3.0611163844709899</v>
      </c>
      <c r="K948">
        <v>315.879498072589</v>
      </c>
      <c r="L948">
        <v>288.891041432566</v>
      </c>
      <c r="M948">
        <v>45.935436238368403</v>
      </c>
      <c r="N948">
        <v>0.69957263666501701</v>
      </c>
      <c r="O948">
        <v>19.0452755905511</v>
      </c>
      <c r="P948">
        <v>61.269841269841201</v>
      </c>
      <c r="Q948">
        <v>1.2253273473705001E-2</v>
      </c>
    </row>
    <row r="949" spans="1:17" x14ac:dyDescent="0.3">
      <c r="A949" t="s">
        <v>2051</v>
      </c>
      <c r="B949" t="s">
        <v>2052</v>
      </c>
      <c r="C949" t="s">
        <v>3148</v>
      </c>
      <c r="D949" t="s">
        <v>1456</v>
      </c>
      <c r="E949">
        <v>3111.2323760429999</v>
      </c>
      <c r="F949">
        <v>116.19</v>
      </c>
      <c r="G949">
        <v>-35.985143602280502</v>
      </c>
      <c r="H949">
        <v>-4.8743447554947101</v>
      </c>
      <c r="I949">
        <v>-11.7253943497872</v>
      </c>
      <c r="J949">
        <v>0.21326415830168599</v>
      </c>
      <c r="K949">
        <v>124.27691471497</v>
      </c>
      <c r="L949">
        <v>133.64730146977899</v>
      </c>
      <c r="M949">
        <v>40.071479158923502</v>
      </c>
      <c r="N949">
        <v>0.38740508889694503</v>
      </c>
      <c r="O949">
        <v>37.533350546518598</v>
      </c>
      <c r="P949">
        <v>11.239827668741</v>
      </c>
      <c r="Q949">
        <v>-0.113861340688504</v>
      </c>
    </row>
    <row r="950" spans="1:17" hidden="1" x14ac:dyDescent="0.3">
      <c r="A950" t="s">
        <v>2053</v>
      </c>
      <c r="B950" t="s">
        <v>2054</v>
      </c>
      <c r="C950" t="s">
        <v>3151</v>
      </c>
      <c r="D950" t="s">
        <v>131</v>
      </c>
      <c r="E950">
        <v>3107.1911592799902</v>
      </c>
      <c r="F950">
        <v>101.38</v>
      </c>
      <c r="G950">
        <v>-15.9460438298276</v>
      </c>
      <c r="H950">
        <v>4.9919335732941299</v>
      </c>
      <c r="I950">
        <v>-12.5975803331189</v>
      </c>
      <c r="J950">
        <v>10.304344841790501</v>
      </c>
      <c r="K950">
        <v>102.664652107241</v>
      </c>
      <c r="L950">
        <v>103.028078413174</v>
      </c>
      <c r="M950">
        <v>60.086336363746902</v>
      </c>
      <c r="N950">
        <v>1.0711616293008299</v>
      </c>
      <c r="O950">
        <v>59.498914973367498</v>
      </c>
      <c r="P950">
        <v>32.436316133246201</v>
      </c>
      <c r="Q950">
        <v>0.18747992084347001</v>
      </c>
    </row>
    <row r="951" spans="1:17" hidden="1" x14ac:dyDescent="0.3">
      <c r="A951" t="s">
        <v>2055</v>
      </c>
      <c r="B951" t="s">
        <v>2056</v>
      </c>
      <c r="C951" t="s">
        <v>3151</v>
      </c>
      <c r="D951" t="s">
        <v>1964</v>
      </c>
      <c r="E951">
        <v>3104</v>
      </c>
      <c r="F951">
        <v>485</v>
      </c>
      <c r="G951">
        <v>62.625053762999102</v>
      </c>
      <c r="H951">
        <v>14.352396893757399</v>
      </c>
      <c r="I951">
        <v>67.129431161133894</v>
      </c>
      <c r="J951">
        <v>6.8569310918216404</v>
      </c>
      <c r="K951">
        <v>429.27345371190802</v>
      </c>
      <c r="L951">
        <v>341.96761311365401</v>
      </c>
      <c r="M951">
        <v>61.262114923263702</v>
      </c>
      <c r="N951">
        <v>0.43306914926324103</v>
      </c>
      <c r="O951">
        <v>5.0515463917525798</v>
      </c>
      <c r="P951">
        <v>113.609337150407</v>
      </c>
      <c r="Q951">
        <v>0.194768426525121</v>
      </c>
    </row>
    <row r="952" spans="1:17" hidden="1" x14ac:dyDescent="0.3">
      <c r="A952" t="s">
        <v>2057</v>
      </c>
      <c r="B952" t="s">
        <v>2058</v>
      </c>
      <c r="C952" t="s">
        <v>3151</v>
      </c>
      <c r="D952" t="s">
        <v>117</v>
      </c>
      <c r="E952">
        <v>3080.5581973599901</v>
      </c>
      <c r="F952">
        <v>17.84</v>
      </c>
      <c r="G952">
        <v>70.917624070825795</v>
      </c>
      <c r="H952">
        <v>-1.3449111161517</v>
      </c>
      <c r="I952">
        <v>-19.198565554793799</v>
      </c>
      <c r="J952">
        <v>0.96605203103398796</v>
      </c>
      <c r="K952">
        <v>18.732598760744398</v>
      </c>
      <c r="L952">
        <v>18.3508254906851</v>
      </c>
      <c r="M952">
        <v>44.5914706612636</v>
      </c>
      <c r="N952">
        <v>0.43894197656307898</v>
      </c>
      <c r="O952">
        <v>90.302690582959599</v>
      </c>
      <c r="P952">
        <v>100.44943820224699</v>
      </c>
      <c r="Q952">
        <v>0.107104730487872</v>
      </c>
    </row>
    <row r="953" spans="1:17" hidden="1" x14ac:dyDescent="0.3">
      <c r="A953" t="s">
        <v>2059</v>
      </c>
      <c r="B953" t="s">
        <v>2060</v>
      </c>
      <c r="C953" t="s">
        <v>3151</v>
      </c>
      <c r="D953" t="s">
        <v>117</v>
      </c>
      <c r="E953">
        <v>3073.6549174649999</v>
      </c>
      <c r="F953">
        <v>938.85</v>
      </c>
      <c r="G953">
        <v>-16.457601755711899</v>
      </c>
      <c r="H953">
        <v>-13.1725150494576</v>
      </c>
      <c r="I953">
        <v>-4.1983050926502798</v>
      </c>
      <c r="J953">
        <v>-4.6308952168771196</v>
      </c>
      <c r="K953">
        <v>1047.3819575807099</v>
      </c>
      <c r="L953">
        <v>959.22362763182696</v>
      </c>
      <c r="M953">
        <v>35.6323742267722</v>
      </c>
      <c r="N953">
        <v>0.69822865619243102</v>
      </c>
      <c r="O953">
        <v>41.662672418384197</v>
      </c>
      <c r="P953">
        <v>30.3958333333333</v>
      </c>
      <c r="Q953">
        <v>0.11984159730543301</v>
      </c>
    </row>
    <row r="954" spans="1:17" hidden="1" x14ac:dyDescent="0.3">
      <c r="A954" t="s">
        <v>2061</v>
      </c>
      <c r="B954" t="s">
        <v>2062</v>
      </c>
      <c r="C954" t="s">
        <v>3151</v>
      </c>
      <c r="D954" t="s">
        <v>21</v>
      </c>
      <c r="E954">
        <v>3071.7093561000002</v>
      </c>
      <c r="F954">
        <v>773.85</v>
      </c>
      <c r="G954">
        <v>119.074852230224</v>
      </c>
      <c r="H954">
        <v>11.218033552685901</v>
      </c>
      <c r="I954">
        <v>20.019932048901399</v>
      </c>
      <c r="J954">
        <v>15.5108847543696</v>
      </c>
      <c r="K954">
        <v>745.20485611782897</v>
      </c>
      <c r="L954">
        <v>636.61440194970498</v>
      </c>
      <c r="M954">
        <v>69.905953874549198</v>
      </c>
      <c r="N954">
        <v>1.64199067993879</v>
      </c>
      <c r="O954">
        <v>10.596368805323999</v>
      </c>
      <c r="P954">
        <v>159.20281359906201</v>
      </c>
      <c r="Q954">
        <v>0.102256265701022</v>
      </c>
    </row>
    <row r="955" spans="1:17" hidden="1" x14ac:dyDescent="0.3">
      <c r="A955" t="s">
        <v>2063</v>
      </c>
      <c r="B955" t="s">
        <v>2064</v>
      </c>
      <c r="C955" t="s">
        <v>3151</v>
      </c>
      <c r="D955" t="s">
        <v>373</v>
      </c>
      <c r="E955">
        <v>3064.8432299999999</v>
      </c>
      <c r="F955">
        <v>11944.05</v>
      </c>
      <c r="G955">
        <v>-50.766760167306899</v>
      </c>
      <c r="H955">
        <v>1.2295767573173799</v>
      </c>
      <c r="I955">
        <v>-8.0709263016456596</v>
      </c>
      <c r="J955">
        <v>-1.48833816255864</v>
      </c>
      <c r="K955">
        <v>12460.2229698013</v>
      </c>
      <c r="L955">
        <v>12320.328352926401</v>
      </c>
      <c r="M955">
        <v>39.491348928343001</v>
      </c>
      <c r="N955">
        <v>0.28948110967058199</v>
      </c>
      <c r="O955">
        <v>40.856744571564903</v>
      </c>
      <c r="P955">
        <v>31.253296703296598</v>
      </c>
      <c r="Q955">
        <v>-4.4406526288826E-2</v>
      </c>
    </row>
    <row r="956" spans="1:17" hidden="1" x14ac:dyDescent="0.3">
      <c r="A956" t="s">
        <v>2065</v>
      </c>
      <c r="B956" t="s">
        <v>2066</v>
      </c>
      <c r="C956" t="s">
        <v>3151</v>
      </c>
      <c r="D956" t="s">
        <v>27</v>
      </c>
      <c r="E956">
        <v>3061.17</v>
      </c>
      <c r="F956">
        <v>48.59</v>
      </c>
      <c r="G956">
        <v>47.919091632918096</v>
      </c>
      <c r="H956">
        <v>-0.67266666847312895</v>
      </c>
      <c r="I956">
        <v>20.620055264325401</v>
      </c>
      <c r="J956">
        <v>-6.1899171235727399</v>
      </c>
      <c r="K956">
        <v>53.226969545071299</v>
      </c>
      <c r="L956">
        <v>47.752855747926503</v>
      </c>
      <c r="M956">
        <v>44.060616884150797</v>
      </c>
      <c r="N956">
        <v>0.44121209918612397</v>
      </c>
      <c r="O956">
        <v>109.77567400699699</v>
      </c>
      <c r="P956">
        <v>81.305970149253696</v>
      </c>
      <c r="Q956">
        <v>9.1558315841073004E-2</v>
      </c>
    </row>
    <row r="957" spans="1:17" x14ac:dyDescent="0.3">
      <c r="A957" t="s">
        <v>2067</v>
      </c>
      <c r="B957" t="s">
        <v>2068</v>
      </c>
      <c r="C957" t="s">
        <v>3140</v>
      </c>
      <c r="D957" t="s">
        <v>169</v>
      </c>
      <c r="E957">
        <v>3053.664341315</v>
      </c>
      <c r="F957">
        <v>194.77</v>
      </c>
      <c r="G957">
        <v>10.393551811075699</v>
      </c>
      <c r="H957">
        <v>10.854881482487601</v>
      </c>
      <c r="I957">
        <v>-22.4529220517881</v>
      </c>
      <c r="J957">
        <v>7.5089082442708897</v>
      </c>
      <c r="K957">
        <v>185.07684851592501</v>
      </c>
      <c r="L957">
        <v>185.52788967235699</v>
      </c>
      <c r="M957">
        <v>62.098654953440899</v>
      </c>
      <c r="N957">
        <v>0.61415281541192401</v>
      </c>
      <c r="O957">
        <v>45.299584124865198</v>
      </c>
      <c r="P957">
        <v>46.443609022556402</v>
      </c>
      <c r="Q957">
        <v>-8.3378584415970004E-3</v>
      </c>
    </row>
    <row r="958" spans="1:17" hidden="1" x14ac:dyDescent="0.3">
      <c r="A958" t="s">
        <v>2069</v>
      </c>
      <c r="B958" t="s">
        <v>2070</v>
      </c>
      <c r="C958" t="s">
        <v>3151</v>
      </c>
      <c r="D958" t="s">
        <v>237</v>
      </c>
      <c r="E958">
        <v>3048.0365310000002</v>
      </c>
      <c r="F958">
        <v>1055.8</v>
      </c>
      <c r="G958">
        <v>4.0138082731425504</v>
      </c>
      <c r="H958">
        <v>-7.8609277963000599</v>
      </c>
      <c r="I958">
        <v>27.390781214312099</v>
      </c>
      <c r="J958">
        <v>1.78045778405194</v>
      </c>
      <c r="K958">
        <v>1080.0080356347401</v>
      </c>
      <c r="L958">
        <v>949.77886345082004</v>
      </c>
      <c r="M958">
        <v>49.697782252284703</v>
      </c>
      <c r="N958">
        <v>0.28950082574525898</v>
      </c>
      <c r="O958">
        <v>29.735745406326899</v>
      </c>
      <c r="P958">
        <v>59.655224557689401</v>
      </c>
      <c r="Q958">
        <v>-1.8838031640073E-2</v>
      </c>
    </row>
    <row r="959" spans="1:17" hidden="1" x14ac:dyDescent="0.3">
      <c r="A959" t="s">
        <v>2071</v>
      </c>
      <c r="B959" t="s">
        <v>2072</v>
      </c>
      <c r="C959" t="s">
        <v>3151</v>
      </c>
      <c r="D959" t="s">
        <v>247</v>
      </c>
      <c r="E959">
        <v>3041.211328155</v>
      </c>
      <c r="F959">
        <v>941.85</v>
      </c>
      <c r="G959">
        <v>7.52173498017937</v>
      </c>
      <c r="H959">
        <v>18.234135731332898</v>
      </c>
      <c r="I959">
        <v>52.123515001566602</v>
      </c>
      <c r="J959">
        <v>18.165676812331998</v>
      </c>
      <c r="K959">
        <v>806.04120143409602</v>
      </c>
      <c r="L959">
        <v>704.78664692413804</v>
      </c>
      <c r="M959">
        <v>78.5757626162614</v>
      </c>
      <c r="N959">
        <v>1.28778322215868</v>
      </c>
      <c r="O959">
        <v>1.9270584487975599</v>
      </c>
      <c r="P959">
        <v>78.363791307641307</v>
      </c>
      <c r="Q959">
        <v>3.1370037366328998E-2</v>
      </c>
    </row>
    <row r="960" spans="1:17" hidden="1" x14ac:dyDescent="0.3">
      <c r="A960" t="s">
        <v>2073</v>
      </c>
      <c r="B960" t="s">
        <v>2074</v>
      </c>
      <c r="C960" t="s">
        <v>3151</v>
      </c>
      <c r="D960" t="s">
        <v>51</v>
      </c>
      <c r="E960">
        <v>3030.3240196500001</v>
      </c>
      <c r="F960">
        <v>278.10000000000002</v>
      </c>
      <c r="G960">
        <v>65.902941152193605</v>
      </c>
      <c r="H960">
        <v>-19.717363423279402</v>
      </c>
      <c r="I960">
        <v>-4.5738885299235603</v>
      </c>
      <c r="J960">
        <v>-5.3364503147950497</v>
      </c>
      <c r="K960">
        <v>327.47156702068202</v>
      </c>
      <c r="L960">
        <v>286.67337576409199</v>
      </c>
      <c r="M960">
        <v>16.4237244626283</v>
      </c>
      <c r="N960">
        <v>1.1458275761424901</v>
      </c>
      <c r="O960">
        <v>40.2373247033441</v>
      </c>
      <c r="P960">
        <v>157.024029574861</v>
      </c>
      <c r="Q960">
        <v>0.128685689345134</v>
      </c>
    </row>
    <row r="961" spans="1:17" hidden="1" x14ac:dyDescent="0.3">
      <c r="A961" t="s">
        <v>2075</v>
      </c>
      <c r="B961" t="s">
        <v>2076</v>
      </c>
      <c r="C961" t="s">
        <v>3151</v>
      </c>
      <c r="D961" t="s">
        <v>284</v>
      </c>
      <c r="E961">
        <v>3020.9064490000001</v>
      </c>
      <c r="F961">
        <v>1316.15</v>
      </c>
      <c r="G961">
        <v>84.090200266126899</v>
      </c>
      <c r="H961">
        <v>24.082519440047999</v>
      </c>
      <c r="I961">
        <v>107.55599503184</v>
      </c>
      <c r="J961">
        <v>-1.28358481603403</v>
      </c>
      <c r="K961">
        <v>1166.78363685197</v>
      </c>
      <c r="L961">
        <v>910.861261021117</v>
      </c>
      <c r="M961">
        <v>54.969204823911802</v>
      </c>
      <c r="N961">
        <v>2.1005068843463999</v>
      </c>
      <c r="O961">
        <v>7.5105421114614401</v>
      </c>
      <c r="P961">
        <v>147.39661654135301</v>
      </c>
    </row>
    <row r="962" spans="1:17" hidden="1" x14ac:dyDescent="0.3">
      <c r="A962" t="s">
        <v>2077</v>
      </c>
      <c r="B962" t="s">
        <v>2078</v>
      </c>
      <c r="C962" t="s">
        <v>3151</v>
      </c>
      <c r="D962" t="s">
        <v>46</v>
      </c>
      <c r="E962">
        <v>3013.2129918599999</v>
      </c>
      <c r="F962">
        <v>797.65</v>
      </c>
      <c r="G962">
        <v>-34.938147757084202</v>
      </c>
      <c r="H962">
        <v>-2.8224660193707698</v>
      </c>
      <c r="I962">
        <v>-17.9375137414706</v>
      </c>
      <c r="J962">
        <v>-5.27206746460819</v>
      </c>
      <c r="K962">
        <v>852.37597342664799</v>
      </c>
      <c r="L962">
        <v>881.75690040083998</v>
      </c>
      <c r="M962">
        <v>29.796532157862401</v>
      </c>
      <c r="N962">
        <v>0.74339575510436995</v>
      </c>
      <c r="O962">
        <v>72.506738544474402</v>
      </c>
      <c r="P962">
        <v>12.5193962477077</v>
      </c>
    </row>
    <row r="963" spans="1:17" hidden="1" x14ac:dyDescent="0.3">
      <c r="A963" t="s">
        <v>2079</v>
      </c>
      <c r="B963" t="s">
        <v>2080</v>
      </c>
      <c r="C963" t="s">
        <v>3151</v>
      </c>
      <c r="D963" t="s">
        <v>139</v>
      </c>
      <c r="E963">
        <v>3010.7825913000001</v>
      </c>
      <c r="F963">
        <v>587.95000000000005</v>
      </c>
      <c r="G963">
        <v>22.058424543489298</v>
      </c>
      <c r="H963">
        <v>-10.9804602490996</v>
      </c>
      <c r="I963">
        <v>29.366632501285402</v>
      </c>
      <c r="J963">
        <v>4.3208330396053896</v>
      </c>
      <c r="K963">
        <v>610.81486780494595</v>
      </c>
      <c r="L963">
        <v>536.63555497391405</v>
      </c>
      <c r="M963">
        <v>41.743243930021102</v>
      </c>
      <c r="N963">
        <v>0.468402358251571</v>
      </c>
      <c r="O963">
        <v>25.333786886639999</v>
      </c>
      <c r="P963">
        <v>74.104234527687296</v>
      </c>
      <c r="Q963">
        <v>0.18236062508237899</v>
      </c>
    </row>
    <row r="964" spans="1:17" hidden="1" x14ac:dyDescent="0.3">
      <c r="A964" t="s">
        <v>2081</v>
      </c>
      <c r="B964" t="s">
        <v>2082</v>
      </c>
      <c r="C964" t="s">
        <v>3151</v>
      </c>
      <c r="D964" t="s">
        <v>265</v>
      </c>
      <c r="E964">
        <v>3006.01</v>
      </c>
      <c r="F964">
        <v>15030.05</v>
      </c>
      <c r="G964">
        <v>-5.35072451526288</v>
      </c>
      <c r="H964">
        <v>9.6409683223288791</v>
      </c>
      <c r="I964">
        <v>-3.19591776366893</v>
      </c>
      <c r="J964">
        <v>-4.0668840613330302</v>
      </c>
      <c r="K964">
        <v>14963.264845437199</v>
      </c>
      <c r="L964">
        <v>14184.1309320563</v>
      </c>
      <c r="M964">
        <v>52.150863427164502</v>
      </c>
      <c r="N964">
        <v>1.2654015131785801</v>
      </c>
      <c r="O964">
        <v>13.107075492097501</v>
      </c>
      <c r="P964">
        <v>44.505816748389499</v>
      </c>
      <c r="Q964">
        <v>0.14017325210242501</v>
      </c>
    </row>
    <row r="965" spans="1:17" hidden="1" x14ac:dyDescent="0.3">
      <c r="A965" t="s">
        <v>2083</v>
      </c>
      <c r="B965" t="s">
        <v>2084</v>
      </c>
      <c r="C965" t="s">
        <v>3151</v>
      </c>
      <c r="D965" t="s">
        <v>244</v>
      </c>
      <c r="E965">
        <v>3002.4980280599998</v>
      </c>
      <c r="F965">
        <v>217.66</v>
      </c>
      <c r="G965">
        <v>156.36198468347399</v>
      </c>
      <c r="H965">
        <v>-7.1979923455174302E-2</v>
      </c>
      <c r="I965">
        <v>103.728377753213</v>
      </c>
      <c r="J965">
        <v>-0.16499168044047399</v>
      </c>
      <c r="K965">
        <v>225.44674244765699</v>
      </c>
      <c r="L965">
        <v>177.96510581513999</v>
      </c>
      <c r="M965">
        <v>44.312323104539701</v>
      </c>
      <c r="N965">
        <v>1.1265013218528399</v>
      </c>
      <c r="O965">
        <v>41.5050996967747</v>
      </c>
      <c r="P965">
        <v>191.9651240778</v>
      </c>
      <c r="Q965">
        <v>0.15207095839676299</v>
      </c>
    </row>
    <row r="966" spans="1:17" x14ac:dyDescent="0.3">
      <c r="A966" t="s">
        <v>2085</v>
      </c>
      <c r="B966" t="s">
        <v>2086</v>
      </c>
      <c r="C966" t="s">
        <v>3143</v>
      </c>
      <c r="D966" t="s">
        <v>117</v>
      </c>
      <c r="E966">
        <v>2998.0529767500002</v>
      </c>
      <c r="F966">
        <v>1029.8499999999999</v>
      </c>
      <c r="G966">
        <v>-27.420314709910201</v>
      </c>
      <c r="H966">
        <v>-5.7982836199438799</v>
      </c>
      <c r="I966">
        <v>-26.883321471427202</v>
      </c>
      <c r="J966">
        <v>2.3902894057659601</v>
      </c>
      <c r="K966">
        <v>1086.1298129460399</v>
      </c>
      <c r="L966">
        <v>1114.1866433113501</v>
      </c>
      <c r="M966">
        <v>44.253363310004097</v>
      </c>
      <c r="N966">
        <v>0.56956291657371005</v>
      </c>
      <c r="O966">
        <v>31.960965189105199</v>
      </c>
      <c r="P966">
        <v>7.83769633507851</v>
      </c>
      <c r="Q966">
        <v>-1.5690452613732999E-2</v>
      </c>
    </row>
    <row r="967" spans="1:17" hidden="1" x14ac:dyDescent="0.3">
      <c r="A967" t="s">
        <v>2087</v>
      </c>
      <c r="B967" t="s">
        <v>2088</v>
      </c>
      <c r="C967" t="s">
        <v>3151</v>
      </c>
      <c r="D967" t="s">
        <v>117</v>
      </c>
      <c r="E967">
        <v>2987.622320037</v>
      </c>
      <c r="F967">
        <v>166.83</v>
      </c>
      <c r="G967">
        <v>-21.476578186248599</v>
      </c>
      <c r="H967">
        <v>-2.1917932152247199</v>
      </c>
      <c r="I967">
        <v>-12.932483423334499</v>
      </c>
      <c r="J967">
        <v>4.1628118784326604</v>
      </c>
      <c r="K967">
        <v>176.59675338797899</v>
      </c>
      <c r="L967">
        <v>173.57933152225201</v>
      </c>
      <c r="M967">
        <v>56.103330769234198</v>
      </c>
      <c r="N967">
        <v>0.45102687009105402</v>
      </c>
      <c r="O967">
        <v>42.060780435173498</v>
      </c>
      <c r="P967">
        <v>30.183378852906699</v>
      </c>
      <c r="Q967">
        <v>9.5855275399150994E-2</v>
      </c>
    </row>
    <row r="968" spans="1:17" hidden="1" x14ac:dyDescent="0.3">
      <c r="A968" t="s">
        <v>2089</v>
      </c>
      <c r="B968" t="s">
        <v>2090</v>
      </c>
      <c r="C968" t="s">
        <v>3151</v>
      </c>
      <c r="D968" t="s">
        <v>473</v>
      </c>
      <c r="E968">
        <v>2980.7839413649999</v>
      </c>
      <c r="F968">
        <v>4667.3500000000004</v>
      </c>
      <c r="G968">
        <v>12.9450047918872</v>
      </c>
      <c r="H968">
        <v>2.3993670931626299</v>
      </c>
      <c r="I968">
        <v>26.327787269912601</v>
      </c>
      <c r="J968">
        <v>2.7301723423448401</v>
      </c>
      <c r="K968">
        <v>4593.6333216004195</v>
      </c>
      <c r="L968">
        <v>4137.4574266727504</v>
      </c>
      <c r="M968">
        <v>54.788498363083903</v>
      </c>
      <c r="N968">
        <v>0.385304201575635</v>
      </c>
      <c r="O968">
        <v>16.254405604893499</v>
      </c>
      <c r="P968">
        <v>63.6489542609701</v>
      </c>
      <c r="Q968">
        <v>0.131177705677019</v>
      </c>
    </row>
    <row r="969" spans="1:17" hidden="1" x14ac:dyDescent="0.3">
      <c r="A969" t="s">
        <v>2091</v>
      </c>
      <c r="B969" t="s">
        <v>2092</v>
      </c>
      <c r="C969" t="s">
        <v>3151</v>
      </c>
      <c r="D969" t="s">
        <v>2093</v>
      </c>
      <c r="E969">
        <v>2979.0771432299998</v>
      </c>
      <c r="F969">
        <v>257.85000000000002</v>
      </c>
      <c r="G969">
        <v>8.8454452868370907</v>
      </c>
      <c r="H969">
        <v>0.28828160833564298</v>
      </c>
      <c r="I969">
        <v>-13.9264372197045</v>
      </c>
      <c r="J969">
        <v>-0.64690755141191802</v>
      </c>
      <c r="K969">
        <v>265.03645506320299</v>
      </c>
      <c r="L969">
        <v>244.665298818266</v>
      </c>
      <c r="M969">
        <v>42.561978978099503</v>
      </c>
      <c r="N969">
        <v>0.58740280887225405</v>
      </c>
      <c r="O969">
        <v>27.981384525887101</v>
      </c>
      <c r="P969">
        <v>138.19861431870601</v>
      </c>
    </row>
    <row r="970" spans="1:17" x14ac:dyDescent="0.3">
      <c r="A970" t="s">
        <v>2094</v>
      </c>
      <c r="B970" t="s">
        <v>2095</v>
      </c>
      <c r="C970" t="s">
        <v>3145</v>
      </c>
      <c r="D970" t="s">
        <v>438</v>
      </c>
      <c r="E970">
        <v>2955.1447361149999</v>
      </c>
      <c r="F970">
        <v>410.15</v>
      </c>
      <c r="G970">
        <v>-9.6291227611233303</v>
      </c>
      <c r="H970">
        <v>-9.3372135226330393</v>
      </c>
      <c r="I970">
        <v>-18.866552525160301</v>
      </c>
      <c r="J970">
        <v>-7.8344181650178903</v>
      </c>
      <c r="K970">
        <v>471.15244296614497</v>
      </c>
      <c r="L970">
        <v>460.98992252948602</v>
      </c>
      <c r="M970">
        <v>15.078689679913699</v>
      </c>
      <c r="N970">
        <v>1.41929730220244</v>
      </c>
      <c r="O970">
        <v>35.2432037059612</v>
      </c>
      <c r="P970">
        <v>17.842264042522601</v>
      </c>
      <c r="Q970">
        <v>-8.8992311816046998E-2</v>
      </c>
    </row>
    <row r="971" spans="1:17" hidden="1" x14ac:dyDescent="0.3">
      <c r="A971" t="s">
        <v>2096</v>
      </c>
      <c r="B971" t="s">
        <v>2097</v>
      </c>
      <c r="C971" t="s">
        <v>3151</v>
      </c>
      <c r="D971" t="s">
        <v>202</v>
      </c>
      <c r="E971">
        <v>2954.534397675</v>
      </c>
      <c r="F971">
        <v>311.05</v>
      </c>
      <c r="G971">
        <v>-5.2424026320804398</v>
      </c>
      <c r="H971">
        <v>36.811431642792201</v>
      </c>
      <c r="I971">
        <v>42.859405562942399</v>
      </c>
      <c r="J971">
        <v>5.4821190709759504</v>
      </c>
      <c r="K971">
        <v>256.46869860156499</v>
      </c>
      <c r="L971">
        <v>226.53459699130499</v>
      </c>
      <c r="M971">
        <v>69.695639301887994</v>
      </c>
      <c r="N971">
        <v>1.99049890578746</v>
      </c>
      <c r="O971">
        <v>6.63880405079568</v>
      </c>
      <c r="P971">
        <v>80.162177816391505</v>
      </c>
      <c r="Q971">
        <v>0.105245770331465</v>
      </c>
    </row>
    <row r="972" spans="1:17" hidden="1" x14ac:dyDescent="0.3">
      <c r="A972" t="s">
        <v>2098</v>
      </c>
      <c r="B972" t="s">
        <v>2099</v>
      </c>
      <c r="C972" t="s">
        <v>3151</v>
      </c>
      <c r="D972" t="s">
        <v>284</v>
      </c>
      <c r="E972">
        <v>2953.3211001019999</v>
      </c>
      <c r="F972">
        <v>100.06</v>
      </c>
      <c r="G972">
        <v>60.337912422871703</v>
      </c>
      <c r="H972">
        <v>9.2245943812174893</v>
      </c>
      <c r="I972">
        <v>73.370517673783795</v>
      </c>
      <c r="J972">
        <v>-1.4977640598988999</v>
      </c>
      <c r="K972">
        <v>92.714973683087905</v>
      </c>
      <c r="L972">
        <v>72.601128912465398</v>
      </c>
      <c r="M972">
        <v>50.3033771949436</v>
      </c>
      <c r="N972">
        <v>0.57424812918975898</v>
      </c>
      <c r="O972">
        <v>12.332600439736099</v>
      </c>
      <c r="P972">
        <v>117.758433079434</v>
      </c>
      <c r="Q972">
        <v>7.5013184413965997E-2</v>
      </c>
    </row>
    <row r="973" spans="1:17" hidden="1" x14ac:dyDescent="0.3">
      <c r="A973" t="s">
        <v>2100</v>
      </c>
      <c r="B973" t="s">
        <v>2101</v>
      </c>
      <c r="C973" t="s">
        <v>3151</v>
      </c>
      <c r="D973" t="s">
        <v>518</v>
      </c>
      <c r="E973">
        <v>2952.1245377800001</v>
      </c>
      <c r="F973">
        <v>280.10000000000002</v>
      </c>
      <c r="G973">
        <v>-64.7448769925806</v>
      </c>
      <c r="H973">
        <v>-2.3572171801119302</v>
      </c>
      <c r="I973">
        <v>-16.637975376152699</v>
      </c>
      <c r="J973">
        <v>1.0603241098062199</v>
      </c>
      <c r="K973">
        <v>297.07972844274201</v>
      </c>
      <c r="L973">
        <v>305.63457921590202</v>
      </c>
      <c r="M973">
        <v>42.331477456379503</v>
      </c>
      <c r="N973">
        <v>1.50471102599809</v>
      </c>
      <c r="O973">
        <v>83.648696893966402</v>
      </c>
      <c r="P973">
        <v>13.8155221454693</v>
      </c>
    </row>
    <row r="974" spans="1:17" hidden="1" x14ac:dyDescent="0.3">
      <c r="A974" t="s">
        <v>2102</v>
      </c>
      <c r="B974" t="s">
        <v>2103</v>
      </c>
      <c r="C974" t="s">
        <v>3151</v>
      </c>
      <c r="D974" t="s">
        <v>284</v>
      </c>
      <c r="E974">
        <v>2947.0153907200001</v>
      </c>
      <c r="F974">
        <v>284.8</v>
      </c>
      <c r="G974">
        <v>16.430516455324302</v>
      </c>
      <c r="H974">
        <v>-7.7623487939913201</v>
      </c>
      <c r="I974">
        <v>21.759290089394302</v>
      </c>
      <c r="J974">
        <v>-5.9786707545507003</v>
      </c>
      <c r="K974">
        <v>318.35553493485997</v>
      </c>
      <c r="L974">
        <v>295.096051039874</v>
      </c>
      <c r="M974">
        <v>24.424086201734301</v>
      </c>
      <c r="N974">
        <v>0.42629933571584799</v>
      </c>
      <c r="O974">
        <v>60.990168539325801</v>
      </c>
      <c r="P974">
        <v>78</v>
      </c>
      <c r="Q974">
        <v>0.19735918744567399</v>
      </c>
    </row>
    <row r="975" spans="1:17" hidden="1" x14ac:dyDescent="0.3">
      <c r="A975" t="s">
        <v>2104</v>
      </c>
      <c r="B975" t="s">
        <v>2105</v>
      </c>
      <c r="C975" t="s">
        <v>3151</v>
      </c>
      <c r="D975" t="s">
        <v>202</v>
      </c>
      <c r="E975">
        <v>2943.6265747399998</v>
      </c>
      <c r="F975">
        <v>489.05</v>
      </c>
      <c r="G975">
        <v>7.54470322279969</v>
      </c>
      <c r="H975">
        <v>-6.3449964330159601</v>
      </c>
      <c r="I975">
        <v>-10.677815791971399</v>
      </c>
      <c r="J975">
        <v>-2.1423672380700598</v>
      </c>
      <c r="K975">
        <v>556.97713332531305</v>
      </c>
      <c r="L975">
        <v>537.72993362956504</v>
      </c>
      <c r="M975">
        <v>22.023359504355799</v>
      </c>
      <c r="N975">
        <v>1.1986749061876001</v>
      </c>
      <c r="O975">
        <v>42.623453634597603</v>
      </c>
      <c r="P975">
        <v>37.392892260148898</v>
      </c>
      <c r="Q975">
        <v>5.5386861588947997E-2</v>
      </c>
    </row>
    <row r="976" spans="1:17" hidden="1" x14ac:dyDescent="0.3">
      <c r="A976" t="s">
        <v>2106</v>
      </c>
      <c r="B976" t="s">
        <v>2107</v>
      </c>
      <c r="C976" t="s">
        <v>3151</v>
      </c>
      <c r="D976" t="s">
        <v>54</v>
      </c>
      <c r="E976">
        <v>2942.8864684800001</v>
      </c>
      <c r="F976">
        <v>470.4</v>
      </c>
      <c r="G976">
        <v>-12.593248161224899</v>
      </c>
      <c r="H976">
        <v>-3.2338693400087699</v>
      </c>
      <c r="I976">
        <v>-17.008534262568698</v>
      </c>
      <c r="J976">
        <v>-4.1052899795094602</v>
      </c>
      <c r="K976">
        <v>508.82556343298199</v>
      </c>
      <c r="L976">
        <v>482.35356833927602</v>
      </c>
      <c r="M976">
        <v>28.763417813819199</v>
      </c>
      <c r="N976">
        <v>0.69180207631377999</v>
      </c>
      <c r="O976">
        <v>26.488095238095202</v>
      </c>
      <c r="P976">
        <v>28.349249658935801</v>
      </c>
      <c r="Q976">
        <v>5.2529812347426999E-2</v>
      </c>
    </row>
    <row r="977" spans="1:17" hidden="1" x14ac:dyDescent="0.3">
      <c r="A977" t="s">
        <v>2108</v>
      </c>
      <c r="B977" t="s">
        <v>2109</v>
      </c>
      <c r="C977" t="s">
        <v>3151</v>
      </c>
      <c r="D977" t="s">
        <v>409</v>
      </c>
      <c r="E977">
        <v>2934.2581304999999</v>
      </c>
      <c r="F977">
        <v>3832.1</v>
      </c>
      <c r="G977">
        <v>-26.947213875572501</v>
      </c>
      <c r="H977">
        <v>-4.4783509064572398</v>
      </c>
      <c r="I977">
        <v>-15.5904438827219</v>
      </c>
      <c r="J977">
        <v>0.146622231435381</v>
      </c>
      <c r="K977">
        <v>4105.8859557236701</v>
      </c>
      <c r="L977">
        <v>4152.9654411388701</v>
      </c>
      <c r="M977">
        <v>41.057673516410297</v>
      </c>
      <c r="N977">
        <v>0.51014334508827797</v>
      </c>
      <c r="O977">
        <v>33.008011273192203</v>
      </c>
      <c r="P977">
        <v>8.4029928855320097</v>
      </c>
      <c r="Q977">
        <v>4.4908540942388997E-2</v>
      </c>
    </row>
    <row r="978" spans="1:17" hidden="1" x14ac:dyDescent="0.3">
      <c r="A978" t="s">
        <v>2110</v>
      </c>
      <c r="B978" t="s">
        <v>2111</v>
      </c>
      <c r="C978" t="s">
        <v>3151</v>
      </c>
      <c r="D978" t="s">
        <v>75</v>
      </c>
      <c r="E978">
        <v>2931.1167639</v>
      </c>
      <c r="F978">
        <v>224.25</v>
      </c>
      <c r="G978">
        <v>-34.600114972585303</v>
      </c>
      <c r="H978">
        <v>3.02985585512927</v>
      </c>
      <c r="I978">
        <v>-4.89305255599586</v>
      </c>
      <c r="J978">
        <v>12.13829686671</v>
      </c>
      <c r="K978">
        <v>226.279834199795</v>
      </c>
      <c r="L978">
        <v>232.50202285730401</v>
      </c>
      <c r="M978">
        <v>60.191439293658597</v>
      </c>
      <c r="N978">
        <v>1.03449580660338</v>
      </c>
      <c r="O978">
        <v>36.008918617614199</v>
      </c>
      <c r="P978">
        <v>15.5927835051546</v>
      </c>
      <c r="Q978">
        <v>-5.2099707055954E-2</v>
      </c>
    </row>
    <row r="979" spans="1:17" x14ac:dyDescent="0.3">
      <c r="A979" t="s">
        <v>2112</v>
      </c>
      <c r="B979" t="s">
        <v>2113</v>
      </c>
      <c r="C979" t="s">
        <v>3138</v>
      </c>
      <c r="D979" t="s">
        <v>533</v>
      </c>
      <c r="E979">
        <v>2928.5697054000002</v>
      </c>
      <c r="F979">
        <v>402.9</v>
      </c>
      <c r="G979">
        <v>-13.8813457513304</v>
      </c>
      <c r="H979">
        <v>-7.8332737974169602</v>
      </c>
      <c r="I979">
        <v>8.89548142615687</v>
      </c>
      <c r="J979">
        <v>-1.33523542995947</v>
      </c>
      <c r="K979">
        <v>426.31643274796198</v>
      </c>
      <c r="L979">
        <v>394.59220279273597</v>
      </c>
      <c r="M979">
        <v>39.640504454989397</v>
      </c>
      <c r="N979">
        <v>0.36853878941190699</v>
      </c>
      <c r="O979">
        <v>25.341275750806599</v>
      </c>
      <c r="P979">
        <v>36.553126588713702</v>
      </c>
      <c r="Q979">
        <v>-6.2427750537589997E-3</v>
      </c>
    </row>
    <row r="980" spans="1:17" hidden="1" x14ac:dyDescent="0.3">
      <c r="A980" t="s">
        <v>2114</v>
      </c>
      <c r="B980" t="s">
        <v>2115</v>
      </c>
      <c r="C980" t="s">
        <v>3151</v>
      </c>
      <c r="D980" t="s">
        <v>139</v>
      </c>
      <c r="E980">
        <v>2928.47837587</v>
      </c>
      <c r="F980">
        <v>62.87</v>
      </c>
      <c r="G980">
        <v>14.7340180701467</v>
      </c>
      <c r="H980">
        <v>-4.2662238931555301</v>
      </c>
      <c r="I980">
        <v>-14.8955882206707</v>
      </c>
      <c r="J980">
        <v>3.3631358993260299</v>
      </c>
      <c r="K980">
        <v>71.423832247814303</v>
      </c>
      <c r="M980">
        <v>46.891378801316897</v>
      </c>
      <c r="N980">
        <v>0.51477741616046202</v>
      </c>
      <c r="O980">
        <v>72.657865436615197</v>
      </c>
      <c r="P980">
        <v>74.6388888888888</v>
      </c>
    </row>
    <row r="981" spans="1:17" hidden="1" x14ac:dyDescent="0.3">
      <c r="A981" t="s">
        <v>2116</v>
      </c>
      <c r="B981" t="s">
        <v>2117</v>
      </c>
      <c r="C981" t="s">
        <v>3151</v>
      </c>
      <c r="D981" t="s">
        <v>218</v>
      </c>
      <c r="E981">
        <v>2924.2392265349999</v>
      </c>
      <c r="F981">
        <v>2682.35</v>
      </c>
      <c r="G981">
        <v>140.92806028787399</v>
      </c>
      <c r="H981">
        <v>4.8285644961695997</v>
      </c>
      <c r="I981">
        <v>72.011632336460096</v>
      </c>
      <c r="J981">
        <v>-9.9927817449418797</v>
      </c>
      <c r="K981">
        <v>2576.3502818522702</v>
      </c>
      <c r="L981">
        <v>1927.1408538390101</v>
      </c>
      <c r="M981">
        <v>47.007731496908498</v>
      </c>
      <c r="N981">
        <v>1.6933250830553701</v>
      </c>
      <c r="O981">
        <v>26.679963464872198</v>
      </c>
      <c r="P981">
        <v>168.23500000000001</v>
      </c>
      <c r="Q981">
        <v>0.15186953459435301</v>
      </c>
    </row>
    <row r="982" spans="1:17" hidden="1" x14ac:dyDescent="0.3">
      <c r="A982" t="s">
        <v>2118</v>
      </c>
      <c r="B982" t="s">
        <v>2119</v>
      </c>
      <c r="C982" t="s">
        <v>3151</v>
      </c>
      <c r="D982" t="s">
        <v>2120</v>
      </c>
      <c r="E982">
        <v>2923.3077159250001</v>
      </c>
      <c r="F982">
        <v>1756.75</v>
      </c>
      <c r="G982">
        <v>20.057223897032301</v>
      </c>
      <c r="H982">
        <v>17.865120879433402</v>
      </c>
      <c r="I982">
        <v>39.841965972176098</v>
      </c>
      <c r="J982">
        <v>-1.4145374079150299</v>
      </c>
      <c r="M982">
        <v>57.581646821890303</v>
      </c>
      <c r="O982">
        <v>0.75423367012950004</v>
      </c>
      <c r="P982">
        <v>58.244381389902202</v>
      </c>
    </row>
    <row r="983" spans="1:17" x14ac:dyDescent="0.3">
      <c r="A983" t="s">
        <v>2121</v>
      </c>
      <c r="B983" t="s">
        <v>2122</v>
      </c>
      <c r="C983" t="s">
        <v>3136</v>
      </c>
      <c r="D983" t="s">
        <v>54</v>
      </c>
      <c r="E983">
        <v>2917.4499667599998</v>
      </c>
      <c r="F983">
        <v>409.15</v>
      </c>
      <c r="G983">
        <v>-80.978242022615802</v>
      </c>
      <c r="H983">
        <v>-24.0285638725334</v>
      </c>
      <c r="I983">
        <v>-60.127160161061198</v>
      </c>
      <c r="J983">
        <v>-11.407866809023201</v>
      </c>
      <c r="K983">
        <v>546.41646191245297</v>
      </c>
      <c r="L983">
        <v>698.40513008537005</v>
      </c>
      <c r="M983">
        <v>27.345213967966199</v>
      </c>
      <c r="N983">
        <v>2.3691209918649001</v>
      </c>
      <c r="O983">
        <v>203.849443969204</v>
      </c>
      <c r="P983">
        <v>9.8684210526315699</v>
      </c>
      <c r="Q983">
        <v>-3.6094446563056999E-2</v>
      </c>
    </row>
    <row r="984" spans="1:17" hidden="1" x14ac:dyDescent="0.3">
      <c r="A984" t="s">
        <v>2123</v>
      </c>
      <c r="B984" t="s">
        <v>2124</v>
      </c>
      <c r="C984" t="s">
        <v>3151</v>
      </c>
      <c r="D984" t="s">
        <v>414</v>
      </c>
      <c r="E984">
        <v>2904.520266</v>
      </c>
      <c r="F984">
        <v>1946.4</v>
      </c>
      <c r="G984">
        <v>-45.114482515785099</v>
      </c>
      <c r="H984">
        <v>8.4599164955744701</v>
      </c>
      <c r="I984">
        <v>-5.8687534928340996</v>
      </c>
      <c r="J984">
        <v>6.6257670700662601</v>
      </c>
      <c r="K984">
        <v>1899.95610656395</v>
      </c>
      <c r="L984">
        <v>1951.2801384045799</v>
      </c>
      <c r="M984">
        <v>62.609584409813301</v>
      </c>
      <c r="N984">
        <v>1.0903370569831701</v>
      </c>
      <c r="O984">
        <v>24.588984792437302</v>
      </c>
      <c r="P984">
        <v>15.171597633136001</v>
      </c>
      <c r="Q984">
        <v>-6.2769741782876004E-2</v>
      </c>
    </row>
    <row r="985" spans="1:17" hidden="1" x14ac:dyDescent="0.3">
      <c r="A985" t="s">
        <v>2125</v>
      </c>
      <c r="B985" t="s">
        <v>2126</v>
      </c>
      <c r="C985" t="s">
        <v>3151</v>
      </c>
      <c r="D985" t="s">
        <v>21</v>
      </c>
      <c r="E985">
        <v>2902.457203125</v>
      </c>
      <c r="F985">
        <v>228.75</v>
      </c>
      <c r="G985">
        <v>-50.8583027195425</v>
      </c>
      <c r="H985">
        <v>-11.3755866028902</v>
      </c>
      <c r="I985">
        <v>-3.85380465777971</v>
      </c>
      <c r="J985">
        <v>0.59867109129532903</v>
      </c>
      <c r="K985">
        <v>242.103904604213</v>
      </c>
      <c r="L985">
        <v>235.05337158867999</v>
      </c>
      <c r="M985">
        <v>45.420025183121297</v>
      </c>
      <c r="N985">
        <v>0.256878220026106</v>
      </c>
      <c r="O985">
        <v>39.890710382513603</v>
      </c>
      <c r="P985">
        <v>36.193141224100899</v>
      </c>
      <c r="Q985">
        <v>0.119154340386073</v>
      </c>
    </row>
    <row r="986" spans="1:17" hidden="1" x14ac:dyDescent="0.3">
      <c r="A986" t="s">
        <v>2127</v>
      </c>
      <c r="B986" t="s">
        <v>2128</v>
      </c>
      <c r="C986" t="s">
        <v>3151</v>
      </c>
      <c r="D986" t="s">
        <v>463</v>
      </c>
      <c r="E986">
        <v>2895.3579260000001</v>
      </c>
      <c r="F986">
        <v>510.5</v>
      </c>
      <c r="G986">
        <v>-5.4186673260857301</v>
      </c>
      <c r="H986">
        <v>6.3663901446011</v>
      </c>
      <c r="I986">
        <v>-19.553549412445498</v>
      </c>
      <c r="J986">
        <v>-0.15818645548916199</v>
      </c>
      <c r="K986">
        <v>517.04521785867098</v>
      </c>
      <c r="L986">
        <v>510.09356240051</v>
      </c>
      <c r="M986">
        <v>48.319954850718197</v>
      </c>
      <c r="N986">
        <v>0.42757687291464003</v>
      </c>
      <c r="O986">
        <v>29.275220372184101</v>
      </c>
      <c r="P986">
        <v>25.122549019607799</v>
      </c>
      <c r="Q986">
        <v>-1.4310377949010001E-3</v>
      </c>
    </row>
    <row r="987" spans="1:17" hidden="1" x14ac:dyDescent="0.3">
      <c r="A987" t="s">
        <v>2129</v>
      </c>
      <c r="B987" t="s">
        <v>2130</v>
      </c>
      <c r="C987" t="s">
        <v>3151</v>
      </c>
      <c r="D987" t="s">
        <v>733</v>
      </c>
      <c r="E987">
        <v>2884.530195241</v>
      </c>
      <c r="F987">
        <v>26.63</v>
      </c>
      <c r="G987">
        <v>24.013105939886099</v>
      </c>
      <c r="H987">
        <v>-21.2856962773145</v>
      </c>
      <c r="I987">
        <v>-5.2447749002712998</v>
      </c>
      <c r="J987">
        <v>-6.45408655144794</v>
      </c>
      <c r="K987">
        <v>26.551666738000801</v>
      </c>
      <c r="L987">
        <v>23.780546648966201</v>
      </c>
      <c r="M987">
        <v>40.749398246946903</v>
      </c>
      <c r="N987">
        <v>0.464542504456192</v>
      </c>
      <c r="O987">
        <v>41.5321066466391</v>
      </c>
      <c r="P987">
        <v>53.045977011494202</v>
      </c>
      <c r="Q987">
        <v>-9.7188556779020004E-3</v>
      </c>
    </row>
    <row r="988" spans="1:17" hidden="1" x14ac:dyDescent="0.3">
      <c r="A988" t="s">
        <v>2131</v>
      </c>
      <c r="B988" t="s">
        <v>2132</v>
      </c>
      <c r="C988" t="s">
        <v>3151</v>
      </c>
      <c r="D988" t="s">
        <v>2133</v>
      </c>
      <c r="E988">
        <v>2872.6542800000002</v>
      </c>
      <c r="F988">
        <v>291.8</v>
      </c>
      <c r="G988">
        <v>154.93115267457199</v>
      </c>
      <c r="H988">
        <v>-0.95506088807732503</v>
      </c>
      <c r="I988">
        <v>73.043117836314806</v>
      </c>
      <c r="J988">
        <v>3.2085528749368502</v>
      </c>
      <c r="K988">
        <v>263.72474397646198</v>
      </c>
      <c r="L988">
        <v>195.69119843409899</v>
      </c>
      <c r="M988">
        <v>53.580257535181701</v>
      </c>
      <c r="N988">
        <v>0.13165575293853701</v>
      </c>
      <c r="O988">
        <v>13.039753255654499</v>
      </c>
      <c r="P988">
        <v>228.41868317388801</v>
      </c>
    </row>
    <row r="989" spans="1:17" hidden="1" x14ac:dyDescent="0.3">
      <c r="A989" t="s">
        <v>2134</v>
      </c>
      <c r="B989" t="s">
        <v>2135</v>
      </c>
      <c r="C989" t="s">
        <v>3151</v>
      </c>
      <c r="D989" t="s">
        <v>51</v>
      </c>
      <c r="E989">
        <v>2860.3470192</v>
      </c>
      <c r="F989">
        <v>310.39999999999998</v>
      </c>
      <c r="G989">
        <v>-29.1935895248617</v>
      </c>
      <c r="H989">
        <v>-8.4077197243183406</v>
      </c>
      <c r="I989">
        <v>-13.4170921221851</v>
      </c>
      <c r="J989">
        <v>-3.0640685580382998</v>
      </c>
      <c r="K989">
        <v>337.98874081420701</v>
      </c>
      <c r="L989">
        <v>341.64563847718199</v>
      </c>
      <c r="M989">
        <v>27.9589629661324</v>
      </c>
      <c r="N989">
        <v>1.1983287807962399</v>
      </c>
      <c r="O989">
        <v>33.698453608247398</v>
      </c>
      <c r="P989">
        <v>8.3042568039078706</v>
      </c>
      <c r="Q989">
        <v>-9.0851070135793993E-2</v>
      </c>
    </row>
    <row r="990" spans="1:17" hidden="1" x14ac:dyDescent="0.3">
      <c r="A990" t="s">
        <v>2136</v>
      </c>
      <c r="B990" t="s">
        <v>2137</v>
      </c>
      <c r="C990" t="s">
        <v>3151</v>
      </c>
      <c r="D990" t="s">
        <v>2138</v>
      </c>
      <c r="E990">
        <v>2817.64</v>
      </c>
      <c r="F990">
        <v>1006.3</v>
      </c>
      <c r="G990">
        <v>88.248215251509293</v>
      </c>
      <c r="H990">
        <v>8.0864726582485495</v>
      </c>
      <c r="I990">
        <v>17.169568442166199</v>
      </c>
      <c r="J990">
        <v>5.4617300657312997</v>
      </c>
      <c r="K990">
        <v>1000.3276955607</v>
      </c>
      <c r="L990">
        <v>902.74112106815699</v>
      </c>
      <c r="M990">
        <v>51.7752010435564</v>
      </c>
      <c r="N990">
        <v>0.69820295527037501</v>
      </c>
      <c r="O990">
        <v>44.882241876179997</v>
      </c>
      <c r="P990">
        <v>120.679824561403</v>
      </c>
      <c r="Q990">
        <v>0.10240336891233</v>
      </c>
    </row>
    <row r="991" spans="1:17" hidden="1" x14ac:dyDescent="0.3">
      <c r="A991" t="s">
        <v>2139</v>
      </c>
      <c r="B991" t="s">
        <v>2140</v>
      </c>
      <c r="C991" t="s">
        <v>3151</v>
      </c>
      <c r="D991" t="s">
        <v>244</v>
      </c>
      <c r="E991">
        <v>2810.9809578499999</v>
      </c>
      <c r="F991">
        <v>1801.15</v>
      </c>
      <c r="G991">
        <v>48.788322520881799</v>
      </c>
      <c r="H991">
        <v>1.95605660483289</v>
      </c>
      <c r="I991">
        <v>22.6948609885503</v>
      </c>
      <c r="J991">
        <v>12.5985851304862</v>
      </c>
      <c r="K991">
        <v>1714.4721874863201</v>
      </c>
      <c r="L991">
        <v>1609.86366555308</v>
      </c>
      <c r="M991">
        <v>70.970699362629901</v>
      </c>
      <c r="N991">
        <v>0.93955701832414096</v>
      </c>
      <c r="O991">
        <v>39.9106126641312</v>
      </c>
      <c r="P991">
        <v>80.295295295295304</v>
      </c>
      <c r="Q991">
        <v>0.29885608017985099</v>
      </c>
    </row>
    <row r="992" spans="1:17" hidden="1" x14ac:dyDescent="0.3">
      <c r="A992" t="s">
        <v>2141</v>
      </c>
      <c r="B992" t="s">
        <v>2142</v>
      </c>
      <c r="C992" t="s">
        <v>3151</v>
      </c>
      <c r="D992" t="s">
        <v>1591</v>
      </c>
      <c r="E992">
        <v>2810.2550000000001</v>
      </c>
      <c r="F992">
        <v>174.55</v>
      </c>
      <c r="G992">
        <v>148.97246637939099</v>
      </c>
      <c r="H992">
        <v>-3.2997552725264599E-3</v>
      </c>
      <c r="I992">
        <v>115.248026859463</v>
      </c>
      <c r="J992">
        <v>20.543205601625498</v>
      </c>
      <c r="K992">
        <v>157.86917490286399</v>
      </c>
      <c r="L992">
        <v>113.025136345606</v>
      </c>
      <c r="M992">
        <v>52.573847574284997</v>
      </c>
      <c r="N992">
        <v>5.5532339088345199E-2</v>
      </c>
      <c r="O992">
        <v>19.020338012030901</v>
      </c>
      <c r="P992">
        <v>235.60853681984199</v>
      </c>
      <c r="Q992">
        <v>0.19175901177037699</v>
      </c>
    </row>
    <row r="993" spans="1:17" hidden="1" x14ac:dyDescent="0.3">
      <c r="A993" t="s">
        <v>2143</v>
      </c>
      <c r="B993" t="s">
        <v>2144</v>
      </c>
      <c r="C993" t="s">
        <v>3151</v>
      </c>
      <c r="D993" t="s">
        <v>136</v>
      </c>
      <c r="E993">
        <v>2805.4936072800001</v>
      </c>
      <c r="F993">
        <v>43.68</v>
      </c>
      <c r="G993">
        <v>26.1296650305922</v>
      </c>
      <c r="H993">
        <v>-6.7401325112899304</v>
      </c>
      <c r="I993">
        <v>-9.4714004063225499</v>
      </c>
      <c r="J993">
        <v>1.55831222230851</v>
      </c>
      <c r="K993">
        <v>48.300040647006597</v>
      </c>
      <c r="L993">
        <v>45.629291292828803</v>
      </c>
      <c r="M993">
        <v>41.385892736738803</v>
      </c>
      <c r="N993">
        <v>0.41691751946836297</v>
      </c>
      <c r="O993">
        <v>55.563186813186803</v>
      </c>
      <c r="P993">
        <v>59.125683060109303</v>
      </c>
      <c r="Q993">
        <v>8.3417705110731002E-2</v>
      </c>
    </row>
    <row r="994" spans="1:17" hidden="1" x14ac:dyDescent="0.3">
      <c r="A994" t="s">
        <v>2145</v>
      </c>
      <c r="B994" t="s">
        <v>2146</v>
      </c>
      <c r="C994" t="s">
        <v>3151</v>
      </c>
      <c r="D994" t="s">
        <v>244</v>
      </c>
      <c r="E994">
        <v>2805.2516712000001</v>
      </c>
      <c r="F994">
        <v>451.32</v>
      </c>
      <c r="G994">
        <v>-32.602460673472898</v>
      </c>
      <c r="H994">
        <v>1.1757897509002999</v>
      </c>
      <c r="I994">
        <v>-12.817718598329099</v>
      </c>
      <c r="J994">
        <v>5.3701550935852502</v>
      </c>
      <c r="M994">
        <v>54.794834177028903</v>
      </c>
      <c r="O994">
        <v>13.777364176194199</v>
      </c>
      <c r="P994">
        <v>12.2407361352897</v>
      </c>
    </row>
    <row r="995" spans="1:17" hidden="1" x14ac:dyDescent="0.3">
      <c r="A995" t="s">
        <v>2147</v>
      </c>
      <c r="B995" t="s">
        <v>2148</v>
      </c>
      <c r="C995" t="s">
        <v>3151</v>
      </c>
      <c r="D995" t="s">
        <v>1316</v>
      </c>
      <c r="E995">
        <v>2794.8505643549902</v>
      </c>
      <c r="F995">
        <v>3078.45</v>
      </c>
      <c r="G995">
        <v>21.187148086615299</v>
      </c>
      <c r="H995">
        <v>-3.59075965207589</v>
      </c>
      <c r="I995">
        <v>39.366071778316403</v>
      </c>
      <c r="J995">
        <v>-2.90381870067809</v>
      </c>
      <c r="K995">
        <v>3212.4206442527002</v>
      </c>
      <c r="L995">
        <v>2705.6967303094798</v>
      </c>
      <c r="M995">
        <v>22.759743113527499</v>
      </c>
      <c r="N995">
        <v>0.44294795492690298</v>
      </c>
      <c r="O995">
        <v>19.262940765644998</v>
      </c>
      <c r="P995">
        <v>52.776674937965197</v>
      </c>
      <c r="Q995">
        <v>0.180872685173534</v>
      </c>
    </row>
    <row r="996" spans="1:17" hidden="1" x14ac:dyDescent="0.3">
      <c r="A996" t="s">
        <v>2149</v>
      </c>
      <c r="B996" t="s">
        <v>2150</v>
      </c>
      <c r="C996" t="s">
        <v>3151</v>
      </c>
      <c r="D996" t="s">
        <v>218</v>
      </c>
      <c r="E996">
        <v>2793.9049726500002</v>
      </c>
      <c r="F996">
        <v>6400.25</v>
      </c>
      <c r="G996">
        <v>119.56376542107</v>
      </c>
      <c r="H996">
        <v>6.3985770179810499</v>
      </c>
      <c r="I996">
        <v>38.480788646004903</v>
      </c>
      <c r="J996">
        <v>-13.843033073884699</v>
      </c>
      <c r="K996">
        <v>6468.0180260492098</v>
      </c>
      <c r="L996">
        <v>5225.2055912741298</v>
      </c>
      <c r="M996">
        <v>38.504838997744102</v>
      </c>
      <c r="N996">
        <v>3.8193450908556001</v>
      </c>
      <c r="O996">
        <v>28.6113823678762</v>
      </c>
      <c r="P996">
        <v>150.73454516963</v>
      </c>
      <c r="Q996">
        <v>0.12871998425697501</v>
      </c>
    </row>
    <row r="997" spans="1:17" x14ac:dyDescent="0.3">
      <c r="A997" t="s">
        <v>2151</v>
      </c>
      <c r="B997" t="s">
        <v>2152</v>
      </c>
      <c r="C997" t="s">
        <v>3149</v>
      </c>
      <c r="D997" t="s">
        <v>139</v>
      </c>
      <c r="E997">
        <v>2792.4019866599901</v>
      </c>
      <c r="F997">
        <v>367.4</v>
      </c>
      <c r="G997">
        <v>-50.2915087071516</v>
      </c>
      <c r="H997">
        <v>-1.20668543130626</v>
      </c>
      <c r="I997">
        <v>-38.2530628204252</v>
      </c>
      <c r="J997">
        <v>-2.8895230366741198</v>
      </c>
      <c r="K997">
        <v>393.99350915157498</v>
      </c>
      <c r="L997">
        <v>428.10621441186998</v>
      </c>
      <c r="M997">
        <v>40.692588801940602</v>
      </c>
      <c r="N997">
        <v>2.22366641033484</v>
      </c>
      <c r="O997">
        <v>59.227000544365801</v>
      </c>
      <c r="P997">
        <v>6.4927536231883902</v>
      </c>
      <c r="Q997">
        <v>1.0693960232090001E-3</v>
      </c>
    </row>
    <row r="998" spans="1:17" hidden="1" x14ac:dyDescent="0.3">
      <c r="A998" t="s">
        <v>2153</v>
      </c>
      <c r="B998" t="s">
        <v>2154</v>
      </c>
      <c r="C998" t="s">
        <v>3151</v>
      </c>
      <c r="D998" t="s">
        <v>202</v>
      </c>
      <c r="E998">
        <v>2779.84780125</v>
      </c>
      <c r="F998">
        <v>1839.5</v>
      </c>
      <c r="G998">
        <v>-46.4128515903029</v>
      </c>
      <c r="H998">
        <v>2.9865297876071799</v>
      </c>
      <c r="I998">
        <v>-13.2043501811625</v>
      </c>
      <c r="J998">
        <v>3.5130454611277302</v>
      </c>
      <c r="K998">
        <v>1892.6461067211001</v>
      </c>
      <c r="L998">
        <v>1979.7940150880399</v>
      </c>
      <c r="M998">
        <v>56.971627851397699</v>
      </c>
      <c r="N998">
        <v>0.71504415105829799</v>
      </c>
      <c r="O998">
        <v>33.731992389236197</v>
      </c>
      <c r="P998">
        <v>5.5879229687454997</v>
      </c>
      <c r="Q998">
        <v>1.8245787254505999E-2</v>
      </c>
    </row>
    <row r="999" spans="1:17" hidden="1" x14ac:dyDescent="0.3">
      <c r="A999" t="s">
        <v>2155</v>
      </c>
      <c r="B999" t="s">
        <v>2156</v>
      </c>
      <c r="C999" t="s">
        <v>3151</v>
      </c>
      <c r="D999" t="s">
        <v>75</v>
      </c>
      <c r="E999">
        <v>2778.8956038000001</v>
      </c>
      <c r="F999">
        <v>215.55</v>
      </c>
      <c r="G999">
        <v>37.614125380814798</v>
      </c>
      <c r="H999">
        <v>-8.3449747636142</v>
      </c>
      <c r="I999">
        <v>14.117299505567299</v>
      </c>
      <c r="J999">
        <v>0.37553032255871099</v>
      </c>
      <c r="K999">
        <v>230.336478125941</v>
      </c>
      <c r="L999">
        <v>210.011589703038</v>
      </c>
      <c r="M999">
        <v>42.523779176645398</v>
      </c>
      <c r="N999">
        <v>0.650813241223552</v>
      </c>
      <c r="O999">
        <v>30.730688935281801</v>
      </c>
      <c r="P999">
        <v>68.004676539360801</v>
      </c>
      <c r="Q999">
        <v>5.0430356332761002E-2</v>
      </c>
    </row>
    <row r="1000" spans="1:17" hidden="1" x14ac:dyDescent="0.3">
      <c r="A1000" t="s">
        <v>2157</v>
      </c>
      <c r="B1000" t="s">
        <v>2158</v>
      </c>
      <c r="C1000" t="s">
        <v>3151</v>
      </c>
      <c r="D1000" t="s">
        <v>125</v>
      </c>
      <c r="E1000">
        <v>2771.6272479999998</v>
      </c>
      <c r="F1000">
        <v>3856</v>
      </c>
      <c r="G1000">
        <v>28.013016733830199</v>
      </c>
      <c r="H1000">
        <v>0.94625826570212301</v>
      </c>
      <c r="I1000">
        <v>-26.468222049514502</v>
      </c>
      <c r="J1000">
        <v>0.661809211037932</v>
      </c>
      <c r="K1000">
        <v>3989.1088192556699</v>
      </c>
      <c r="L1000">
        <v>3878.1070966898401</v>
      </c>
      <c r="M1000">
        <v>47.472004869462502</v>
      </c>
      <c r="N1000">
        <v>0.38960666084696699</v>
      </c>
      <c r="O1000">
        <v>33.376556016597497</v>
      </c>
      <c r="P1000">
        <v>80.761297581098802</v>
      </c>
      <c r="Q1000">
        <v>0.13877019839246499</v>
      </c>
    </row>
    <row r="1001" spans="1:17" hidden="1" x14ac:dyDescent="0.3">
      <c r="A1001" t="s">
        <v>2159</v>
      </c>
      <c r="B1001" t="s">
        <v>2160</v>
      </c>
      <c r="C1001" t="s">
        <v>3151</v>
      </c>
      <c r="D1001" t="s">
        <v>51</v>
      </c>
      <c r="E1001">
        <v>2739.660106671</v>
      </c>
      <c r="F1001">
        <v>125.63</v>
      </c>
      <c r="G1001">
        <v>26.998972859596201</v>
      </c>
      <c r="H1001">
        <v>-6.1105422105212899</v>
      </c>
      <c r="I1001">
        <v>4.29377452136871</v>
      </c>
      <c r="J1001">
        <v>5.1581174708789899</v>
      </c>
      <c r="K1001">
        <v>134.33501328019199</v>
      </c>
      <c r="L1001">
        <v>119.38586121762199</v>
      </c>
      <c r="M1001">
        <v>47.612911728443798</v>
      </c>
      <c r="N1001">
        <v>0.72619176798635299</v>
      </c>
      <c r="O1001">
        <v>34.760805540078003</v>
      </c>
      <c r="P1001">
        <v>68.630872483221395</v>
      </c>
      <c r="Q1001">
        <v>2.5478935347404998E-2</v>
      </c>
    </row>
    <row r="1002" spans="1:17" hidden="1" x14ac:dyDescent="0.3">
      <c r="A1002" t="s">
        <v>2161</v>
      </c>
      <c r="B1002" t="s">
        <v>2162</v>
      </c>
      <c r="C1002" t="s">
        <v>3151</v>
      </c>
      <c r="D1002" t="s">
        <v>458</v>
      </c>
      <c r="E1002">
        <v>2739.5271367199998</v>
      </c>
      <c r="F1002">
        <v>409.2</v>
      </c>
      <c r="G1002">
        <v>31.7395701338382</v>
      </c>
      <c r="H1002">
        <v>7.8008394856483099</v>
      </c>
      <c r="I1002">
        <v>27.105593166211001</v>
      </c>
      <c r="J1002">
        <v>8.1202364139504795</v>
      </c>
      <c r="K1002">
        <v>364.99268298202202</v>
      </c>
      <c r="L1002">
        <v>334.739090204153</v>
      </c>
      <c r="M1002">
        <v>62.541119273918802</v>
      </c>
      <c r="N1002">
        <v>0.80629092728501195</v>
      </c>
      <c r="O1002">
        <v>0.80645161290322498</v>
      </c>
      <c r="P1002">
        <v>67.361963190183999</v>
      </c>
    </row>
    <row r="1003" spans="1:17" hidden="1" x14ac:dyDescent="0.3">
      <c r="A1003" t="s">
        <v>2163</v>
      </c>
      <c r="B1003" t="s">
        <v>2164</v>
      </c>
      <c r="C1003" t="s">
        <v>3151</v>
      </c>
      <c r="D1003" t="s">
        <v>105</v>
      </c>
      <c r="E1003">
        <v>2730.5547615800001</v>
      </c>
      <c r="F1003">
        <v>478.9</v>
      </c>
      <c r="G1003">
        <v>-25.9909367424858</v>
      </c>
      <c r="H1003">
        <v>4.3593536187669502</v>
      </c>
      <c r="I1003">
        <v>-6.2061946673420296</v>
      </c>
      <c r="J1003">
        <v>-1.4945368309876099</v>
      </c>
      <c r="K1003">
        <v>494.95344554786402</v>
      </c>
      <c r="M1003">
        <v>51.213892078918398</v>
      </c>
      <c r="N1003">
        <v>0.83557074054551705</v>
      </c>
      <c r="O1003">
        <v>31.029442472332398</v>
      </c>
      <c r="P1003">
        <v>9.0391621129325994</v>
      </c>
    </row>
    <row r="1004" spans="1:17" hidden="1" x14ac:dyDescent="0.3">
      <c r="A1004" t="s">
        <v>2165</v>
      </c>
      <c r="B1004" t="s">
        <v>2166</v>
      </c>
      <c r="C1004" t="s">
        <v>3151</v>
      </c>
      <c r="D1004" t="s">
        <v>117</v>
      </c>
      <c r="E1004">
        <v>2725.8949899999998</v>
      </c>
      <c r="F1004">
        <v>536.9</v>
      </c>
      <c r="G1004">
        <v>-52.605053366435101</v>
      </c>
      <c r="H1004">
        <v>1.5972553706695001</v>
      </c>
      <c r="I1004">
        <v>-20.434651872391601</v>
      </c>
      <c r="J1004">
        <v>-2.8345867964724598</v>
      </c>
      <c r="K1004">
        <v>564.97663038454903</v>
      </c>
      <c r="L1004">
        <v>612.19319126615198</v>
      </c>
      <c r="M1004">
        <v>44.080457829464301</v>
      </c>
      <c r="N1004">
        <v>1.1190059887083601</v>
      </c>
      <c r="O1004">
        <v>52.7006891413671</v>
      </c>
      <c r="P1004">
        <v>7.1656686626746504</v>
      </c>
      <c r="Q1004">
        <v>1.6967686187764001E-2</v>
      </c>
    </row>
    <row r="1005" spans="1:17" x14ac:dyDescent="0.3">
      <c r="A1005" t="s">
        <v>2167</v>
      </c>
      <c r="B1005" t="s">
        <v>2168</v>
      </c>
      <c r="C1005" t="s">
        <v>3134</v>
      </c>
      <c r="D1005" t="s">
        <v>70</v>
      </c>
      <c r="E1005">
        <v>2722.228104065</v>
      </c>
      <c r="F1005">
        <v>205.85</v>
      </c>
      <c r="G1005">
        <v>-1.53783597567994</v>
      </c>
      <c r="H1005">
        <v>-4.6996527743868404</v>
      </c>
      <c r="I1005">
        <v>-9.8436833090282292</v>
      </c>
      <c r="J1005">
        <v>1.2736366347432599</v>
      </c>
      <c r="K1005">
        <v>225.01218846085001</v>
      </c>
      <c r="L1005">
        <v>214.28492914582</v>
      </c>
      <c r="M1005">
        <v>48.631229468003603</v>
      </c>
      <c r="N1005">
        <v>0.478611426113282</v>
      </c>
      <c r="O1005">
        <v>42.6038377459315</v>
      </c>
      <c r="P1005">
        <v>31.323763955342901</v>
      </c>
      <c r="Q1005">
        <v>1.0948974082279E-2</v>
      </c>
    </row>
    <row r="1006" spans="1:17" hidden="1" x14ac:dyDescent="0.3">
      <c r="A1006" t="s">
        <v>2169</v>
      </c>
      <c r="B1006" t="s">
        <v>2170</v>
      </c>
      <c r="C1006" t="s">
        <v>3151</v>
      </c>
      <c r="D1006" t="s">
        <v>139</v>
      </c>
      <c r="E1006">
        <v>2694.7900784099902</v>
      </c>
      <c r="F1006">
        <v>10.3</v>
      </c>
      <c r="G1006">
        <v>285.134918971047</v>
      </c>
      <c r="H1006">
        <v>-10.385082097839099</v>
      </c>
      <c r="I1006">
        <v>-17.124007076079302</v>
      </c>
      <c r="J1006">
        <v>0.79530644196169897</v>
      </c>
      <c r="K1006">
        <v>10.525641257312399</v>
      </c>
      <c r="L1006">
        <v>9.8977984209993295</v>
      </c>
      <c r="M1006">
        <v>44.3120598414272</v>
      </c>
      <c r="N1006">
        <v>0.63883946683870796</v>
      </c>
      <c r="O1006">
        <v>92.233009708737796</v>
      </c>
      <c r="P1006">
        <v>329.166666666666</v>
      </c>
      <c r="Q1006">
        <v>0.137166574923031</v>
      </c>
    </row>
    <row r="1007" spans="1:17" hidden="1" x14ac:dyDescent="0.3">
      <c r="A1007" t="s">
        <v>2171</v>
      </c>
      <c r="B1007" t="s">
        <v>2172</v>
      </c>
      <c r="C1007" t="s">
        <v>3151</v>
      </c>
      <c r="D1007" t="s">
        <v>2173</v>
      </c>
      <c r="E1007">
        <v>2686.2813599999999</v>
      </c>
      <c r="F1007">
        <v>1087</v>
      </c>
      <c r="G1007">
        <v>1294.8464286870401</v>
      </c>
      <c r="H1007">
        <v>-0.136766555405993</v>
      </c>
      <c r="I1007">
        <v>162.98177284743301</v>
      </c>
      <c r="J1007">
        <v>1.77108196504533</v>
      </c>
      <c r="K1007">
        <v>913.88308051000502</v>
      </c>
      <c r="L1007">
        <v>654.37715789381002</v>
      </c>
      <c r="M1007">
        <v>58.711301775352503</v>
      </c>
      <c r="N1007">
        <v>0.37741935483870898</v>
      </c>
      <c r="O1007">
        <v>5.1747930082796696</v>
      </c>
      <c r="P1007">
        <v>1321.7115097159899</v>
      </c>
    </row>
    <row r="1008" spans="1:17" hidden="1" x14ac:dyDescent="0.3">
      <c r="A1008" t="s">
        <v>2174</v>
      </c>
      <c r="B1008" t="s">
        <v>2175</v>
      </c>
      <c r="C1008" t="s">
        <v>3151</v>
      </c>
      <c r="D1008" t="s">
        <v>2176</v>
      </c>
      <c r="E1008">
        <v>2681.7190660000001</v>
      </c>
      <c r="F1008">
        <v>538.75</v>
      </c>
      <c r="G1008">
        <v>107.120722369627</v>
      </c>
      <c r="H1008">
        <v>19.198340257282801</v>
      </c>
      <c r="I1008">
        <v>27.355094608262501</v>
      </c>
      <c r="J1008">
        <v>9.0175286641839296</v>
      </c>
      <c r="K1008">
        <v>492.03560237578199</v>
      </c>
      <c r="L1008">
        <v>444.98029627857898</v>
      </c>
      <c r="M1008">
        <v>68.346165264697206</v>
      </c>
      <c r="N1008">
        <v>2.3499165681987901</v>
      </c>
      <c r="O1008">
        <v>14.709976798143799</v>
      </c>
      <c r="P1008">
        <v>141.32138857782701</v>
      </c>
    </row>
    <row r="1009" spans="1:17" hidden="1" x14ac:dyDescent="0.3">
      <c r="A1009" t="s">
        <v>2177</v>
      </c>
      <c r="B1009" t="s">
        <v>2178</v>
      </c>
      <c r="C1009" t="s">
        <v>3151</v>
      </c>
      <c r="D1009" t="s">
        <v>580</v>
      </c>
      <c r="E1009">
        <v>2674.9420559999999</v>
      </c>
      <c r="F1009">
        <v>615.6</v>
      </c>
      <c r="G1009">
        <v>-9.2157738144277808</v>
      </c>
      <c r="H1009">
        <v>4.93760808204354</v>
      </c>
      <c r="I1009">
        <v>11.3954116235586</v>
      </c>
      <c r="J1009">
        <v>1.5240106885485001</v>
      </c>
      <c r="K1009">
        <v>607.16414038281096</v>
      </c>
      <c r="L1009">
        <v>582.26963419989204</v>
      </c>
      <c r="M1009">
        <v>54.0092136553749</v>
      </c>
      <c r="N1009">
        <v>0.51031461689403101</v>
      </c>
      <c r="O1009">
        <v>13.7102014294996</v>
      </c>
      <c r="P1009">
        <v>35.2967032967032</v>
      </c>
      <c r="Q1009">
        <v>2.7916617104999E-2</v>
      </c>
    </row>
    <row r="1010" spans="1:17" hidden="1" x14ac:dyDescent="0.3">
      <c r="A1010" t="s">
        <v>2179</v>
      </c>
      <c r="B1010" t="s">
        <v>2180</v>
      </c>
      <c r="C1010" t="s">
        <v>3151</v>
      </c>
      <c r="D1010" t="s">
        <v>202</v>
      </c>
      <c r="E1010">
        <v>2668.5938911449998</v>
      </c>
      <c r="F1010">
        <v>1869.05</v>
      </c>
      <c r="G1010">
        <v>29.2468421282829</v>
      </c>
      <c r="H1010">
        <v>6.61722906807478E-2</v>
      </c>
      <c r="I1010">
        <v>31.774086959047501</v>
      </c>
      <c r="J1010">
        <v>-4.42184666093699</v>
      </c>
      <c r="K1010">
        <v>1944.4019766660099</v>
      </c>
      <c r="L1010">
        <v>1612.10263078086</v>
      </c>
      <c r="M1010">
        <v>44.750563392995403</v>
      </c>
      <c r="N1010">
        <v>0.44592177618270801</v>
      </c>
      <c r="O1010">
        <v>31.548112677563399</v>
      </c>
      <c r="P1010">
        <v>83.222233114400495</v>
      </c>
      <c r="Q1010">
        <v>0.12502448791026399</v>
      </c>
    </row>
    <row r="1011" spans="1:17" hidden="1" x14ac:dyDescent="0.3">
      <c r="A1011" t="s">
        <v>2181</v>
      </c>
      <c r="B1011" t="s">
        <v>2182</v>
      </c>
      <c r="C1011" t="s">
        <v>3151</v>
      </c>
      <c r="D1011" t="s">
        <v>297</v>
      </c>
      <c r="E1011">
        <v>2663.8603569759998</v>
      </c>
      <c r="F1011">
        <v>2.08</v>
      </c>
      <c r="G1011">
        <v>92.082287392100199</v>
      </c>
      <c r="H1011">
        <v>-11.5990552904219</v>
      </c>
      <c r="I1011">
        <v>11.7768039033342</v>
      </c>
      <c r="J1011">
        <v>-0.19971843366018099</v>
      </c>
      <c r="K1011">
        <v>2.3233855598339201</v>
      </c>
      <c r="L1011">
        <v>2.1712332611877598</v>
      </c>
      <c r="M1011">
        <v>37.820377956243803</v>
      </c>
      <c r="N1011">
        <v>0.719283823878346</v>
      </c>
      <c r="O1011">
        <v>108.173076923076</v>
      </c>
      <c r="P1011">
        <v>131.111111111111</v>
      </c>
      <c r="Q1011">
        <v>4.3309738372532998E-2</v>
      </c>
    </row>
    <row r="1012" spans="1:17" hidden="1" x14ac:dyDescent="0.3">
      <c r="A1012" t="s">
        <v>2183</v>
      </c>
      <c r="B1012" t="s">
        <v>2184</v>
      </c>
      <c r="C1012" t="s">
        <v>3151</v>
      </c>
      <c r="D1012" t="s">
        <v>820</v>
      </c>
      <c r="E1012">
        <v>2657.9142699449999</v>
      </c>
      <c r="F1012">
        <v>648.15</v>
      </c>
      <c r="G1012">
        <v>-29.398915615418499</v>
      </c>
      <c r="H1012">
        <v>-5.2093725988858299</v>
      </c>
      <c r="I1012">
        <v>-4.1830536704302697</v>
      </c>
      <c r="J1012">
        <v>-3.66231323304928</v>
      </c>
      <c r="K1012">
        <v>704.13977764112406</v>
      </c>
      <c r="L1012">
        <v>703.18123310071906</v>
      </c>
      <c r="M1012">
        <v>26.925308940677098</v>
      </c>
      <c r="N1012">
        <v>0.75589153465942005</v>
      </c>
      <c r="O1012">
        <v>34.629329630486701</v>
      </c>
      <c r="P1012">
        <v>15.4935851746257</v>
      </c>
      <c r="Q1012">
        <v>-5.8302733707590003E-2</v>
      </c>
    </row>
    <row r="1013" spans="1:17" hidden="1" x14ac:dyDescent="0.3">
      <c r="A1013" t="s">
        <v>2185</v>
      </c>
      <c r="B1013" t="s">
        <v>2186</v>
      </c>
      <c r="C1013" t="s">
        <v>3151</v>
      </c>
      <c r="D1013" t="s">
        <v>265</v>
      </c>
      <c r="E1013">
        <v>2655.3637879500002</v>
      </c>
      <c r="F1013">
        <v>18259.900000000001</v>
      </c>
      <c r="G1013">
        <v>15.5450639946592</v>
      </c>
      <c r="H1013">
        <v>6.2309663488951799</v>
      </c>
      <c r="I1013">
        <v>23.3638237093814</v>
      </c>
      <c r="J1013">
        <v>1.77140876441205</v>
      </c>
      <c r="K1013">
        <v>17979.896491125299</v>
      </c>
      <c r="L1013">
        <v>16380.003571036001</v>
      </c>
      <c r="M1013">
        <v>51.614438374714801</v>
      </c>
      <c r="N1013">
        <v>0.52481187716086997</v>
      </c>
      <c r="O1013">
        <v>14.4584581514685</v>
      </c>
      <c r="P1013">
        <v>44.9198412698412</v>
      </c>
      <c r="Q1013">
        <v>0.143784018297096</v>
      </c>
    </row>
    <row r="1014" spans="1:17" hidden="1" x14ac:dyDescent="0.3">
      <c r="A1014" t="s">
        <v>2187</v>
      </c>
      <c r="B1014" t="s">
        <v>2188</v>
      </c>
      <c r="C1014" t="s">
        <v>3151</v>
      </c>
      <c r="D1014" t="s">
        <v>67</v>
      </c>
      <c r="E1014">
        <v>2651.9111499999999</v>
      </c>
      <c r="F1014">
        <v>989.15</v>
      </c>
      <c r="G1014">
        <v>281.36851368833999</v>
      </c>
      <c r="H1014">
        <v>-7.7083736786224302</v>
      </c>
      <c r="I1014">
        <v>-40.960686547391397</v>
      </c>
      <c r="J1014">
        <v>-4.5569574144005003</v>
      </c>
      <c r="K1014">
        <v>1043.8897950324499</v>
      </c>
      <c r="L1014">
        <v>963.40396209217295</v>
      </c>
      <c r="M1014">
        <v>28.522745562083301</v>
      </c>
      <c r="N1014">
        <v>0.405665300844955</v>
      </c>
      <c r="O1014">
        <v>60.541879391396598</v>
      </c>
      <c r="P1014">
        <v>308.23359471729202</v>
      </c>
      <c r="Q1014">
        <v>0.20704818574828901</v>
      </c>
    </row>
    <row r="1015" spans="1:17" hidden="1" x14ac:dyDescent="0.3">
      <c r="A1015" t="s">
        <v>2189</v>
      </c>
      <c r="B1015" t="s">
        <v>2190</v>
      </c>
      <c r="C1015" t="s">
        <v>3151</v>
      </c>
      <c r="D1015" t="s">
        <v>131</v>
      </c>
      <c r="E1015">
        <v>2649.5260549999998</v>
      </c>
      <c r="F1015">
        <v>3601.25</v>
      </c>
      <c r="G1015">
        <v>494.415001779639</v>
      </c>
      <c r="H1015">
        <v>-1.11801615544012</v>
      </c>
      <c r="I1015">
        <v>65.583514908204094</v>
      </c>
      <c r="J1015">
        <v>-0.78405985651200305</v>
      </c>
      <c r="K1015">
        <v>3329.5685628496299</v>
      </c>
      <c r="L1015">
        <v>2207.4669105368898</v>
      </c>
      <c r="M1015">
        <v>47.045992899118197</v>
      </c>
      <c r="N1015">
        <v>0.63193932715986301</v>
      </c>
      <c r="O1015">
        <v>35.469628601180098</v>
      </c>
      <c r="P1015">
        <v>531.85367137468199</v>
      </c>
      <c r="Q1015">
        <v>0.242331629488094</v>
      </c>
    </row>
    <row r="1016" spans="1:17" hidden="1" x14ac:dyDescent="0.3">
      <c r="A1016" t="s">
        <v>2191</v>
      </c>
      <c r="B1016" t="s">
        <v>2192</v>
      </c>
      <c r="C1016" t="s">
        <v>3151</v>
      </c>
      <c r="D1016" t="s">
        <v>1685</v>
      </c>
      <c r="E1016">
        <v>2644.090741</v>
      </c>
      <c r="F1016">
        <v>68.87</v>
      </c>
      <c r="G1016">
        <v>1.7677168791536999</v>
      </c>
      <c r="H1016">
        <v>12.056389903805499</v>
      </c>
      <c r="I1016">
        <v>2.6202026199410202</v>
      </c>
      <c r="J1016">
        <v>2.9942438681718402</v>
      </c>
      <c r="K1016">
        <v>65.391178934204703</v>
      </c>
      <c r="L1016">
        <v>61.447075183647001</v>
      </c>
      <c r="M1016">
        <v>53.860821394049402</v>
      </c>
      <c r="N1016">
        <v>1.1152033990444501</v>
      </c>
      <c r="O1016">
        <v>2.8023812980978402</v>
      </c>
      <c r="P1016">
        <v>31.506587741073101</v>
      </c>
      <c r="Q1016">
        <v>-2.7484158448541001E-2</v>
      </c>
    </row>
    <row r="1017" spans="1:17" hidden="1" x14ac:dyDescent="0.3">
      <c r="A1017" t="s">
        <v>2193</v>
      </c>
      <c r="B1017" t="s">
        <v>2194</v>
      </c>
      <c r="C1017" t="s">
        <v>3151</v>
      </c>
      <c r="D1017" t="s">
        <v>21</v>
      </c>
      <c r="E1017">
        <v>2639.148206675</v>
      </c>
      <c r="F1017">
        <v>572.75</v>
      </c>
      <c r="G1017">
        <v>91.0763192754616</v>
      </c>
      <c r="H1017">
        <v>40.025580882005698</v>
      </c>
      <c r="I1017">
        <v>25.011450714087999</v>
      </c>
      <c r="J1017">
        <v>9.9109812114503892</v>
      </c>
      <c r="K1017">
        <v>432.86506851921598</v>
      </c>
      <c r="L1017">
        <v>391.32107133823303</v>
      </c>
      <c r="M1017">
        <v>66.802142804470904</v>
      </c>
      <c r="N1017">
        <v>1.3406150259924601</v>
      </c>
      <c r="O1017">
        <v>20.602357049323398</v>
      </c>
      <c r="P1017">
        <v>120.28846153846099</v>
      </c>
      <c r="Q1017">
        <v>0.140401233401037</v>
      </c>
    </row>
    <row r="1018" spans="1:17" hidden="1" x14ac:dyDescent="0.3">
      <c r="A1018" t="s">
        <v>2195</v>
      </c>
      <c r="B1018" t="s">
        <v>2196</v>
      </c>
      <c r="C1018" t="s">
        <v>3151</v>
      </c>
      <c r="D1018" t="s">
        <v>139</v>
      </c>
      <c r="E1018">
        <v>2638.465661187</v>
      </c>
      <c r="F1018">
        <v>142.11000000000001</v>
      </c>
      <c r="G1018">
        <v>-41.184386467273796</v>
      </c>
      <c r="H1018">
        <v>-2.4854997683367301</v>
      </c>
      <c r="I1018">
        <v>-21.39964439213</v>
      </c>
      <c r="J1018">
        <v>-0.94724555354138495</v>
      </c>
      <c r="M1018">
        <v>41.016325045261397</v>
      </c>
      <c r="O1018">
        <v>33.699247062134901</v>
      </c>
      <c r="P1018">
        <v>8.4809160305343507</v>
      </c>
    </row>
    <row r="1019" spans="1:17" hidden="1" x14ac:dyDescent="0.3">
      <c r="A1019" t="s">
        <v>2197</v>
      </c>
      <c r="B1019" t="s">
        <v>2198</v>
      </c>
      <c r="C1019" t="s">
        <v>3151</v>
      </c>
      <c r="D1019" t="s">
        <v>51</v>
      </c>
      <c r="E1019">
        <v>2635.2487638099901</v>
      </c>
      <c r="F1019">
        <v>1067.3</v>
      </c>
      <c r="G1019">
        <v>35.313919123000097</v>
      </c>
      <c r="H1019">
        <v>-0.15374889019000401</v>
      </c>
      <c r="I1019">
        <v>-4.3713941431460297</v>
      </c>
      <c r="J1019">
        <v>1.09378561948575</v>
      </c>
      <c r="K1019">
        <v>1082.2537456376399</v>
      </c>
      <c r="L1019">
        <v>1027.85843273859</v>
      </c>
      <c r="M1019">
        <v>45.973509210904197</v>
      </c>
      <c r="N1019">
        <v>0.63788790930681005</v>
      </c>
      <c r="O1019">
        <v>16.930572472594299</v>
      </c>
      <c r="P1019">
        <v>70.699720111955202</v>
      </c>
      <c r="Q1019">
        <v>2.0354495959955001E-2</v>
      </c>
    </row>
    <row r="1020" spans="1:17" hidden="1" x14ac:dyDescent="0.3">
      <c r="A1020" t="s">
        <v>2199</v>
      </c>
      <c r="B1020" t="s">
        <v>2200</v>
      </c>
      <c r="C1020" t="s">
        <v>3151</v>
      </c>
      <c r="D1020" t="s">
        <v>244</v>
      </c>
      <c r="E1020">
        <v>2626.8</v>
      </c>
      <c r="F1020">
        <v>597</v>
      </c>
      <c r="G1020">
        <v>107.298480453691</v>
      </c>
      <c r="H1020">
        <v>-5.08620297498023</v>
      </c>
      <c r="I1020">
        <v>44.231281880052698</v>
      </c>
      <c r="J1020">
        <v>-1.54712699248386</v>
      </c>
      <c r="K1020">
        <v>603.59529089043599</v>
      </c>
      <c r="L1020">
        <v>458.84993624505398</v>
      </c>
      <c r="M1020">
        <v>36.576010945605802</v>
      </c>
      <c r="N1020">
        <v>0.46321177907563299</v>
      </c>
      <c r="O1020">
        <v>26.934673366834101</v>
      </c>
      <c r="P1020">
        <v>142.979242979243</v>
      </c>
      <c r="Q1020">
        <v>0.18694352636180001</v>
      </c>
    </row>
    <row r="1021" spans="1:17" hidden="1" x14ac:dyDescent="0.3">
      <c r="A1021" t="s">
        <v>2201</v>
      </c>
      <c r="B1021" t="s">
        <v>2202</v>
      </c>
      <c r="C1021" t="s">
        <v>3151</v>
      </c>
      <c r="D1021" t="s">
        <v>117</v>
      </c>
      <c r="E1021">
        <v>2626.0536552599901</v>
      </c>
      <c r="F1021">
        <v>194.6</v>
      </c>
      <c r="G1021">
        <v>64.764658015853101</v>
      </c>
      <c r="H1021">
        <v>11.219128869630801</v>
      </c>
      <c r="I1021">
        <v>35.327271730421103</v>
      </c>
      <c r="J1021">
        <v>-5.9746362197423402</v>
      </c>
      <c r="K1021">
        <v>181.38495145235001</v>
      </c>
      <c r="L1021">
        <v>158.48138193304399</v>
      </c>
      <c r="M1021">
        <v>48.352741309789302</v>
      </c>
      <c r="N1021">
        <v>2.0838014292552298</v>
      </c>
      <c r="O1021">
        <v>10.4830421377184</v>
      </c>
      <c r="P1021">
        <v>93.247269116186601</v>
      </c>
      <c r="Q1021">
        <v>0.18760447880894501</v>
      </c>
    </row>
    <row r="1022" spans="1:17" hidden="1" x14ac:dyDescent="0.3">
      <c r="A1022" t="s">
        <v>2203</v>
      </c>
      <c r="B1022" t="s">
        <v>2204</v>
      </c>
      <c r="C1022" t="s">
        <v>3151</v>
      </c>
      <c r="D1022" t="s">
        <v>967</v>
      </c>
      <c r="E1022">
        <v>2616.2167005000001</v>
      </c>
      <c r="F1022">
        <v>397</v>
      </c>
      <c r="G1022">
        <v>-3.3814107334624999</v>
      </c>
      <c r="H1022">
        <v>9.7400476137515692</v>
      </c>
      <c r="I1022">
        <v>5.0665537015586404</v>
      </c>
      <c r="J1022">
        <v>8.01441506219121</v>
      </c>
      <c r="K1022">
        <v>387.83741197653899</v>
      </c>
      <c r="M1022">
        <v>63.806425761896399</v>
      </c>
      <c r="N1022">
        <v>1.0341350315787401</v>
      </c>
      <c r="O1022">
        <v>19.6221662468513</v>
      </c>
      <c r="P1022">
        <v>40.680368532955299</v>
      </c>
    </row>
    <row r="1023" spans="1:17" hidden="1" x14ac:dyDescent="0.3">
      <c r="A1023" t="s">
        <v>2205</v>
      </c>
      <c r="B1023" t="s">
        <v>2206</v>
      </c>
      <c r="C1023" t="s">
        <v>3151</v>
      </c>
      <c r="D1023" t="s">
        <v>409</v>
      </c>
      <c r="E1023">
        <v>2614.2186425</v>
      </c>
      <c r="F1023">
        <v>1526.15</v>
      </c>
      <c r="G1023">
        <v>204.618411586164</v>
      </c>
      <c r="H1023">
        <v>3.9145728634830901</v>
      </c>
      <c r="I1023">
        <v>64.822116554188696</v>
      </c>
      <c r="J1023">
        <v>-3.4756755271652802</v>
      </c>
      <c r="K1023">
        <v>1588.2813716558801</v>
      </c>
      <c r="L1023">
        <v>1310.0902973386001</v>
      </c>
      <c r="M1023">
        <v>41.697171302504003</v>
      </c>
      <c r="N1023">
        <v>0.86054436344451202</v>
      </c>
      <c r="O1023">
        <v>42.790682436195603</v>
      </c>
      <c r="P1023">
        <v>239.14444444444399</v>
      </c>
      <c r="Q1023">
        <v>0.248082571198044</v>
      </c>
    </row>
    <row r="1024" spans="1:17" hidden="1" x14ac:dyDescent="0.3">
      <c r="A1024" t="s">
        <v>2207</v>
      </c>
      <c r="B1024" t="s">
        <v>2208</v>
      </c>
      <c r="C1024" t="s">
        <v>3151</v>
      </c>
      <c r="D1024" t="s">
        <v>191</v>
      </c>
      <c r="E1024">
        <v>2613.6516258299998</v>
      </c>
      <c r="F1024">
        <v>1806.05</v>
      </c>
      <c r="G1024">
        <v>3.8565460700632399</v>
      </c>
      <c r="H1024">
        <v>6.6196338614870696</v>
      </c>
      <c r="I1024">
        <v>-23.095591575352898</v>
      </c>
      <c r="J1024">
        <v>7.0388148089553502</v>
      </c>
      <c r="K1024">
        <v>1870.3535323019501</v>
      </c>
      <c r="L1024">
        <v>1851.78386681287</v>
      </c>
      <c r="M1024">
        <v>62.773679806587602</v>
      </c>
      <c r="N1024">
        <v>0.65287473804656604</v>
      </c>
      <c r="O1024">
        <v>37.316242628941602</v>
      </c>
      <c r="P1024">
        <v>46.375167159703302</v>
      </c>
      <c r="Q1024">
        <v>9.7659003647267997E-2</v>
      </c>
    </row>
    <row r="1025" spans="1:17" x14ac:dyDescent="0.3">
      <c r="A1025" t="s">
        <v>2209</v>
      </c>
      <c r="B1025" t="s">
        <v>2210</v>
      </c>
      <c r="C1025" t="s">
        <v>3134</v>
      </c>
      <c r="D1025" t="s">
        <v>451</v>
      </c>
      <c r="E1025">
        <v>2586.496519755</v>
      </c>
      <c r="F1025">
        <v>77.849999999999994</v>
      </c>
      <c r="G1025">
        <v>-26.218668617833998</v>
      </c>
      <c r="H1025">
        <v>-2.6350579502491001</v>
      </c>
      <c r="I1025">
        <v>-20.2910412949457</v>
      </c>
      <c r="J1025">
        <v>-0.88994758529976103</v>
      </c>
      <c r="K1025">
        <v>83.408090763540599</v>
      </c>
      <c r="L1025">
        <v>85.392456678423002</v>
      </c>
      <c r="M1025">
        <v>44.660214873036701</v>
      </c>
      <c r="N1025">
        <v>0.49554930390240398</v>
      </c>
      <c r="O1025">
        <v>54.142581888246603</v>
      </c>
      <c r="P1025">
        <v>24.460431654676199</v>
      </c>
      <c r="Q1025">
        <v>-2.4964765826275E-2</v>
      </c>
    </row>
    <row r="1026" spans="1:17" hidden="1" x14ac:dyDescent="0.3">
      <c r="A1026" t="s">
        <v>2211</v>
      </c>
      <c r="B1026" t="s">
        <v>2212</v>
      </c>
      <c r="C1026" t="s">
        <v>3151</v>
      </c>
      <c r="D1026" t="s">
        <v>1338</v>
      </c>
      <c r="E1026">
        <v>2580.8388</v>
      </c>
      <c r="F1026">
        <v>1000</v>
      </c>
      <c r="G1026">
        <v>-26.8650810289523</v>
      </c>
      <c r="H1026">
        <v>6.1695397509003103</v>
      </c>
      <c r="I1026">
        <v>-7.0793389438084802</v>
      </c>
      <c r="J1026">
        <v>0.79430644196169997</v>
      </c>
      <c r="K1026">
        <v>999.99525390106396</v>
      </c>
      <c r="L1026">
        <v>999.99611907146698</v>
      </c>
      <c r="M1026">
        <v>55.379180563809697</v>
      </c>
      <c r="N1026">
        <v>0.83801782613512699</v>
      </c>
      <c r="O1026">
        <v>3</v>
      </c>
      <c r="P1026">
        <v>3.0927835051546202</v>
      </c>
      <c r="Q1026">
        <v>-0.101916752053546</v>
      </c>
    </row>
    <row r="1027" spans="1:17" x14ac:dyDescent="0.3">
      <c r="A1027" t="s">
        <v>2213</v>
      </c>
      <c r="B1027" t="s">
        <v>2214</v>
      </c>
      <c r="C1027" t="s">
        <v>3148</v>
      </c>
      <c r="D1027" t="s">
        <v>580</v>
      </c>
      <c r="E1027">
        <v>2568.015224876</v>
      </c>
      <c r="F1027">
        <v>174.28</v>
      </c>
      <c r="G1027">
        <v>-53.883506489588903</v>
      </c>
      <c r="H1027">
        <v>5.6209683223288698</v>
      </c>
      <c r="I1027">
        <v>-18.770230010307099</v>
      </c>
      <c r="J1027">
        <v>4.4028787720009896</v>
      </c>
      <c r="K1027">
        <v>172.323968452793</v>
      </c>
      <c r="L1027">
        <v>197.78386494209201</v>
      </c>
      <c r="M1027">
        <v>59.1078490199043</v>
      </c>
      <c r="N1027">
        <v>0.48241004932035603</v>
      </c>
      <c r="O1027">
        <v>79.022263025017196</v>
      </c>
      <c r="P1027">
        <v>21.095052807115</v>
      </c>
    </row>
    <row r="1028" spans="1:17" hidden="1" x14ac:dyDescent="0.3">
      <c r="A1028" t="s">
        <v>2215</v>
      </c>
      <c r="B1028" t="s">
        <v>2216</v>
      </c>
      <c r="C1028" t="s">
        <v>3151</v>
      </c>
      <c r="D1028" t="s">
        <v>307</v>
      </c>
      <c r="E1028">
        <v>2562.0070988849998</v>
      </c>
      <c r="F1028">
        <v>775.15</v>
      </c>
      <c r="G1028">
        <v>24.2362834934647</v>
      </c>
      <c r="H1028">
        <v>-7.46834512192431</v>
      </c>
      <c r="I1028">
        <v>63.808109017972697</v>
      </c>
      <c r="J1028">
        <v>-11.347915483930599</v>
      </c>
      <c r="K1028">
        <v>828.06868966933496</v>
      </c>
      <c r="L1028">
        <v>662.149782095604</v>
      </c>
      <c r="M1028">
        <v>22.453430657636201</v>
      </c>
      <c r="N1028">
        <v>0.75115745718682603</v>
      </c>
      <c r="O1028">
        <v>24.814552022189201</v>
      </c>
      <c r="P1028">
        <v>89.291819291819195</v>
      </c>
      <c r="Q1028">
        <v>-4.9259152448564998E-2</v>
      </c>
    </row>
    <row r="1029" spans="1:17" hidden="1" x14ac:dyDescent="0.3">
      <c r="A1029" t="s">
        <v>2217</v>
      </c>
      <c r="B1029" t="s">
        <v>2218</v>
      </c>
      <c r="C1029" t="s">
        <v>3151</v>
      </c>
      <c r="D1029" t="s">
        <v>580</v>
      </c>
      <c r="E1029">
        <v>2559.7290175599901</v>
      </c>
      <c r="F1029">
        <v>1790.45</v>
      </c>
      <c r="G1029">
        <v>217.41912241302401</v>
      </c>
      <c r="H1029">
        <v>-5.0087079832386499</v>
      </c>
      <c r="I1029">
        <v>13.683859076678401</v>
      </c>
      <c r="J1029">
        <v>5.5373211839764398</v>
      </c>
      <c r="K1029">
        <v>1796.90377851003</v>
      </c>
      <c r="L1029">
        <v>1575.19028499142</v>
      </c>
      <c r="M1029">
        <v>53.637494223070902</v>
      </c>
      <c r="N1029">
        <v>0.72770641608354703</v>
      </c>
      <c r="O1029">
        <v>25.409813175458599</v>
      </c>
      <c r="P1029">
        <v>269.16494845360802</v>
      </c>
      <c r="Q1029">
        <v>0.25697295581927299</v>
      </c>
    </row>
    <row r="1030" spans="1:17" hidden="1" x14ac:dyDescent="0.3">
      <c r="A1030" t="s">
        <v>2219</v>
      </c>
      <c r="B1030" t="s">
        <v>2220</v>
      </c>
      <c r="C1030" t="s">
        <v>3151</v>
      </c>
      <c r="D1030" t="s">
        <v>982</v>
      </c>
      <c r="E1030">
        <v>2552.4140768399998</v>
      </c>
      <c r="F1030">
        <v>979.8</v>
      </c>
      <c r="G1030">
        <v>328.22084558507402</v>
      </c>
      <c r="H1030">
        <v>0.32250110696932299</v>
      </c>
      <c r="I1030">
        <v>170.87710785470199</v>
      </c>
      <c r="J1030">
        <v>4.9415117991045499</v>
      </c>
      <c r="K1030">
        <v>927.90407841104104</v>
      </c>
      <c r="L1030">
        <v>635.46347990548202</v>
      </c>
      <c r="M1030">
        <v>48.618562772475698</v>
      </c>
      <c r="N1030">
        <v>0.63947414883756903</v>
      </c>
      <c r="O1030">
        <v>21.453357828128201</v>
      </c>
      <c r="P1030">
        <v>412.38070335991603</v>
      </c>
    </row>
    <row r="1031" spans="1:17" x14ac:dyDescent="0.3">
      <c r="A1031" t="s">
        <v>2221</v>
      </c>
      <c r="B1031" t="s">
        <v>2222</v>
      </c>
      <c r="C1031" t="s">
        <v>3138</v>
      </c>
      <c r="D1031" t="s">
        <v>373</v>
      </c>
      <c r="E1031">
        <v>2551.2869862799998</v>
      </c>
      <c r="F1031">
        <v>1811.05</v>
      </c>
      <c r="G1031">
        <v>-34.412684275672497</v>
      </c>
      <c r="H1031">
        <v>-3.3839415810875701</v>
      </c>
      <c r="I1031">
        <v>-7.5502224446856996</v>
      </c>
      <c r="J1031">
        <v>5.4480984090360396</v>
      </c>
      <c r="K1031">
        <v>1961.78568237641</v>
      </c>
      <c r="L1031">
        <v>1959.4165004741899</v>
      </c>
      <c r="M1031">
        <v>49.929314606097599</v>
      </c>
      <c r="N1031">
        <v>0.477865724816806</v>
      </c>
      <c r="O1031">
        <v>41.351702051296201</v>
      </c>
      <c r="P1031">
        <v>18.291966035270999</v>
      </c>
      <c r="Q1031">
        <v>-6.9913622163917999E-2</v>
      </c>
    </row>
    <row r="1032" spans="1:17" hidden="1" x14ac:dyDescent="0.3">
      <c r="A1032" t="s">
        <v>2223</v>
      </c>
      <c r="B1032" t="s">
        <v>2224</v>
      </c>
      <c r="C1032" t="s">
        <v>3151</v>
      </c>
      <c r="D1032" t="s">
        <v>136</v>
      </c>
      <c r="E1032">
        <v>2550.2093749999999</v>
      </c>
      <c r="F1032">
        <v>456.25</v>
      </c>
      <c r="G1032">
        <v>-35.8517157786033</v>
      </c>
      <c r="H1032">
        <v>-5.0555598506933102</v>
      </c>
      <c r="I1032">
        <v>-9.9024901785157198</v>
      </c>
      <c r="J1032">
        <v>-0.67495665775088798</v>
      </c>
      <c r="K1032">
        <v>462.49384659980399</v>
      </c>
      <c r="L1032">
        <v>450.53173608963198</v>
      </c>
      <c r="M1032">
        <v>30.626714933996102</v>
      </c>
      <c r="N1032">
        <v>0.55933338810248601</v>
      </c>
      <c r="O1032">
        <v>26.2465753424657</v>
      </c>
      <c r="P1032">
        <v>40.384615384615302</v>
      </c>
      <c r="Q1032">
        <v>0.21485180151681299</v>
      </c>
    </row>
    <row r="1033" spans="1:17" hidden="1" x14ac:dyDescent="0.3">
      <c r="A1033" t="s">
        <v>2225</v>
      </c>
      <c r="B1033" t="s">
        <v>2226</v>
      </c>
      <c r="C1033" t="s">
        <v>3151</v>
      </c>
      <c r="D1033" t="s">
        <v>284</v>
      </c>
      <c r="E1033">
        <v>2549.245651064</v>
      </c>
      <c r="F1033">
        <v>100.24</v>
      </c>
      <c r="G1033">
        <v>9.3305711449606505</v>
      </c>
      <c r="H1033">
        <v>7.4386256124906298</v>
      </c>
      <c r="I1033">
        <v>9.6134910811157308</v>
      </c>
      <c r="J1033">
        <v>1.2180770643193899</v>
      </c>
      <c r="K1033">
        <v>100.484385279473</v>
      </c>
      <c r="L1033">
        <v>92.005939476772994</v>
      </c>
      <c r="M1033">
        <v>50.769993816165801</v>
      </c>
      <c r="N1033">
        <v>0.89658334233944303</v>
      </c>
      <c r="O1033">
        <v>15.6723862729449</v>
      </c>
      <c r="P1033">
        <v>40.392156862744997</v>
      </c>
      <c r="Q1033">
        <v>-1.5852001352154001E-2</v>
      </c>
    </row>
    <row r="1034" spans="1:17" hidden="1" x14ac:dyDescent="0.3">
      <c r="A1034" t="s">
        <v>2227</v>
      </c>
      <c r="B1034" t="s">
        <v>2228</v>
      </c>
      <c r="C1034" t="s">
        <v>3151</v>
      </c>
      <c r="D1034" t="s">
        <v>1610</v>
      </c>
      <c r="E1034">
        <v>2546.3171711250002</v>
      </c>
      <c r="F1034">
        <v>341.25</v>
      </c>
      <c r="G1034">
        <v>-41.552581028952297</v>
      </c>
      <c r="H1034">
        <v>-3.70457511928065</v>
      </c>
      <c r="I1034">
        <v>-21.7678389538085</v>
      </c>
      <c r="J1034">
        <v>1.3954235379804201</v>
      </c>
      <c r="M1034">
        <v>47.2272272255084</v>
      </c>
      <c r="O1034">
        <v>26.3443223443223</v>
      </c>
      <c r="P1034">
        <v>7.6158940397350801</v>
      </c>
    </row>
    <row r="1035" spans="1:17" hidden="1" x14ac:dyDescent="0.3">
      <c r="A1035" t="s">
        <v>2229</v>
      </c>
      <c r="B1035" t="s">
        <v>2230</v>
      </c>
      <c r="C1035" t="s">
        <v>3151</v>
      </c>
      <c r="D1035" t="s">
        <v>373</v>
      </c>
      <c r="E1035">
        <v>2542.9972309999998</v>
      </c>
      <c r="F1035">
        <v>1065.2</v>
      </c>
      <c r="G1035">
        <v>1.2253470614757001</v>
      </c>
      <c r="H1035">
        <v>4.8551914486002001</v>
      </c>
      <c r="I1035">
        <v>12.0695491893681</v>
      </c>
      <c r="J1035">
        <v>-0.188973743426991</v>
      </c>
      <c r="K1035">
        <v>995.68030412302801</v>
      </c>
      <c r="L1035">
        <v>946.38634476498703</v>
      </c>
      <c r="M1035">
        <v>42.5904080313978</v>
      </c>
      <c r="N1035">
        <v>0.27194315853943302</v>
      </c>
      <c r="O1035">
        <v>36.124671423206898</v>
      </c>
      <c r="P1035">
        <v>42.6543457881344</v>
      </c>
      <c r="Q1035">
        <v>3.3094912237816999E-2</v>
      </c>
    </row>
    <row r="1036" spans="1:17" hidden="1" x14ac:dyDescent="0.3">
      <c r="A1036" t="s">
        <v>2231</v>
      </c>
      <c r="B1036" t="s">
        <v>2232</v>
      </c>
      <c r="C1036" t="s">
        <v>3151</v>
      </c>
      <c r="D1036" t="s">
        <v>277</v>
      </c>
      <c r="E1036">
        <v>2536.8078441299999</v>
      </c>
      <c r="F1036">
        <v>1679.3</v>
      </c>
      <c r="G1036">
        <v>18.920143382888899</v>
      </c>
      <c r="H1036">
        <v>20.176273757634299</v>
      </c>
      <c r="I1036">
        <v>2.59539497167225</v>
      </c>
      <c r="J1036">
        <v>0.398189218840652</v>
      </c>
      <c r="K1036">
        <v>1614.1655201655301</v>
      </c>
      <c r="L1036">
        <v>1530.2106463463199</v>
      </c>
      <c r="M1036">
        <v>53.556194499021501</v>
      </c>
      <c r="N1036">
        <v>1.47666008724723</v>
      </c>
      <c r="O1036">
        <v>16.429464657893099</v>
      </c>
      <c r="P1036">
        <v>48.361162646876899</v>
      </c>
      <c r="Q1036">
        <v>2.1842625617734999E-2</v>
      </c>
    </row>
    <row r="1037" spans="1:17" hidden="1" x14ac:dyDescent="0.3">
      <c r="A1037" t="s">
        <v>2233</v>
      </c>
      <c r="B1037" t="s">
        <v>2234</v>
      </c>
      <c r="C1037" t="s">
        <v>3151</v>
      </c>
      <c r="D1037" t="s">
        <v>247</v>
      </c>
      <c r="E1037">
        <v>2533.5462730999998</v>
      </c>
      <c r="F1037">
        <v>236.2</v>
      </c>
      <c r="G1037">
        <v>-44.248781623565797</v>
      </c>
      <c r="H1037">
        <v>-6.95311691755174</v>
      </c>
      <c r="I1037">
        <v>-20.258063636771201</v>
      </c>
      <c r="J1037">
        <v>0.89816593589298899</v>
      </c>
      <c r="K1037">
        <v>264.18263404750098</v>
      </c>
      <c r="L1037">
        <v>266.53831821092899</v>
      </c>
      <c r="M1037">
        <v>39.778632632349897</v>
      </c>
      <c r="N1037">
        <v>1.1027177576474001</v>
      </c>
      <c r="O1037">
        <v>43.734123624047399</v>
      </c>
      <c r="P1037">
        <v>12.289042072735899</v>
      </c>
      <c r="Q1037">
        <v>4.4355593401192002E-2</v>
      </c>
    </row>
    <row r="1038" spans="1:17" hidden="1" x14ac:dyDescent="0.3">
      <c r="A1038" t="s">
        <v>2235</v>
      </c>
      <c r="B1038" t="s">
        <v>2236</v>
      </c>
      <c r="C1038" t="s">
        <v>3151</v>
      </c>
      <c r="D1038" t="s">
        <v>265</v>
      </c>
      <c r="E1038">
        <v>2526.5054147999999</v>
      </c>
      <c r="F1038">
        <v>370.1</v>
      </c>
      <c r="G1038">
        <v>-56.275723790729899</v>
      </c>
      <c r="H1038">
        <v>-2.5854205665599999</v>
      </c>
      <c r="I1038">
        <v>-25.009155895819799</v>
      </c>
      <c r="J1038">
        <v>2.4953755504620299</v>
      </c>
      <c r="K1038">
        <v>391.87481783800098</v>
      </c>
      <c r="L1038">
        <v>446.000133292702</v>
      </c>
      <c r="M1038">
        <v>48.419221508873903</v>
      </c>
      <c r="N1038">
        <v>0.55843377866070898</v>
      </c>
      <c r="O1038">
        <v>56.119967576330701</v>
      </c>
      <c r="P1038">
        <v>5.7428571428571296</v>
      </c>
      <c r="Q1038">
        <v>-0.20467965549331099</v>
      </c>
    </row>
    <row r="1039" spans="1:17" x14ac:dyDescent="0.3">
      <c r="A1039" t="s">
        <v>2237</v>
      </c>
      <c r="B1039" t="s">
        <v>2238</v>
      </c>
      <c r="C1039" t="s">
        <v>3146</v>
      </c>
      <c r="D1039" t="s">
        <v>1277</v>
      </c>
      <c r="E1039">
        <v>2513.57302785</v>
      </c>
      <c r="F1039">
        <v>300.5</v>
      </c>
      <c r="G1039">
        <v>-64.115108048917406</v>
      </c>
      <c r="H1039">
        <v>2.4244467905251401</v>
      </c>
      <c r="I1039">
        <v>-17.781958293010199</v>
      </c>
      <c r="J1039">
        <v>-0.76730621806230503</v>
      </c>
      <c r="K1039">
        <v>323.57744113212101</v>
      </c>
      <c r="L1039">
        <v>373.90813139059202</v>
      </c>
      <c r="M1039">
        <v>46.953214091808803</v>
      </c>
      <c r="N1039">
        <v>1.28697200093543</v>
      </c>
      <c r="O1039">
        <v>76.049886725286498</v>
      </c>
      <c r="P1039">
        <v>12.047941434017201</v>
      </c>
      <c r="Q1039">
        <v>-5.2495459801220001E-2</v>
      </c>
    </row>
    <row r="1040" spans="1:17" hidden="1" x14ac:dyDescent="0.3">
      <c r="A1040" t="s">
        <v>2239</v>
      </c>
      <c r="B1040" t="s">
        <v>2240</v>
      </c>
      <c r="C1040" t="s">
        <v>3151</v>
      </c>
      <c r="D1040" t="s">
        <v>149</v>
      </c>
      <c r="E1040">
        <v>2512.4437556399998</v>
      </c>
      <c r="F1040">
        <v>1381.8</v>
      </c>
      <c r="G1040">
        <v>399.53491897104698</v>
      </c>
      <c r="H1040">
        <v>-0.214420504600044</v>
      </c>
      <c r="I1040">
        <v>46.070118236548801</v>
      </c>
      <c r="J1040">
        <v>10.716139775295</v>
      </c>
      <c r="K1040">
        <v>1295.7424771748799</v>
      </c>
      <c r="M1040">
        <v>59.6588234985743</v>
      </c>
      <c r="N1040">
        <v>1.0640224499815101</v>
      </c>
      <c r="O1040">
        <v>13.5475466782457</v>
      </c>
      <c r="P1040">
        <v>497.27685325264702</v>
      </c>
    </row>
    <row r="1041" spans="1:17" hidden="1" x14ac:dyDescent="0.3">
      <c r="A1041" t="s">
        <v>2241</v>
      </c>
      <c r="B1041" t="s">
        <v>2242</v>
      </c>
      <c r="C1041" t="s">
        <v>3151</v>
      </c>
      <c r="D1041" t="s">
        <v>400</v>
      </c>
      <c r="E1041">
        <v>2502.413982</v>
      </c>
      <c r="F1041">
        <v>860</v>
      </c>
      <c r="G1041">
        <v>40.515222591133202</v>
      </c>
      <c r="H1041">
        <v>-1.29104583468527</v>
      </c>
      <c r="I1041">
        <v>41.221092327446797</v>
      </c>
      <c r="J1041">
        <v>4.5843812761896698</v>
      </c>
      <c r="K1041">
        <v>837.85500635256301</v>
      </c>
      <c r="L1041">
        <v>729.72575992360305</v>
      </c>
      <c r="M1041">
        <v>55.156600242568302</v>
      </c>
      <c r="N1041">
        <v>0.40024912609628899</v>
      </c>
      <c r="O1041">
        <v>26.075581395348799</v>
      </c>
      <c r="P1041">
        <v>84.707903780068705</v>
      </c>
      <c r="Q1041">
        <v>6.2359428398967999E-2</v>
      </c>
    </row>
    <row r="1042" spans="1:17" x14ac:dyDescent="0.3">
      <c r="A1042" t="s">
        <v>2243</v>
      </c>
      <c r="B1042" t="s">
        <v>2244</v>
      </c>
      <c r="C1042" t="s">
        <v>3142</v>
      </c>
      <c r="D1042" t="s">
        <v>265</v>
      </c>
      <c r="E1042">
        <v>2500.1184669999998</v>
      </c>
      <c r="F1042">
        <v>257.95</v>
      </c>
      <c r="G1042">
        <v>-27.634459755630601</v>
      </c>
      <c r="H1042">
        <v>-8.2632787177925895</v>
      </c>
      <c r="I1042">
        <v>-26.407938641064199</v>
      </c>
      <c r="J1042">
        <v>1.1850180553677701</v>
      </c>
      <c r="K1042">
        <v>289.39672592658098</v>
      </c>
      <c r="L1042">
        <v>300.74648747572797</v>
      </c>
      <c r="M1042">
        <v>34.758849391948303</v>
      </c>
      <c r="N1042">
        <v>0.95510991375022103</v>
      </c>
      <c r="O1042">
        <v>55.6697034308974</v>
      </c>
      <c r="P1042">
        <v>6.3272877164055998</v>
      </c>
      <c r="Q1042">
        <v>6.9483832533936002E-2</v>
      </c>
    </row>
    <row r="1043" spans="1:17" x14ac:dyDescent="0.3">
      <c r="A1043" t="s">
        <v>2245</v>
      </c>
      <c r="B1043" t="s">
        <v>2246</v>
      </c>
      <c r="C1043" t="s">
        <v>3142</v>
      </c>
      <c r="D1043" t="s">
        <v>1610</v>
      </c>
      <c r="E1043">
        <v>2493.4938003000002</v>
      </c>
      <c r="F1043">
        <v>603.29999999999995</v>
      </c>
      <c r="G1043">
        <v>-41.964996593264203</v>
      </c>
      <c r="H1043">
        <v>-3.0173662681070699</v>
      </c>
      <c r="I1043">
        <v>-31.369728424850798</v>
      </c>
      <c r="J1043">
        <v>-6.9246872159338002E-2</v>
      </c>
      <c r="K1043">
        <v>622.75740313730103</v>
      </c>
      <c r="L1043">
        <v>668.27851167276106</v>
      </c>
      <c r="M1043">
        <v>40.980859170829397</v>
      </c>
      <c r="N1043">
        <v>0.341156432737376</v>
      </c>
      <c r="O1043">
        <v>50.008287750704397</v>
      </c>
      <c r="P1043">
        <v>11.4745011086474</v>
      </c>
    </row>
    <row r="1044" spans="1:17" hidden="1" x14ac:dyDescent="0.3">
      <c r="A1044" t="s">
        <v>2247</v>
      </c>
      <c r="B1044" t="s">
        <v>2248</v>
      </c>
      <c r="C1044" t="s">
        <v>3151</v>
      </c>
      <c r="D1044" t="s">
        <v>51</v>
      </c>
      <c r="E1044">
        <v>2492.5790233500002</v>
      </c>
      <c r="F1044">
        <v>294.45</v>
      </c>
      <c r="G1044">
        <v>125.7732716094</v>
      </c>
      <c r="H1044">
        <v>-12.073231585878499</v>
      </c>
      <c r="I1044">
        <v>35.995462795462501</v>
      </c>
      <c r="J1044">
        <v>-3.3638551758539301</v>
      </c>
      <c r="K1044">
        <v>320.57119045169202</v>
      </c>
      <c r="L1044">
        <v>252.76192929807101</v>
      </c>
      <c r="M1044">
        <v>35.015980080391003</v>
      </c>
      <c r="N1044">
        <v>0.46660634149209501</v>
      </c>
      <c r="O1044">
        <v>35.167260995075502</v>
      </c>
      <c r="P1044">
        <v>159.88526037069701</v>
      </c>
      <c r="Q1044">
        <v>7.9631237238802E-2</v>
      </c>
    </row>
    <row r="1045" spans="1:17" hidden="1" x14ac:dyDescent="0.3">
      <c r="A1045" t="s">
        <v>2249</v>
      </c>
      <c r="B1045" t="s">
        <v>2250</v>
      </c>
      <c r="C1045" t="s">
        <v>3151</v>
      </c>
      <c r="D1045" t="s">
        <v>580</v>
      </c>
      <c r="E1045">
        <v>2488.7761772399999</v>
      </c>
      <c r="F1045">
        <v>548.54999999999995</v>
      </c>
      <c r="G1045">
        <v>-23.384605646949002</v>
      </c>
      <c r="H1045">
        <v>18.405126644305501</v>
      </c>
      <c r="I1045">
        <v>10.849361142934301</v>
      </c>
      <c r="J1045">
        <v>1.37140753841217</v>
      </c>
      <c r="K1045">
        <v>508.02924915722599</v>
      </c>
      <c r="L1045">
        <v>500.05152403135099</v>
      </c>
      <c r="M1045">
        <v>65.436568222255005</v>
      </c>
      <c r="N1045">
        <v>1.6326737415889601</v>
      </c>
      <c r="O1045">
        <v>4.3113663294139304</v>
      </c>
      <c r="P1045">
        <v>33.923339843749901</v>
      </c>
      <c r="Q1045">
        <v>6.7492132769739997E-3</v>
      </c>
    </row>
    <row r="1046" spans="1:17" hidden="1" x14ac:dyDescent="0.3">
      <c r="A1046" t="s">
        <v>2251</v>
      </c>
      <c r="B1046" t="s">
        <v>2252</v>
      </c>
      <c r="C1046" t="s">
        <v>3151</v>
      </c>
      <c r="D1046" t="s">
        <v>46</v>
      </c>
      <c r="E1046">
        <v>2485.6504482199998</v>
      </c>
      <c r="F1046">
        <v>2292.1999999999998</v>
      </c>
      <c r="G1046">
        <v>-0.74331701893837299</v>
      </c>
      <c r="H1046">
        <v>-4.8574872761267098</v>
      </c>
      <c r="I1046">
        <v>-33.0500447316725</v>
      </c>
      <c r="J1046">
        <v>4.1733513928387396</v>
      </c>
      <c r="K1046">
        <v>2522.85372866133</v>
      </c>
      <c r="L1046">
        <v>2543.16708769154</v>
      </c>
      <c r="M1046">
        <v>49.257744263562103</v>
      </c>
      <c r="N1046">
        <v>0.88218785617510098</v>
      </c>
      <c r="O1046">
        <v>61.761626385132203</v>
      </c>
      <c r="P1046">
        <v>33.655976676384803</v>
      </c>
      <c r="Q1046">
        <v>8.7065673382748995E-2</v>
      </c>
    </row>
    <row r="1047" spans="1:17" hidden="1" x14ac:dyDescent="0.3">
      <c r="A1047" t="s">
        <v>2253</v>
      </c>
      <c r="B1047" t="s">
        <v>2254</v>
      </c>
      <c r="C1047" t="s">
        <v>3151</v>
      </c>
      <c r="D1047" t="s">
        <v>2255</v>
      </c>
      <c r="E1047">
        <v>2474.73311934</v>
      </c>
      <c r="F1047">
        <v>5011.8</v>
      </c>
      <c r="G1047">
        <v>47.8747338342869</v>
      </c>
      <c r="H1047">
        <v>-10.2928771275594</v>
      </c>
      <c r="I1047">
        <v>26.860545112683401</v>
      </c>
      <c r="J1047">
        <v>-10.110965894592701</v>
      </c>
      <c r="K1047">
        <v>5357.7819490690499</v>
      </c>
      <c r="L1047">
        <v>4570.4141053450403</v>
      </c>
      <c r="M1047">
        <v>26.6883576036895</v>
      </c>
      <c r="N1047">
        <v>0.75565554939215795</v>
      </c>
      <c r="O1047">
        <v>28.556606408874998</v>
      </c>
      <c r="P1047">
        <v>82.247272727272701</v>
      </c>
      <c r="Q1047">
        <v>0.14737317432782601</v>
      </c>
    </row>
    <row r="1048" spans="1:17" hidden="1" x14ac:dyDescent="0.3">
      <c r="A1048" t="s">
        <v>2256</v>
      </c>
      <c r="B1048" t="s">
        <v>2257</v>
      </c>
      <c r="C1048" t="s">
        <v>3151</v>
      </c>
      <c r="D1048" t="s">
        <v>125</v>
      </c>
      <c r="E1048">
        <v>2467.4363982</v>
      </c>
      <c r="F1048">
        <v>207</v>
      </c>
      <c r="G1048">
        <v>-25.319827165817699</v>
      </c>
      <c r="H1048">
        <v>10.288249428319601</v>
      </c>
      <c r="I1048">
        <v>-9.0225464384130305</v>
      </c>
      <c r="J1048">
        <v>-0.525439045491226</v>
      </c>
      <c r="K1048">
        <v>199.95759982992701</v>
      </c>
      <c r="L1048">
        <v>196.463651332057</v>
      </c>
      <c r="M1048">
        <v>47.511048611888299</v>
      </c>
      <c r="N1048">
        <v>1.0402131576097</v>
      </c>
      <c r="O1048">
        <v>39.975845410627997</v>
      </c>
      <c r="P1048">
        <v>38.184245660881103</v>
      </c>
      <c r="Q1048">
        <v>4.0770513302148002E-2</v>
      </c>
    </row>
    <row r="1049" spans="1:17" hidden="1" x14ac:dyDescent="0.3">
      <c r="A1049" t="s">
        <v>2258</v>
      </c>
      <c r="B1049" t="s">
        <v>2259</v>
      </c>
      <c r="C1049" t="s">
        <v>3151</v>
      </c>
      <c r="D1049" t="s">
        <v>117</v>
      </c>
      <c r="E1049">
        <v>2465.1048929399999</v>
      </c>
      <c r="F1049">
        <v>190.62</v>
      </c>
      <c r="G1049">
        <v>-8.3571543892259292</v>
      </c>
      <c r="H1049">
        <v>12.3170582592633</v>
      </c>
      <c r="I1049">
        <v>15.347406710931301</v>
      </c>
      <c r="J1049">
        <v>3.7527532504723302</v>
      </c>
      <c r="K1049">
        <v>184.09041033424899</v>
      </c>
      <c r="L1049">
        <v>165.79872511297199</v>
      </c>
      <c r="M1049">
        <v>56.025873092972397</v>
      </c>
      <c r="N1049">
        <v>0.69126294650320697</v>
      </c>
      <c r="O1049">
        <v>12.265239743993201</v>
      </c>
      <c r="P1049">
        <v>65.756521739130406</v>
      </c>
    </row>
    <row r="1050" spans="1:17" x14ac:dyDescent="0.3">
      <c r="A1050" t="s">
        <v>2260</v>
      </c>
      <c r="B1050" t="s">
        <v>2261</v>
      </c>
      <c r="C1050" t="s">
        <v>3147</v>
      </c>
      <c r="D1050" t="s">
        <v>91</v>
      </c>
      <c r="E1050">
        <v>2464.5596306500001</v>
      </c>
      <c r="F1050">
        <v>572.75</v>
      </c>
      <c r="G1050">
        <v>-55.208631635733298</v>
      </c>
      <c r="H1050">
        <v>-14.601701155943299</v>
      </c>
      <c r="I1050">
        <v>-24.551520510004501</v>
      </c>
      <c r="J1050">
        <v>-12.4183714166179</v>
      </c>
      <c r="K1050">
        <v>671.20614562943797</v>
      </c>
      <c r="L1050">
        <v>746.04739603086796</v>
      </c>
      <c r="M1050">
        <v>21.937294901738699</v>
      </c>
      <c r="N1050">
        <v>1.1013666650464</v>
      </c>
      <c r="O1050">
        <v>55.181143605412402</v>
      </c>
      <c r="P1050">
        <v>7.05607476635514</v>
      </c>
    </row>
    <row r="1051" spans="1:17" hidden="1" x14ac:dyDescent="0.3">
      <c r="A1051" t="s">
        <v>2262</v>
      </c>
      <c r="B1051" t="s">
        <v>2263</v>
      </c>
      <c r="C1051" t="s">
        <v>3151</v>
      </c>
      <c r="D1051" t="s">
        <v>502</v>
      </c>
      <c r="E1051">
        <v>2461.0079999999998</v>
      </c>
      <c r="F1051">
        <v>139.83000000000001</v>
      </c>
      <c r="G1051">
        <v>112.16055999668799</v>
      </c>
      <c r="H1051">
        <v>-1.4216508891547399</v>
      </c>
      <c r="I1051">
        <v>10.2267080260571</v>
      </c>
      <c r="J1051">
        <v>0.57237413907102297</v>
      </c>
      <c r="K1051">
        <v>143.44763999368101</v>
      </c>
      <c r="L1051">
        <v>123.80238298096999</v>
      </c>
      <c r="M1051">
        <v>49.462713075615497</v>
      </c>
      <c r="N1051">
        <v>0.48374603396427401</v>
      </c>
      <c r="O1051">
        <v>33.376242580275999</v>
      </c>
      <c r="P1051">
        <v>150.367054610564</v>
      </c>
      <c r="Q1051">
        <v>4.0480697746815002E-2</v>
      </c>
    </row>
    <row r="1052" spans="1:17" hidden="1" x14ac:dyDescent="0.3">
      <c r="A1052" t="s">
        <v>2264</v>
      </c>
      <c r="B1052" t="s">
        <v>2265</v>
      </c>
      <c r="C1052" t="s">
        <v>3151</v>
      </c>
      <c r="D1052" t="s">
        <v>218</v>
      </c>
      <c r="E1052">
        <v>2450.84421582</v>
      </c>
      <c r="F1052">
        <v>650.65</v>
      </c>
      <c r="G1052">
        <v>6.0834273486528296</v>
      </c>
      <c r="H1052">
        <v>13.4781896585382</v>
      </c>
      <c r="I1052">
        <v>5.25564170917482</v>
      </c>
      <c r="J1052">
        <v>-6.6641754807422702</v>
      </c>
      <c r="K1052">
        <v>643.57385650987999</v>
      </c>
      <c r="L1052">
        <v>591.67519194343197</v>
      </c>
      <c r="M1052">
        <v>48.662723647049802</v>
      </c>
      <c r="N1052">
        <v>2.2531991903334498</v>
      </c>
      <c r="O1052">
        <v>24.921232613540301</v>
      </c>
      <c r="P1052">
        <v>37.529063622912602</v>
      </c>
      <c r="Q1052">
        <v>6.4951962416782999E-2</v>
      </c>
    </row>
    <row r="1053" spans="1:17" hidden="1" x14ac:dyDescent="0.3">
      <c r="A1053" t="s">
        <v>2266</v>
      </c>
      <c r="B1053" t="s">
        <v>2267</v>
      </c>
      <c r="C1053" t="s">
        <v>3151</v>
      </c>
      <c r="D1053" t="s">
        <v>284</v>
      </c>
      <c r="E1053">
        <v>2426.2427303499999</v>
      </c>
      <c r="F1053">
        <v>451.3</v>
      </c>
      <c r="G1053">
        <v>44.490806126000699</v>
      </c>
      <c r="H1053">
        <v>-9.8085775854513209</v>
      </c>
      <c r="I1053">
        <v>-16.499683433265801</v>
      </c>
      <c r="J1053">
        <v>-2.11477530190751</v>
      </c>
      <c r="K1053">
        <v>522.02487548110003</v>
      </c>
      <c r="L1053">
        <v>487.55940384151</v>
      </c>
      <c r="M1053">
        <v>31.686396461965899</v>
      </c>
      <c r="N1053">
        <v>1.0928932727252201</v>
      </c>
      <c r="O1053">
        <v>101.373808996233</v>
      </c>
      <c r="P1053">
        <v>92.863247863247807</v>
      </c>
      <c r="Q1053">
        <v>0.17174882230606001</v>
      </c>
    </row>
    <row r="1054" spans="1:17" hidden="1" x14ac:dyDescent="0.3">
      <c r="A1054" t="s">
        <v>2268</v>
      </c>
      <c r="B1054" t="s">
        <v>2269</v>
      </c>
      <c r="C1054" t="s">
        <v>3151</v>
      </c>
      <c r="D1054" t="s">
        <v>414</v>
      </c>
      <c r="E1054">
        <v>2425.4333906249999</v>
      </c>
      <c r="F1054">
        <v>1093.75</v>
      </c>
      <c r="G1054">
        <v>-19.5663122056826</v>
      </c>
      <c r="H1054">
        <v>-1.73866854565749</v>
      </c>
      <c r="I1054">
        <v>-4.21177558677355</v>
      </c>
      <c r="J1054">
        <v>-4.4406047337342098</v>
      </c>
      <c r="K1054">
        <v>1105.6327259116999</v>
      </c>
      <c r="L1054">
        <v>1066.54431175783</v>
      </c>
      <c r="M1054">
        <v>34.7532286106347</v>
      </c>
      <c r="N1054">
        <v>0.80703397701457802</v>
      </c>
      <c r="O1054">
        <v>18.655999999999999</v>
      </c>
      <c r="P1054">
        <v>27.180232558139501</v>
      </c>
      <c r="Q1054">
        <v>8.5784001224428003E-2</v>
      </c>
    </row>
    <row r="1055" spans="1:17" hidden="1" x14ac:dyDescent="0.3">
      <c r="A1055" t="s">
        <v>2270</v>
      </c>
      <c r="B1055" t="s">
        <v>2271</v>
      </c>
      <c r="C1055" t="s">
        <v>3151</v>
      </c>
      <c r="D1055" t="s">
        <v>244</v>
      </c>
      <c r="E1055">
        <v>2421.5556272059998</v>
      </c>
      <c r="F1055">
        <v>133.63</v>
      </c>
      <c r="G1055">
        <v>91.734624516606203</v>
      </c>
      <c r="H1055">
        <v>3.5119095346346998</v>
      </c>
      <c r="I1055">
        <v>82.546452588691693</v>
      </c>
      <c r="J1055">
        <v>-5.9661815230273501</v>
      </c>
      <c r="K1055">
        <v>119.872439025867</v>
      </c>
      <c r="L1055">
        <v>89.782301772155606</v>
      </c>
      <c r="M1055">
        <v>49.149196091098197</v>
      </c>
      <c r="N1055">
        <v>0.71162219195158305</v>
      </c>
      <c r="O1055">
        <v>24.515453116814999</v>
      </c>
      <c r="P1055">
        <v>158.67208672086699</v>
      </c>
    </row>
    <row r="1056" spans="1:17" hidden="1" x14ac:dyDescent="0.3">
      <c r="A1056" t="s">
        <v>2272</v>
      </c>
      <c r="B1056" t="s">
        <v>2273</v>
      </c>
      <c r="C1056" t="s">
        <v>3151</v>
      </c>
      <c r="D1056" t="s">
        <v>117</v>
      </c>
      <c r="E1056">
        <v>2418.7968188279901</v>
      </c>
      <c r="F1056">
        <v>45.63</v>
      </c>
      <c r="G1056">
        <v>-13.526779985733301</v>
      </c>
      <c r="H1056">
        <v>-9.4433634749061302</v>
      </c>
      <c r="I1056">
        <v>6.3706804395280701</v>
      </c>
      <c r="J1056">
        <v>8.1341106623602908</v>
      </c>
      <c r="K1056">
        <v>48.353673785690098</v>
      </c>
      <c r="L1056">
        <v>43.702665661668298</v>
      </c>
      <c r="M1056">
        <v>48.241176126628403</v>
      </c>
      <c r="N1056">
        <v>0.85582602536680397</v>
      </c>
      <c r="O1056">
        <v>29.081744466359801</v>
      </c>
      <c r="P1056">
        <v>48.728813559321999</v>
      </c>
      <c r="Q1056">
        <v>0.12189348875782199</v>
      </c>
    </row>
    <row r="1057" spans="1:17" hidden="1" x14ac:dyDescent="0.3">
      <c r="A1057" t="s">
        <v>2274</v>
      </c>
      <c r="B1057" t="s">
        <v>2275</v>
      </c>
      <c r="C1057" t="s">
        <v>3151</v>
      </c>
      <c r="D1057" t="s">
        <v>397</v>
      </c>
      <c r="E1057">
        <v>2418.2220653999998</v>
      </c>
      <c r="F1057">
        <v>1863</v>
      </c>
      <c r="G1057">
        <v>341.22537123235401</v>
      </c>
      <c r="H1057">
        <v>15.1089252723181</v>
      </c>
      <c r="I1057">
        <v>139.609279690259</v>
      </c>
      <c r="J1057">
        <v>3.8596954038539399</v>
      </c>
      <c r="K1057">
        <v>1686.4620819951599</v>
      </c>
      <c r="L1057">
        <v>1215.2274207688499</v>
      </c>
      <c r="M1057">
        <v>80.896615653391805</v>
      </c>
      <c r="N1057">
        <v>4.1143113739141404</v>
      </c>
      <c r="O1057">
        <v>8.4809447128287605</v>
      </c>
      <c r="P1057">
        <v>383.896103896103</v>
      </c>
      <c r="Q1057">
        <v>0.13452207291755</v>
      </c>
    </row>
    <row r="1058" spans="1:17" x14ac:dyDescent="0.3">
      <c r="A1058" t="s">
        <v>2276</v>
      </c>
      <c r="B1058" t="s">
        <v>2277</v>
      </c>
      <c r="C1058" t="s">
        <v>3145</v>
      </c>
      <c r="D1058" t="s">
        <v>438</v>
      </c>
      <c r="E1058">
        <v>2415.1579438099998</v>
      </c>
      <c r="F1058">
        <v>455.05</v>
      </c>
      <c r="G1058">
        <v>-32.991950549323697</v>
      </c>
      <c r="H1058">
        <v>3.8820990948795999</v>
      </c>
      <c r="I1058">
        <v>-24.140395456132399</v>
      </c>
      <c r="J1058">
        <v>2.9383247140122202</v>
      </c>
      <c r="K1058">
        <v>463.006254368996</v>
      </c>
      <c r="L1058">
        <v>484.89757972095998</v>
      </c>
      <c r="M1058">
        <v>55.745610796648599</v>
      </c>
      <c r="N1058">
        <v>0.30482142763447201</v>
      </c>
      <c r="O1058">
        <v>27.8980331831666</v>
      </c>
      <c r="P1058">
        <v>8.0622180004749495</v>
      </c>
      <c r="Q1058">
        <v>-1.2916405321132E-2</v>
      </c>
    </row>
    <row r="1059" spans="1:17" hidden="1" x14ac:dyDescent="0.3">
      <c r="A1059" t="s">
        <v>2278</v>
      </c>
      <c r="B1059" t="s">
        <v>2279</v>
      </c>
      <c r="C1059" t="s">
        <v>3151</v>
      </c>
      <c r="D1059" t="s">
        <v>51</v>
      </c>
      <c r="E1059">
        <v>2410.5307428000001</v>
      </c>
      <c r="F1059">
        <v>261.89999999999998</v>
      </c>
      <c r="G1059">
        <v>41.993719744741902</v>
      </c>
      <c r="H1059">
        <v>0.424085205445763</v>
      </c>
      <c r="I1059">
        <v>13.499771543428899</v>
      </c>
      <c r="J1059">
        <v>-2.9730247256640698</v>
      </c>
      <c r="K1059">
        <v>263.12780853219198</v>
      </c>
      <c r="L1059">
        <v>233.06696342851001</v>
      </c>
      <c r="M1059">
        <v>39.400133477505896</v>
      </c>
      <c r="N1059">
        <v>0.43121016097002701</v>
      </c>
      <c r="O1059">
        <v>15.6930126002291</v>
      </c>
      <c r="P1059">
        <v>84.4366197183098</v>
      </c>
      <c r="Q1059">
        <v>0.114365419638446</v>
      </c>
    </row>
    <row r="1060" spans="1:17" hidden="1" x14ac:dyDescent="0.3">
      <c r="A1060" t="s">
        <v>2280</v>
      </c>
      <c r="B1060" t="s">
        <v>2281</v>
      </c>
      <c r="C1060" t="s">
        <v>3151</v>
      </c>
      <c r="D1060" t="s">
        <v>1964</v>
      </c>
      <c r="E1060">
        <v>2400.2748000000001</v>
      </c>
      <c r="F1060">
        <v>600</v>
      </c>
      <c r="G1060">
        <v>924.56749585705404</v>
      </c>
      <c r="H1060">
        <v>10.458252224666101</v>
      </c>
      <c r="I1060">
        <v>18.0761066031376</v>
      </c>
      <c r="J1060">
        <v>11.691871549665899</v>
      </c>
      <c r="K1060">
        <v>575.70331445883301</v>
      </c>
      <c r="L1060">
        <v>476.02426054861098</v>
      </c>
      <c r="M1060">
        <v>64.279750405631802</v>
      </c>
      <c r="N1060">
        <v>0.71694986331569099</v>
      </c>
      <c r="O1060">
        <v>58.116666666666603</v>
      </c>
    </row>
    <row r="1061" spans="1:17" hidden="1" x14ac:dyDescent="0.3">
      <c r="A1061" t="s">
        <v>2282</v>
      </c>
      <c r="B1061" t="s">
        <v>2283</v>
      </c>
      <c r="C1061" t="s">
        <v>3151</v>
      </c>
      <c r="D1061" t="s">
        <v>247</v>
      </c>
      <c r="E1061">
        <v>2396.5065</v>
      </c>
      <c r="F1061">
        <v>5098.95</v>
      </c>
      <c r="G1061">
        <v>55.907380713512502</v>
      </c>
      <c r="H1061">
        <v>7.5087554371748197</v>
      </c>
      <c r="I1061">
        <v>38.512431304885901</v>
      </c>
      <c r="J1061">
        <v>-2.2693821189100598</v>
      </c>
      <c r="K1061">
        <v>4695.5022118230099</v>
      </c>
      <c r="L1061">
        <v>3735.01640665389</v>
      </c>
      <c r="M1061">
        <v>48.963495968190699</v>
      </c>
      <c r="N1061">
        <v>0.60513033839802599</v>
      </c>
      <c r="O1061">
        <v>12.5506231675148</v>
      </c>
      <c r="P1061">
        <v>101.65111128687801</v>
      </c>
      <c r="Q1061">
        <v>0.19863388455848999</v>
      </c>
    </row>
    <row r="1062" spans="1:17" hidden="1" x14ac:dyDescent="0.3">
      <c r="A1062" t="s">
        <v>2284</v>
      </c>
      <c r="B1062" t="s">
        <v>2285</v>
      </c>
      <c r="C1062" t="s">
        <v>3151</v>
      </c>
      <c r="D1062" t="s">
        <v>886</v>
      </c>
      <c r="E1062">
        <v>2394</v>
      </c>
      <c r="F1062">
        <v>399</v>
      </c>
      <c r="G1062">
        <v>-36.8278475865514</v>
      </c>
      <c r="H1062">
        <v>-7.5617061721264296</v>
      </c>
      <c r="I1062">
        <v>-17.0431055114075</v>
      </c>
      <c r="J1062">
        <v>-5.1212218957191098</v>
      </c>
      <c r="M1062">
        <v>41.002198804223902</v>
      </c>
      <c r="O1062">
        <v>48.796992481202999</v>
      </c>
      <c r="P1062">
        <v>11.4992315215872</v>
      </c>
    </row>
    <row r="1063" spans="1:17" hidden="1" x14ac:dyDescent="0.3">
      <c r="A1063" t="s">
        <v>2286</v>
      </c>
      <c r="B1063" t="s">
        <v>2287</v>
      </c>
      <c r="C1063" t="s">
        <v>3151</v>
      </c>
      <c r="D1063" t="s">
        <v>284</v>
      </c>
      <c r="E1063">
        <v>2393.0767166099999</v>
      </c>
      <c r="F1063">
        <v>435.7</v>
      </c>
      <c r="G1063">
        <v>70.105985878823304</v>
      </c>
      <c r="H1063">
        <v>15.8237369484835</v>
      </c>
      <c r="I1063">
        <v>89.402186412595</v>
      </c>
      <c r="J1063">
        <v>-3.1244953151908001</v>
      </c>
      <c r="K1063">
        <v>393.499319230146</v>
      </c>
      <c r="M1063">
        <v>53.294048258633502</v>
      </c>
      <c r="N1063">
        <v>0.91349311099864305</v>
      </c>
      <c r="O1063">
        <v>11.269221941703</v>
      </c>
      <c r="P1063">
        <v>161.289355322338</v>
      </c>
    </row>
    <row r="1064" spans="1:17" hidden="1" x14ac:dyDescent="0.3">
      <c r="A1064" t="s">
        <v>2288</v>
      </c>
      <c r="B1064" t="s">
        <v>2289</v>
      </c>
      <c r="C1064" t="s">
        <v>3151</v>
      </c>
      <c r="D1064" t="s">
        <v>277</v>
      </c>
      <c r="E1064">
        <v>2385.81355824</v>
      </c>
      <c r="F1064">
        <v>1598.4</v>
      </c>
      <c r="G1064">
        <v>-10.516267518979999</v>
      </c>
      <c r="H1064">
        <v>-9.3247240861025702</v>
      </c>
      <c r="I1064">
        <v>-12.0562619072596</v>
      </c>
      <c r="J1064">
        <v>-0.24409783976340099</v>
      </c>
      <c r="K1064">
        <v>1717.36231199022</v>
      </c>
      <c r="L1064">
        <v>1705.0507534743899</v>
      </c>
      <c r="M1064">
        <v>38.799187269109503</v>
      </c>
      <c r="N1064">
        <v>0.80612450578575501</v>
      </c>
      <c r="O1064">
        <v>33.095595595595498</v>
      </c>
      <c r="P1064">
        <v>22.0152671755725</v>
      </c>
      <c r="Q1064">
        <v>2.3130244426103001E-2</v>
      </c>
    </row>
    <row r="1065" spans="1:17" hidden="1" x14ac:dyDescent="0.3">
      <c r="A1065" t="s">
        <v>2290</v>
      </c>
      <c r="B1065" t="s">
        <v>2291</v>
      </c>
      <c r="C1065" t="s">
        <v>3151</v>
      </c>
      <c r="D1065" t="s">
        <v>46</v>
      </c>
      <c r="E1065">
        <v>2385.4447734250002</v>
      </c>
      <c r="F1065">
        <v>601.75</v>
      </c>
      <c r="G1065">
        <v>-47.025622358393797</v>
      </c>
      <c r="H1065">
        <v>-3.2454511083318498</v>
      </c>
      <c r="I1065">
        <v>-17.647330110827198</v>
      </c>
      <c r="J1065">
        <v>-6.3384679338838706E-2</v>
      </c>
      <c r="K1065">
        <v>647.76508836728794</v>
      </c>
      <c r="L1065">
        <v>679.18559015135804</v>
      </c>
      <c r="M1065">
        <v>32.731515146994198</v>
      </c>
      <c r="N1065">
        <v>1.46605711825</v>
      </c>
      <c r="O1065">
        <v>34.108849189862902</v>
      </c>
      <c r="P1065">
        <v>6.4290767598160503</v>
      </c>
      <c r="Q1065">
        <v>-1.3814562365950999E-2</v>
      </c>
    </row>
    <row r="1066" spans="1:17" hidden="1" x14ac:dyDescent="0.3">
      <c r="A1066" t="s">
        <v>2292</v>
      </c>
      <c r="B1066" t="s">
        <v>2293</v>
      </c>
      <c r="C1066" t="s">
        <v>3151</v>
      </c>
      <c r="D1066" t="s">
        <v>131</v>
      </c>
      <c r="E1066">
        <v>2378.42914694</v>
      </c>
      <c r="F1066">
        <v>1844.2</v>
      </c>
      <c r="G1066">
        <v>6.87435839959831</v>
      </c>
      <c r="H1066">
        <v>-1.9588606843554</v>
      </c>
      <c r="I1066">
        <v>-13.089207003347299</v>
      </c>
      <c r="J1066">
        <v>-4.3528469072869997</v>
      </c>
      <c r="K1066">
        <v>1756.7587993954101</v>
      </c>
      <c r="L1066">
        <v>1662.2821917833301</v>
      </c>
      <c r="M1066">
        <v>32.789330851375198</v>
      </c>
      <c r="N1066">
        <v>0.63700179412253699</v>
      </c>
      <c r="O1066">
        <v>13.816288905758499</v>
      </c>
      <c r="P1066">
        <v>39.221681198807197</v>
      </c>
      <c r="Q1066">
        <v>0.101986413088742</v>
      </c>
    </row>
    <row r="1067" spans="1:17" x14ac:dyDescent="0.3">
      <c r="A1067" t="s">
        <v>2294</v>
      </c>
      <c r="B1067" t="s">
        <v>2295</v>
      </c>
      <c r="C1067" t="s">
        <v>3153</v>
      </c>
      <c r="D1067" t="s">
        <v>1971</v>
      </c>
      <c r="E1067">
        <v>2377.061694814</v>
      </c>
      <c r="F1067">
        <v>12.91</v>
      </c>
      <c r="G1067">
        <v>-50.699889288539403</v>
      </c>
      <c r="H1067">
        <v>-4.0058988455909104</v>
      </c>
      <c r="I1067">
        <v>-33.519085392554999</v>
      </c>
      <c r="J1067">
        <v>0.328743455958598</v>
      </c>
      <c r="K1067">
        <v>13.9010431743424</v>
      </c>
      <c r="L1067">
        <v>15.799328060215201</v>
      </c>
      <c r="M1067">
        <v>40.391208015801197</v>
      </c>
      <c r="N1067">
        <v>0.64272045454992499</v>
      </c>
      <c r="O1067">
        <v>101.78156467854301</v>
      </c>
      <c r="P1067">
        <v>6.0805258833196403</v>
      </c>
      <c r="Q1067">
        <v>-1.9613003941925E-2</v>
      </c>
    </row>
    <row r="1068" spans="1:17" hidden="1" x14ac:dyDescent="0.3">
      <c r="A1068" t="s">
        <v>2296</v>
      </c>
      <c r="B1068" t="s">
        <v>2297</v>
      </c>
      <c r="C1068" t="s">
        <v>3151</v>
      </c>
      <c r="D1068" t="s">
        <v>730</v>
      </c>
      <c r="E1068">
        <v>2370.587380205</v>
      </c>
      <c r="F1068">
        <v>2000.35</v>
      </c>
      <c r="G1068">
        <v>-45.000951706259499</v>
      </c>
      <c r="H1068">
        <v>-10.025305806088101</v>
      </c>
      <c r="I1068">
        <v>-28.1336975456469</v>
      </c>
      <c r="J1068">
        <v>-0.211136792641959</v>
      </c>
      <c r="K1068">
        <v>2231.77883014279</v>
      </c>
      <c r="L1068">
        <v>2347.7328285472099</v>
      </c>
      <c r="M1068">
        <v>39.3098293996335</v>
      </c>
      <c r="N1068">
        <v>0.382120989510219</v>
      </c>
      <c r="O1068">
        <v>61.471742445072103</v>
      </c>
      <c r="P1068">
        <v>8.1328720471376599</v>
      </c>
      <c r="Q1068">
        <v>5.8463070455360998E-2</v>
      </c>
    </row>
    <row r="1069" spans="1:17" hidden="1" x14ac:dyDescent="0.3">
      <c r="A1069" t="s">
        <v>2298</v>
      </c>
      <c r="B1069" t="s">
        <v>2299</v>
      </c>
      <c r="C1069" t="s">
        <v>3151</v>
      </c>
      <c r="D1069" t="s">
        <v>284</v>
      </c>
      <c r="E1069">
        <v>2353.5035751800001</v>
      </c>
      <c r="F1069">
        <v>400.9</v>
      </c>
      <c r="G1069">
        <v>-31.537533769411301</v>
      </c>
      <c r="H1069">
        <v>-10.4273627187522</v>
      </c>
      <c r="I1069">
        <v>-4.88813910675277</v>
      </c>
      <c r="J1069">
        <v>2.0016556483109</v>
      </c>
      <c r="K1069">
        <v>431.49682086051598</v>
      </c>
      <c r="L1069">
        <v>422.93104710597902</v>
      </c>
      <c r="M1069">
        <v>41.080417368392098</v>
      </c>
      <c r="N1069">
        <v>0.26411370656317501</v>
      </c>
      <c r="O1069">
        <v>34.123222748815103</v>
      </c>
      <c r="P1069">
        <v>21.172736889829199</v>
      </c>
      <c r="Q1069">
        <v>-4.1037525739466001E-2</v>
      </c>
    </row>
    <row r="1070" spans="1:17" hidden="1" x14ac:dyDescent="0.3">
      <c r="A1070" t="s">
        <v>2300</v>
      </c>
      <c r="B1070" t="s">
        <v>2301</v>
      </c>
      <c r="C1070" t="s">
        <v>3151</v>
      </c>
      <c r="D1070" t="s">
        <v>117</v>
      </c>
      <c r="E1070">
        <v>2353.4865920000002</v>
      </c>
      <c r="F1070">
        <v>487.45</v>
      </c>
      <c r="G1070">
        <v>-14.801169309888</v>
      </c>
      <c r="H1070">
        <v>-12.8163289107788</v>
      </c>
      <c r="I1070">
        <v>-19.3345129333774</v>
      </c>
      <c r="J1070">
        <v>-3.7212018366706099</v>
      </c>
      <c r="K1070">
        <v>555.92640089625104</v>
      </c>
      <c r="L1070">
        <v>547.32464999085198</v>
      </c>
      <c r="M1070">
        <v>23.793509676692501</v>
      </c>
      <c r="N1070">
        <v>0.62064798467459603</v>
      </c>
      <c r="O1070">
        <v>49.7179197866447</v>
      </c>
      <c r="P1070">
        <v>15.7082665717168</v>
      </c>
      <c r="Q1070">
        <v>-6.7452634687409996E-3</v>
      </c>
    </row>
    <row r="1071" spans="1:17" hidden="1" x14ac:dyDescent="0.3">
      <c r="A1071" t="s">
        <v>2302</v>
      </c>
      <c r="B1071" t="s">
        <v>2303</v>
      </c>
      <c r="C1071" t="s">
        <v>3151</v>
      </c>
      <c r="D1071" t="s">
        <v>284</v>
      </c>
      <c r="E1071">
        <v>2352.4095000000002</v>
      </c>
      <c r="F1071">
        <v>471</v>
      </c>
      <c r="G1071">
        <v>-13.2616078017454</v>
      </c>
      <c r="H1071">
        <v>-2.1202581791144701</v>
      </c>
      <c r="I1071">
        <v>-6.5467210242461498</v>
      </c>
      <c r="J1071">
        <v>3.46579860704666</v>
      </c>
      <c r="K1071">
        <v>464.47331997126599</v>
      </c>
      <c r="L1071">
        <v>448.97803073626301</v>
      </c>
      <c r="M1071">
        <v>54.201460733362701</v>
      </c>
      <c r="N1071">
        <v>0.34955091505163099</v>
      </c>
      <c r="O1071">
        <v>12.505307855626301</v>
      </c>
      <c r="P1071">
        <v>23.4438474642904</v>
      </c>
      <c r="Q1071">
        <v>1.7370641625142999E-2</v>
      </c>
    </row>
    <row r="1072" spans="1:17" hidden="1" x14ac:dyDescent="0.3">
      <c r="A1072" t="s">
        <v>2304</v>
      </c>
      <c r="B1072" t="s">
        <v>2305</v>
      </c>
      <c r="C1072" t="s">
        <v>3151</v>
      </c>
      <c r="D1072" t="s">
        <v>409</v>
      </c>
      <c r="E1072">
        <v>2343.32644613</v>
      </c>
      <c r="F1072">
        <v>1015.9</v>
      </c>
      <c r="G1072">
        <v>-47.911167917893003</v>
      </c>
      <c r="H1072">
        <v>-7.4576545492842401</v>
      </c>
      <c r="I1072">
        <v>-20.4290254089433</v>
      </c>
      <c r="J1072">
        <v>-5.0749400616165703</v>
      </c>
      <c r="K1072">
        <v>1117.4878011759899</v>
      </c>
      <c r="L1072">
        <v>1178.66018653523</v>
      </c>
      <c r="M1072">
        <v>11.1847900300929</v>
      </c>
      <c r="N1072">
        <v>1.1539677730892299</v>
      </c>
      <c r="O1072">
        <v>41.746234865636303</v>
      </c>
      <c r="P1072">
        <v>1.1852589641434299</v>
      </c>
      <c r="Q1072">
        <v>-3.8242586315941997E-2</v>
      </c>
    </row>
    <row r="1073" spans="1:17" hidden="1" x14ac:dyDescent="0.3">
      <c r="A1073" t="s">
        <v>2306</v>
      </c>
      <c r="B1073" t="s">
        <v>2307</v>
      </c>
      <c r="C1073" t="s">
        <v>3151</v>
      </c>
      <c r="D1073" t="s">
        <v>1126</v>
      </c>
      <c r="E1073">
        <v>2341.4412676500001</v>
      </c>
      <c r="F1073">
        <v>444.45</v>
      </c>
      <c r="G1073">
        <v>73.744262234419296</v>
      </c>
      <c r="H1073">
        <v>-3.3547527736965002</v>
      </c>
      <c r="I1073">
        <v>58.697355936157798</v>
      </c>
      <c r="J1073">
        <v>4.00021214599965</v>
      </c>
      <c r="K1073">
        <v>472.16565250693998</v>
      </c>
      <c r="L1073">
        <v>399.22419905998402</v>
      </c>
      <c r="M1073">
        <v>50.9136064286064</v>
      </c>
      <c r="N1073">
        <v>0.35085410961077901</v>
      </c>
      <c r="O1073">
        <v>38.080773990325099</v>
      </c>
      <c r="P1073">
        <v>101.29076086956501</v>
      </c>
      <c r="Q1073">
        <v>8.6967599615839997E-2</v>
      </c>
    </row>
    <row r="1074" spans="1:17" hidden="1" x14ac:dyDescent="0.3">
      <c r="A1074" t="s">
        <v>2308</v>
      </c>
      <c r="B1074" t="s">
        <v>2309</v>
      </c>
      <c r="C1074" t="s">
        <v>3151</v>
      </c>
      <c r="D1074" t="s">
        <v>580</v>
      </c>
      <c r="E1074">
        <v>2339.3141999999998</v>
      </c>
      <c r="F1074">
        <v>416.1</v>
      </c>
      <c r="G1074">
        <v>19.032534679322499</v>
      </c>
      <c r="H1074">
        <v>12.0817019130624</v>
      </c>
      <c r="I1074">
        <v>5.5770321034541697</v>
      </c>
      <c r="J1074">
        <v>2.6828064419616999</v>
      </c>
      <c r="K1074">
        <v>400.70112460701301</v>
      </c>
      <c r="L1074">
        <v>372.29306007060802</v>
      </c>
      <c r="M1074">
        <v>59.7205328059081</v>
      </c>
      <c r="N1074">
        <v>0.61028638326101603</v>
      </c>
      <c r="O1074">
        <v>13.9149242970439</v>
      </c>
      <c r="P1074">
        <v>51.281585166333301</v>
      </c>
      <c r="Q1074">
        <v>4.3923182339521E-2</v>
      </c>
    </row>
    <row r="1075" spans="1:17" hidden="1" x14ac:dyDescent="0.3">
      <c r="A1075" t="s">
        <v>2310</v>
      </c>
      <c r="B1075" t="s">
        <v>2311</v>
      </c>
      <c r="C1075" t="s">
        <v>3151</v>
      </c>
      <c r="D1075" t="s">
        <v>51</v>
      </c>
      <c r="E1075">
        <v>2332.4747075999999</v>
      </c>
      <c r="F1075">
        <v>1116</v>
      </c>
      <c r="G1075">
        <v>206.368720105714</v>
      </c>
      <c r="H1075">
        <v>28.010067328837899</v>
      </c>
      <c r="I1075">
        <v>95.589233369808895</v>
      </c>
      <c r="J1075">
        <v>6.0630988381079698</v>
      </c>
      <c r="K1075">
        <v>907.96942921827895</v>
      </c>
      <c r="L1075">
        <v>711.69458470489701</v>
      </c>
      <c r="M1075">
        <v>63.545215060836803</v>
      </c>
      <c r="N1075">
        <v>0.78673338875195897</v>
      </c>
      <c r="O1075">
        <v>2.4193548387096699</v>
      </c>
      <c r="P1075">
        <v>238.07936988791201</v>
      </c>
      <c r="Q1075">
        <v>0.132706927928358</v>
      </c>
    </row>
    <row r="1076" spans="1:17" hidden="1" x14ac:dyDescent="0.3">
      <c r="A1076" t="s">
        <v>2312</v>
      </c>
      <c r="B1076" t="s">
        <v>2313</v>
      </c>
      <c r="C1076" t="s">
        <v>3151</v>
      </c>
      <c r="D1076" t="s">
        <v>277</v>
      </c>
      <c r="E1076">
        <v>2313.7807499999999</v>
      </c>
      <c r="F1076">
        <v>3687.3</v>
      </c>
      <c r="G1076">
        <v>1645.8753035864299</v>
      </c>
      <c r="H1076">
        <v>-2.4760639718525601</v>
      </c>
      <c r="I1076">
        <v>98.506346669675494</v>
      </c>
      <c r="J1076">
        <v>-1.0467988211961901</v>
      </c>
      <c r="K1076">
        <v>3739.2891203362201</v>
      </c>
      <c r="L1076">
        <v>2715.9385275558302</v>
      </c>
      <c r="M1076">
        <v>52.659443242080798</v>
      </c>
      <c r="N1076">
        <v>0.48281164942841498</v>
      </c>
      <c r="O1076">
        <v>30.146719822091999</v>
      </c>
      <c r="P1076">
        <v>1746.4196294441599</v>
      </c>
      <c r="Q1076">
        <v>0.23019638947690599</v>
      </c>
    </row>
    <row r="1077" spans="1:17" hidden="1" x14ac:dyDescent="0.3">
      <c r="A1077" t="s">
        <v>2314</v>
      </c>
      <c r="B1077" t="s">
        <v>2315</v>
      </c>
      <c r="C1077" t="s">
        <v>3151</v>
      </c>
      <c r="D1077" t="s">
        <v>548</v>
      </c>
      <c r="E1077">
        <v>2310.8858515050001</v>
      </c>
      <c r="F1077">
        <v>666.05</v>
      </c>
      <c r="G1077">
        <v>3.0705412886441499</v>
      </c>
      <c r="H1077">
        <v>4.7454775032309398</v>
      </c>
      <c r="I1077">
        <v>7.5976913492217104</v>
      </c>
      <c r="J1077">
        <v>8.1328494041549799</v>
      </c>
      <c r="K1077">
        <v>673.69854633313105</v>
      </c>
      <c r="L1077">
        <v>630.66273993750997</v>
      </c>
      <c r="M1077">
        <v>61.776950293633099</v>
      </c>
      <c r="N1077">
        <v>0.37491195475167199</v>
      </c>
      <c r="O1077">
        <v>40.830267997897998</v>
      </c>
      <c r="P1077">
        <v>73</v>
      </c>
      <c r="Q1077">
        <v>0.16170077742237099</v>
      </c>
    </row>
    <row r="1078" spans="1:17" hidden="1" x14ac:dyDescent="0.3">
      <c r="A1078" t="s">
        <v>2316</v>
      </c>
      <c r="B1078" t="s">
        <v>2317</v>
      </c>
      <c r="C1078" t="s">
        <v>3151</v>
      </c>
      <c r="D1078" t="s">
        <v>414</v>
      </c>
      <c r="E1078">
        <v>2310.73867956</v>
      </c>
      <c r="F1078">
        <v>695.4</v>
      </c>
      <c r="G1078">
        <v>-48.782889248130402</v>
      </c>
      <c r="H1078">
        <v>-2.02512480271829</v>
      </c>
      <c r="I1078">
        <v>-24.9739572311567</v>
      </c>
      <c r="J1078">
        <v>-0.36351625105692398</v>
      </c>
      <c r="K1078">
        <v>743.921776216328</v>
      </c>
      <c r="L1078">
        <v>800.72120633721602</v>
      </c>
      <c r="M1078">
        <v>39.915376901444802</v>
      </c>
      <c r="N1078">
        <v>0.80416364286792696</v>
      </c>
      <c r="O1078">
        <v>35.130859936726999</v>
      </c>
      <c r="P1078">
        <v>3.8452923168819502</v>
      </c>
      <c r="Q1078">
        <v>-4.6801283571689001E-2</v>
      </c>
    </row>
    <row r="1079" spans="1:17" hidden="1" x14ac:dyDescent="0.3">
      <c r="A1079" t="s">
        <v>2318</v>
      </c>
      <c r="B1079" t="s">
        <v>2319</v>
      </c>
      <c r="C1079" t="s">
        <v>3151</v>
      </c>
      <c r="D1079" t="s">
        <v>202</v>
      </c>
      <c r="E1079">
        <v>2306.4126550199999</v>
      </c>
      <c r="F1079">
        <v>2467.35</v>
      </c>
      <c r="G1079">
        <v>-12.208606668488599</v>
      </c>
      <c r="H1079">
        <v>-0.58425210257674498</v>
      </c>
      <c r="I1079">
        <v>-11.856302830154499</v>
      </c>
      <c r="J1079">
        <v>0.638009498016614</v>
      </c>
      <c r="K1079">
        <v>2611.4012620292601</v>
      </c>
      <c r="L1079">
        <v>2595.9745567949699</v>
      </c>
      <c r="M1079">
        <v>42.801858509694</v>
      </c>
      <c r="N1079">
        <v>0.56426145910079195</v>
      </c>
      <c r="O1079">
        <v>22.957829250004998</v>
      </c>
      <c r="P1079">
        <v>16.329561527581301</v>
      </c>
      <c r="Q1079">
        <v>6.2691700061278999E-2</v>
      </c>
    </row>
    <row r="1080" spans="1:17" hidden="1" x14ac:dyDescent="0.3">
      <c r="A1080" t="s">
        <v>2320</v>
      </c>
      <c r="B1080" t="s">
        <v>2321</v>
      </c>
      <c r="C1080" t="s">
        <v>3151</v>
      </c>
      <c r="D1080" t="s">
        <v>473</v>
      </c>
      <c r="E1080">
        <v>2304.5036158099902</v>
      </c>
      <c r="F1080">
        <v>380.95</v>
      </c>
      <c r="G1080">
        <v>-8.9421588806781394</v>
      </c>
      <c r="H1080">
        <v>2.0312541834925102</v>
      </c>
      <c r="I1080">
        <v>6.8912392062512398</v>
      </c>
      <c r="J1080">
        <v>-0.800999626639886</v>
      </c>
      <c r="K1080">
        <v>392.28704174692098</v>
      </c>
      <c r="L1080">
        <v>374.53616383814801</v>
      </c>
      <c r="M1080">
        <v>43.106704531009697</v>
      </c>
      <c r="N1080">
        <v>0.48229130025064498</v>
      </c>
      <c r="O1080">
        <v>18.781992387452402</v>
      </c>
      <c r="P1080">
        <v>29.795570698466701</v>
      </c>
      <c r="Q1080">
        <v>3.6058531484273001E-2</v>
      </c>
    </row>
    <row r="1081" spans="1:17" hidden="1" x14ac:dyDescent="0.3">
      <c r="A1081" t="s">
        <v>2322</v>
      </c>
      <c r="B1081" t="s">
        <v>2323</v>
      </c>
      <c r="C1081" t="s">
        <v>3151</v>
      </c>
      <c r="D1081" t="s">
        <v>75</v>
      </c>
      <c r="E1081">
        <v>2298.49913982</v>
      </c>
      <c r="F1081">
        <v>835.9</v>
      </c>
      <c r="G1081">
        <v>84.969688357768305</v>
      </c>
      <c r="H1081">
        <v>-0.53767524826266999</v>
      </c>
      <c r="I1081">
        <v>-16.922327844495001</v>
      </c>
      <c r="J1081">
        <v>1.1313803782276799</v>
      </c>
      <c r="K1081">
        <v>875.12180586749298</v>
      </c>
      <c r="L1081">
        <v>810.55532223256398</v>
      </c>
      <c r="M1081">
        <v>53.064838198757499</v>
      </c>
      <c r="N1081">
        <v>0.54578630771636705</v>
      </c>
      <c r="O1081">
        <v>30.841009690154301</v>
      </c>
      <c r="P1081">
        <v>113.266998341625</v>
      </c>
      <c r="Q1081">
        <v>7.0653931389166993E-2</v>
      </c>
    </row>
    <row r="1082" spans="1:17" hidden="1" x14ac:dyDescent="0.3">
      <c r="A1082" t="s">
        <v>2324</v>
      </c>
      <c r="B1082" t="s">
        <v>2325</v>
      </c>
      <c r="C1082" t="s">
        <v>3151</v>
      </c>
      <c r="D1082" t="s">
        <v>46</v>
      </c>
      <c r="E1082">
        <v>2297.8349587799999</v>
      </c>
      <c r="F1082">
        <v>341.8</v>
      </c>
      <c r="G1082">
        <v>68.6167605495434</v>
      </c>
      <c r="H1082">
        <v>-9.1296271261509396</v>
      </c>
      <c r="I1082">
        <v>-7.9935147763915602</v>
      </c>
      <c r="J1082">
        <v>-3.0039767121601599</v>
      </c>
      <c r="K1082">
        <v>387.12903258763203</v>
      </c>
      <c r="L1082">
        <v>358.85900595561799</v>
      </c>
      <c r="M1082">
        <v>36.902264760337097</v>
      </c>
      <c r="N1082">
        <v>1.5052808266847799</v>
      </c>
      <c r="O1082">
        <v>88.9994148624926</v>
      </c>
      <c r="P1082">
        <v>113.758599124452</v>
      </c>
      <c r="Q1082">
        <v>2.3191492895402999E-2</v>
      </c>
    </row>
    <row r="1083" spans="1:17" x14ac:dyDescent="0.3">
      <c r="A1083" t="s">
        <v>2326</v>
      </c>
      <c r="B1083" t="s">
        <v>2327</v>
      </c>
      <c r="C1083" t="s">
        <v>3153</v>
      </c>
      <c r="D1083" t="s">
        <v>1971</v>
      </c>
      <c r="E1083">
        <v>2294.6743440820001</v>
      </c>
      <c r="F1083">
        <v>48.13</v>
      </c>
      <c r="G1083">
        <v>-23.2482887792215</v>
      </c>
      <c r="H1083">
        <v>-4.9729941857512596</v>
      </c>
      <c r="I1083">
        <v>-13.2596761857773</v>
      </c>
      <c r="J1083">
        <v>4.5601677365455799</v>
      </c>
      <c r="K1083">
        <v>50.151441611486398</v>
      </c>
      <c r="L1083">
        <v>51.380611291578397</v>
      </c>
      <c r="M1083">
        <v>51.418100315078497</v>
      </c>
      <c r="N1083">
        <v>0.714053105926023</v>
      </c>
      <c r="O1083">
        <v>44.192811136505298</v>
      </c>
      <c r="P1083">
        <v>14.160341555977199</v>
      </c>
      <c r="Q1083">
        <v>-6.3119042734239997E-3</v>
      </c>
    </row>
    <row r="1084" spans="1:17" hidden="1" x14ac:dyDescent="0.3">
      <c r="A1084" t="s">
        <v>2328</v>
      </c>
      <c r="B1084" t="s">
        <v>2329</v>
      </c>
      <c r="C1084" t="s">
        <v>3151</v>
      </c>
      <c r="D1084" t="s">
        <v>1319</v>
      </c>
      <c r="E1084">
        <v>2293.9938592799999</v>
      </c>
      <c r="F1084">
        <v>808.8</v>
      </c>
      <c r="G1084">
        <v>72.101708638944203</v>
      </c>
      <c r="H1084">
        <v>15.377884597543</v>
      </c>
      <c r="I1084">
        <v>52.446288265126299</v>
      </c>
      <c r="J1084">
        <v>6.5340530140973501</v>
      </c>
      <c r="K1084">
        <v>736.01755815681395</v>
      </c>
      <c r="L1084">
        <v>610.78024672435697</v>
      </c>
      <c r="M1084">
        <v>60.289037019645001</v>
      </c>
      <c r="N1084">
        <v>0.92176801997383795</v>
      </c>
      <c r="O1084">
        <v>11.5232443125618</v>
      </c>
      <c r="P1084">
        <v>114.308426073131</v>
      </c>
      <c r="Q1084">
        <v>9.0336405439704004E-2</v>
      </c>
    </row>
    <row r="1085" spans="1:17" x14ac:dyDescent="0.3">
      <c r="A1085" t="s">
        <v>2330</v>
      </c>
      <c r="B1085" t="s">
        <v>2331</v>
      </c>
      <c r="C1085" t="s">
        <v>3136</v>
      </c>
      <c r="D1085" t="s">
        <v>24</v>
      </c>
      <c r="E1085">
        <v>2289.8996156160001</v>
      </c>
      <c r="F1085">
        <v>44.47</v>
      </c>
      <c r="G1085">
        <v>-62.462474222290503</v>
      </c>
      <c r="H1085">
        <v>2.8807872843359599</v>
      </c>
      <c r="I1085">
        <v>-37.213881766063103</v>
      </c>
      <c r="J1085">
        <v>-1.07343660586923</v>
      </c>
      <c r="K1085">
        <v>47.048246051328398</v>
      </c>
      <c r="L1085">
        <v>55.580959077603097</v>
      </c>
      <c r="M1085">
        <v>44.660212476740703</v>
      </c>
      <c r="N1085">
        <v>0.636724854538256</v>
      </c>
      <c r="O1085">
        <v>85.293456262648903</v>
      </c>
      <c r="P1085">
        <v>5.8557486312782601</v>
      </c>
    </row>
    <row r="1086" spans="1:17" hidden="1" x14ac:dyDescent="0.3">
      <c r="A1086" t="s">
        <v>2332</v>
      </c>
      <c r="B1086" t="s">
        <v>2333</v>
      </c>
      <c r="C1086" t="s">
        <v>3151</v>
      </c>
      <c r="D1086" t="s">
        <v>265</v>
      </c>
      <c r="E1086">
        <v>2289.0792710249998</v>
      </c>
      <c r="F1086">
        <v>1315.35</v>
      </c>
      <c r="G1086">
        <v>-17.07417079983</v>
      </c>
      <c r="H1086">
        <v>-0.39858083455079202</v>
      </c>
      <c r="I1086">
        <v>-13.307614921584999</v>
      </c>
      <c r="J1086">
        <v>0.49614952055837003</v>
      </c>
      <c r="K1086">
        <v>1333.33472082717</v>
      </c>
      <c r="L1086">
        <v>1347.1928471200399</v>
      </c>
      <c r="M1086">
        <v>42.633822389916197</v>
      </c>
      <c r="N1086">
        <v>0.46396009123736998</v>
      </c>
      <c r="O1086">
        <v>34.564944691526897</v>
      </c>
      <c r="P1086">
        <v>18.8157716453638</v>
      </c>
      <c r="Q1086">
        <v>6.5183602023675999E-2</v>
      </c>
    </row>
    <row r="1087" spans="1:17" hidden="1" x14ac:dyDescent="0.3">
      <c r="A1087" t="s">
        <v>2334</v>
      </c>
      <c r="B1087" t="s">
        <v>2335</v>
      </c>
      <c r="C1087" t="s">
        <v>3151</v>
      </c>
      <c r="D1087" t="s">
        <v>1277</v>
      </c>
      <c r="E1087">
        <v>2286.88797088</v>
      </c>
      <c r="F1087">
        <v>804.8</v>
      </c>
      <c r="G1087">
        <v>1.20621114163958</v>
      </c>
      <c r="H1087">
        <v>5.4022284595715497</v>
      </c>
      <c r="I1087">
        <v>-22.852186154227201</v>
      </c>
      <c r="J1087">
        <v>0.99688124511130805</v>
      </c>
      <c r="K1087">
        <v>808.59677766436698</v>
      </c>
      <c r="L1087">
        <v>828.771812047244</v>
      </c>
      <c r="M1087">
        <v>56.532015355085498</v>
      </c>
      <c r="N1087">
        <v>0.67246120668384202</v>
      </c>
      <c r="O1087">
        <v>43.010685884691803</v>
      </c>
      <c r="P1087">
        <v>29.368268767079201</v>
      </c>
      <c r="Q1087">
        <v>-9.7761199282429996E-3</v>
      </c>
    </row>
    <row r="1088" spans="1:17" hidden="1" x14ac:dyDescent="0.3">
      <c r="A1088" t="s">
        <v>2336</v>
      </c>
      <c r="B1088" t="s">
        <v>2337</v>
      </c>
      <c r="C1088" t="s">
        <v>3151</v>
      </c>
      <c r="D1088" t="s">
        <v>463</v>
      </c>
      <c r="E1088">
        <v>2286.8141009999999</v>
      </c>
      <c r="F1088">
        <v>911.35</v>
      </c>
      <c r="G1088">
        <v>33.612115660605603</v>
      </c>
      <c r="H1088">
        <v>-1.5326425340804299</v>
      </c>
      <c r="I1088">
        <v>48.122317721940703</v>
      </c>
      <c r="J1088">
        <v>2.1371342595182101</v>
      </c>
      <c r="K1088">
        <v>897.01157673202795</v>
      </c>
      <c r="L1088">
        <v>762.53316681362105</v>
      </c>
      <c r="M1088">
        <v>56.4840498906539</v>
      </c>
      <c r="N1088">
        <v>0.139462966737462</v>
      </c>
      <c r="O1088">
        <v>24.3320348932901</v>
      </c>
      <c r="P1088">
        <v>76.703829374696994</v>
      </c>
      <c r="Q1088">
        <v>0.107256018834941</v>
      </c>
    </row>
    <row r="1089" spans="1:17" hidden="1" x14ac:dyDescent="0.3">
      <c r="A1089" t="s">
        <v>2338</v>
      </c>
      <c r="B1089" t="s">
        <v>2339</v>
      </c>
      <c r="C1089" t="s">
        <v>3151</v>
      </c>
      <c r="D1089" t="s">
        <v>202</v>
      </c>
      <c r="E1089">
        <v>2284.1442333599998</v>
      </c>
      <c r="F1089">
        <v>725.7</v>
      </c>
      <c r="G1089">
        <v>-3.2259294828241001</v>
      </c>
      <c r="H1089">
        <v>17.624792669188199</v>
      </c>
      <c r="I1089">
        <v>29.792539205376599</v>
      </c>
      <c r="J1089">
        <v>0.53068248652994698</v>
      </c>
      <c r="K1089">
        <v>665.85972552076896</v>
      </c>
      <c r="L1089">
        <v>584.20964988967603</v>
      </c>
      <c r="M1089">
        <v>59.913296516470702</v>
      </c>
      <c r="N1089">
        <v>0.69078318464507305</v>
      </c>
      <c r="O1089">
        <v>9.1566763125258301</v>
      </c>
      <c r="P1089">
        <v>80.522388059701498</v>
      </c>
      <c r="Q1089">
        <v>2.8076224509445E-2</v>
      </c>
    </row>
    <row r="1090" spans="1:17" hidden="1" x14ac:dyDescent="0.3">
      <c r="A1090" t="s">
        <v>2340</v>
      </c>
      <c r="B1090" t="s">
        <v>2341</v>
      </c>
      <c r="C1090" t="s">
        <v>3151</v>
      </c>
      <c r="D1090" t="s">
        <v>373</v>
      </c>
      <c r="E1090">
        <v>2282.66895888</v>
      </c>
      <c r="F1090">
        <v>936.7</v>
      </c>
      <c r="G1090">
        <v>-5.4286384283171296</v>
      </c>
      <c r="H1090">
        <v>16.931505587780102</v>
      </c>
      <c r="I1090">
        <v>18.398562586713801</v>
      </c>
      <c r="J1090">
        <v>-0.220636040063933</v>
      </c>
      <c r="K1090">
        <v>881.66589739931806</v>
      </c>
      <c r="L1090">
        <v>828.50382740189195</v>
      </c>
      <c r="M1090">
        <v>56.652457143680202</v>
      </c>
      <c r="N1090">
        <v>1.0081466124477201</v>
      </c>
      <c r="O1090">
        <v>16.365965623999099</v>
      </c>
      <c r="P1090">
        <v>45.348746993560397</v>
      </c>
      <c r="Q1090">
        <v>-3.7612629873183999E-2</v>
      </c>
    </row>
    <row r="1091" spans="1:17" hidden="1" x14ac:dyDescent="0.3">
      <c r="A1091" t="s">
        <v>2342</v>
      </c>
      <c r="B1091" t="s">
        <v>2343</v>
      </c>
      <c r="C1091" t="s">
        <v>3151</v>
      </c>
      <c r="D1091" t="s">
        <v>502</v>
      </c>
      <c r="E1091">
        <v>2278.7589934150001</v>
      </c>
      <c r="F1091">
        <v>248.35</v>
      </c>
      <c r="G1091">
        <v>-40.737111547419502</v>
      </c>
      <c r="H1091">
        <v>4.1793919676490701</v>
      </c>
      <c r="I1091">
        <v>-19.262092843483199</v>
      </c>
      <c r="J1091">
        <v>4.7668783483162098</v>
      </c>
      <c r="K1091">
        <v>248.408168251603</v>
      </c>
      <c r="L1091">
        <v>254.871832121842</v>
      </c>
      <c r="M1091">
        <v>55.6334680366001</v>
      </c>
      <c r="N1091">
        <v>1.86033821912773</v>
      </c>
      <c r="O1091">
        <v>27.642440104690898</v>
      </c>
      <c r="P1091">
        <v>16.5962441314553</v>
      </c>
      <c r="Q1091">
        <v>3.3135767761909997E-2</v>
      </c>
    </row>
    <row r="1092" spans="1:17" hidden="1" x14ac:dyDescent="0.3">
      <c r="A1092" t="s">
        <v>2344</v>
      </c>
      <c r="B1092" t="s">
        <v>2345</v>
      </c>
      <c r="C1092" t="s">
        <v>3151</v>
      </c>
      <c r="D1092" t="s">
        <v>149</v>
      </c>
      <c r="E1092">
        <v>2269.2224579899998</v>
      </c>
      <c r="F1092">
        <v>237.55</v>
      </c>
      <c r="G1092">
        <v>-47.984124694899499</v>
      </c>
      <c r="H1092">
        <v>-13.3682409407895</v>
      </c>
      <c r="I1092">
        <v>-32.589903080493997</v>
      </c>
      <c r="J1092">
        <v>-18.992275257384701</v>
      </c>
      <c r="K1092">
        <v>305.06214572579898</v>
      </c>
      <c r="L1092">
        <v>329.77567742510001</v>
      </c>
      <c r="M1092">
        <v>34.457653279632297</v>
      </c>
      <c r="N1092">
        <v>2.72364583960983</v>
      </c>
      <c r="O1092">
        <v>103.409808461376</v>
      </c>
      <c r="P1092">
        <v>18.508356198553201</v>
      </c>
      <c r="Q1092">
        <v>7.9256646798832001E-2</v>
      </c>
    </row>
    <row r="1093" spans="1:17" hidden="1" x14ac:dyDescent="0.3">
      <c r="A1093" t="s">
        <v>2346</v>
      </c>
      <c r="B1093" t="s">
        <v>2347</v>
      </c>
      <c r="C1093" t="s">
        <v>3151</v>
      </c>
      <c r="D1093" t="s">
        <v>766</v>
      </c>
      <c r="E1093">
        <v>2256.4225002479998</v>
      </c>
      <c r="F1093">
        <v>19.920000000000002</v>
      </c>
      <c r="G1093">
        <v>-29.7890576371395</v>
      </c>
      <c r="H1093">
        <v>-11.3632021164423</v>
      </c>
      <c r="I1093">
        <v>4.7041728307032002</v>
      </c>
      <c r="J1093">
        <v>0.53981334027544103</v>
      </c>
      <c r="K1093">
        <v>19.9776013110577</v>
      </c>
      <c r="L1093">
        <v>18.765233946190399</v>
      </c>
      <c r="M1093">
        <v>38.974302306576803</v>
      </c>
      <c r="N1093">
        <v>1.0705932166245999</v>
      </c>
      <c r="O1093">
        <v>38.052208835341297</v>
      </c>
      <c r="P1093">
        <v>41.176470588235297</v>
      </c>
      <c r="Q1093">
        <v>7.4270441252777E-2</v>
      </c>
    </row>
    <row r="1094" spans="1:17" hidden="1" x14ac:dyDescent="0.3">
      <c r="A1094" t="s">
        <v>2348</v>
      </c>
      <c r="B1094" t="s">
        <v>2349</v>
      </c>
      <c r="C1094" t="s">
        <v>3151</v>
      </c>
      <c r="D1094" t="s">
        <v>268</v>
      </c>
      <c r="E1094">
        <v>2248.5492485999998</v>
      </c>
      <c r="F1094">
        <v>369</v>
      </c>
      <c r="G1094">
        <v>38.180205787552097</v>
      </c>
      <c r="H1094">
        <v>4.7351611841010603E-2</v>
      </c>
      <c r="I1094">
        <v>-5.8110422128137298</v>
      </c>
      <c r="J1094">
        <v>2.54070054086736</v>
      </c>
      <c r="K1094">
        <v>391.51389013619098</v>
      </c>
      <c r="L1094">
        <v>377.60291315941203</v>
      </c>
      <c r="M1094">
        <v>48.564924531610401</v>
      </c>
      <c r="N1094">
        <v>0.32298490271086899</v>
      </c>
      <c r="O1094">
        <v>47.411924119241199</v>
      </c>
      <c r="P1094">
        <v>72.429906542056003</v>
      </c>
      <c r="Q1094">
        <v>6.5479065184841007E-2</v>
      </c>
    </row>
    <row r="1095" spans="1:17" hidden="1" x14ac:dyDescent="0.3">
      <c r="A1095" t="s">
        <v>2350</v>
      </c>
      <c r="B1095" t="s">
        <v>2351</v>
      </c>
      <c r="C1095" t="s">
        <v>3151</v>
      </c>
      <c r="D1095" t="s">
        <v>161</v>
      </c>
      <c r="E1095">
        <v>2246.7141000000001</v>
      </c>
      <c r="F1095">
        <v>2115.5500000000002</v>
      </c>
      <c r="G1095">
        <v>291.64134824899003</v>
      </c>
      <c r="H1095">
        <v>26.084234302358698</v>
      </c>
      <c r="I1095">
        <v>16.581797536035001</v>
      </c>
      <c r="J1095">
        <v>3.32942408902051</v>
      </c>
      <c r="K1095">
        <v>2048.1620736156601</v>
      </c>
      <c r="L1095">
        <v>1616.57210779959</v>
      </c>
      <c r="M1095">
        <v>51.122096628144597</v>
      </c>
      <c r="N1095">
        <v>1.1325734501790601</v>
      </c>
      <c r="O1095">
        <v>24.062300583772501</v>
      </c>
      <c r="P1095">
        <v>319.16980384386699</v>
      </c>
      <c r="Q1095">
        <v>0.186804146165233</v>
      </c>
    </row>
    <row r="1096" spans="1:17" hidden="1" x14ac:dyDescent="0.3">
      <c r="A1096" t="s">
        <v>2352</v>
      </c>
      <c r="B1096" t="s">
        <v>2353</v>
      </c>
      <c r="C1096" t="s">
        <v>3151</v>
      </c>
      <c r="D1096" t="s">
        <v>111</v>
      </c>
      <c r="E1096">
        <v>2232.2792661069998</v>
      </c>
      <c r="F1096">
        <v>19.03</v>
      </c>
      <c r="G1096">
        <v>29.4930491924978</v>
      </c>
      <c r="H1096">
        <v>-2.1314311228860898</v>
      </c>
      <c r="I1096">
        <v>-7.7513818324525303</v>
      </c>
      <c r="J1096">
        <v>0.74239638905165695</v>
      </c>
      <c r="K1096">
        <v>19.815073724674399</v>
      </c>
      <c r="L1096">
        <v>19.266689381590201</v>
      </c>
      <c r="M1096">
        <v>47.510616471918503</v>
      </c>
      <c r="N1096">
        <v>0.61684911553400401</v>
      </c>
      <c r="O1096">
        <v>67.549449421496902</v>
      </c>
      <c r="P1096">
        <v>58.162262493236099</v>
      </c>
      <c r="Q1096">
        <v>0.129134028843361</v>
      </c>
    </row>
    <row r="1097" spans="1:17" hidden="1" x14ac:dyDescent="0.3">
      <c r="A1097" t="s">
        <v>2354</v>
      </c>
      <c r="B1097" t="s">
        <v>2355</v>
      </c>
      <c r="C1097" t="s">
        <v>3151</v>
      </c>
      <c r="D1097" t="s">
        <v>244</v>
      </c>
      <c r="E1097">
        <v>2230.0799646800001</v>
      </c>
      <c r="F1097">
        <v>92.53</v>
      </c>
      <c r="G1097">
        <v>117.599912366027</v>
      </c>
      <c r="H1097">
        <v>-3.8651682931993099</v>
      </c>
      <c r="I1097">
        <v>83.703166200830495</v>
      </c>
      <c r="J1097">
        <v>0.54629682113544098</v>
      </c>
      <c r="K1097">
        <v>89.913317790779502</v>
      </c>
      <c r="L1097">
        <v>69.270508716131701</v>
      </c>
      <c r="M1097">
        <v>45.927813872508999</v>
      </c>
      <c r="N1097">
        <v>0.67197186964829303</v>
      </c>
      <c r="O1097">
        <v>24.0570625743002</v>
      </c>
      <c r="P1097">
        <v>189.60876369326999</v>
      </c>
      <c r="Q1097">
        <v>0.13676590780553299</v>
      </c>
    </row>
    <row r="1098" spans="1:17" hidden="1" x14ac:dyDescent="0.3">
      <c r="A1098" t="s">
        <v>2356</v>
      </c>
      <c r="B1098" t="s">
        <v>2357</v>
      </c>
      <c r="C1098" t="s">
        <v>3151</v>
      </c>
      <c r="D1098" t="s">
        <v>540</v>
      </c>
      <c r="E1098">
        <v>2224.2272233499998</v>
      </c>
      <c r="F1098">
        <v>569.25</v>
      </c>
      <c r="G1098">
        <v>-38.079305469410897</v>
      </c>
      <c r="H1098">
        <v>-7.9092955313733597</v>
      </c>
      <c r="I1098">
        <v>-3.0887423151531102</v>
      </c>
      <c r="J1098">
        <v>-3.3929491711643802</v>
      </c>
      <c r="K1098">
        <v>611.45919955345403</v>
      </c>
      <c r="L1098">
        <v>606.25072005235302</v>
      </c>
      <c r="M1098">
        <v>24.544270579611698</v>
      </c>
      <c r="N1098">
        <v>0.871160361654015</v>
      </c>
      <c r="O1098">
        <v>26.482213438735101</v>
      </c>
      <c r="P1098">
        <v>23.468170480425101</v>
      </c>
      <c r="Q1098">
        <v>-0.16628333474349999</v>
      </c>
    </row>
    <row r="1099" spans="1:17" hidden="1" x14ac:dyDescent="0.3">
      <c r="A1099" t="s">
        <v>2358</v>
      </c>
      <c r="B1099" t="s">
        <v>2359</v>
      </c>
      <c r="C1099" t="s">
        <v>3151</v>
      </c>
      <c r="D1099" t="s">
        <v>548</v>
      </c>
      <c r="E1099">
        <v>2215.3518305500002</v>
      </c>
      <c r="F1099">
        <v>72.650000000000006</v>
      </c>
      <c r="G1099">
        <v>4.2721030865710796</v>
      </c>
      <c r="H1099">
        <v>-10.148116731534699</v>
      </c>
      <c r="I1099">
        <v>-10.918856491862799</v>
      </c>
      <c r="J1099">
        <v>4.4816810343337297</v>
      </c>
      <c r="K1099">
        <v>79.214037895380699</v>
      </c>
      <c r="L1099">
        <v>77.180927387096602</v>
      </c>
      <c r="M1099">
        <v>48.613559836009799</v>
      </c>
      <c r="N1099">
        <v>0.43744583145345001</v>
      </c>
      <c r="O1099">
        <v>60.839642119752199</v>
      </c>
      <c r="P1099">
        <v>32.694063926940601</v>
      </c>
      <c r="Q1099">
        <v>0.14777589509943301</v>
      </c>
    </row>
    <row r="1100" spans="1:17" hidden="1" x14ac:dyDescent="0.3">
      <c r="A1100" t="s">
        <v>2360</v>
      </c>
      <c r="B1100" t="s">
        <v>2361</v>
      </c>
      <c r="C1100" t="s">
        <v>3151</v>
      </c>
      <c r="D1100" t="s">
        <v>18</v>
      </c>
      <c r="E1100">
        <v>2210.3899298699998</v>
      </c>
      <c r="F1100">
        <v>225.85</v>
      </c>
      <c r="G1100">
        <v>-51.931438029615897</v>
      </c>
      <c r="H1100">
        <v>10.909556987326599</v>
      </c>
      <c r="I1100">
        <v>-8.9700001180136208</v>
      </c>
      <c r="J1100">
        <v>-0.90768165060177797</v>
      </c>
      <c r="K1100">
        <v>220.780825994194</v>
      </c>
      <c r="L1100">
        <v>228.527631419122</v>
      </c>
      <c r="M1100">
        <v>39.027389136785501</v>
      </c>
      <c r="N1100">
        <v>1.1155816165010599</v>
      </c>
      <c r="O1100">
        <v>52.335620987380999</v>
      </c>
      <c r="P1100">
        <v>23.787338996985401</v>
      </c>
    </row>
    <row r="1101" spans="1:17" hidden="1" x14ac:dyDescent="0.3">
      <c r="A1101" t="s">
        <v>2362</v>
      </c>
      <c r="B1101" t="s">
        <v>2363</v>
      </c>
      <c r="C1101" t="s">
        <v>3151</v>
      </c>
      <c r="D1101" t="s">
        <v>202</v>
      </c>
      <c r="E1101">
        <v>2201.0852234499998</v>
      </c>
      <c r="F1101">
        <v>395.65</v>
      </c>
      <c r="G1101">
        <v>-10.3432138518061</v>
      </c>
      <c r="H1101">
        <v>-4.0239796010348696</v>
      </c>
      <c r="I1101">
        <v>1.73429250933771</v>
      </c>
      <c r="J1101">
        <v>-0.91630542849759999</v>
      </c>
      <c r="K1101">
        <v>422.24205289679401</v>
      </c>
      <c r="L1101">
        <v>405.48705126407901</v>
      </c>
      <c r="M1101">
        <v>30.663015908228299</v>
      </c>
      <c r="N1101">
        <v>0.42371388781563102</v>
      </c>
      <c r="O1101">
        <v>23.594085681789402</v>
      </c>
      <c r="P1101">
        <v>26.385561411914999</v>
      </c>
      <c r="Q1101">
        <v>3.3851055378529997E-2</v>
      </c>
    </row>
    <row r="1102" spans="1:17" hidden="1" x14ac:dyDescent="0.3">
      <c r="A1102" t="s">
        <v>2364</v>
      </c>
      <c r="B1102" t="s">
        <v>2365</v>
      </c>
      <c r="C1102" t="s">
        <v>3151</v>
      </c>
      <c r="D1102" t="s">
        <v>51</v>
      </c>
      <c r="E1102">
        <v>2195.96684697</v>
      </c>
      <c r="F1102">
        <v>759.9</v>
      </c>
      <c r="G1102">
        <v>0.52804554271566595</v>
      </c>
      <c r="H1102">
        <v>-2.5803830075499001</v>
      </c>
      <c r="I1102">
        <v>-10.0986530371472</v>
      </c>
      <c r="J1102">
        <v>-0.38911539958005897</v>
      </c>
      <c r="K1102">
        <v>763.27320156669202</v>
      </c>
      <c r="L1102">
        <v>726.25278781438703</v>
      </c>
      <c r="M1102">
        <v>45.552867015133202</v>
      </c>
      <c r="N1102">
        <v>0.23026072851092499</v>
      </c>
      <c r="O1102">
        <v>13.514936175812601</v>
      </c>
      <c r="P1102">
        <v>33.315789473684198</v>
      </c>
      <c r="Q1102">
        <v>-8.6435915252116996E-2</v>
      </c>
    </row>
    <row r="1103" spans="1:17" x14ac:dyDescent="0.3">
      <c r="A1103" t="s">
        <v>2366</v>
      </c>
      <c r="B1103" t="s">
        <v>2367</v>
      </c>
      <c r="C1103" t="s">
        <v>3136</v>
      </c>
      <c r="D1103" t="s">
        <v>54</v>
      </c>
      <c r="E1103">
        <v>2192.84161713</v>
      </c>
      <c r="F1103">
        <v>217.86</v>
      </c>
      <c r="G1103">
        <v>-89.936527761726296</v>
      </c>
      <c r="H1103">
        <v>-10.013049624983299</v>
      </c>
      <c r="I1103">
        <v>-66.366453698716001</v>
      </c>
      <c r="J1103">
        <v>4.0036231948466998</v>
      </c>
      <c r="K1103">
        <v>260.957160911649</v>
      </c>
      <c r="L1103">
        <v>389.62569298449603</v>
      </c>
      <c r="M1103">
        <v>46.102583159384501</v>
      </c>
      <c r="N1103">
        <v>0.60924955867068098</v>
      </c>
      <c r="O1103">
        <v>209.76315064720399</v>
      </c>
      <c r="P1103">
        <v>17.762162162162099</v>
      </c>
    </row>
    <row r="1104" spans="1:17" hidden="1" x14ac:dyDescent="0.3">
      <c r="A1104" t="s">
        <v>2368</v>
      </c>
      <c r="B1104" t="s">
        <v>2369</v>
      </c>
      <c r="C1104" t="s">
        <v>3151</v>
      </c>
      <c r="D1104" t="s">
        <v>136</v>
      </c>
      <c r="E1104">
        <v>2189.40034384</v>
      </c>
      <c r="F1104">
        <v>21257.8</v>
      </c>
      <c r="G1104">
        <v>640.48141574035003</v>
      </c>
      <c r="H1104">
        <v>-11.195562289915999</v>
      </c>
      <c r="I1104">
        <v>284.15551270718299</v>
      </c>
      <c r="J1104">
        <v>4.8694852318655597</v>
      </c>
      <c r="K1104">
        <v>18934.794790158201</v>
      </c>
      <c r="L1104">
        <v>11693.847061237</v>
      </c>
      <c r="M1104">
        <v>53.269206932126401</v>
      </c>
      <c r="N1104">
        <v>0.51683655722085198</v>
      </c>
      <c r="O1104">
        <v>30.657923209363101</v>
      </c>
      <c r="P1104">
        <v>687.32592592592596</v>
      </c>
      <c r="Q1104">
        <v>0.17667232490654899</v>
      </c>
    </row>
    <row r="1105" spans="1:17" hidden="1" x14ac:dyDescent="0.3">
      <c r="A1105" t="s">
        <v>2370</v>
      </c>
      <c r="B1105" t="s">
        <v>2371</v>
      </c>
      <c r="C1105" t="s">
        <v>3151</v>
      </c>
      <c r="D1105" t="s">
        <v>1008</v>
      </c>
      <c r="E1105">
        <v>2183.8328477499999</v>
      </c>
      <c r="F1105">
        <v>119.83</v>
      </c>
      <c r="G1105">
        <v>-22.728468532211199</v>
      </c>
      <c r="H1105">
        <v>-6.2930869536865597</v>
      </c>
      <c r="I1105">
        <v>-2.9437264570674602</v>
      </c>
      <c r="J1105">
        <v>-0.65777622776984601</v>
      </c>
      <c r="K1105">
        <v>126.846784918569</v>
      </c>
      <c r="M1105">
        <v>35.732147279646703</v>
      </c>
      <c r="N1105">
        <v>0.27525599298849202</v>
      </c>
      <c r="O1105">
        <v>32.521071517983799</v>
      </c>
      <c r="P1105">
        <v>11.886087768440699</v>
      </c>
    </row>
    <row r="1106" spans="1:17" hidden="1" x14ac:dyDescent="0.3">
      <c r="A1106" t="s">
        <v>2372</v>
      </c>
      <c r="B1106" t="s">
        <v>2373</v>
      </c>
      <c r="C1106" t="s">
        <v>3151</v>
      </c>
      <c r="D1106" t="s">
        <v>470</v>
      </c>
      <c r="E1106">
        <v>2182.696668</v>
      </c>
      <c r="F1106">
        <v>530</v>
      </c>
      <c r="G1106">
        <v>-46.574216008500898</v>
      </c>
      <c r="H1106">
        <v>-4.6435941669267597</v>
      </c>
      <c r="I1106">
        <v>-26.312280435064299</v>
      </c>
      <c r="J1106">
        <v>3.8954654244736102</v>
      </c>
      <c r="K1106">
        <v>566.23904922049599</v>
      </c>
      <c r="L1106">
        <v>617.40573082838205</v>
      </c>
      <c r="M1106">
        <v>41.889800960650199</v>
      </c>
      <c r="N1106">
        <v>0.65882345080897198</v>
      </c>
      <c r="O1106">
        <v>50.688679245282998</v>
      </c>
      <c r="P1106">
        <v>12.204932782894</v>
      </c>
      <c r="Q1106">
        <v>-4.0822819210661998E-2</v>
      </c>
    </row>
    <row r="1107" spans="1:17" hidden="1" x14ac:dyDescent="0.3">
      <c r="A1107" t="s">
        <v>2374</v>
      </c>
      <c r="B1107" t="s">
        <v>2375</v>
      </c>
      <c r="C1107" t="s">
        <v>3151</v>
      </c>
      <c r="D1107" t="s">
        <v>742</v>
      </c>
      <c r="E1107">
        <v>2180.653534008</v>
      </c>
      <c r="F1107">
        <v>269.48</v>
      </c>
      <c r="G1107">
        <v>1.56881469118869</v>
      </c>
      <c r="H1107">
        <v>0.26877825015272999</v>
      </c>
      <c r="I1107">
        <v>0.957988432632503</v>
      </c>
      <c r="J1107">
        <v>0.41614207604969</v>
      </c>
      <c r="K1107">
        <v>275.78842237043199</v>
      </c>
      <c r="L1107">
        <v>259.81846586645202</v>
      </c>
      <c r="M1107">
        <v>58.290846172297002</v>
      </c>
      <c r="N1107">
        <v>2.59312547562942</v>
      </c>
      <c r="O1107">
        <v>9.5814160605610805</v>
      </c>
      <c r="P1107">
        <v>29.551463871929201</v>
      </c>
      <c r="Q1107">
        <v>3.2968413234804997E-2</v>
      </c>
    </row>
    <row r="1108" spans="1:17" hidden="1" x14ac:dyDescent="0.3">
      <c r="A1108" t="s">
        <v>2376</v>
      </c>
      <c r="B1108" t="s">
        <v>2377</v>
      </c>
      <c r="C1108" t="s">
        <v>3151</v>
      </c>
      <c r="D1108" t="s">
        <v>265</v>
      </c>
      <c r="E1108">
        <v>2179.5551180000002</v>
      </c>
      <c r="F1108">
        <v>1599.65</v>
      </c>
      <c r="G1108">
        <v>18.3793916636521</v>
      </c>
      <c r="H1108">
        <v>0.69859173866789404</v>
      </c>
      <c r="I1108">
        <v>11.1757414779205</v>
      </c>
      <c r="J1108">
        <v>5.9741148396615102</v>
      </c>
      <c r="K1108">
        <v>1514.29553010779</v>
      </c>
      <c r="L1108">
        <v>1414.2917993461799</v>
      </c>
      <c r="M1108">
        <v>61.741556129344602</v>
      </c>
      <c r="N1108">
        <v>0.54605938865959902</v>
      </c>
      <c r="O1108">
        <v>8.2049198262119791</v>
      </c>
      <c r="P1108">
        <v>50.555294117647001</v>
      </c>
      <c r="Q1108">
        <v>3.2220186522966002E-2</v>
      </c>
    </row>
    <row r="1109" spans="1:17" hidden="1" x14ac:dyDescent="0.3">
      <c r="A1109" t="s">
        <v>2378</v>
      </c>
      <c r="B1109" t="s">
        <v>2379</v>
      </c>
      <c r="C1109" t="s">
        <v>3151</v>
      </c>
      <c r="D1109" t="s">
        <v>117</v>
      </c>
      <c r="E1109">
        <v>2175.96952104</v>
      </c>
      <c r="F1109">
        <v>266.8</v>
      </c>
      <c r="G1109">
        <v>-2.4247825214896999</v>
      </c>
      <c r="H1109">
        <v>-9.8582248807450501</v>
      </c>
      <c r="I1109">
        <v>-17.1123740237799</v>
      </c>
      <c r="J1109">
        <v>1.9545614780696201</v>
      </c>
      <c r="K1109">
        <v>280.38349323710099</v>
      </c>
      <c r="L1109">
        <v>265.67845238132702</v>
      </c>
      <c r="M1109">
        <v>37.791511668523697</v>
      </c>
      <c r="N1109">
        <v>0.70675199768155506</v>
      </c>
      <c r="O1109">
        <v>27.511244377811</v>
      </c>
      <c r="P1109">
        <v>43.905070118662302</v>
      </c>
      <c r="Q1109">
        <v>6.6265550218051E-2</v>
      </c>
    </row>
    <row r="1110" spans="1:17" hidden="1" x14ac:dyDescent="0.3">
      <c r="A1110" t="s">
        <v>2380</v>
      </c>
      <c r="B1110" t="s">
        <v>2381</v>
      </c>
      <c r="C1110" t="s">
        <v>3151</v>
      </c>
      <c r="D1110" t="s">
        <v>928</v>
      </c>
      <c r="E1110">
        <v>2174.2241181200002</v>
      </c>
      <c r="F1110">
        <v>326.45</v>
      </c>
      <c r="G1110">
        <v>231.833976750506</v>
      </c>
      <c r="H1110">
        <v>-3.1147373402178098</v>
      </c>
      <c r="I1110">
        <v>41.745738092008601</v>
      </c>
      <c r="J1110">
        <v>-3.5973018585532901</v>
      </c>
      <c r="K1110">
        <v>339.89879663587499</v>
      </c>
      <c r="L1110">
        <v>269.66562847786099</v>
      </c>
      <c r="M1110">
        <v>38.431104169431201</v>
      </c>
      <c r="N1110">
        <v>0.385497319755432</v>
      </c>
      <c r="O1110">
        <v>33.297595343850503</v>
      </c>
      <c r="Q1110">
        <v>0.16025022134720299</v>
      </c>
    </row>
    <row r="1111" spans="1:17" hidden="1" x14ac:dyDescent="0.3">
      <c r="A1111" t="s">
        <v>2382</v>
      </c>
      <c r="B1111" t="s">
        <v>2383</v>
      </c>
      <c r="C1111" t="s">
        <v>3151</v>
      </c>
      <c r="D1111" t="s">
        <v>51</v>
      </c>
      <c r="E1111">
        <v>2171.2669687799998</v>
      </c>
      <c r="F1111">
        <v>1536.6</v>
      </c>
      <c r="G1111">
        <v>-1.20780499346152</v>
      </c>
      <c r="H1111">
        <v>-0.22470119764933999</v>
      </c>
      <c r="I1111">
        <v>-7.94805289852005</v>
      </c>
      <c r="J1111">
        <v>-0.69756343326111903</v>
      </c>
      <c r="K1111">
        <v>1613.4655317044401</v>
      </c>
      <c r="L1111">
        <v>1522.8373483866501</v>
      </c>
      <c r="M1111">
        <v>37.762430063707903</v>
      </c>
      <c r="N1111">
        <v>0.46005490632982698</v>
      </c>
      <c r="O1111">
        <v>23.255889626447999</v>
      </c>
      <c r="P1111">
        <v>28.795943170864501</v>
      </c>
      <c r="Q1111">
        <v>8.5239136204993002E-2</v>
      </c>
    </row>
    <row r="1112" spans="1:17" hidden="1" x14ac:dyDescent="0.3">
      <c r="A1112" t="s">
        <v>2384</v>
      </c>
      <c r="B1112" t="s">
        <v>2385</v>
      </c>
      <c r="C1112" t="s">
        <v>3151</v>
      </c>
      <c r="D1112" t="s">
        <v>197</v>
      </c>
      <c r="E1112">
        <v>2165.6246885999999</v>
      </c>
      <c r="F1112">
        <v>80.7</v>
      </c>
      <c r="G1112">
        <v>129.97769427340199</v>
      </c>
      <c r="H1112">
        <v>2.7465568658147399</v>
      </c>
      <c r="I1112">
        <v>-30.259777316493</v>
      </c>
      <c r="J1112">
        <v>6.0444404680741304</v>
      </c>
      <c r="K1112">
        <v>82.0534515533448</v>
      </c>
      <c r="L1112">
        <v>82.583304324292001</v>
      </c>
      <c r="M1112">
        <v>59.365063341002802</v>
      </c>
      <c r="N1112">
        <v>0.85403563282615003</v>
      </c>
      <c r="O1112">
        <v>73.482032218091604</v>
      </c>
      <c r="P1112">
        <v>162.43902439024299</v>
      </c>
      <c r="Q1112">
        <v>0.18133954024194801</v>
      </c>
    </row>
    <row r="1113" spans="1:17" hidden="1" x14ac:dyDescent="0.3">
      <c r="A1113" t="s">
        <v>2386</v>
      </c>
      <c r="B1113" t="s">
        <v>2387</v>
      </c>
      <c r="C1113" t="s">
        <v>3151</v>
      </c>
      <c r="D1113" t="s">
        <v>649</v>
      </c>
      <c r="E1113">
        <v>2163.1013540549998</v>
      </c>
      <c r="F1113">
        <v>406.55</v>
      </c>
      <c r="G1113">
        <v>-40.208361429677097</v>
      </c>
      <c r="H1113">
        <v>-3.1709959231937601</v>
      </c>
      <c r="I1113">
        <v>-17.5811644904073</v>
      </c>
      <c r="J1113">
        <v>0.77048638735758701</v>
      </c>
      <c r="K1113">
        <v>435.58566865389599</v>
      </c>
      <c r="L1113">
        <v>466.79154617215499</v>
      </c>
      <c r="M1113">
        <v>36.480603501012403</v>
      </c>
      <c r="N1113">
        <v>0.52522375029624302</v>
      </c>
      <c r="O1113">
        <v>41.286434632886397</v>
      </c>
      <c r="P1113">
        <v>4.4847083012078999</v>
      </c>
      <c r="Q1113">
        <v>-0.112301751663753</v>
      </c>
    </row>
    <row r="1114" spans="1:17" hidden="1" x14ac:dyDescent="0.3">
      <c r="A1114" t="s">
        <v>2388</v>
      </c>
      <c r="B1114" t="s">
        <v>2389</v>
      </c>
      <c r="C1114" t="s">
        <v>3151</v>
      </c>
      <c r="D1114" t="s">
        <v>473</v>
      </c>
      <c r="E1114">
        <v>2161.8012840000001</v>
      </c>
      <c r="F1114">
        <v>1886.1</v>
      </c>
      <c r="G1114">
        <v>-14.4968951487021</v>
      </c>
      <c r="H1114">
        <v>2.8362064175669701</v>
      </c>
      <c r="I1114">
        <v>-8.1477679448652598</v>
      </c>
      <c r="J1114">
        <v>1.9110665535377001</v>
      </c>
      <c r="K1114">
        <v>1934.5369086738101</v>
      </c>
      <c r="L1114">
        <v>1864.13214311922</v>
      </c>
      <c r="M1114">
        <v>32.885097290009099</v>
      </c>
      <c r="N1114">
        <v>0.60366019495128398</v>
      </c>
      <c r="O1114">
        <v>28.659668098192</v>
      </c>
      <c r="P1114">
        <v>24.495049504950401</v>
      </c>
    </row>
    <row r="1115" spans="1:17" hidden="1" x14ac:dyDescent="0.3">
      <c r="A1115" t="s">
        <v>2390</v>
      </c>
      <c r="B1115" t="s">
        <v>2391</v>
      </c>
      <c r="C1115" t="s">
        <v>3151</v>
      </c>
      <c r="D1115" t="s">
        <v>139</v>
      </c>
      <c r="E1115">
        <v>2157.3118693000001</v>
      </c>
      <c r="F1115">
        <v>117.95</v>
      </c>
      <c r="G1115">
        <v>30.5065000250836</v>
      </c>
      <c r="H1115">
        <v>9.0194613126921901</v>
      </c>
      <c r="I1115">
        <v>14.080421190002401</v>
      </c>
      <c r="J1115">
        <v>2.9684666151218702</v>
      </c>
      <c r="K1115">
        <v>118.949094804357</v>
      </c>
      <c r="L1115">
        <v>108.06846166077599</v>
      </c>
      <c r="M1115">
        <v>50.346741510867197</v>
      </c>
      <c r="N1115">
        <v>0.75625021229994305</v>
      </c>
      <c r="O1115">
        <v>37.727850784230597</v>
      </c>
      <c r="P1115">
        <v>62.465564738292002</v>
      </c>
      <c r="Q1115">
        <v>4.4044643164699998E-2</v>
      </c>
    </row>
    <row r="1116" spans="1:17" hidden="1" x14ac:dyDescent="0.3">
      <c r="A1116" t="s">
        <v>2392</v>
      </c>
      <c r="B1116" t="s">
        <v>2393</v>
      </c>
      <c r="C1116" t="s">
        <v>3151</v>
      </c>
      <c r="D1116" t="s">
        <v>1316</v>
      </c>
      <c r="E1116">
        <v>2153.13033834</v>
      </c>
      <c r="F1116">
        <v>285.10000000000002</v>
      </c>
      <c r="G1116">
        <v>-25.7478616638167</v>
      </c>
      <c r="H1116">
        <v>-21.093754671927101</v>
      </c>
      <c r="I1116">
        <v>-13.5896027675485</v>
      </c>
      <c r="J1116">
        <v>-13.468567583416601</v>
      </c>
      <c r="K1116">
        <v>366.263025727262</v>
      </c>
      <c r="L1116">
        <v>351.38364877111599</v>
      </c>
      <c r="M1116">
        <v>19.9888639720937</v>
      </c>
      <c r="N1116">
        <v>0.71141628686757596</v>
      </c>
      <c r="O1116">
        <v>58.488249736934399</v>
      </c>
      <c r="P1116">
        <v>8.96235429008218</v>
      </c>
      <c r="Q1116">
        <v>4.5841085709830004E-3</v>
      </c>
    </row>
    <row r="1117" spans="1:17" x14ac:dyDescent="0.3">
      <c r="A1117" t="s">
        <v>2394</v>
      </c>
      <c r="B1117" t="s">
        <v>2395</v>
      </c>
      <c r="C1117" t="s">
        <v>3150</v>
      </c>
      <c r="D1117" t="s">
        <v>400</v>
      </c>
      <c r="E1117">
        <v>2153.0969455680001</v>
      </c>
      <c r="F1117">
        <v>186.96</v>
      </c>
      <c r="G1117">
        <v>-59.950263562953801</v>
      </c>
      <c r="H1117">
        <v>-3.41219101833045</v>
      </c>
      <c r="I1117">
        <v>-27.809616036700199</v>
      </c>
      <c r="J1117">
        <v>-0.45955022085464697</v>
      </c>
      <c r="K1117">
        <v>203.37555308786901</v>
      </c>
      <c r="L1117">
        <v>235.63916807067099</v>
      </c>
      <c r="M1117">
        <v>41.823453695535399</v>
      </c>
      <c r="N1117">
        <v>0.52908811069535</v>
      </c>
      <c r="O1117">
        <v>130.93175010697399</v>
      </c>
      <c r="P1117">
        <v>7.7579250720461097</v>
      </c>
      <c r="Q1117">
        <v>-5.6652151425669997E-2</v>
      </c>
    </row>
    <row r="1118" spans="1:17" hidden="1" x14ac:dyDescent="0.3">
      <c r="A1118" t="s">
        <v>2396</v>
      </c>
      <c r="B1118" t="s">
        <v>2397</v>
      </c>
      <c r="C1118" t="s">
        <v>3151</v>
      </c>
      <c r="D1118" t="s">
        <v>373</v>
      </c>
      <c r="E1118">
        <v>2143.7953853700001</v>
      </c>
      <c r="F1118">
        <v>42.81</v>
      </c>
      <c r="G1118">
        <v>-64.830593273554598</v>
      </c>
      <c r="H1118">
        <v>-7.43278970001482</v>
      </c>
      <c r="I1118">
        <v>-35.491710191266698</v>
      </c>
      <c r="J1118">
        <v>-2.2844882383929401</v>
      </c>
      <c r="K1118">
        <v>46.734986272467097</v>
      </c>
      <c r="L1118">
        <v>54.824744675729399</v>
      </c>
      <c r="M1118">
        <v>36.9840112889935</v>
      </c>
      <c r="N1118">
        <v>0.53259863354390702</v>
      </c>
      <c r="O1118">
        <v>96.332632562485301</v>
      </c>
      <c r="P1118">
        <v>9.4325153374233306</v>
      </c>
    </row>
    <row r="1119" spans="1:17" hidden="1" x14ac:dyDescent="0.3">
      <c r="A1119" t="s">
        <v>2398</v>
      </c>
      <c r="B1119" t="s">
        <v>2399</v>
      </c>
      <c r="C1119" t="s">
        <v>3151</v>
      </c>
      <c r="D1119" t="s">
        <v>21</v>
      </c>
      <c r="E1119">
        <v>2143.16802048</v>
      </c>
      <c r="F1119">
        <v>1228.8</v>
      </c>
      <c r="G1119">
        <v>207.86659971199001</v>
      </c>
      <c r="H1119">
        <v>78.942988122734405</v>
      </c>
      <c r="I1119">
        <v>99.8057625698886</v>
      </c>
      <c r="J1119">
        <v>9.0385496852049396</v>
      </c>
      <c r="K1119">
        <v>895.34223607533397</v>
      </c>
      <c r="L1119">
        <v>641.04467550543302</v>
      </c>
      <c r="M1119">
        <v>70.540910233249804</v>
      </c>
      <c r="N1119">
        <v>1.10405767403352</v>
      </c>
      <c r="O1119">
        <v>3.3528645833333401</v>
      </c>
      <c r="P1119">
        <v>272.36363636363598</v>
      </c>
      <c r="Q1119">
        <v>0.16895239047171501</v>
      </c>
    </row>
    <row r="1120" spans="1:17" hidden="1" x14ac:dyDescent="0.3">
      <c r="A1120" t="s">
        <v>2400</v>
      </c>
      <c r="B1120" t="s">
        <v>2401</v>
      </c>
      <c r="C1120" t="s">
        <v>3151</v>
      </c>
      <c r="D1120" t="s">
        <v>580</v>
      </c>
      <c r="E1120">
        <v>2139.2535627570001</v>
      </c>
      <c r="F1120">
        <v>170.13</v>
      </c>
      <c r="G1120">
        <v>-16.3192720620908</v>
      </c>
      <c r="H1120">
        <v>20.530594517634501</v>
      </c>
      <c r="I1120">
        <v>12.0166158939338</v>
      </c>
      <c r="J1120">
        <v>11.9107971790527</v>
      </c>
      <c r="K1120">
        <v>152.378195662227</v>
      </c>
      <c r="L1120">
        <v>144.59430778217899</v>
      </c>
      <c r="M1120">
        <v>64.067524490813597</v>
      </c>
      <c r="N1120">
        <v>1.8047563676198699</v>
      </c>
      <c r="O1120">
        <v>10.474343149356301</v>
      </c>
      <c r="P1120">
        <v>48.585152838427902</v>
      </c>
      <c r="Q1120">
        <v>-4.5244466184927001E-2</v>
      </c>
    </row>
    <row r="1121" spans="1:17" hidden="1" x14ac:dyDescent="0.3">
      <c r="A1121" t="s">
        <v>2402</v>
      </c>
      <c r="B1121" t="s">
        <v>2403</v>
      </c>
      <c r="C1121" t="s">
        <v>3151</v>
      </c>
      <c r="D1121" t="s">
        <v>289</v>
      </c>
      <c r="E1121">
        <v>2132.0002410000002</v>
      </c>
      <c r="F1121">
        <v>871.15</v>
      </c>
      <c r="G1121">
        <v>125.313237106812</v>
      </c>
      <c r="H1121">
        <v>10.1775924595386</v>
      </c>
      <c r="I1121">
        <v>40.459672901555898</v>
      </c>
      <c r="J1121">
        <v>1.9163028832428399</v>
      </c>
      <c r="K1121">
        <v>852.56832340090705</v>
      </c>
      <c r="M1121">
        <v>50.171818574970303</v>
      </c>
      <c r="N1121">
        <v>1.4454077402894501</v>
      </c>
      <c r="O1121">
        <v>29.908741318946198</v>
      </c>
      <c r="P1121">
        <v>270.70212765957399</v>
      </c>
    </row>
    <row r="1122" spans="1:17" hidden="1" x14ac:dyDescent="0.3">
      <c r="A1122" t="s">
        <v>2404</v>
      </c>
      <c r="B1122" t="s">
        <v>2405</v>
      </c>
      <c r="C1122" t="s">
        <v>3151</v>
      </c>
      <c r="D1122" t="s">
        <v>400</v>
      </c>
      <c r="E1122">
        <v>2131.4618571349902</v>
      </c>
      <c r="F1122">
        <v>1086.8499999999999</v>
      </c>
      <c r="G1122">
        <v>-37.811862953652302</v>
      </c>
      <c r="H1122">
        <v>-5.3908390306299001</v>
      </c>
      <c r="I1122">
        <v>-19.388713973979598</v>
      </c>
      <c r="J1122">
        <v>-6.4252036197069096E-2</v>
      </c>
      <c r="K1122">
        <v>1143.3262261756399</v>
      </c>
      <c r="L1122">
        <v>1191.5184152939401</v>
      </c>
      <c r="M1122">
        <v>24.6064425830297</v>
      </c>
      <c r="N1122">
        <v>1.5165682294490901</v>
      </c>
      <c r="O1122">
        <v>35.6580944932603</v>
      </c>
      <c r="P1122">
        <v>31.731410217562502</v>
      </c>
      <c r="Q1122">
        <v>-4.7933165335679997E-2</v>
      </c>
    </row>
    <row r="1123" spans="1:17" x14ac:dyDescent="0.3">
      <c r="A1123" t="s">
        <v>2406</v>
      </c>
      <c r="B1123" t="s">
        <v>2407</v>
      </c>
      <c r="C1123" t="s">
        <v>3144</v>
      </c>
      <c r="D1123" t="s">
        <v>75</v>
      </c>
      <c r="E1123">
        <v>2129.381218</v>
      </c>
      <c r="F1123">
        <v>82.43</v>
      </c>
      <c r="G1123">
        <v>-56.949898671021899</v>
      </c>
      <c r="H1123">
        <v>-1.7871457481580499</v>
      </c>
      <c r="I1123">
        <v>-19.2486927098021</v>
      </c>
      <c r="J1123">
        <v>1.2448889724690899</v>
      </c>
      <c r="K1123">
        <v>84.053039737981393</v>
      </c>
      <c r="L1123">
        <v>93.177342293113099</v>
      </c>
      <c r="M1123">
        <v>42.207728433793797</v>
      </c>
      <c r="N1123">
        <v>0.93177669014912201</v>
      </c>
      <c r="O1123">
        <v>89.251486109426097</v>
      </c>
      <c r="P1123">
        <v>13.1347790282734</v>
      </c>
      <c r="Q1123">
        <v>1.8306839849174E-2</v>
      </c>
    </row>
    <row r="1124" spans="1:17" hidden="1" x14ac:dyDescent="0.3">
      <c r="A1124" t="s">
        <v>2408</v>
      </c>
      <c r="B1124" t="s">
        <v>2409</v>
      </c>
      <c r="C1124" t="s">
        <v>3151</v>
      </c>
      <c r="D1124" t="s">
        <v>470</v>
      </c>
      <c r="E1124">
        <v>2123.0796484500001</v>
      </c>
      <c r="F1124">
        <v>13.66</v>
      </c>
      <c r="G1124">
        <v>-3.43134608919335</v>
      </c>
      <c r="H1124">
        <v>-1.76804505235613</v>
      </c>
      <c r="I1124">
        <v>-1.59771347118309</v>
      </c>
      <c r="J1124">
        <v>8.5792619622158703</v>
      </c>
      <c r="K1124">
        <v>13.2926957934556</v>
      </c>
      <c r="L1124">
        <v>12.6628532853754</v>
      </c>
      <c r="M1124">
        <v>59.2795964733956</v>
      </c>
      <c r="N1124">
        <v>0.371097640237326</v>
      </c>
      <c r="O1124">
        <v>28.477306002928199</v>
      </c>
      <c r="P1124">
        <v>37.979797979797901</v>
      </c>
      <c r="Q1124">
        <v>0.112578727314789</v>
      </c>
    </row>
    <row r="1125" spans="1:17" hidden="1" x14ac:dyDescent="0.3">
      <c r="A1125" t="s">
        <v>2410</v>
      </c>
      <c r="B1125" t="s">
        <v>2411</v>
      </c>
      <c r="C1125" t="s">
        <v>3151</v>
      </c>
      <c r="D1125" t="s">
        <v>244</v>
      </c>
      <c r="E1125">
        <v>2120.1960319350001</v>
      </c>
      <c r="F1125">
        <v>274.35000000000002</v>
      </c>
      <c r="G1125">
        <v>-42.176085813641301</v>
      </c>
      <c r="H1125">
        <v>-0.33953870062418101</v>
      </c>
      <c r="I1125">
        <v>-13.922444216966401</v>
      </c>
      <c r="J1125">
        <v>3.58250041559634</v>
      </c>
      <c r="K1125">
        <v>284.24561300288502</v>
      </c>
      <c r="L1125">
        <v>305.08009298970501</v>
      </c>
      <c r="M1125">
        <v>50.808029167352601</v>
      </c>
      <c r="N1125">
        <v>0.56261847044164703</v>
      </c>
      <c r="O1125">
        <v>36.686714051394098</v>
      </c>
      <c r="P1125">
        <v>11.7742921165207</v>
      </c>
    </row>
    <row r="1126" spans="1:17" hidden="1" x14ac:dyDescent="0.3">
      <c r="A1126" t="s">
        <v>2412</v>
      </c>
      <c r="B1126" t="s">
        <v>2413</v>
      </c>
      <c r="C1126" t="s">
        <v>3151</v>
      </c>
      <c r="D1126" t="s">
        <v>502</v>
      </c>
      <c r="E1126">
        <v>2117.8192265099901</v>
      </c>
      <c r="F1126">
        <v>117.65</v>
      </c>
      <c r="G1126">
        <v>9.3039004525290796</v>
      </c>
      <c r="H1126">
        <v>0.533912220535945</v>
      </c>
      <c r="I1126">
        <v>-2.0825701006180299</v>
      </c>
      <c r="J1126">
        <v>3.28409370781343</v>
      </c>
      <c r="K1126">
        <v>120.136819350845</v>
      </c>
      <c r="L1126">
        <v>113.565936461437</v>
      </c>
      <c r="M1126">
        <v>48.942030052750198</v>
      </c>
      <c r="N1126">
        <v>1.44155376556461</v>
      </c>
      <c r="O1126">
        <v>26.6468338291542</v>
      </c>
      <c r="P1126">
        <v>39.8929845422116</v>
      </c>
      <c r="Q1126">
        <v>5.5110619799030001E-2</v>
      </c>
    </row>
    <row r="1127" spans="1:17" hidden="1" x14ac:dyDescent="0.3">
      <c r="A1127" t="s">
        <v>2414</v>
      </c>
      <c r="B1127" t="s">
        <v>2415</v>
      </c>
      <c r="C1127" t="s">
        <v>3151</v>
      </c>
      <c r="D1127" t="s">
        <v>75</v>
      </c>
      <c r="E1127">
        <v>2117.53340058</v>
      </c>
      <c r="F1127">
        <v>243.93</v>
      </c>
      <c r="G1127">
        <v>-12.8258103417153</v>
      </c>
      <c r="H1127">
        <v>5.2980889694585303</v>
      </c>
      <c r="I1127">
        <v>1.2126688153368099</v>
      </c>
      <c r="J1127">
        <v>-0.45189143861706599</v>
      </c>
      <c r="K1127">
        <v>241.08900989374999</v>
      </c>
      <c r="L1127">
        <v>232.05534824826</v>
      </c>
      <c r="M1127">
        <v>52.092052076518598</v>
      </c>
      <c r="N1127">
        <v>1.5881804390691601</v>
      </c>
      <c r="O1127">
        <v>12.532283851924699</v>
      </c>
      <c r="P1127">
        <v>26.388601036269399</v>
      </c>
      <c r="Q1127">
        <v>-5.1509519286542002E-2</v>
      </c>
    </row>
    <row r="1128" spans="1:17" hidden="1" x14ac:dyDescent="0.3">
      <c r="A1128" t="s">
        <v>2416</v>
      </c>
      <c r="B1128" t="s">
        <v>2417</v>
      </c>
      <c r="C1128" t="s">
        <v>3151</v>
      </c>
      <c r="D1128" t="s">
        <v>46</v>
      </c>
      <c r="E1128">
        <v>2100.167447625</v>
      </c>
      <c r="F1128">
        <v>497.25</v>
      </c>
      <c r="G1128">
        <v>-28.720405217248</v>
      </c>
      <c r="H1128">
        <v>-10.887006866400201</v>
      </c>
      <c r="I1128">
        <v>-31.944346206755</v>
      </c>
      <c r="J1128">
        <v>1.1414328799134501</v>
      </c>
      <c r="K1128">
        <v>536.11795740379603</v>
      </c>
      <c r="L1128">
        <v>560.14796695608197</v>
      </c>
      <c r="M1128">
        <v>38.160509986452197</v>
      </c>
      <c r="N1128">
        <v>0.363812325290998</v>
      </c>
      <c r="O1128">
        <v>70.940170940170901</v>
      </c>
      <c r="P1128">
        <v>14.9578083458559</v>
      </c>
      <c r="Q1128">
        <v>0.15955711021873001</v>
      </c>
    </row>
    <row r="1129" spans="1:17" hidden="1" x14ac:dyDescent="0.3">
      <c r="A1129" t="s">
        <v>2418</v>
      </c>
      <c r="B1129" t="s">
        <v>2419</v>
      </c>
      <c r="C1129" t="s">
        <v>3151</v>
      </c>
      <c r="D1129" t="s">
        <v>1591</v>
      </c>
      <c r="E1129">
        <v>2100.0393273119998</v>
      </c>
      <c r="F1129">
        <v>155.04</v>
      </c>
      <c r="G1129">
        <v>-5.5979711345448804</v>
      </c>
      <c r="H1129">
        <v>-2.4383918018803401</v>
      </c>
      <c r="I1129">
        <v>39.946688073218397</v>
      </c>
      <c r="J1129">
        <v>-0.70625119043705198</v>
      </c>
      <c r="K1129">
        <v>159.14107229208599</v>
      </c>
      <c r="L1129">
        <v>132.92778078669301</v>
      </c>
      <c r="M1129">
        <v>44.578561725409003</v>
      </c>
      <c r="N1129">
        <v>0.37749770782356801</v>
      </c>
      <c r="O1129">
        <v>31.514447884416899</v>
      </c>
      <c r="P1129">
        <v>71.220320265046894</v>
      </c>
      <c r="Q1129">
        <v>8.3572210005303002E-2</v>
      </c>
    </row>
    <row r="1130" spans="1:17" hidden="1" x14ac:dyDescent="0.3">
      <c r="A1130" t="s">
        <v>2420</v>
      </c>
      <c r="B1130" t="s">
        <v>2421</v>
      </c>
      <c r="C1130" t="s">
        <v>3151</v>
      </c>
      <c r="D1130" t="s">
        <v>277</v>
      </c>
      <c r="E1130">
        <v>2098.248376</v>
      </c>
      <c r="F1130">
        <v>3292</v>
      </c>
      <c r="G1130">
        <v>882.48644434280902</v>
      </c>
      <c r="H1130">
        <v>-3.6896151786771498</v>
      </c>
      <c r="I1130">
        <v>214.74975196416901</v>
      </c>
      <c r="J1130">
        <v>7.2490655903316199</v>
      </c>
      <c r="K1130">
        <v>3336.7650266118499</v>
      </c>
      <c r="L1130">
        <v>2358.49118155309</v>
      </c>
      <c r="M1130">
        <v>50.1830739804847</v>
      </c>
      <c r="N1130">
        <v>2.0429665987110899</v>
      </c>
      <c r="O1130">
        <v>26.822600243013301</v>
      </c>
      <c r="P1130">
        <v>1023.5494880546</v>
      </c>
    </row>
    <row r="1131" spans="1:17" hidden="1" x14ac:dyDescent="0.3">
      <c r="A1131" t="s">
        <v>2422</v>
      </c>
      <c r="B1131" t="s">
        <v>2423</v>
      </c>
      <c r="C1131" t="s">
        <v>3151</v>
      </c>
      <c r="D1131" t="s">
        <v>1027</v>
      </c>
      <c r="E1131">
        <v>2093.930476</v>
      </c>
      <c r="F1131">
        <v>917.65</v>
      </c>
      <c r="G1131">
        <v>2.2359319142102398</v>
      </c>
      <c r="H1131">
        <v>-6.3641140952535302</v>
      </c>
      <c r="I1131">
        <v>13.4727351397279</v>
      </c>
      <c r="J1131">
        <v>0.92188872044270898</v>
      </c>
      <c r="K1131">
        <v>987.68619785049998</v>
      </c>
      <c r="L1131">
        <v>893.20912644898203</v>
      </c>
      <c r="M1131">
        <v>43.188936595919401</v>
      </c>
      <c r="N1131">
        <v>0.36275170694248499</v>
      </c>
      <c r="O1131">
        <v>45.4803029477469</v>
      </c>
      <c r="P1131">
        <v>42.813788810209303</v>
      </c>
      <c r="Q1131">
        <v>2.7826309980892E-2</v>
      </c>
    </row>
    <row r="1132" spans="1:17" hidden="1" x14ac:dyDescent="0.3">
      <c r="A1132" t="s">
        <v>1804</v>
      </c>
      <c r="B1132" t="s">
        <v>2424</v>
      </c>
      <c r="C1132" t="s">
        <v>3151</v>
      </c>
      <c r="D1132" t="s">
        <v>1806</v>
      </c>
      <c r="E1132">
        <v>2091.9342556299998</v>
      </c>
      <c r="F1132">
        <v>31.77</v>
      </c>
      <c r="G1132">
        <v>-13.400795314666601</v>
      </c>
      <c r="H1132">
        <v>-3.37099288006252</v>
      </c>
      <c r="I1132">
        <v>-18.584517226789</v>
      </c>
      <c r="J1132">
        <v>5.6104980323313196</v>
      </c>
      <c r="K1132">
        <v>34.134070733066501</v>
      </c>
      <c r="L1132">
        <v>34.903116868232402</v>
      </c>
      <c r="M1132">
        <v>49.333103027404697</v>
      </c>
      <c r="N1132">
        <v>1.2244440229795199</v>
      </c>
      <c r="O1132">
        <v>44.633301857097898</v>
      </c>
      <c r="P1132">
        <v>17.016574585635301</v>
      </c>
      <c r="Q1132">
        <v>7.0291434656782004E-2</v>
      </c>
    </row>
    <row r="1133" spans="1:17" hidden="1" x14ac:dyDescent="0.3">
      <c r="A1133" t="s">
        <v>2425</v>
      </c>
      <c r="B1133" t="s">
        <v>2426</v>
      </c>
      <c r="C1133" t="s">
        <v>3151</v>
      </c>
      <c r="D1133" t="s">
        <v>117</v>
      </c>
      <c r="E1133">
        <v>2090.7063010470001</v>
      </c>
      <c r="F1133">
        <v>144.69</v>
      </c>
      <c r="G1133">
        <v>-35.836455675067498</v>
      </c>
      <c r="H1133">
        <v>-7.6960824244537003</v>
      </c>
      <c r="I1133">
        <v>-26.9196741338639</v>
      </c>
      <c r="J1133">
        <v>-1.3005839689972001</v>
      </c>
      <c r="K1133">
        <v>155.137125319002</v>
      </c>
      <c r="L1133">
        <v>161.01201966198801</v>
      </c>
      <c r="M1133">
        <v>35.030540226789199</v>
      </c>
      <c r="N1133">
        <v>0.37491608253064101</v>
      </c>
      <c r="O1133">
        <v>47.073052733430004</v>
      </c>
      <c r="P1133">
        <v>7.17777777777777</v>
      </c>
      <c r="Q1133">
        <v>-1.4650626269350001E-3</v>
      </c>
    </row>
    <row r="1134" spans="1:17" hidden="1" x14ac:dyDescent="0.3">
      <c r="A1134" t="s">
        <v>2427</v>
      </c>
      <c r="B1134" t="s">
        <v>2428</v>
      </c>
      <c r="C1134" t="s">
        <v>3151</v>
      </c>
      <c r="D1134" t="s">
        <v>75</v>
      </c>
      <c r="E1134">
        <v>2082.9471217800001</v>
      </c>
      <c r="F1134">
        <v>2762.2</v>
      </c>
      <c r="G1134">
        <v>-27.8224477326707</v>
      </c>
      <c r="H1134">
        <v>-3.9670900474080701</v>
      </c>
      <c r="I1134">
        <v>-4.7159748862129804</v>
      </c>
      <c r="J1134">
        <v>0.377137732516857</v>
      </c>
      <c r="K1134">
        <v>2830.54887307327</v>
      </c>
      <c r="L1134">
        <v>2825.1971781348202</v>
      </c>
      <c r="M1134">
        <v>49.472116539528699</v>
      </c>
      <c r="N1134">
        <v>0.52735854170408802</v>
      </c>
      <c r="O1134">
        <v>14.8052277170371</v>
      </c>
      <c r="P1134">
        <v>17.758403853942301</v>
      </c>
      <c r="Q1134">
        <v>-0.124040389065584</v>
      </c>
    </row>
    <row r="1135" spans="1:17" hidden="1" x14ac:dyDescent="0.3">
      <c r="A1135" t="s">
        <v>2429</v>
      </c>
      <c r="B1135" t="s">
        <v>2430</v>
      </c>
      <c r="C1135" t="s">
        <v>3151</v>
      </c>
      <c r="D1135" t="s">
        <v>322</v>
      </c>
      <c r="E1135">
        <v>2081.10055629</v>
      </c>
      <c r="F1135">
        <v>809.65</v>
      </c>
      <c r="G1135">
        <v>39.029806789918602</v>
      </c>
      <c r="H1135">
        <v>-8.3783121335079898</v>
      </c>
      <c r="I1135">
        <v>-7.7245897821310798</v>
      </c>
      <c r="J1135">
        <v>2.6218203535820002</v>
      </c>
      <c r="K1135">
        <v>857.03851094632705</v>
      </c>
      <c r="L1135">
        <v>777.09250538494098</v>
      </c>
      <c r="M1135">
        <v>50.067742100481702</v>
      </c>
      <c r="N1135">
        <v>0.71890084065418303</v>
      </c>
      <c r="O1135">
        <v>50.064842833322999</v>
      </c>
      <c r="P1135">
        <v>84.388521976770605</v>
      </c>
      <c r="Q1135">
        <v>0.10821073116155799</v>
      </c>
    </row>
    <row r="1136" spans="1:17" hidden="1" x14ac:dyDescent="0.3">
      <c r="A1136" t="s">
        <v>2431</v>
      </c>
      <c r="B1136" t="s">
        <v>2432</v>
      </c>
      <c r="C1136" t="s">
        <v>3151</v>
      </c>
      <c r="D1136" t="s">
        <v>463</v>
      </c>
      <c r="E1136">
        <v>2075.5910159999999</v>
      </c>
      <c r="F1136">
        <v>261</v>
      </c>
      <c r="G1136">
        <v>-22.423304318268102</v>
      </c>
      <c r="H1136">
        <v>-3.1263326042852499</v>
      </c>
      <c r="I1136">
        <v>-9.9459883769570698</v>
      </c>
      <c r="J1136">
        <v>-0.28280969195168099</v>
      </c>
      <c r="K1136">
        <v>285.84265879949999</v>
      </c>
      <c r="L1136">
        <v>283.26502851780498</v>
      </c>
      <c r="M1136">
        <v>39.2059473378063</v>
      </c>
      <c r="N1136">
        <v>0.30091211256771</v>
      </c>
      <c r="O1136">
        <v>38.697318007662801</v>
      </c>
      <c r="P1136">
        <v>15.0540004408199</v>
      </c>
      <c r="Q1136">
        <v>-7.9784972109485E-2</v>
      </c>
    </row>
    <row r="1137" spans="1:17" hidden="1" x14ac:dyDescent="0.3">
      <c r="A1137" t="s">
        <v>2433</v>
      </c>
      <c r="B1137" t="s">
        <v>2434</v>
      </c>
      <c r="C1137" t="s">
        <v>3151</v>
      </c>
      <c r="D1137" t="s">
        <v>470</v>
      </c>
      <c r="E1137">
        <v>2072.82071976</v>
      </c>
      <c r="F1137">
        <v>320.2</v>
      </c>
      <c r="G1137">
        <v>14.628511547273799</v>
      </c>
      <c r="H1137">
        <v>-6.1721883693167499</v>
      </c>
      <c r="I1137">
        <v>-27.418689494920599</v>
      </c>
      <c r="J1137">
        <v>4.7557024815656597</v>
      </c>
      <c r="K1137">
        <v>354.84421828465298</v>
      </c>
      <c r="L1137">
        <v>361.19699734764998</v>
      </c>
      <c r="M1137">
        <v>50.048753304837803</v>
      </c>
      <c r="N1137">
        <v>1.2869853195065499</v>
      </c>
      <c r="O1137">
        <v>60.430980637101797</v>
      </c>
      <c r="P1137">
        <v>44.104410441044102</v>
      </c>
      <c r="Q1137">
        <v>0.116795099421081</v>
      </c>
    </row>
    <row r="1138" spans="1:17" hidden="1" x14ac:dyDescent="0.3">
      <c r="A1138" t="s">
        <v>2435</v>
      </c>
      <c r="B1138" t="s">
        <v>2436</v>
      </c>
      <c r="C1138" t="s">
        <v>3151</v>
      </c>
      <c r="D1138" t="s">
        <v>194</v>
      </c>
      <c r="E1138">
        <v>2056.654603378</v>
      </c>
      <c r="F1138">
        <v>183.29</v>
      </c>
      <c r="G1138">
        <v>33.423506640483502</v>
      </c>
      <c r="H1138">
        <v>-0.869766017348789</v>
      </c>
      <c r="I1138">
        <v>18.762434818934199</v>
      </c>
      <c r="J1138">
        <v>-1.4537542128960499</v>
      </c>
      <c r="K1138">
        <v>186.07077577080599</v>
      </c>
      <c r="L1138">
        <v>161.03039561667899</v>
      </c>
      <c r="M1138">
        <v>44.3650633768559</v>
      </c>
      <c r="N1138">
        <v>0.38813597448745402</v>
      </c>
      <c r="O1138">
        <v>18.626220743084701</v>
      </c>
      <c r="P1138">
        <v>63.651785714285701</v>
      </c>
      <c r="Q1138">
        <v>5.1284927602199E-2</v>
      </c>
    </row>
    <row r="1139" spans="1:17" hidden="1" x14ac:dyDescent="0.3">
      <c r="A1139" t="s">
        <v>2437</v>
      </c>
      <c r="B1139" t="s">
        <v>2438</v>
      </c>
      <c r="C1139" t="s">
        <v>3151</v>
      </c>
      <c r="D1139" t="s">
        <v>397</v>
      </c>
      <c r="E1139">
        <v>2044.3638599999999</v>
      </c>
      <c r="F1139">
        <v>182.1</v>
      </c>
      <c r="G1139">
        <v>141.26455129193101</v>
      </c>
      <c r="H1139">
        <v>14.7192011504488</v>
      </c>
      <c r="I1139">
        <v>13.372101845238801</v>
      </c>
      <c r="J1139">
        <v>11.334930601492699</v>
      </c>
      <c r="K1139">
        <v>176.61670435741399</v>
      </c>
      <c r="L1139">
        <v>150.19776592406899</v>
      </c>
      <c r="M1139">
        <v>68.159033130922793</v>
      </c>
      <c r="N1139">
        <v>0.49324330245780201</v>
      </c>
      <c r="O1139">
        <v>13.6738056013179</v>
      </c>
      <c r="P1139">
        <v>175.90909090909</v>
      </c>
      <c r="Q1139">
        <v>0.16863925924701001</v>
      </c>
    </row>
    <row r="1140" spans="1:17" hidden="1" x14ac:dyDescent="0.3">
      <c r="A1140" t="s">
        <v>2439</v>
      </c>
      <c r="B1140" t="s">
        <v>2440</v>
      </c>
      <c r="C1140" t="s">
        <v>3151</v>
      </c>
      <c r="D1140" t="s">
        <v>202</v>
      </c>
      <c r="E1140">
        <v>2041.9179396</v>
      </c>
      <c r="F1140">
        <v>1255.6500000000001</v>
      </c>
      <c r="G1140">
        <v>27.0890631593752</v>
      </c>
      <c r="H1140">
        <v>-1.5858972618202301</v>
      </c>
      <c r="I1140">
        <v>30.0143220353823</v>
      </c>
      <c r="J1140">
        <v>1.7135613495240301</v>
      </c>
      <c r="K1140">
        <v>1307.1584369699899</v>
      </c>
      <c r="L1140">
        <v>1165.8672743091199</v>
      </c>
      <c r="M1140">
        <v>42.350796438843602</v>
      </c>
      <c r="N1140">
        <v>0.41551830259943301</v>
      </c>
      <c r="O1140">
        <v>22.7969577509656</v>
      </c>
      <c r="P1140">
        <v>61.904454902971999</v>
      </c>
      <c r="Q1140">
        <v>4.8422413094832001E-2</v>
      </c>
    </row>
    <row r="1141" spans="1:17" hidden="1" x14ac:dyDescent="0.3">
      <c r="A1141" t="s">
        <v>2441</v>
      </c>
      <c r="B1141" t="s">
        <v>2442</v>
      </c>
      <c r="C1141" t="s">
        <v>3151</v>
      </c>
      <c r="D1141" t="s">
        <v>284</v>
      </c>
      <c r="E1141">
        <v>2039.16437615</v>
      </c>
      <c r="F1141">
        <v>411.35</v>
      </c>
      <c r="G1141">
        <v>-59.2533124556453</v>
      </c>
      <c r="H1141">
        <v>4.1214753493376204</v>
      </c>
      <c r="I1141">
        <v>-10.1781010268356</v>
      </c>
      <c r="J1141">
        <v>4.1815366056503196</v>
      </c>
      <c r="K1141">
        <v>424.40516833805799</v>
      </c>
      <c r="L1141">
        <v>438.210162117663</v>
      </c>
      <c r="M1141">
        <v>55.644871571958902</v>
      </c>
      <c r="N1141">
        <v>0.38825631094818702</v>
      </c>
      <c r="O1141">
        <v>52.352011668895003</v>
      </c>
      <c r="P1141">
        <v>24.651515151515099</v>
      </c>
      <c r="Q1141">
        <v>1.3746371431733E-2</v>
      </c>
    </row>
    <row r="1142" spans="1:17" hidden="1" x14ac:dyDescent="0.3">
      <c r="A1142" t="s">
        <v>2443</v>
      </c>
      <c r="B1142" t="s">
        <v>2444</v>
      </c>
      <c r="C1142" t="s">
        <v>3151</v>
      </c>
      <c r="D1142" t="s">
        <v>438</v>
      </c>
      <c r="E1142">
        <v>2038.93282582599</v>
      </c>
      <c r="F1142">
        <v>135.46</v>
      </c>
      <c r="G1142">
        <v>96.850856212996405</v>
      </c>
      <c r="H1142">
        <v>7.3824879731730704</v>
      </c>
      <c r="I1142">
        <v>22.6706189005975</v>
      </c>
      <c r="J1142">
        <v>9.4725551192103694</v>
      </c>
      <c r="K1142">
        <v>131.77597633517999</v>
      </c>
      <c r="L1142">
        <v>117.25258539905499</v>
      </c>
      <c r="M1142">
        <v>61.8577342506251</v>
      </c>
      <c r="N1142">
        <v>0.91783561073150399</v>
      </c>
      <c r="O1142">
        <v>21.364240366159699</v>
      </c>
      <c r="P1142">
        <v>135.582608695652</v>
      </c>
      <c r="Q1142">
        <v>0.104201131175016</v>
      </c>
    </row>
    <row r="1143" spans="1:17" hidden="1" x14ac:dyDescent="0.3">
      <c r="A1143" t="s">
        <v>2445</v>
      </c>
      <c r="B1143" t="s">
        <v>2446</v>
      </c>
      <c r="C1143" t="s">
        <v>3151</v>
      </c>
      <c r="D1143" t="s">
        <v>265</v>
      </c>
      <c r="E1143">
        <v>2038.20329015999</v>
      </c>
      <c r="F1143">
        <v>565.54999999999995</v>
      </c>
      <c r="G1143">
        <v>-11.623104462472501</v>
      </c>
      <c r="H1143">
        <v>1.0857827711520001</v>
      </c>
      <c r="I1143">
        <v>-23.083606442298102</v>
      </c>
      <c r="J1143">
        <v>-0.12683361893433401</v>
      </c>
      <c r="K1143">
        <v>596.354970725969</v>
      </c>
      <c r="L1143">
        <v>605.74157983762302</v>
      </c>
      <c r="M1143">
        <v>48.065999750764199</v>
      </c>
      <c r="N1143">
        <v>0.736354073193902</v>
      </c>
      <c r="O1143">
        <v>65.325789054902302</v>
      </c>
      <c r="P1143">
        <v>21.3496405965025</v>
      </c>
      <c r="Q1143">
        <v>6.1181101684097003E-2</v>
      </c>
    </row>
    <row r="1144" spans="1:17" hidden="1" x14ac:dyDescent="0.3">
      <c r="A1144" t="s">
        <v>2447</v>
      </c>
      <c r="B1144" t="s">
        <v>2448</v>
      </c>
      <c r="C1144" t="s">
        <v>3151</v>
      </c>
      <c r="D1144" t="s">
        <v>473</v>
      </c>
      <c r="E1144">
        <v>2035.1739047999999</v>
      </c>
      <c r="F1144">
        <v>392.55</v>
      </c>
      <c r="G1144">
        <v>-45.768086916773797</v>
      </c>
      <c r="H1144">
        <v>-2.6011458282959099</v>
      </c>
      <c r="I1144">
        <v>-19.545496719445701</v>
      </c>
      <c r="J1144">
        <v>-5.6418374542681402</v>
      </c>
      <c r="K1144">
        <v>421.17497430697301</v>
      </c>
      <c r="L1144">
        <v>444.143301277462</v>
      </c>
      <c r="M1144">
        <v>19.990670644564101</v>
      </c>
      <c r="N1144">
        <v>1.07052433905876</v>
      </c>
      <c r="O1144">
        <v>43.510380843204601</v>
      </c>
      <c r="P1144">
        <v>3.0179766434850999</v>
      </c>
      <c r="Q1144">
        <v>-2.0952005902485998E-2</v>
      </c>
    </row>
    <row r="1145" spans="1:17" hidden="1" x14ac:dyDescent="0.3">
      <c r="A1145" t="s">
        <v>2449</v>
      </c>
      <c r="B1145" t="s">
        <v>2450</v>
      </c>
      <c r="C1145" t="s">
        <v>3151</v>
      </c>
      <c r="D1145" t="s">
        <v>543</v>
      </c>
      <c r="E1145">
        <v>2030.15597617</v>
      </c>
      <c r="F1145">
        <v>331.45</v>
      </c>
      <c r="G1145">
        <v>92.058300741192895</v>
      </c>
      <c r="H1145">
        <v>10.7059635919599</v>
      </c>
      <c r="I1145">
        <v>128.57554444469801</v>
      </c>
      <c r="J1145">
        <v>1.6740410641058101</v>
      </c>
      <c r="K1145">
        <v>281.87099964948698</v>
      </c>
      <c r="L1145">
        <v>203.56130092579801</v>
      </c>
      <c r="M1145">
        <v>54.9553990688322</v>
      </c>
      <c r="N1145">
        <v>0.17125640422385999</v>
      </c>
      <c r="O1145">
        <v>10.807059888369199</v>
      </c>
      <c r="P1145">
        <v>195.01557632398701</v>
      </c>
      <c r="Q1145">
        <v>4.0326770816471999E-2</v>
      </c>
    </row>
    <row r="1146" spans="1:17" hidden="1" x14ac:dyDescent="0.3">
      <c r="A1146" t="s">
        <v>2451</v>
      </c>
      <c r="B1146" t="s">
        <v>2452</v>
      </c>
      <c r="C1146" t="s">
        <v>3151</v>
      </c>
      <c r="D1146" t="s">
        <v>438</v>
      </c>
      <c r="E1146">
        <v>2030.0717924999999</v>
      </c>
      <c r="F1146">
        <v>3402.45</v>
      </c>
      <c r="G1146">
        <v>93.400990052810997</v>
      </c>
      <c r="H1146">
        <v>27.239967221117499</v>
      </c>
      <c r="I1146">
        <v>32.938179564709898</v>
      </c>
      <c r="J1146">
        <v>16.117792883346699</v>
      </c>
      <c r="K1146">
        <v>3136.8390045903202</v>
      </c>
      <c r="L1146">
        <v>2625.5146090204798</v>
      </c>
      <c r="M1146">
        <v>73.182758839898696</v>
      </c>
      <c r="N1146">
        <v>0.904773302171474</v>
      </c>
      <c r="O1146">
        <v>20.067892254111001</v>
      </c>
      <c r="P1146">
        <v>158.74144486692001</v>
      </c>
      <c r="Q1146">
        <v>0.13078746399105001</v>
      </c>
    </row>
    <row r="1147" spans="1:17" hidden="1" x14ac:dyDescent="0.3">
      <c r="A1147" t="s">
        <v>2453</v>
      </c>
      <c r="B1147" t="s">
        <v>2454</v>
      </c>
      <c r="C1147" t="s">
        <v>3151</v>
      </c>
      <c r="D1147" t="s">
        <v>277</v>
      </c>
      <c r="E1147">
        <v>2027.5795461119999</v>
      </c>
      <c r="F1147">
        <v>197.94</v>
      </c>
      <c r="G1147">
        <v>-32.643831980970603</v>
      </c>
      <c r="H1147">
        <v>-0.83733615536283801</v>
      </c>
      <c r="I1147">
        <v>-12.859089905826799</v>
      </c>
      <c r="J1147">
        <v>-0.33359747687657798</v>
      </c>
      <c r="K1147">
        <v>210.54758142345901</v>
      </c>
      <c r="M1147">
        <v>42.583023757115498</v>
      </c>
      <c r="O1147">
        <v>33.368697585126803</v>
      </c>
      <c r="P1147">
        <v>5.7936932121859899</v>
      </c>
    </row>
    <row r="1148" spans="1:17" hidden="1" x14ac:dyDescent="0.3">
      <c r="A1148" t="s">
        <v>2455</v>
      </c>
      <c r="B1148" t="s">
        <v>2456</v>
      </c>
      <c r="C1148" t="s">
        <v>3151</v>
      </c>
      <c r="D1148" t="s">
        <v>473</v>
      </c>
      <c r="E1148">
        <v>2026.4584790450001</v>
      </c>
      <c r="F1148">
        <v>390.95</v>
      </c>
      <c r="G1148">
        <v>17.556788198975202</v>
      </c>
      <c r="H1148">
        <v>21.890193539904701</v>
      </c>
      <c r="I1148">
        <v>-0.19038680069854</v>
      </c>
      <c r="J1148">
        <v>1.9513007269337701</v>
      </c>
      <c r="K1148">
        <v>366.54888923156602</v>
      </c>
      <c r="L1148">
        <v>352.37029792075202</v>
      </c>
      <c r="M1148">
        <v>62.831139300849699</v>
      </c>
      <c r="N1148">
        <v>0.92249476445151402</v>
      </c>
      <c r="O1148">
        <v>15.7437012405678</v>
      </c>
      <c r="P1148">
        <v>46.560449859418902</v>
      </c>
      <c r="Q1148">
        <v>-2.9311178929668998E-2</v>
      </c>
    </row>
    <row r="1149" spans="1:17" hidden="1" x14ac:dyDescent="0.3">
      <c r="A1149" t="s">
        <v>2457</v>
      </c>
      <c r="B1149" t="s">
        <v>2458</v>
      </c>
      <c r="C1149" t="s">
        <v>3151</v>
      </c>
      <c r="D1149" t="s">
        <v>548</v>
      </c>
      <c r="E1149">
        <v>2020.24061822</v>
      </c>
      <c r="F1149">
        <v>833.8</v>
      </c>
      <c r="G1149">
        <v>60.106552562257299</v>
      </c>
      <c r="H1149">
        <v>56.620828482639403</v>
      </c>
      <c r="I1149">
        <v>84.465721234567198</v>
      </c>
      <c r="J1149">
        <v>26.3602672247527</v>
      </c>
      <c r="K1149">
        <v>595.24591796828804</v>
      </c>
      <c r="L1149">
        <v>524.16862413093099</v>
      </c>
      <c r="M1149">
        <v>89.595679411978594</v>
      </c>
      <c r="N1149">
        <v>4.41751220448465</v>
      </c>
      <c r="O1149">
        <v>1.6670664427920401</v>
      </c>
      <c r="P1149">
        <v>147.015256998963</v>
      </c>
      <c r="Q1149">
        <v>0.18526005782932101</v>
      </c>
    </row>
    <row r="1150" spans="1:17" hidden="1" x14ac:dyDescent="0.3">
      <c r="A1150" t="s">
        <v>2459</v>
      </c>
      <c r="B1150" t="s">
        <v>2460</v>
      </c>
      <c r="C1150" t="s">
        <v>3151</v>
      </c>
      <c r="D1150" t="s">
        <v>1316</v>
      </c>
      <c r="E1150">
        <v>2014.0747487000001</v>
      </c>
      <c r="F1150">
        <v>775.4</v>
      </c>
      <c r="G1150">
        <v>-5.1573428402849997</v>
      </c>
      <c r="H1150">
        <v>1.6868247958540801</v>
      </c>
      <c r="I1150">
        <v>17.712450939166299</v>
      </c>
      <c r="J1150">
        <v>-0.16320196139965401</v>
      </c>
      <c r="K1150">
        <v>774.96566277058901</v>
      </c>
      <c r="L1150">
        <v>727.46289030499099</v>
      </c>
      <c r="M1150">
        <v>49.965364311122698</v>
      </c>
      <c r="N1150">
        <v>0.35015778560695598</v>
      </c>
      <c r="O1150">
        <v>28.772246582409</v>
      </c>
      <c r="P1150">
        <v>71.738648947951205</v>
      </c>
      <c r="Q1150">
        <v>-4.2650411224970999E-2</v>
      </c>
    </row>
    <row r="1151" spans="1:17" hidden="1" x14ac:dyDescent="0.3">
      <c r="A1151" t="s">
        <v>2461</v>
      </c>
      <c r="B1151" t="s">
        <v>2462</v>
      </c>
      <c r="C1151" t="s">
        <v>3151</v>
      </c>
      <c r="D1151" t="s">
        <v>120</v>
      </c>
      <c r="E1151">
        <v>2012.1799563</v>
      </c>
      <c r="F1151">
        <v>130.69999999999999</v>
      </c>
      <c r="G1151">
        <v>-31.720580774165999</v>
      </c>
      <c r="H1151">
        <v>-0.254745459124391</v>
      </c>
      <c r="I1151">
        <v>0.98084335292972302</v>
      </c>
      <c r="J1151">
        <v>10.295512968190501</v>
      </c>
      <c r="K1151">
        <v>134.644525256516</v>
      </c>
      <c r="L1151">
        <v>124.90174836045701</v>
      </c>
      <c r="M1151">
        <v>60.001850177096003</v>
      </c>
      <c r="N1151">
        <v>0.55506828777807204</v>
      </c>
      <c r="O1151">
        <v>36.725325172149901</v>
      </c>
      <c r="P1151">
        <v>47.683615819209002</v>
      </c>
      <c r="Q1151">
        <v>0.156546022614687</v>
      </c>
    </row>
    <row r="1152" spans="1:17" hidden="1" x14ac:dyDescent="0.3">
      <c r="A1152" t="s">
        <v>2463</v>
      </c>
      <c r="B1152" t="s">
        <v>2464</v>
      </c>
      <c r="C1152" t="s">
        <v>3151</v>
      </c>
      <c r="D1152" t="s">
        <v>158</v>
      </c>
      <c r="E1152">
        <v>2006.97</v>
      </c>
      <c r="F1152">
        <v>2012</v>
      </c>
      <c r="G1152">
        <v>-31.5909073382619</v>
      </c>
      <c r="H1152">
        <v>5.6665266526384404</v>
      </c>
      <c r="I1152">
        <v>-20.330026359491299</v>
      </c>
      <c r="J1152">
        <v>-0.49915996120035799</v>
      </c>
      <c r="K1152">
        <v>2046.3366127440599</v>
      </c>
      <c r="L1152">
        <v>2070.7603263492401</v>
      </c>
      <c r="M1152">
        <v>51.651241261938999</v>
      </c>
      <c r="N1152">
        <v>2.2837558602397898</v>
      </c>
      <c r="O1152">
        <v>38.106361829025801</v>
      </c>
      <c r="P1152">
        <v>19.0532544378698</v>
      </c>
      <c r="Q1152">
        <v>0.12813518088935899</v>
      </c>
    </row>
    <row r="1153" spans="1:17" hidden="1" x14ac:dyDescent="0.3">
      <c r="A1153" t="s">
        <v>2465</v>
      </c>
      <c r="B1153" t="s">
        <v>2466</v>
      </c>
      <c r="C1153" t="s">
        <v>3151</v>
      </c>
      <c r="D1153" t="s">
        <v>307</v>
      </c>
      <c r="E1153">
        <v>2006.635792</v>
      </c>
      <c r="F1153">
        <v>1497.4</v>
      </c>
      <c r="G1153">
        <v>360.72853668514699</v>
      </c>
      <c r="H1153">
        <v>12.7465517282064</v>
      </c>
      <c r="I1153">
        <v>32.426811556276597</v>
      </c>
      <c r="J1153">
        <v>1.6570325456339701</v>
      </c>
      <c r="K1153">
        <v>1430.4445268807101</v>
      </c>
      <c r="L1153">
        <v>1069.91623714138</v>
      </c>
      <c r="M1153">
        <v>58.593652585939502</v>
      </c>
      <c r="N1153">
        <v>0.33482961966932601</v>
      </c>
      <c r="O1153">
        <v>8.5147589154534504</v>
      </c>
      <c r="P1153">
        <v>468.488990129081</v>
      </c>
      <c r="Q1153">
        <v>0.20130943969912399</v>
      </c>
    </row>
    <row r="1154" spans="1:17" hidden="1" x14ac:dyDescent="0.3">
      <c r="A1154" t="s">
        <v>2467</v>
      </c>
      <c r="B1154" t="s">
        <v>2468</v>
      </c>
      <c r="C1154" t="s">
        <v>3151</v>
      </c>
      <c r="D1154" t="s">
        <v>139</v>
      </c>
      <c r="E1154">
        <v>2004.6940463999999</v>
      </c>
      <c r="F1154">
        <v>110.68</v>
      </c>
      <c r="G1154">
        <v>149.21374162008701</v>
      </c>
      <c r="H1154">
        <v>8.0089888594749592</v>
      </c>
      <c r="I1154">
        <v>-0.60607247954210697</v>
      </c>
      <c r="J1154">
        <v>-13.9417019295436</v>
      </c>
      <c r="K1154">
        <v>120.57283668201001</v>
      </c>
      <c r="L1154">
        <v>104.139412411771</v>
      </c>
      <c r="M1154">
        <v>32.2549761008326</v>
      </c>
      <c r="N1154">
        <v>1.68907816093925</v>
      </c>
      <c r="O1154">
        <v>28.695337911094999</v>
      </c>
      <c r="P1154">
        <v>188.755543960344</v>
      </c>
    </row>
    <row r="1155" spans="1:17" hidden="1" x14ac:dyDescent="0.3">
      <c r="A1155" t="s">
        <v>2469</v>
      </c>
      <c r="B1155" t="s">
        <v>2470</v>
      </c>
      <c r="C1155" t="s">
        <v>3151</v>
      </c>
      <c r="D1155" t="s">
        <v>543</v>
      </c>
      <c r="E1155">
        <v>2002.7286926249999</v>
      </c>
      <c r="F1155">
        <v>2354.25</v>
      </c>
      <c r="G1155">
        <v>15.0555266209255</v>
      </c>
      <c r="H1155">
        <v>4.2300086937221897</v>
      </c>
      <c r="I1155">
        <v>31.6661249782989</v>
      </c>
      <c r="J1155">
        <v>5.1259117200920201</v>
      </c>
      <c r="K1155">
        <v>2387.9790592407498</v>
      </c>
      <c r="L1155">
        <v>2151.80835548293</v>
      </c>
      <c r="M1155">
        <v>57.947815502954001</v>
      </c>
      <c r="N1155">
        <v>0.69983348184744498</v>
      </c>
      <c r="O1155">
        <v>43.527662737602199</v>
      </c>
      <c r="P1155">
        <v>82.0976911474649</v>
      </c>
      <c r="Q1155">
        <v>-2.129227454546E-2</v>
      </c>
    </row>
    <row r="1156" spans="1:17" hidden="1" x14ac:dyDescent="0.3">
      <c r="A1156" t="s">
        <v>2471</v>
      </c>
      <c r="B1156" t="s">
        <v>2472</v>
      </c>
      <c r="C1156" t="s">
        <v>3151</v>
      </c>
      <c r="D1156" t="s">
        <v>256</v>
      </c>
      <c r="E1156">
        <v>1994.9199902400001</v>
      </c>
      <c r="F1156">
        <v>40.799999999999997</v>
      </c>
      <c r="G1156">
        <v>4.1561135760572299</v>
      </c>
      <c r="H1156">
        <v>-5.03773943241083</v>
      </c>
      <c r="I1156">
        <v>-14.897781339710001</v>
      </c>
      <c r="J1156">
        <v>1.57616286513549</v>
      </c>
      <c r="K1156">
        <v>45.129236558109</v>
      </c>
      <c r="L1156">
        <v>44.233663756727204</v>
      </c>
      <c r="M1156">
        <v>40.171804576051102</v>
      </c>
      <c r="N1156">
        <v>0.46294775450440201</v>
      </c>
      <c r="O1156">
        <v>68.823529411764696</v>
      </c>
      <c r="P1156">
        <v>39.821795750513999</v>
      </c>
      <c r="Q1156">
        <v>5.5622695288521998E-2</v>
      </c>
    </row>
    <row r="1157" spans="1:17" hidden="1" x14ac:dyDescent="0.3">
      <c r="A1157" t="s">
        <v>2473</v>
      </c>
      <c r="B1157" t="s">
        <v>2474</v>
      </c>
      <c r="C1157" t="s">
        <v>3151</v>
      </c>
      <c r="D1157" t="s">
        <v>265</v>
      </c>
      <c r="E1157">
        <v>1992.6955562999999</v>
      </c>
      <c r="F1157">
        <v>443</v>
      </c>
      <c r="G1157">
        <v>-47.203149721633501</v>
      </c>
      <c r="H1157">
        <v>-1.7591440456387499</v>
      </c>
      <c r="I1157">
        <v>-26.2335463632437</v>
      </c>
      <c r="J1157">
        <v>-0.78541104682754004</v>
      </c>
      <c r="K1157">
        <v>468.042813517122</v>
      </c>
      <c r="L1157">
        <v>508.77069798201802</v>
      </c>
      <c r="M1157">
        <v>31.2929623794417</v>
      </c>
      <c r="N1157">
        <v>0.51379820672674004</v>
      </c>
      <c r="O1157">
        <v>44.051918735891597</v>
      </c>
      <c r="P1157">
        <v>2.9514292354171499</v>
      </c>
    </row>
    <row r="1158" spans="1:17" hidden="1" x14ac:dyDescent="0.3">
      <c r="A1158" t="s">
        <v>2475</v>
      </c>
      <c r="B1158" t="s">
        <v>2476</v>
      </c>
      <c r="C1158" t="s">
        <v>3151</v>
      </c>
      <c r="D1158" t="s">
        <v>2477</v>
      </c>
      <c r="E1158">
        <v>1990.52</v>
      </c>
      <c r="F1158">
        <v>710.9</v>
      </c>
      <c r="G1158">
        <v>288.865913123094</v>
      </c>
      <c r="H1158">
        <v>36.4864510344377</v>
      </c>
      <c r="I1158">
        <v>57.919080797845098</v>
      </c>
      <c r="J1158">
        <v>-4.2132114456021803</v>
      </c>
      <c r="K1158">
        <v>556.78745951987605</v>
      </c>
      <c r="L1158">
        <v>429.18985242073097</v>
      </c>
      <c r="M1158">
        <v>60.783934218216402</v>
      </c>
      <c r="N1158">
        <v>2.4268006737977799</v>
      </c>
      <c r="O1158">
        <v>32.803488535659</v>
      </c>
      <c r="P1158">
        <v>337.47692307692301</v>
      </c>
    </row>
    <row r="1159" spans="1:17" hidden="1" x14ac:dyDescent="0.3">
      <c r="A1159" t="s">
        <v>2478</v>
      </c>
      <c r="B1159" t="s">
        <v>2479</v>
      </c>
      <c r="C1159" t="s">
        <v>3151</v>
      </c>
      <c r="D1159" t="s">
        <v>244</v>
      </c>
      <c r="E1159">
        <v>1989.0200316</v>
      </c>
      <c r="F1159">
        <v>1160.5999999999999</v>
      </c>
      <c r="G1159">
        <v>124.10259115182301</v>
      </c>
      <c r="H1159">
        <v>27.636572717933198</v>
      </c>
      <c r="I1159">
        <v>49.345296196808</v>
      </c>
      <c r="J1159">
        <v>10.344364915698</v>
      </c>
      <c r="K1159">
        <v>936.510172726831</v>
      </c>
      <c r="L1159">
        <v>757.30002546399999</v>
      </c>
      <c r="M1159">
        <v>66.642539761638005</v>
      </c>
      <c r="N1159">
        <v>2.0907634491769098</v>
      </c>
      <c r="O1159">
        <v>4.0453213854902703</v>
      </c>
      <c r="P1159">
        <v>155.385630982506</v>
      </c>
      <c r="Q1159">
        <v>0.14677109269715899</v>
      </c>
    </row>
    <row r="1160" spans="1:17" hidden="1" x14ac:dyDescent="0.3">
      <c r="A1160" t="s">
        <v>2480</v>
      </c>
      <c r="B1160" t="s">
        <v>2481</v>
      </c>
      <c r="C1160" t="s">
        <v>3151</v>
      </c>
      <c r="D1160" t="s">
        <v>1591</v>
      </c>
      <c r="E1160">
        <v>1986.934531825</v>
      </c>
      <c r="F1160">
        <v>278.35000000000002</v>
      </c>
      <c r="G1160">
        <v>27.1321527193187</v>
      </c>
      <c r="H1160">
        <v>-1.8142000864980601</v>
      </c>
      <c r="I1160">
        <v>45.398433985112199</v>
      </c>
      <c r="J1160">
        <v>-0.35753198598590202</v>
      </c>
      <c r="K1160">
        <v>286.29364954752998</v>
      </c>
      <c r="L1160">
        <v>256.91415271609401</v>
      </c>
      <c r="M1160">
        <v>56.4504824101504</v>
      </c>
      <c r="N1160">
        <v>1.1046673962698299</v>
      </c>
      <c r="O1160">
        <v>29.4233878210885</v>
      </c>
      <c r="P1160">
        <v>106.18518518518501</v>
      </c>
      <c r="Q1160">
        <v>7.0416086620733995E-2</v>
      </c>
    </row>
    <row r="1161" spans="1:17" hidden="1" x14ac:dyDescent="0.3">
      <c r="A1161" t="s">
        <v>2482</v>
      </c>
      <c r="B1161" t="s">
        <v>2483</v>
      </c>
      <c r="C1161" t="s">
        <v>3151</v>
      </c>
      <c r="D1161" t="s">
        <v>1685</v>
      </c>
      <c r="E1161">
        <v>1984.1380216</v>
      </c>
      <c r="F1161">
        <v>67.25</v>
      </c>
      <c r="G1161">
        <v>1.6217359370391899</v>
      </c>
      <c r="H1161">
        <v>11.455745568854599</v>
      </c>
      <c r="I1161">
        <v>2.62602319953562</v>
      </c>
      <c r="J1161">
        <v>2.3490852924670298</v>
      </c>
      <c r="K1161">
        <v>63.8388815188599</v>
      </c>
      <c r="L1161">
        <v>59.955750821286202</v>
      </c>
      <c r="M1161">
        <v>58.880462682991599</v>
      </c>
      <c r="N1161">
        <v>0.88272694556727105</v>
      </c>
      <c r="O1161">
        <v>1.7843866171003799</v>
      </c>
      <c r="P1161">
        <v>31.450351837372899</v>
      </c>
      <c r="Q1161">
        <v>-2.8254867209200001E-2</v>
      </c>
    </row>
    <row r="1162" spans="1:17" hidden="1" x14ac:dyDescent="0.3">
      <c r="A1162" t="s">
        <v>2484</v>
      </c>
      <c r="B1162" t="s">
        <v>2485</v>
      </c>
      <c r="C1162" t="s">
        <v>3151</v>
      </c>
      <c r="D1162" t="s">
        <v>473</v>
      </c>
      <c r="E1162">
        <v>1983.0614626250001</v>
      </c>
      <c r="F1162">
        <v>847.75</v>
      </c>
      <c r="G1162">
        <v>-69.530440152447497</v>
      </c>
      <c r="H1162">
        <v>-17.249142088834098</v>
      </c>
      <c r="I1162">
        <v>-38.053754253242701</v>
      </c>
      <c r="J1162">
        <v>-13.2173645903547</v>
      </c>
      <c r="K1162">
        <v>971.916595899654</v>
      </c>
      <c r="L1162">
        <v>1139.93406970911</v>
      </c>
      <c r="M1162">
        <v>16.105976556245601</v>
      </c>
      <c r="N1162">
        <v>0.92826828259838801</v>
      </c>
      <c r="O1162">
        <v>94.733117074609197</v>
      </c>
      <c r="P1162">
        <v>7.5142675967025898</v>
      </c>
      <c r="Q1162">
        <v>-0.23466816607254801</v>
      </c>
    </row>
    <row r="1163" spans="1:17" hidden="1" x14ac:dyDescent="0.3">
      <c r="A1163" t="s">
        <v>2486</v>
      </c>
      <c r="B1163" t="s">
        <v>2487</v>
      </c>
      <c r="C1163" t="s">
        <v>3151</v>
      </c>
      <c r="D1163" t="s">
        <v>2488</v>
      </c>
      <c r="E1163">
        <v>1983.009595</v>
      </c>
      <c r="F1163">
        <v>1835.95</v>
      </c>
      <c r="G1163">
        <v>9.0808649169935496</v>
      </c>
      <c r="H1163">
        <v>12.287186809723799</v>
      </c>
      <c r="I1163">
        <v>36.656449584514398</v>
      </c>
      <c r="J1163">
        <v>1.9163826751455499</v>
      </c>
      <c r="K1163">
        <v>1658.86573768728</v>
      </c>
      <c r="L1163">
        <v>1468.3276982136599</v>
      </c>
      <c r="M1163">
        <v>55.020831381735398</v>
      </c>
      <c r="N1163">
        <v>1.1002749613335601</v>
      </c>
      <c r="O1163">
        <v>11.0487758381219</v>
      </c>
      <c r="P1163">
        <v>82.681592039800904</v>
      </c>
      <c r="Q1163">
        <v>0.237223287444849</v>
      </c>
    </row>
    <row r="1164" spans="1:17" hidden="1" x14ac:dyDescent="0.3">
      <c r="A1164" t="s">
        <v>2489</v>
      </c>
      <c r="B1164" t="s">
        <v>2490</v>
      </c>
      <c r="C1164" t="s">
        <v>3151</v>
      </c>
      <c r="D1164" t="s">
        <v>1400</v>
      </c>
      <c r="E1164">
        <v>1981.14449278499</v>
      </c>
      <c r="F1164">
        <v>99.63</v>
      </c>
      <c r="G1164">
        <v>-36.193439237907597</v>
      </c>
      <c r="H1164">
        <v>0.17524859961582301</v>
      </c>
      <c r="I1164">
        <v>-13.793822099875999</v>
      </c>
      <c r="J1164">
        <v>2.87196725402905</v>
      </c>
      <c r="K1164">
        <v>103.759077171709</v>
      </c>
      <c r="L1164">
        <v>106.478288426167</v>
      </c>
      <c r="M1164">
        <v>50.1874980915074</v>
      </c>
      <c r="N1164">
        <v>0.42748819513414399</v>
      </c>
      <c r="O1164">
        <v>30.412526347485699</v>
      </c>
      <c r="P1164">
        <v>8.2346550787615307</v>
      </c>
      <c r="Q1164">
        <v>8.8032402439577995E-2</v>
      </c>
    </row>
    <row r="1165" spans="1:17" hidden="1" x14ac:dyDescent="0.3">
      <c r="A1165" t="s">
        <v>2491</v>
      </c>
      <c r="B1165" t="s">
        <v>2492</v>
      </c>
      <c r="C1165" t="s">
        <v>3151</v>
      </c>
      <c r="D1165" t="s">
        <v>400</v>
      </c>
      <c r="E1165">
        <v>1980.7193517599901</v>
      </c>
      <c r="F1165">
        <v>226.04</v>
      </c>
      <c r="G1165">
        <v>-51.4807221828626</v>
      </c>
      <c r="H1165">
        <v>10.8161910211081</v>
      </c>
      <c r="I1165">
        <v>-11.076941204817199</v>
      </c>
      <c r="J1165">
        <v>-1.0502875273650401</v>
      </c>
      <c r="K1165">
        <v>222.38667510871301</v>
      </c>
      <c r="L1165">
        <v>236.628504172041</v>
      </c>
      <c r="M1165">
        <v>52.1304019879748</v>
      </c>
      <c r="N1165">
        <v>1.1553846943652399</v>
      </c>
      <c r="O1165">
        <v>52.185453901964202</v>
      </c>
      <c r="P1165">
        <v>14.741116751269001</v>
      </c>
      <c r="Q1165">
        <v>0.154893754728268</v>
      </c>
    </row>
    <row r="1166" spans="1:17" hidden="1" x14ac:dyDescent="0.3">
      <c r="A1166" t="s">
        <v>2493</v>
      </c>
      <c r="B1166" t="s">
        <v>2494</v>
      </c>
      <c r="C1166" t="s">
        <v>3151</v>
      </c>
      <c r="D1166" t="s">
        <v>265</v>
      </c>
      <c r="E1166">
        <v>1980.12545892</v>
      </c>
      <c r="F1166">
        <v>437.4</v>
      </c>
      <c r="G1166">
        <v>64.599134335459894</v>
      </c>
      <c r="H1166">
        <v>9.3246772672712996</v>
      </c>
      <c r="I1166">
        <v>4.4301772985814596</v>
      </c>
      <c r="J1166">
        <v>10.591276534472099</v>
      </c>
      <c r="K1166">
        <v>422.28510371067898</v>
      </c>
      <c r="L1166">
        <v>377.08168990780098</v>
      </c>
      <c r="M1166">
        <v>61.516492310092097</v>
      </c>
      <c r="N1166">
        <v>1.40217819652164</v>
      </c>
      <c r="O1166">
        <v>14.3232738911751</v>
      </c>
      <c r="P1166">
        <v>105.786873676781</v>
      </c>
      <c r="Q1166">
        <v>0.26209684321076099</v>
      </c>
    </row>
    <row r="1167" spans="1:17" hidden="1" x14ac:dyDescent="0.3">
      <c r="A1167" t="s">
        <v>2495</v>
      </c>
      <c r="B1167" t="s">
        <v>2496</v>
      </c>
      <c r="C1167" t="s">
        <v>3151</v>
      </c>
      <c r="D1167" t="s">
        <v>237</v>
      </c>
      <c r="E1167">
        <v>1967.238290448</v>
      </c>
      <c r="F1167">
        <v>100.89</v>
      </c>
      <c r="G1167">
        <v>-46.436190722829899</v>
      </c>
      <c r="H1167">
        <v>-6.7183912835824398</v>
      </c>
      <c r="I1167">
        <v>-28.6765466006845</v>
      </c>
      <c r="J1167">
        <v>-0.52305293303830802</v>
      </c>
      <c r="K1167">
        <v>109.177536464306</v>
      </c>
      <c r="L1167">
        <v>112.24442738321601</v>
      </c>
      <c r="M1167">
        <v>40.442806860275198</v>
      </c>
      <c r="N1167">
        <v>0.50851302554184297</v>
      </c>
      <c r="O1167">
        <v>47.5864803251065</v>
      </c>
      <c r="P1167">
        <v>16.6897987508674</v>
      </c>
      <c r="Q1167">
        <v>0.18346628783455601</v>
      </c>
    </row>
    <row r="1168" spans="1:17" hidden="1" x14ac:dyDescent="0.3">
      <c r="A1168" t="s">
        <v>2497</v>
      </c>
      <c r="B1168" t="s">
        <v>2498</v>
      </c>
      <c r="C1168" t="s">
        <v>3151</v>
      </c>
      <c r="D1168" t="s">
        <v>21</v>
      </c>
      <c r="E1168">
        <v>1965.77090945999</v>
      </c>
      <c r="F1168">
        <v>216.36</v>
      </c>
      <c r="G1168">
        <v>-67.750326930591697</v>
      </c>
      <c r="H1168">
        <v>-0.91738272364942097</v>
      </c>
      <c r="I1168">
        <v>-36.281909634436801</v>
      </c>
      <c r="J1168">
        <v>3.02103877969863</v>
      </c>
      <c r="K1168">
        <v>223.73029800272201</v>
      </c>
      <c r="M1168">
        <v>53.711538482257502</v>
      </c>
      <c r="N1168">
        <v>0.289108483962281</v>
      </c>
      <c r="O1168">
        <v>95.831022370123804</v>
      </c>
      <c r="P1168">
        <v>9.3721565059144698</v>
      </c>
    </row>
    <row r="1169" spans="1:17" hidden="1" x14ac:dyDescent="0.3">
      <c r="A1169" t="s">
        <v>2499</v>
      </c>
      <c r="B1169" t="s">
        <v>2500</v>
      </c>
      <c r="C1169" t="s">
        <v>3151</v>
      </c>
      <c r="D1169" t="s">
        <v>967</v>
      </c>
      <c r="E1169">
        <v>1965.3709717500001</v>
      </c>
      <c r="F1169">
        <v>553.54999999999995</v>
      </c>
      <c r="G1169">
        <v>61.8665930249173</v>
      </c>
      <c r="H1169">
        <v>-6.1159454134942299</v>
      </c>
      <c r="I1169">
        <v>67.431010352622593</v>
      </c>
      <c r="J1169">
        <v>5.3251229557231499</v>
      </c>
      <c r="K1169">
        <v>572.85415451347603</v>
      </c>
      <c r="L1169">
        <v>484.292586694779</v>
      </c>
      <c r="M1169">
        <v>54.88769912814</v>
      </c>
      <c r="N1169">
        <v>0.66444550225880405</v>
      </c>
      <c r="O1169">
        <v>31.6592900370336</v>
      </c>
      <c r="P1169">
        <v>116.993335946687</v>
      </c>
      <c r="Q1169">
        <v>0.13669738502609</v>
      </c>
    </row>
    <row r="1170" spans="1:17" hidden="1" x14ac:dyDescent="0.3">
      <c r="A1170" t="s">
        <v>2501</v>
      </c>
      <c r="B1170" t="s">
        <v>2502</v>
      </c>
      <c r="C1170" t="s">
        <v>3151</v>
      </c>
      <c r="D1170" t="s">
        <v>580</v>
      </c>
      <c r="E1170">
        <v>1955.0915380199999</v>
      </c>
      <c r="F1170">
        <v>392.9</v>
      </c>
      <c r="G1170">
        <v>0.55505842296911101</v>
      </c>
      <c r="H1170">
        <v>-8.9247998717411896</v>
      </c>
      <c r="I1170">
        <v>-16.5816633808499</v>
      </c>
      <c r="J1170">
        <v>2.1727523739905399</v>
      </c>
      <c r="K1170">
        <v>417.20064740754498</v>
      </c>
      <c r="L1170">
        <v>408.94731348148503</v>
      </c>
      <c r="M1170">
        <v>41.444362162182898</v>
      </c>
      <c r="N1170">
        <v>0.36901831204733898</v>
      </c>
      <c r="O1170">
        <v>60.333418172563</v>
      </c>
      <c r="P1170">
        <v>42.226244343891302</v>
      </c>
      <c r="Q1170">
        <v>3.9258719320501997E-2</v>
      </c>
    </row>
    <row r="1171" spans="1:17" hidden="1" x14ac:dyDescent="0.3">
      <c r="A1171" t="s">
        <v>2503</v>
      </c>
      <c r="B1171" t="s">
        <v>2504</v>
      </c>
      <c r="C1171" t="s">
        <v>3151</v>
      </c>
      <c r="D1171" t="s">
        <v>1630</v>
      </c>
      <c r="E1171">
        <v>1953.8823997439999</v>
      </c>
      <c r="F1171">
        <v>89.77</v>
      </c>
      <c r="G1171">
        <v>-36.915181229353102</v>
      </c>
      <c r="H1171">
        <v>0.40255151810056899</v>
      </c>
      <c r="I1171">
        <v>-20.387919832611001</v>
      </c>
      <c r="J1171">
        <v>1.0208110084291699</v>
      </c>
      <c r="K1171">
        <v>92.325812411158495</v>
      </c>
      <c r="L1171">
        <v>95.292424428860201</v>
      </c>
      <c r="M1171">
        <v>50.618577514150502</v>
      </c>
      <c r="N1171">
        <v>0.33423657409082702</v>
      </c>
      <c r="O1171">
        <v>44.257547064720903</v>
      </c>
      <c r="P1171">
        <v>8.1566265060240895</v>
      </c>
      <c r="Q1171">
        <v>2.5042806530601001E-2</v>
      </c>
    </row>
    <row r="1172" spans="1:17" hidden="1" x14ac:dyDescent="0.3">
      <c r="A1172" t="s">
        <v>2505</v>
      </c>
      <c r="B1172" t="s">
        <v>2506</v>
      </c>
      <c r="C1172" t="s">
        <v>3151</v>
      </c>
      <c r="D1172" t="s">
        <v>67</v>
      </c>
      <c r="E1172">
        <v>1949.4537881599999</v>
      </c>
      <c r="F1172">
        <v>111.05</v>
      </c>
      <c r="G1172">
        <v>105.31137726082299</v>
      </c>
      <c r="H1172">
        <v>-12.320444840779199</v>
      </c>
      <c r="I1172">
        <v>35.639105847630802</v>
      </c>
      <c r="J1172">
        <v>5.8598546048216704</v>
      </c>
      <c r="K1172">
        <v>101.217546461735</v>
      </c>
      <c r="L1172">
        <v>83.721047535820205</v>
      </c>
      <c r="M1172">
        <v>50.198237979655502</v>
      </c>
      <c r="N1172">
        <v>0.38438050457579098</v>
      </c>
      <c r="O1172">
        <v>29.491220171094099</v>
      </c>
      <c r="P1172">
        <v>140.88937093275399</v>
      </c>
      <c r="Q1172">
        <v>0.33662807330988798</v>
      </c>
    </row>
    <row r="1173" spans="1:17" hidden="1" x14ac:dyDescent="0.3">
      <c r="A1173" t="s">
        <v>2507</v>
      </c>
      <c r="B1173" t="s">
        <v>2508</v>
      </c>
      <c r="C1173" t="s">
        <v>3151</v>
      </c>
      <c r="D1173" t="s">
        <v>1400</v>
      </c>
      <c r="E1173">
        <v>1949.4362074000001</v>
      </c>
      <c r="F1173">
        <v>309.10000000000002</v>
      </c>
      <c r="G1173">
        <v>-37.800104800743199</v>
      </c>
      <c r="H1173">
        <v>-4.72227311459676</v>
      </c>
      <c r="I1173">
        <v>-15.2366307380902</v>
      </c>
      <c r="J1173">
        <v>3.6818695749799302</v>
      </c>
      <c r="K1173">
        <v>329.14195520619103</v>
      </c>
      <c r="L1173">
        <v>333.56179159222398</v>
      </c>
      <c r="M1173">
        <v>40.1240102469134</v>
      </c>
      <c r="N1173">
        <v>0.84879350044179502</v>
      </c>
      <c r="O1173">
        <v>24.005176318343501</v>
      </c>
      <c r="P1173">
        <v>10.3928571428571</v>
      </c>
      <c r="Q1173">
        <v>6.2968029606288001E-2</v>
      </c>
    </row>
    <row r="1174" spans="1:17" hidden="1" x14ac:dyDescent="0.3">
      <c r="A1174" t="s">
        <v>2509</v>
      </c>
      <c r="B1174" t="s">
        <v>2510</v>
      </c>
      <c r="C1174" t="s">
        <v>3151</v>
      </c>
      <c r="D1174" t="s">
        <v>1964</v>
      </c>
      <c r="E1174">
        <v>1946.9505667200001</v>
      </c>
      <c r="F1174">
        <v>671.8</v>
      </c>
      <c r="G1174">
        <v>-28.310104134651802</v>
      </c>
      <c r="H1174">
        <v>14.0249614376472</v>
      </c>
      <c r="I1174">
        <v>-18.6856021117033</v>
      </c>
      <c r="J1174">
        <v>13.6166810008593</v>
      </c>
      <c r="K1174">
        <v>625.20010025707404</v>
      </c>
      <c r="L1174">
        <v>637.14217066928597</v>
      </c>
      <c r="M1174">
        <v>74.945647998312793</v>
      </c>
      <c r="N1174">
        <v>1.76226251070818</v>
      </c>
      <c r="O1174">
        <v>36.201250372134503</v>
      </c>
      <c r="P1174">
        <v>29.192307692307601</v>
      </c>
      <c r="Q1174">
        <v>0.15073250183114401</v>
      </c>
    </row>
    <row r="1175" spans="1:17" hidden="1" x14ac:dyDescent="0.3">
      <c r="A1175" t="s">
        <v>2511</v>
      </c>
      <c r="B1175" t="s">
        <v>2512</v>
      </c>
      <c r="C1175" t="s">
        <v>3151</v>
      </c>
      <c r="D1175" t="s">
        <v>400</v>
      </c>
      <c r="E1175">
        <v>1942.2536881799999</v>
      </c>
      <c r="F1175">
        <v>485.4</v>
      </c>
      <c r="G1175">
        <v>9.8480579655553999</v>
      </c>
      <c r="H1175">
        <v>8.2322633880293292</v>
      </c>
      <c r="I1175">
        <v>39.610504201223101</v>
      </c>
      <c r="J1175">
        <v>3.3870762504880898</v>
      </c>
      <c r="K1175">
        <v>463.99648508631702</v>
      </c>
      <c r="L1175">
        <v>409.34900272912301</v>
      </c>
      <c r="M1175">
        <v>59.799125351165699</v>
      </c>
      <c r="N1175">
        <v>0.37955461640670901</v>
      </c>
      <c r="O1175">
        <v>9.5488257107540093</v>
      </c>
      <c r="P1175">
        <v>73.109843081312405</v>
      </c>
      <c r="Q1175">
        <v>-6.0708344196668998E-2</v>
      </c>
    </row>
    <row r="1176" spans="1:17" hidden="1" x14ac:dyDescent="0.3">
      <c r="A1176" t="s">
        <v>2513</v>
      </c>
      <c r="B1176" t="s">
        <v>2514</v>
      </c>
      <c r="C1176" t="s">
        <v>3151</v>
      </c>
      <c r="D1176" t="s">
        <v>265</v>
      </c>
      <c r="E1176">
        <v>1933.14681567</v>
      </c>
      <c r="F1176">
        <v>632.1</v>
      </c>
      <c r="G1176">
        <v>-66.121279376059803</v>
      </c>
      <c r="H1176">
        <v>14.8811438464634</v>
      </c>
      <c r="I1176">
        <v>-31.1524110258806</v>
      </c>
      <c r="J1176">
        <v>6.6615299567103401</v>
      </c>
      <c r="K1176">
        <v>623.57180737491399</v>
      </c>
      <c r="L1176">
        <v>713.80729406825105</v>
      </c>
      <c r="M1176">
        <v>67.013109032738598</v>
      </c>
      <c r="N1176">
        <v>0.52155391027964604</v>
      </c>
      <c r="O1176">
        <v>81.142224331593098</v>
      </c>
      <c r="P1176">
        <v>10.506993006993</v>
      </c>
    </row>
    <row r="1177" spans="1:17" hidden="1" x14ac:dyDescent="0.3">
      <c r="A1177" t="s">
        <v>2515</v>
      </c>
      <c r="B1177" t="s">
        <v>2516</v>
      </c>
      <c r="C1177" t="s">
        <v>3151</v>
      </c>
      <c r="D1177" t="s">
        <v>502</v>
      </c>
      <c r="E1177">
        <v>1932.67939185</v>
      </c>
      <c r="F1177">
        <v>96.05</v>
      </c>
      <c r="G1177">
        <v>93.407823454478304</v>
      </c>
      <c r="H1177">
        <v>-4.2255684334834998</v>
      </c>
      <c r="I1177">
        <v>-0.429217479236084</v>
      </c>
      <c r="J1177">
        <v>15.347320873711499</v>
      </c>
      <c r="K1177">
        <v>93.863926347152699</v>
      </c>
      <c r="L1177">
        <v>82.321931193225595</v>
      </c>
      <c r="M1177">
        <v>61.864376884500999</v>
      </c>
      <c r="N1177">
        <v>0.45819864288778001</v>
      </c>
      <c r="O1177">
        <v>35.346173867777203</v>
      </c>
      <c r="P1177">
        <v>125.99999999999901</v>
      </c>
      <c r="Q1177">
        <v>0.17809461892452</v>
      </c>
    </row>
    <row r="1178" spans="1:17" hidden="1" x14ac:dyDescent="0.3">
      <c r="A1178" t="s">
        <v>2517</v>
      </c>
      <c r="B1178" t="s">
        <v>2518</v>
      </c>
      <c r="C1178" t="s">
        <v>3151</v>
      </c>
      <c r="D1178" t="s">
        <v>202</v>
      </c>
      <c r="E1178">
        <v>1927.4614837500001</v>
      </c>
      <c r="F1178">
        <v>312.25</v>
      </c>
      <c r="G1178">
        <v>10.297229535510599</v>
      </c>
      <c r="H1178">
        <v>0.33056307670919799</v>
      </c>
      <c r="I1178">
        <v>-0.61937748091394296</v>
      </c>
      <c r="J1178">
        <v>1.39016174742794</v>
      </c>
      <c r="K1178">
        <v>323.10354925705502</v>
      </c>
      <c r="L1178">
        <v>305.06232040323499</v>
      </c>
      <c r="M1178">
        <v>54.598621040347801</v>
      </c>
      <c r="N1178">
        <v>1.47230223263738</v>
      </c>
      <c r="O1178">
        <v>26.7574059247397</v>
      </c>
      <c r="P1178">
        <v>43.894009216589801</v>
      </c>
      <c r="Q1178">
        <v>0.157411850147995</v>
      </c>
    </row>
    <row r="1179" spans="1:17" hidden="1" x14ac:dyDescent="0.3">
      <c r="A1179" t="s">
        <v>2519</v>
      </c>
      <c r="B1179" t="s">
        <v>2520</v>
      </c>
      <c r="C1179" t="s">
        <v>3151</v>
      </c>
      <c r="D1179" t="s">
        <v>473</v>
      </c>
      <c r="E1179">
        <v>1927.0037617599901</v>
      </c>
      <c r="F1179">
        <v>572.6</v>
      </c>
      <c r="G1179">
        <v>42.018564451065302</v>
      </c>
      <c r="H1179">
        <v>20.664046353057302</v>
      </c>
      <c r="I1179">
        <v>51.953128620139402</v>
      </c>
      <c r="J1179">
        <v>0.81291672636779599</v>
      </c>
      <c r="K1179">
        <v>517.28551912343801</v>
      </c>
      <c r="L1179">
        <v>444.65688691563201</v>
      </c>
      <c r="M1179">
        <v>58.374391856402099</v>
      </c>
      <c r="N1179">
        <v>1.8953935657772201</v>
      </c>
      <c r="O1179">
        <v>6.5316101990918503</v>
      </c>
      <c r="P1179">
        <v>95.426621160409496</v>
      </c>
      <c r="Q1179">
        <v>-5.6011558073734001E-2</v>
      </c>
    </row>
    <row r="1180" spans="1:17" hidden="1" x14ac:dyDescent="0.3">
      <c r="A1180" t="s">
        <v>2521</v>
      </c>
      <c r="B1180" t="s">
        <v>2522</v>
      </c>
      <c r="C1180" t="s">
        <v>3151</v>
      </c>
      <c r="D1180" t="s">
        <v>463</v>
      </c>
      <c r="E1180">
        <v>1926.26769924</v>
      </c>
      <c r="F1180">
        <v>230.31</v>
      </c>
      <c r="G1180">
        <v>-23.0937914912395</v>
      </c>
      <c r="H1180">
        <v>-1.39008287532958</v>
      </c>
      <c r="I1180">
        <v>5.5682303785465201</v>
      </c>
      <c r="J1180">
        <v>0.812830318243141</v>
      </c>
      <c r="K1180">
        <v>241.70498194008499</v>
      </c>
      <c r="L1180">
        <v>238.91781681717899</v>
      </c>
      <c r="M1180">
        <v>42.5466208193928</v>
      </c>
      <c r="N1180">
        <v>0.49360183980299899</v>
      </c>
      <c r="O1180">
        <v>34.384091007772099</v>
      </c>
      <c r="P1180">
        <v>27.560232622542198</v>
      </c>
      <c r="Q1180">
        <v>7.1170604462717002E-2</v>
      </c>
    </row>
    <row r="1181" spans="1:17" hidden="1" x14ac:dyDescent="0.3">
      <c r="A1181" t="s">
        <v>2523</v>
      </c>
      <c r="B1181" t="s">
        <v>2524</v>
      </c>
      <c r="C1181" t="s">
        <v>3151</v>
      </c>
      <c r="D1181" t="s">
        <v>125</v>
      </c>
      <c r="E1181">
        <v>1924.5522188750001</v>
      </c>
      <c r="F1181">
        <v>1498.75</v>
      </c>
      <c r="G1181">
        <v>421.82707188855198</v>
      </c>
      <c r="H1181">
        <v>-13.193129249071401</v>
      </c>
      <c r="I1181">
        <v>273.55458168111198</v>
      </c>
      <c r="J1181">
        <v>-7.0466290419092603</v>
      </c>
      <c r="K1181">
        <v>1545.84788442339</v>
      </c>
      <c r="L1181">
        <v>1021.80906540409</v>
      </c>
      <c r="M1181">
        <v>34.002317314162099</v>
      </c>
      <c r="N1181">
        <v>0.46228367135422299</v>
      </c>
      <c r="O1181">
        <v>74.055045871559599</v>
      </c>
      <c r="P1181">
        <v>603.63849765258203</v>
      </c>
      <c r="Q1181">
        <v>0.21724328153018299</v>
      </c>
    </row>
    <row r="1182" spans="1:17" hidden="1" x14ac:dyDescent="0.3">
      <c r="A1182" t="s">
        <v>2525</v>
      </c>
      <c r="B1182" t="s">
        <v>2526</v>
      </c>
      <c r="C1182" t="s">
        <v>3151</v>
      </c>
      <c r="D1182" t="s">
        <v>1685</v>
      </c>
      <c r="E1182">
        <v>1906.0882018</v>
      </c>
      <c r="F1182">
        <v>68.900000000000006</v>
      </c>
      <c r="G1182">
        <v>1.70368179993359</v>
      </c>
      <c r="H1182">
        <v>11.7047079466189</v>
      </c>
      <c r="I1182">
        <v>2.8430815950108199</v>
      </c>
      <c r="J1182">
        <v>2.8958981579380301</v>
      </c>
      <c r="K1182">
        <v>65.399597665152299</v>
      </c>
      <c r="L1182">
        <v>61.4602220072317</v>
      </c>
      <c r="M1182">
        <v>59.453032016997597</v>
      </c>
      <c r="N1182">
        <v>1.1725951518841899</v>
      </c>
      <c r="O1182">
        <v>3.1785195936139199</v>
      </c>
      <c r="P1182">
        <v>33.2688588007737</v>
      </c>
      <c r="Q1182">
        <v>-2.8326200589973E-2</v>
      </c>
    </row>
    <row r="1183" spans="1:17" hidden="1" x14ac:dyDescent="0.3">
      <c r="A1183" t="s">
        <v>2527</v>
      </c>
      <c r="B1183" t="s">
        <v>2528</v>
      </c>
      <c r="C1183" t="s">
        <v>3151</v>
      </c>
      <c r="D1183" t="s">
        <v>1685</v>
      </c>
      <c r="E1183">
        <v>1905.052968</v>
      </c>
      <c r="F1183">
        <v>68.95</v>
      </c>
      <c r="G1183">
        <v>1.9652627677591099</v>
      </c>
      <c r="H1183">
        <v>12.282344628949099</v>
      </c>
      <c r="I1183">
        <v>3.2749747465755399</v>
      </c>
      <c r="J1183">
        <v>3.5255307630950998</v>
      </c>
      <c r="K1183">
        <v>65.427351529196002</v>
      </c>
      <c r="L1183">
        <v>61.451632657606403</v>
      </c>
      <c r="M1183">
        <v>55.931821315525497</v>
      </c>
      <c r="N1183">
        <v>0.98863000532527501</v>
      </c>
      <c r="O1183">
        <v>1.4503263234227599</v>
      </c>
      <c r="P1183">
        <v>33.494675701839299</v>
      </c>
      <c r="Q1183">
        <v>-2.9924776916618E-2</v>
      </c>
    </row>
    <row r="1184" spans="1:17" hidden="1" x14ac:dyDescent="0.3">
      <c r="A1184" t="s">
        <v>2529</v>
      </c>
      <c r="B1184" t="s">
        <v>2530</v>
      </c>
      <c r="C1184" t="s">
        <v>3151</v>
      </c>
      <c r="D1184" t="s">
        <v>742</v>
      </c>
      <c r="E1184">
        <v>1901.11000107</v>
      </c>
      <c r="F1184">
        <v>746.59</v>
      </c>
      <c r="G1184">
        <v>32.758197855850398</v>
      </c>
      <c r="H1184">
        <v>-2.8053950066405</v>
      </c>
      <c r="I1184">
        <v>-0.51140223085442305</v>
      </c>
      <c r="J1184">
        <v>-0.18837371014562601</v>
      </c>
      <c r="K1184">
        <v>783.61856112205999</v>
      </c>
      <c r="L1184">
        <v>716.66321603023198</v>
      </c>
      <c r="M1184">
        <v>43.078312623575101</v>
      </c>
      <c r="N1184">
        <v>1.3678871573895199</v>
      </c>
      <c r="O1184">
        <v>11.1721292811315</v>
      </c>
      <c r="P1184">
        <v>64.555873925501402</v>
      </c>
      <c r="Q1184">
        <v>-3.6227040049000002E-5</v>
      </c>
    </row>
    <row r="1185" spans="1:17" hidden="1" x14ac:dyDescent="0.3">
      <c r="A1185" t="s">
        <v>2531</v>
      </c>
      <c r="B1185" t="s">
        <v>2532</v>
      </c>
      <c r="C1185" t="s">
        <v>3151</v>
      </c>
      <c r="D1185" t="s">
        <v>268</v>
      </c>
      <c r="E1185">
        <v>1892.017611625</v>
      </c>
      <c r="F1185">
        <v>301.75</v>
      </c>
      <c r="G1185">
        <v>5.53948237604979</v>
      </c>
      <c r="H1185">
        <v>2.31787653269246</v>
      </c>
      <c r="I1185">
        <v>-26.720818314660701</v>
      </c>
      <c r="J1185">
        <v>4.8966333418410803</v>
      </c>
      <c r="K1185">
        <v>308.79735094968999</v>
      </c>
      <c r="L1185">
        <v>311.78306914361502</v>
      </c>
      <c r="M1185">
        <v>55.565962599565701</v>
      </c>
      <c r="N1185">
        <v>0.52476021346445501</v>
      </c>
      <c r="O1185">
        <v>40.066280033140004</v>
      </c>
      <c r="P1185">
        <v>41.202620496022398</v>
      </c>
      <c r="Q1185">
        <v>8.4706181434584998E-2</v>
      </c>
    </row>
    <row r="1186" spans="1:17" hidden="1" x14ac:dyDescent="0.3">
      <c r="A1186" t="s">
        <v>2533</v>
      </c>
      <c r="B1186" t="s">
        <v>2534</v>
      </c>
      <c r="C1186" t="s">
        <v>3151</v>
      </c>
      <c r="D1186" t="s">
        <v>244</v>
      </c>
      <c r="E1186">
        <v>1888.16265685999</v>
      </c>
      <c r="F1186">
        <v>1067.8</v>
      </c>
      <c r="G1186">
        <v>140.85461309164401</v>
      </c>
      <c r="H1186">
        <v>22.4449273901228</v>
      </c>
      <c r="I1186">
        <v>21.183925310455599</v>
      </c>
      <c r="J1186">
        <v>3.48093807166275</v>
      </c>
      <c r="K1186">
        <v>1011.94129688928</v>
      </c>
      <c r="L1186">
        <v>833.76309206266399</v>
      </c>
      <c r="M1186">
        <v>54.304941111594701</v>
      </c>
      <c r="N1186">
        <v>0.59505668468102502</v>
      </c>
      <c r="O1186">
        <v>12.286945120809101</v>
      </c>
      <c r="P1186">
        <v>194.56551724137901</v>
      </c>
      <c r="Q1186">
        <v>0.170655928096791</v>
      </c>
    </row>
    <row r="1187" spans="1:17" hidden="1" x14ac:dyDescent="0.3">
      <c r="A1187" t="s">
        <v>2535</v>
      </c>
      <c r="B1187" t="s">
        <v>2536</v>
      </c>
      <c r="C1187" t="s">
        <v>3151</v>
      </c>
      <c r="D1187" t="s">
        <v>400</v>
      </c>
      <c r="E1187">
        <v>1886.8608692</v>
      </c>
      <c r="F1187">
        <v>1501</v>
      </c>
      <c r="G1187">
        <v>49.091779647444</v>
      </c>
      <c r="H1187">
        <v>3.7272415024144698</v>
      </c>
      <c r="I1187">
        <v>36.941921648762801</v>
      </c>
      <c r="J1187">
        <v>-0.56190498509646203</v>
      </c>
      <c r="K1187">
        <v>1496.7244978316301</v>
      </c>
      <c r="L1187">
        <v>1244.68789482794</v>
      </c>
      <c r="M1187">
        <v>42.554451573089601</v>
      </c>
      <c r="N1187">
        <v>0.31485750830671499</v>
      </c>
      <c r="O1187">
        <v>13.577614923384401</v>
      </c>
      <c r="P1187">
        <v>114.48985424406899</v>
      </c>
      <c r="Q1187">
        <v>4.0959768744641002E-2</v>
      </c>
    </row>
    <row r="1188" spans="1:17" hidden="1" x14ac:dyDescent="0.3">
      <c r="A1188" t="s">
        <v>2537</v>
      </c>
      <c r="B1188" t="s">
        <v>2538</v>
      </c>
      <c r="C1188" t="s">
        <v>3151</v>
      </c>
      <c r="D1188" t="s">
        <v>131</v>
      </c>
      <c r="E1188">
        <v>1886.45375124</v>
      </c>
      <c r="F1188">
        <v>754.8</v>
      </c>
      <c r="G1188">
        <v>6.8343255780797598</v>
      </c>
      <c r="H1188">
        <v>35.192655506812102</v>
      </c>
      <c r="I1188">
        <v>26.6190676532235</v>
      </c>
      <c r="J1188">
        <v>-3.1097067506504401</v>
      </c>
      <c r="M1188">
        <v>55.550340341408003</v>
      </c>
      <c r="O1188">
        <v>17.103868574456801</v>
      </c>
      <c r="P1188">
        <v>40.375674167751498</v>
      </c>
    </row>
    <row r="1189" spans="1:17" hidden="1" x14ac:dyDescent="0.3">
      <c r="A1189" t="s">
        <v>2539</v>
      </c>
      <c r="B1189" t="s">
        <v>2540</v>
      </c>
      <c r="C1189" t="s">
        <v>3151</v>
      </c>
      <c r="D1189" t="s">
        <v>277</v>
      </c>
      <c r="E1189">
        <v>1884.0187159049999</v>
      </c>
      <c r="F1189">
        <v>1213.95</v>
      </c>
      <c r="G1189">
        <v>-35.111179060016902</v>
      </c>
      <c r="H1189">
        <v>0.41084191860841501</v>
      </c>
      <c r="I1189">
        <v>-16.065943992045099</v>
      </c>
      <c r="J1189">
        <v>-1.04471605612996</v>
      </c>
      <c r="K1189">
        <v>1275.1047700393999</v>
      </c>
      <c r="L1189">
        <v>1303.5884680946499</v>
      </c>
      <c r="M1189">
        <v>40.198314180758103</v>
      </c>
      <c r="N1189">
        <v>0.68081131361033198</v>
      </c>
      <c r="O1189">
        <v>25.511759133407399</v>
      </c>
      <c r="P1189">
        <v>5.9385635744829202</v>
      </c>
      <c r="Q1189">
        <v>-4.0277015466679998E-3</v>
      </c>
    </row>
    <row r="1190" spans="1:17" hidden="1" x14ac:dyDescent="0.3">
      <c r="A1190" t="s">
        <v>2541</v>
      </c>
      <c r="B1190" t="s">
        <v>2542</v>
      </c>
      <c r="C1190" t="s">
        <v>3151</v>
      </c>
      <c r="D1190" t="s">
        <v>2543</v>
      </c>
      <c r="E1190">
        <v>1883.2453984450001</v>
      </c>
      <c r="F1190">
        <v>1743.65</v>
      </c>
      <c r="G1190">
        <v>345.02937093315802</v>
      </c>
      <c r="H1190">
        <v>-3.1751970912049399</v>
      </c>
      <c r="I1190">
        <v>6.9880896736937101</v>
      </c>
      <c r="J1190">
        <v>5.8291499690060196</v>
      </c>
      <c r="K1190">
        <v>1799.55172421355</v>
      </c>
      <c r="L1190">
        <v>1554.4097500758701</v>
      </c>
      <c r="M1190">
        <v>48.317669815581297</v>
      </c>
      <c r="N1190">
        <v>0.87871864009065903</v>
      </c>
      <c r="O1190">
        <v>29.613167780231102</v>
      </c>
      <c r="P1190">
        <v>391.09984509224</v>
      </c>
      <c r="Q1190">
        <v>0.23534396952521799</v>
      </c>
    </row>
    <row r="1191" spans="1:17" hidden="1" x14ac:dyDescent="0.3">
      <c r="A1191" t="s">
        <v>2544</v>
      </c>
      <c r="B1191" t="s">
        <v>2545</v>
      </c>
      <c r="C1191" t="s">
        <v>3151</v>
      </c>
      <c r="D1191" t="s">
        <v>94</v>
      </c>
      <c r="E1191">
        <v>1877.4754439999999</v>
      </c>
      <c r="F1191">
        <v>342.55</v>
      </c>
      <c r="G1191">
        <v>-32.745009590567904</v>
      </c>
      <c r="H1191">
        <v>6.0662492093627502</v>
      </c>
      <c r="I1191">
        <v>0.50446004116630005</v>
      </c>
      <c r="J1191">
        <v>10.1475920177975</v>
      </c>
      <c r="K1191">
        <v>331.33472657491802</v>
      </c>
      <c r="L1191">
        <v>339.56491858645899</v>
      </c>
      <c r="M1191">
        <v>66.871815804026497</v>
      </c>
      <c r="N1191">
        <v>1.0709418960097099</v>
      </c>
      <c r="O1191">
        <v>29.616114435848701</v>
      </c>
      <c r="P1191">
        <v>21.4500975004431</v>
      </c>
      <c r="Q1191">
        <v>5.7029214836165E-2</v>
      </c>
    </row>
    <row r="1192" spans="1:17" hidden="1" x14ac:dyDescent="0.3">
      <c r="A1192" t="s">
        <v>2546</v>
      </c>
      <c r="B1192" t="s">
        <v>2547</v>
      </c>
      <c r="C1192" t="s">
        <v>3151</v>
      </c>
      <c r="D1192" t="s">
        <v>502</v>
      </c>
      <c r="E1192">
        <v>1872.218244555</v>
      </c>
      <c r="F1192">
        <v>370.35</v>
      </c>
      <c r="G1192">
        <v>-5.5184230997256396</v>
      </c>
      <c r="H1192">
        <v>4.9747345560951102</v>
      </c>
      <c r="I1192">
        <v>-19.6511604835536</v>
      </c>
      <c r="J1192">
        <v>0.782164110512097</v>
      </c>
      <c r="K1192">
        <v>418.808036667804</v>
      </c>
      <c r="L1192">
        <v>418.63935313280501</v>
      </c>
      <c r="M1192">
        <v>50.117959345770998</v>
      </c>
      <c r="N1192">
        <v>0.97327892808323202</v>
      </c>
      <c r="O1192">
        <v>68.759281760496805</v>
      </c>
      <c r="P1192">
        <v>42.442307692307701</v>
      </c>
    </row>
    <row r="1193" spans="1:17" hidden="1" x14ac:dyDescent="0.3">
      <c r="A1193" t="s">
        <v>2548</v>
      </c>
      <c r="B1193" t="s">
        <v>2549</v>
      </c>
      <c r="C1193" t="s">
        <v>3151</v>
      </c>
      <c r="D1193" t="s">
        <v>265</v>
      </c>
      <c r="E1193">
        <v>1863.8926771399999</v>
      </c>
      <c r="F1193">
        <v>517.4</v>
      </c>
      <c r="G1193">
        <v>25.221926613610801</v>
      </c>
      <c r="H1193">
        <v>-4.4110495038657103</v>
      </c>
      <c r="I1193">
        <v>42.047777489482897</v>
      </c>
      <c r="J1193">
        <v>-1.7913073596053599</v>
      </c>
      <c r="K1193">
        <v>521.14426492524603</v>
      </c>
      <c r="L1193">
        <v>437.44045722053698</v>
      </c>
      <c r="M1193">
        <v>44.325245196033698</v>
      </c>
      <c r="N1193">
        <v>0.49353452407535903</v>
      </c>
      <c r="O1193">
        <v>23.6664089679165</v>
      </c>
      <c r="P1193">
        <v>70.001642845408199</v>
      </c>
      <c r="Q1193">
        <v>9.7040826844438002E-2</v>
      </c>
    </row>
    <row r="1194" spans="1:17" hidden="1" x14ac:dyDescent="0.3">
      <c r="A1194" t="s">
        <v>2550</v>
      </c>
      <c r="B1194" t="s">
        <v>2551</v>
      </c>
      <c r="C1194" t="s">
        <v>3151</v>
      </c>
      <c r="D1194" t="s">
        <v>139</v>
      </c>
      <c r="E1194">
        <v>1854.1016821999999</v>
      </c>
      <c r="F1194">
        <v>109.4</v>
      </c>
      <c r="G1194">
        <v>13.229681424626801</v>
      </c>
      <c r="H1194">
        <v>-22.0060629838963</v>
      </c>
      <c r="I1194">
        <v>9.5756644584328292</v>
      </c>
      <c r="J1194">
        <v>-10.335592934707901</v>
      </c>
      <c r="K1194">
        <v>114.833330956203</v>
      </c>
      <c r="L1194">
        <v>101.250992112416</v>
      </c>
      <c r="M1194">
        <v>24.2299862114333</v>
      </c>
      <c r="N1194">
        <v>0.97277362684651303</v>
      </c>
      <c r="O1194">
        <v>35.009140767824398</v>
      </c>
      <c r="P1194">
        <v>49.863013698630098</v>
      </c>
      <c r="Q1194">
        <v>4.6719167710743997E-2</v>
      </c>
    </row>
    <row r="1195" spans="1:17" hidden="1" x14ac:dyDescent="0.3">
      <c r="A1195" t="s">
        <v>2552</v>
      </c>
      <c r="B1195" t="s">
        <v>2553</v>
      </c>
      <c r="C1195" t="s">
        <v>3151</v>
      </c>
      <c r="D1195" t="s">
        <v>114</v>
      </c>
      <c r="E1195">
        <v>1853.91590688</v>
      </c>
      <c r="F1195">
        <v>83.52</v>
      </c>
      <c r="G1195">
        <v>82.117778973549704</v>
      </c>
      <c r="H1195">
        <v>-6.0704602490996704</v>
      </c>
      <c r="I1195">
        <v>8.6063429493702799</v>
      </c>
      <c r="J1195">
        <v>3.8968102013601902</v>
      </c>
      <c r="K1195">
        <v>84.821031102360095</v>
      </c>
      <c r="L1195">
        <v>78.6925452981273</v>
      </c>
      <c r="M1195">
        <v>46.056101410141601</v>
      </c>
      <c r="N1195">
        <v>0.50577083916455401</v>
      </c>
      <c r="O1195">
        <v>29.1906130268199</v>
      </c>
      <c r="P1195">
        <v>112.89829212337401</v>
      </c>
      <c r="Q1195">
        <v>6.6388604976119994E-2</v>
      </c>
    </row>
    <row r="1196" spans="1:17" hidden="1" x14ac:dyDescent="0.3">
      <c r="A1196" t="s">
        <v>2554</v>
      </c>
      <c r="B1196" t="s">
        <v>2555</v>
      </c>
      <c r="C1196" t="s">
        <v>3151</v>
      </c>
      <c r="D1196" t="s">
        <v>1464</v>
      </c>
      <c r="E1196">
        <v>1850.3950525</v>
      </c>
      <c r="F1196">
        <v>130.69999999999999</v>
      </c>
      <c r="G1196">
        <v>36.102500018429097</v>
      </c>
      <c r="H1196">
        <v>16.151908989419301</v>
      </c>
      <c r="I1196">
        <v>-3.3707575215530898</v>
      </c>
      <c r="J1196">
        <v>8.5255695998564391</v>
      </c>
      <c r="K1196">
        <v>126.098917337904</v>
      </c>
      <c r="L1196">
        <v>115.963607281546</v>
      </c>
      <c r="M1196">
        <v>56.215684195066501</v>
      </c>
      <c r="N1196">
        <v>1.4880621034559101</v>
      </c>
      <c r="O1196">
        <v>13.6189747513389</v>
      </c>
      <c r="P1196">
        <v>74.266666666666595</v>
      </c>
      <c r="Q1196">
        <v>0.18841957781164601</v>
      </c>
    </row>
    <row r="1197" spans="1:17" hidden="1" x14ac:dyDescent="0.3">
      <c r="A1197" t="s">
        <v>2556</v>
      </c>
      <c r="B1197" t="s">
        <v>2557</v>
      </c>
      <c r="C1197" t="s">
        <v>3151</v>
      </c>
      <c r="D1197" t="s">
        <v>51</v>
      </c>
      <c r="E1197">
        <v>1842.5309224499999</v>
      </c>
      <c r="F1197">
        <v>1916.55</v>
      </c>
      <c r="G1197">
        <v>66.725828061956705</v>
      </c>
      <c r="H1197">
        <v>22.0083600318724</v>
      </c>
      <c r="I1197">
        <v>31.584060713376498</v>
      </c>
      <c r="J1197">
        <v>12.358719650611601</v>
      </c>
      <c r="K1197">
        <v>1699.6274003194501</v>
      </c>
      <c r="L1197">
        <v>1425.0850473601799</v>
      </c>
      <c r="M1197">
        <v>61.785974878336198</v>
      </c>
      <c r="N1197">
        <v>0.81182032177110197</v>
      </c>
      <c r="O1197">
        <v>6.4412616420129902</v>
      </c>
      <c r="P1197">
        <v>100.685863874345</v>
      </c>
      <c r="Q1197">
        <v>0.11233611150968</v>
      </c>
    </row>
    <row r="1198" spans="1:17" hidden="1" x14ac:dyDescent="0.3">
      <c r="A1198" t="s">
        <v>2558</v>
      </c>
      <c r="B1198" t="s">
        <v>2559</v>
      </c>
      <c r="C1198" t="s">
        <v>3151</v>
      </c>
      <c r="D1198" t="s">
        <v>46</v>
      </c>
      <c r="E1198">
        <v>1839.5904</v>
      </c>
      <c r="F1198">
        <v>81.599999999999994</v>
      </c>
      <c r="G1198">
        <v>0.138810021631258</v>
      </c>
      <c r="H1198">
        <v>-5.3585815524656404</v>
      </c>
      <c r="I1198">
        <v>16.743636766980401</v>
      </c>
      <c r="J1198">
        <v>3.23584933823861</v>
      </c>
      <c r="K1198">
        <v>91.816394938111102</v>
      </c>
      <c r="L1198">
        <v>85.080546253462998</v>
      </c>
      <c r="M1198">
        <v>46.977887987397096</v>
      </c>
      <c r="N1198">
        <v>0.57640640059929804</v>
      </c>
      <c r="O1198">
        <v>47.867647058823501</v>
      </c>
      <c r="P1198">
        <v>35.323383084577102</v>
      </c>
      <c r="Q1198">
        <v>0.113731794124268</v>
      </c>
    </row>
    <row r="1199" spans="1:17" hidden="1" x14ac:dyDescent="0.3">
      <c r="A1199" t="s">
        <v>2560</v>
      </c>
      <c r="B1199" t="s">
        <v>2561</v>
      </c>
      <c r="C1199" t="s">
        <v>3151</v>
      </c>
      <c r="D1199" t="s">
        <v>139</v>
      </c>
      <c r="E1199">
        <v>1835.382220018</v>
      </c>
      <c r="F1199">
        <v>107.74</v>
      </c>
      <c r="G1199">
        <v>-7.6177096952501202</v>
      </c>
      <c r="H1199">
        <v>-11.0016300253635</v>
      </c>
      <c r="I1199">
        <v>-18.039016639759001</v>
      </c>
      <c r="J1199">
        <v>-1.5236929189439901</v>
      </c>
      <c r="K1199">
        <v>118.277797664899</v>
      </c>
      <c r="L1199">
        <v>114.901637729501</v>
      </c>
      <c r="M1199">
        <v>39.319873635916998</v>
      </c>
      <c r="N1199">
        <v>0.53357421926461601</v>
      </c>
      <c r="O1199">
        <v>36.996472990532702</v>
      </c>
      <c r="P1199">
        <v>20.5145413870246</v>
      </c>
      <c r="Q1199">
        <v>1.6554297782739001E-2</v>
      </c>
    </row>
    <row r="1200" spans="1:17" hidden="1" x14ac:dyDescent="0.3">
      <c r="A1200" t="s">
        <v>2562</v>
      </c>
      <c r="B1200" t="s">
        <v>2563</v>
      </c>
      <c r="C1200" t="s">
        <v>3151</v>
      </c>
      <c r="D1200" t="s">
        <v>117</v>
      </c>
      <c r="E1200">
        <v>1821.64657764</v>
      </c>
      <c r="F1200">
        <v>263.8</v>
      </c>
      <c r="G1200">
        <v>-48.193960904891703</v>
      </c>
      <c r="H1200">
        <v>-3.2640916711582402</v>
      </c>
      <c r="I1200">
        <v>-28.4092188297479</v>
      </c>
      <c r="J1200">
        <v>7.1366694232258503</v>
      </c>
      <c r="K1200">
        <v>284.94442919554399</v>
      </c>
      <c r="M1200">
        <v>61.117662685327801</v>
      </c>
      <c r="N1200">
        <v>0.44105837721209601</v>
      </c>
      <c r="O1200">
        <v>51.6300227445034</v>
      </c>
      <c r="P1200">
        <v>16.9326241134751</v>
      </c>
    </row>
    <row r="1201" spans="1:17" hidden="1" x14ac:dyDescent="0.3">
      <c r="A1201" t="s">
        <v>2564</v>
      </c>
      <c r="B1201" t="s">
        <v>2565</v>
      </c>
      <c r="C1201" t="s">
        <v>3151</v>
      </c>
      <c r="D1201" t="s">
        <v>237</v>
      </c>
      <c r="E1201">
        <v>1821.3567015599999</v>
      </c>
      <c r="F1201">
        <v>797.2</v>
      </c>
      <c r="G1201">
        <v>29.264962057612401</v>
      </c>
      <c r="H1201">
        <v>-8.0156573701653198</v>
      </c>
      <c r="I1201">
        <v>20.537001124311399</v>
      </c>
      <c r="J1201">
        <v>1.5330113599944799</v>
      </c>
      <c r="K1201">
        <v>832.39029842359196</v>
      </c>
      <c r="L1201">
        <v>725.22315979906602</v>
      </c>
      <c r="M1201">
        <v>46.860735599677398</v>
      </c>
      <c r="N1201">
        <v>0.252870858684343</v>
      </c>
      <c r="O1201">
        <v>31.585549422980399</v>
      </c>
      <c r="P1201">
        <v>71.795534867683799</v>
      </c>
      <c r="Q1201">
        <v>2.2601719386875E-2</v>
      </c>
    </row>
    <row r="1202" spans="1:17" hidden="1" x14ac:dyDescent="0.3">
      <c r="A1202" t="s">
        <v>2566</v>
      </c>
      <c r="B1202" t="s">
        <v>2567</v>
      </c>
      <c r="C1202" t="s">
        <v>3151</v>
      </c>
      <c r="D1202" t="s">
        <v>128</v>
      </c>
      <c r="E1202">
        <v>1813.79427488699</v>
      </c>
      <c r="F1202">
        <v>115.59</v>
      </c>
      <c r="G1202">
        <v>-36.525104475611201</v>
      </c>
      <c r="H1202">
        <v>-8.0345294405955201</v>
      </c>
      <c r="I1202">
        <v>-27.363097574498202</v>
      </c>
      <c r="J1202">
        <v>-0.44153566330145499</v>
      </c>
      <c r="K1202">
        <v>125.613811418609</v>
      </c>
      <c r="L1202">
        <v>137.26717007588601</v>
      </c>
      <c r="M1202">
        <v>38.6652112693682</v>
      </c>
      <c r="N1202">
        <v>0.37738736713724502</v>
      </c>
      <c r="O1202">
        <v>67.834587767107806</v>
      </c>
      <c r="P1202">
        <v>12.016668281810199</v>
      </c>
    </row>
    <row r="1203" spans="1:17" hidden="1" x14ac:dyDescent="0.3">
      <c r="A1203" t="s">
        <v>2568</v>
      </c>
      <c r="B1203" t="s">
        <v>2569</v>
      </c>
      <c r="C1203" t="s">
        <v>3151</v>
      </c>
      <c r="D1203" t="s">
        <v>86</v>
      </c>
      <c r="E1203">
        <v>1802.9670000000001</v>
      </c>
      <c r="F1203">
        <v>178.6</v>
      </c>
      <c r="G1203">
        <v>-34.278248473223996</v>
      </c>
      <c r="H1203">
        <v>31.061626081835499</v>
      </c>
      <c r="I1203">
        <v>17.163139307060899</v>
      </c>
      <c r="J1203">
        <v>44.861696483455397</v>
      </c>
      <c r="K1203">
        <v>142.96909801750701</v>
      </c>
      <c r="L1203">
        <v>146.81136378882599</v>
      </c>
      <c r="M1203">
        <v>87.314775136378202</v>
      </c>
      <c r="N1203">
        <v>2.4967187127777701</v>
      </c>
      <c r="O1203">
        <v>10.4143337066069</v>
      </c>
      <c r="P1203">
        <v>57.426178933450799</v>
      </c>
      <c r="Q1203">
        <v>9.0580884113329999E-2</v>
      </c>
    </row>
    <row r="1204" spans="1:17" hidden="1" x14ac:dyDescent="0.3">
      <c r="A1204" t="s">
        <v>2570</v>
      </c>
      <c r="B1204" t="s">
        <v>2571</v>
      </c>
      <c r="C1204" t="s">
        <v>3151</v>
      </c>
      <c r="E1204">
        <v>1800.88263063</v>
      </c>
      <c r="F1204">
        <v>351.9</v>
      </c>
      <c r="G1204">
        <v>-24.330115993987299</v>
      </c>
      <c r="H1204">
        <v>17.598111179471701</v>
      </c>
      <c r="I1204">
        <v>-4.5453739188435502</v>
      </c>
      <c r="J1204">
        <v>12.2238778705331</v>
      </c>
      <c r="O1204">
        <v>2.3017902813299198</v>
      </c>
      <c r="P1204">
        <v>14.2532467532467</v>
      </c>
    </row>
    <row r="1205" spans="1:17" hidden="1" x14ac:dyDescent="0.3">
      <c r="A1205" t="s">
        <v>2572</v>
      </c>
      <c r="B1205" t="s">
        <v>2573</v>
      </c>
      <c r="C1205" t="s">
        <v>3151</v>
      </c>
      <c r="D1205" t="s">
        <v>114</v>
      </c>
      <c r="E1205">
        <v>1796.76400848</v>
      </c>
      <c r="F1205">
        <v>7.32</v>
      </c>
      <c r="G1205">
        <v>-78.388259836899394</v>
      </c>
      <c r="H1205">
        <v>17.078630659991202</v>
      </c>
      <c r="I1205">
        <v>-71.109822983292602</v>
      </c>
      <c r="J1205">
        <v>0.79530644196169897</v>
      </c>
      <c r="K1205">
        <v>9.0180304356415899</v>
      </c>
      <c r="L1205">
        <v>13.2433100660893</v>
      </c>
      <c r="M1205">
        <v>24.9692213794978</v>
      </c>
      <c r="N1205">
        <v>1.31302193188731</v>
      </c>
      <c r="O1205">
        <v>270.90163934426198</v>
      </c>
      <c r="P1205">
        <v>20.3947368421052</v>
      </c>
      <c r="Q1205">
        <v>1.3694238530926999E-2</v>
      </c>
    </row>
    <row r="1206" spans="1:17" hidden="1" x14ac:dyDescent="0.3">
      <c r="A1206" t="s">
        <v>2574</v>
      </c>
      <c r="B1206" t="s">
        <v>2575</v>
      </c>
      <c r="C1206" t="s">
        <v>3151</v>
      </c>
      <c r="D1206" t="s">
        <v>86</v>
      </c>
      <c r="E1206">
        <v>1796.7219435</v>
      </c>
      <c r="F1206">
        <v>269.25</v>
      </c>
      <c r="G1206">
        <v>97.978342770629993</v>
      </c>
      <c r="H1206">
        <v>2.5880790767430102</v>
      </c>
      <c r="I1206">
        <v>111.55547103401101</v>
      </c>
      <c r="J1206">
        <v>-2.0011537350294399</v>
      </c>
      <c r="K1206">
        <v>256.60470800807099</v>
      </c>
      <c r="L1206">
        <v>180.84567233880799</v>
      </c>
      <c r="M1206">
        <v>46.974278529942197</v>
      </c>
      <c r="N1206">
        <v>0.31421104090351898</v>
      </c>
      <c r="O1206">
        <v>33.838440111420603</v>
      </c>
      <c r="P1206">
        <v>189.36055883933301</v>
      </c>
      <c r="Q1206">
        <v>0.113838396043053</v>
      </c>
    </row>
    <row r="1207" spans="1:17" hidden="1" x14ac:dyDescent="0.3">
      <c r="A1207" t="s">
        <v>2576</v>
      </c>
      <c r="B1207" t="s">
        <v>2577</v>
      </c>
      <c r="C1207" t="s">
        <v>3151</v>
      </c>
      <c r="D1207" t="s">
        <v>202</v>
      </c>
      <c r="E1207">
        <v>1794.6011868000001</v>
      </c>
      <c r="F1207">
        <v>754.5</v>
      </c>
      <c r="G1207">
        <v>109.22973239512601</v>
      </c>
      <c r="H1207">
        <v>-11.253691223732501</v>
      </c>
      <c r="I1207">
        <v>72.894614829958996</v>
      </c>
      <c r="J1207">
        <v>-3.09592049232123</v>
      </c>
      <c r="K1207">
        <v>768.43483037893202</v>
      </c>
      <c r="L1207">
        <v>573.89528269473794</v>
      </c>
      <c r="M1207">
        <v>40.260622775158701</v>
      </c>
      <c r="N1207">
        <v>0.29676639495687102</v>
      </c>
      <c r="O1207">
        <v>37.833001988071501</v>
      </c>
      <c r="P1207">
        <v>142.21508828250299</v>
      </c>
      <c r="Q1207">
        <v>0.20652642325731299</v>
      </c>
    </row>
    <row r="1208" spans="1:17" hidden="1" x14ac:dyDescent="0.3">
      <c r="A1208" t="s">
        <v>2578</v>
      </c>
      <c r="B1208" t="s">
        <v>2579</v>
      </c>
      <c r="C1208" t="s">
        <v>3151</v>
      </c>
      <c r="D1208" t="s">
        <v>128</v>
      </c>
      <c r="E1208">
        <v>1785.410235395</v>
      </c>
      <c r="F1208">
        <v>801.95</v>
      </c>
      <c r="G1208">
        <v>11.3664108266022</v>
      </c>
      <c r="H1208">
        <v>11.447704328845999</v>
      </c>
      <c r="I1208">
        <v>35.717025718556002</v>
      </c>
      <c r="J1208">
        <v>-1.6561558337817099</v>
      </c>
      <c r="K1208">
        <v>765.05492416724201</v>
      </c>
      <c r="L1208">
        <v>664.89233370021395</v>
      </c>
      <c r="M1208">
        <v>50.339465616023098</v>
      </c>
      <c r="N1208">
        <v>0.48399324437553598</v>
      </c>
      <c r="O1208">
        <v>5.9791757590872097</v>
      </c>
      <c r="P1208">
        <v>60.630946419629403</v>
      </c>
      <c r="Q1208">
        <v>-5.9840962145549001E-2</v>
      </c>
    </row>
    <row r="1209" spans="1:17" hidden="1" x14ac:dyDescent="0.3">
      <c r="A1209" t="s">
        <v>2580</v>
      </c>
      <c r="B1209" t="s">
        <v>2581</v>
      </c>
      <c r="C1209" t="s">
        <v>3151</v>
      </c>
      <c r="D1209" t="s">
        <v>54</v>
      </c>
      <c r="E1209">
        <v>1783.6757041230001</v>
      </c>
      <c r="F1209">
        <v>162.16999999999999</v>
      </c>
      <c r="G1209">
        <v>-59.364560737589201</v>
      </c>
      <c r="H1209">
        <v>-11.4108489869836</v>
      </c>
      <c r="I1209">
        <v>-44.174985966997099</v>
      </c>
      <c r="J1209">
        <v>-2.7111480762010101</v>
      </c>
      <c r="K1209">
        <v>188.71151354144899</v>
      </c>
      <c r="L1209">
        <v>211.71432497024901</v>
      </c>
      <c r="M1209">
        <v>36.409905062179099</v>
      </c>
      <c r="N1209">
        <v>1.1901635666068</v>
      </c>
      <c r="O1209">
        <v>74.847382376518496</v>
      </c>
      <c r="P1209">
        <v>7.8975382568196597</v>
      </c>
      <c r="Q1209">
        <v>8.0196500943196997E-2</v>
      </c>
    </row>
    <row r="1210" spans="1:17" hidden="1" x14ac:dyDescent="0.3">
      <c r="A1210" t="s">
        <v>2582</v>
      </c>
      <c r="B1210" t="s">
        <v>2583</v>
      </c>
      <c r="C1210" t="s">
        <v>3151</v>
      </c>
      <c r="D1210" t="s">
        <v>2120</v>
      </c>
      <c r="E1210">
        <v>1781.4766867999999</v>
      </c>
      <c r="F1210">
        <v>1126.0999999999999</v>
      </c>
      <c r="G1210">
        <v>-31.1449059258881</v>
      </c>
      <c r="H1210">
        <v>7.7916771554804596</v>
      </c>
      <c r="I1210">
        <v>-19.120956020787698</v>
      </c>
      <c r="J1210">
        <v>9.4687758297167992</v>
      </c>
      <c r="K1210">
        <v>1060.1499249358001</v>
      </c>
      <c r="L1210">
        <v>1111.7287305301199</v>
      </c>
      <c r="M1210">
        <v>68.828808332456205</v>
      </c>
      <c r="N1210">
        <v>1.23081330261703</v>
      </c>
      <c r="O1210">
        <v>28.847349258502799</v>
      </c>
      <c r="P1210">
        <v>21.157673893162599</v>
      </c>
      <c r="Q1210">
        <v>9.9977353029370997E-2</v>
      </c>
    </row>
    <row r="1211" spans="1:17" hidden="1" x14ac:dyDescent="0.3">
      <c r="A1211" t="s">
        <v>2584</v>
      </c>
      <c r="B1211" t="s">
        <v>2585</v>
      </c>
      <c r="C1211" t="s">
        <v>3151</v>
      </c>
      <c r="D1211" t="s">
        <v>136</v>
      </c>
      <c r="E1211">
        <v>1775.180288952</v>
      </c>
      <c r="F1211">
        <v>108.66</v>
      </c>
      <c r="G1211">
        <v>-29.638882031099801</v>
      </c>
      <c r="H1211">
        <v>10.4527255916082</v>
      </c>
      <c r="I1211">
        <v>-22.978171771145998</v>
      </c>
      <c r="J1211">
        <v>21.805780872029398</v>
      </c>
      <c r="K1211">
        <v>111.796190318282</v>
      </c>
      <c r="L1211">
        <v>121.32433149110101</v>
      </c>
      <c r="M1211">
        <v>73.198446588897994</v>
      </c>
      <c r="N1211">
        <v>3.1344944589293902</v>
      </c>
      <c r="O1211">
        <v>152.53083011227599</v>
      </c>
      <c r="P1211">
        <v>19.8676227247655</v>
      </c>
    </row>
    <row r="1212" spans="1:17" hidden="1" x14ac:dyDescent="0.3">
      <c r="A1212" t="s">
        <v>2586</v>
      </c>
      <c r="B1212" t="s">
        <v>2587</v>
      </c>
      <c r="C1212" t="s">
        <v>3151</v>
      </c>
      <c r="D1212" t="s">
        <v>284</v>
      </c>
      <c r="E1212">
        <v>1773.6</v>
      </c>
      <c r="F1212">
        <v>1478</v>
      </c>
      <c r="G1212">
        <v>-37.294897680590502</v>
      </c>
      <c r="H1212">
        <v>3.1695397509003</v>
      </c>
      <c r="I1212">
        <v>-0.80292470199295596</v>
      </c>
      <c r="J1212">
        <v>2.4459913734685399</v>
      </c>
      <c r="K1212">
        <v>1469.1367519915</v>
      </c>
      <c r="L1212">
        <v>1442.70371452113</v>
      </c>
      <c r="M1212">
        <v>59.820475783678297</v>
      </c>
      <c r="N1212">
        <v>0.70512287030283405</v>
      </c>
      <c r="O1212">
        <v>14.682002706359899</v>
      </c>
      <c r="P1212">
        <v>25.1428813344058</v>
      </c>
      <c r="Q1212">
        <v>0.15903043219816301</v>
      </c>
    </row>
    <row r="1213" spans="1:17" hidden="1" x14ac:dyDescent="0.3">
      <c r="A1213" t="s">
        <v>2588</v>
      </c>
      <c r="B1213" t="s">
        <v>2589</v>
      </c>
      <c r="C1213" t="s">
        <v>3151</v>
      </c>
      <c r="D1213" t="s">
        <v>470</v>
      </c>
      <c r="E1213">
        <v>1773.3418045849901</v>
      </c>
      <c r="F1213">
        <v>572.65</v>
      </c>
      <c r="G1213">
        <v>-35.830981990720097</v>
      </c>
      <c r="H1213">
        <v>-13.313218869789299</v>
      </c>
      <c r="I1213">
        <v>-9.5997023038809406</v>
      </c>
      <c r="J1213">
        <v>-3.2878351945811799</v>
      </c>
      <c r="K1213">
        <v>670.884145087913</v>
      </c>
      <c r="L1213">
        <v>640.55547692699099</v>
      </c>
      <c r="M1213">
        <v>35.384706874249801</v>
      </c>
      <c r="N1213">
        <v>0.697617010625326</v>
      </c>
      <c r="O1213">
        <v>55.199511045141001</v>
      </c>
      <c r="P1213">
        <v>30.132939438700099</v>
      </c>
      <c r="Q1213">
        <v>0.111021978988217</v>
      </c>
    </row>
    <row r="1214" spans="1:17" hidden="1" x14ac:dyDescent="0.3">
      <c r="A1214" t="s">
        <v>2590</v>
      </c>
      <c r="B1214" t="s">
        <v>2591</v>
      </c>
      <c r="C1214" t="s">
        <v>3151</v>
      </c>
      <c r="D1214" t="s">
        <v>473</v>
      </c>
      <c r="E1214">
        <v>1772.3975917499999</v>
      </c>
      <c r="F1214">
        <v>575.54999999999995</v>
      </c>
      <c r="G1214">
        <v>-8.5973321334422703</v>
      </c>
      <c r="H1214">
        <v>-0.83756651252721603</v>
      </c>
      <c r="I1214">
        <v>2.0079855344400701</v>
      </c>
      <c r="J1214">
        <v>3.3841852022169401</v>
      </c>
      <c r="K1214">
        <v>588.45629163759702</v>
      </c>
      <c r="L1214">
        <v>562.13916158571101</v>
      </c>
      <c r="M1214">
        <v>55.324243363660599</v>
      </c>
      <c r="N1214">
        <v>0.64333186684947896</v>
      </c>
      <c r="O1214">
        <v>26.3139605594648</v>
      </c>
      <c r="P1214">
        <v>42.993788819875697</v>
      </c>
      <c r="Q1214">
        <v>-7.0719099821747997E-2</v>
      </c>
    </row>
    <row r="1215" spans="1:17" hidden="1" x14ac:dyDescent="0.3">
      <c r="A1215" t="s">
        <v>2592</v>
      </c>
      <c r="B1215" t="s">
        <v>2593</v>
      </c>
      <c r="C1215" t="s">
        <v>3151</v>
      </c>
      <c r="D1215" t="s">
        <v>21</v>
      </c>
      <c r="E1215">
        <v>1760.1263539199999</v>
      </c>
      <c r="F1215">
        <v>1494.9</v>
      </c>
      <c r="G1215">
        <v>204.12130223242201</v>
      </c>
      <c r="H1215">
        <v>-4.6421886441614202</v>
      </c>
      <c r="I1215">
        <v>15.663728703634501</v>
      </c>
      <c r="J1215">
        <v>-4.4604312629563303</v>
      </c>
      <c r="K1215">
        <v>1499.5037647633101</v>
      </c>
      <c r="L1215">
        <v>1218.0263283311101</v>
      </c>
      <c r="M1215">
        <v>44.340147193289603</v>
      </c>
      <c r="N1215">
        <v>0.78620517056943595</v>
      </c>
      <c r="O1215">
        <v>24.690614756839899</v>
      </c>
      <c r="P1215">
        <v>239.78861234231101</v>
      </c>
      <c r="Q1215">
        <v>0.13336151803760701</v>
      </c>
    </row>
    <row r="1216" spans="1:17" hidden="1" x14ac:dyDescent="0.3">
      <c r="A1216" t="s">
        <v>2594</v>
      </c>
      <c r="B1216" t="s">
        <v>2595</v>
      </c>
      <c r="C1216" t="s">
        <v>3151</v>
      </c>
      <c r="D1216" t="s">
        <v>473</v>
      </c>
      <c r="E1216">
        <v>1753.172331669</v>
      </c>
      <c r="F1216">
        <v>104.67</v>
      </c>
      <c r="G1216">
        <v>-54.152333547187801</v>
      </c>
      <c r="H1216">
        <v>6.1791922605528198</v>
      </c>
      <c r="I1216">
        <v>-7.8670688116284797</v>
      </c>
      <c r="J1216">
        <v>1.38753945167043</v>
      </c>
      <c r="K1216">
        <v>104.122103998933</v>
      </c>
      <c r="L1216">
        <v>111.814035818722</v>
      </c>
      <c r="M1216">
        <v>53.884383761430001</v>
      </c>
      <c r="N1216">
        <v>1.20310897164422</v>
      </c>
      <c r="O1216">
        <v>41.970000955383497</v>
      </c>
      <c r="P1216">
        <v>30.919324577861101</v>
      </c>
      <c r="Q1216">
        <v>-5.8763444812914997E-2</v>
      </c>
    </row>
    <row r="1217" spans="1:17" hidden="1" x14ac:dyDescent="0.3">
      <c r="A1217" t="s">
        <v>2596</v>
      </c>
      <c r="B1217" t="s">
        <v>2597</v>
      </c>
      <c r="C1217" t="s">
        <v>3151</v>
      </c>
      <c r="D1217" t="s">
        <v>458</v>
      </c>
      <c r="E1217">
        <v>1752.7238024999999</v>
      </c>
      <c r="F1217">
        <v>908.3</v>
      </c>
      <c r="G1217">
        <v>217.122800054175</v>
      </c>
      <c r="H1217">
        <v>12.773367557096</v>
      </c>
      <c r="I1217">
        <v>40.155841950713999</v>
      </c>
      <c r="J1217">
        <v>4.4733388623082497</v>
      </c>
      <c r="K1217">
        <v>924.55587726117994</v>
      </c>
      <c r="L1217">
        <v>711.68854747262299</v>
      </c>
      <c r="M1217">
        <v>52.546812515636901</v>
      </c>
      <c r="N1217">
        <v>0.57186238816468005</v>
      </c>
      <c r="O1217">
        <v>33.777386326103603</v>
      </c>
      <c r="P1217">
        <v>243.987881083128</v>
      </c>
      <c r="Q1217">
        <v>0.191600370669603</v>
      </c>
    </row>
    <row r="1218" spans="1:17" hidden="1" x14ac:dyDescent="0.3">
      <c r="A1218" t="s">
        <v>2598</v>
      </c>
      <c r="B1218" t="s">
        <v>2599</v>
      </c>
      <c r="C1218" t="s">
        <v>3151</v>
      </c>
      <c r="D1218" t="s">
        <v>409</v>
      </c>
      <c r="E1218">
        <v>1747.67956308</v>
      </c>
      <c r="F1218">
        <v>3276.9</v>
      </c>
      <c r="G1218">
        <v>201.04625912565101</v>
      </c>
      <c r="H1218">
        <v>-0.257558923621036</v>
      </c>
      <c r="I1218">
        <v>94.500615770600803</v>
      </c>
      <c r="J1218">
        <v>4.8929553319428596</v>
      </c>
      <c r="K1218">
        <v>3305.1472945466498</v>
      </c>
      <c r="L1218">
        <v>2687.4096344652098</v>
      </c>
      <c r="M1218">
        <v>49.380051717637201</v>
      </c>
      <c r="N1218">
        <v>0.88369975887540797</v>
      </c>
      <c r="O1218">
        <v>46.9422319875491</v>
      </c>
      <c r="P1218">
        <v>243.13089005235599</v>
      </c>
      <c r="Q1218">
        <v>0.22178544472021</v>
      </c>
    </row>
    <row r="1219" spans="1:17" hidden="1" x14ac:dyDescent="0.3">
      <c r="A1219" t="s">
        <v>2600</v>
      </c>
      <c r="B1219" t="s">
        <v>2601</v>
      </c>
      <c r="C1219" t="s">
        <v>3151</v>
      </c>
      <c r="D1219" t="s">
        <v>57</v>
      </c>
      <c r="E1219">
        <v>1740.1620866799999</v>
      </c>
      <c r="F1219">
        <v>17.87</v>
      </c>
      <c r="G1219">
        <v>-3.19726095974822</v>
      </c>
      <c r="H1219">
        <v>-4.9304602490996796</v>
      </c>
      <c r="I1219">
        <v>-7.8025611760307996</v>
      </c>
      <c r="J1219">
        <v>2.7448477263653599</v>
      </c>
      <c r="K1219">
        <v>18.5880590030924</v>
      </c>
      <c r="L1219">
        <v>18.517669858258799</v>
      </c>
      <c r="M1219">
        <v>49.697095101414497</v>
      </c>
      <c r="N1219">
        <v>0.37817751189876098</v>
      </c>
      <c r="O1219">
        <v>56.966983771684298</v>
      </c>
      <c r="P1219">
        <v>27.1886120996441</v>
      </c>
      <c r="Q1219">
        <v>2.3782898089251998E-2</v>
      </c>
    </row>
    <row r="1220" spans="1:17" hidden="1" x14ac:dyDescent="0.3">
      <c r="A1220" t="s">
        <v>2602</v>
      </c>
      <c r="B1220" t="s">
        <v>2603</v>
      </c>
      <c r="C1220" t="s">
        <v>3151</v>
      </c>
      <c r="D1220" t="s">
        <v>244</v>
      </c>
      <c r="E1220">
        <v>1736.9665146</v>
      </c>
      <c r="F1220">
        <v>1145.8499999999999</v>
      </c>
      <c r="G1220">
        <v>61.380360075039597</v>
      </c>
      <c r="H1220">
        <v>-2.4395729589318198</v>
      </c>
      <c r="I1220">
        <v>-19.275741252659099</v>
      </c>
      <c r="J1220">
        <v>6.7152619728121499</v>
      </c>
      <c r="K1220">
        <v>1152.7837266044301</v>
      </c>
      <c r="L1220">
        <v>1063.68901758838</v>
      </c>
      <c r="M1220">
        <v>56.806715986296801</v>
      </c>
      <c r="N1220">
        <v>0.26465459389179702</v>
      </c>
      <c r="O1220">
        <v>30.274468735000202</v>
      </c>
      <c r="P1220">
        <v>136.89270208807099</v>
      </c>
      <c r="Q1220">
        <v>0.13768800888927599</v>
      </c>
    </row>
    <row r="1221" spans="1:17" hidden="1" x14ac:dyDescent="0.3">
      <c r="A1221" t="s">
        <v>2604</v>
      </c>
      <c r="B1221" t="s">
        <v>2605</v>
      </c>
      <c r="C1221" t="s">
        <v>3151</v>
      </c>
      <c r="D1221" t="s">
        <v>265</v>
      </c>
      <c r="E1221">
        <v>1736.68379495</v>
      </c>
      <c r="F1221">
        <v>552.95000000000005</v>
      </c>
      <c r="G1221">
        <v>22.742602953731499</v>
      </c>
      <c r="H1221">
        <v>-0.25715032811637201</v>
      </c>
      <c r="I1221">
        <v>26.208801699439501</v>
      </c>
      <c r="J1221">
        <v>1.30454823751053</v>
      </c>
      <c r="K1221">
        <v>552.82150550067797</v>
      </c>
      <c r="L1221">
        <v>506.02705872922701</v>
      </c>
      <c r="M1221">
        <v>49.609515933770403</v>
      </c>
      <c r="N1221">
        <v>0.67260582544120295</v>
      </c>
      <c r="O1221">
        <v>35.021249660909596</v>
      </c>
      <c r="P1221">
        <v>85.429242119382906</v>
      </c>
      <c r="Q1221">
        <v>0.102377994718793</v>
      </c>
    </row>
    <row r="1222" spans="1:17" hidden="1" x14ac:dyDescent="0.3">
      <c r="A1222" t="s">
        <v>2606</v>
      </c>
      <c r="B1222" t="s">
        <v>2607</v>
      </c>
      <c r="C1222" t="s">
        <v>3151</v>
      </c>
      <c r="D1222" t="s">
        <v>1743</v>
      </c>
      <c r="E1222">
        <v>1722.4405139200001</v>
      </c>
      <c r="F1222">
        <v>164.14</v>
      </c>
      <c r="G1222">
        <v>-52.000770880719699</v>
      </c>
      <c r="H1222">
        <v>-8.7168763303262899</v>
      </c>
      <c r="I1222">
        <v>-31.804026181508601</v>
      </c>
      <c r="J1222">
        <v>3.2520965654184799</v>
      </c>
      <c r="K1222">
        <v>177.211713590931</v>
      </c>
      <c r="L1222">
        <v>203.83723526754801</v>
      </c>
      <c r="M1222">
        <v>49.699222790993701</v>
      </c>
      <c r="N1222">
        <v>0.40686750776603597</v>
      </c>
      <c r="O1222">
        <v>83.958815645180906</v>
      </c>
      <c r="P1222">
        <v>3.8860759493670698</v>
      </c>
      <c r="Q1222">
        <v>0.14414206104865901</v>
      </c>
    </row>
    <row r="1223" spans="1:17" hidden="1" x14ac:dyDescent="0.3">
      <c r="A1223" t="s">
        <v>2608</v>
      </c>
      <c r="B1223" t="s">
        <v>2609</v>
      </c>
      <c r="C1223" t="s">
        <v>3151</v>
      </c>
      <c r="D1223" t="s">
        <v>202</v>
      </c>
      <c r="E1223">
        <v>1722.169042</v>
      </c>
      <c r="F1223">
        <v>401.15</v>
      </c>
      <c r="G1223">
        <v>-24.491723876980899</v>
      </c>
      <c r="H1223">
        <v>-4.0401732733822397</v>
      </c>
      <c r="I1223">
        <v>-10.067037865537699</v>
      </c>
      <c r="J1223">
        <v>-1.2044526232111701</v>
      </c>
      <c r="K1223">
        <v>423.30496756246498</v>
      </c>
      <c r="L1223">
        <v>423.33525797061202</v>
      </c>
      <c r="M1223">
        <v>43.520335187988003</v>
      </c>
      <c r="N1223">
        <v>0.71355787366304202</v>
      </c>
      <c r="O1223">
        <v>29.378038140346501</v>
      </c>
      <c r="P1223">
        <v>12.304031354983101</v>
      </c>
      <c r="Q1223">
        <v>-1.5120999167955E-2</v>
      </c>
    </row>
    <row r="1224" spans="1:17" hidden="1" x14ac:dyDescent="0.3">
      <c r="A1224" t="s">
        <v>2610</v>
      </c>
      <c r="B1224" t="s">
        <v>2611</v>
      </c>
      <c r="C1224" t="s">
        <v>3151</v>
      </c>
      <c r="D1224" t="s">
        <v>46</v>
      </c>
      <c r="E1224">
        <v>1720.7067582</v>
      </c>
      <c r="F1224">
        <v>136.16999999999999</v>
      </c>
      <c r="G1224">
        <v>114.143768528569</v>
      </c>
      <c r="H1224">
        <v>-11.2306258436478</v>
      </c>
      <c r="I1224">
        <v>12.5506735654095</v>
      </c>
      <c r="J1224">
        <v>3.7730684385934903E-2</v>
      </c>
      <c r="K1224">
        <v>147.41128414340599</v>
      </c>
      <c r="L1224">
        <v>128.41234166427901</v>
      </c>
      <c r="M1224">
        <v>40.4837801402414</v>
      </c>
      <c r="N1224">
        <v>0.602797770937198</v>
      </c>
      <c r="O1224">
        <v>49.812734082397</v>
      </c>
      <c r="P1224">
        <v>147.24466636404799</v>
      </c>
      <c r="Q1224">
        <v>0.175962218779807</v>
      </c>
    </row>
    <row r="1225" spans="1:17" hidden="1" x14ac:dyDescent="0.3">
      <c r="A1225" t="s">
        <v>2612</v>
      </c>
      <c r="B1225" t="s">
        <v>2613</v>
      </c>
      <c r="C1225" t="s">
        <v>3151</v>
      </c>
      <c r="D1225" t="s">
        <v>518</v>
      </c>
      <c r="E1225">
        <v>1719.70875387</v>
      </c>
      <c r="F1225">
        <v>171.45</v>
      </c>
      <c r="G1225">
        <v>-8.6644605532543704</v>
      </c>
      <c r="H1225">
        <v>-9.4390169247819902</v>
      </c>
      <c r="I1225">
        <v>8.1027312510956708</v>
      </c>
      <c r="J1225">
        <v>6.0710563959522599</v>
      </c>
      <c r="K1225">
        <v>181.057954600241</v>
      </c>
      <c r="L1225">
        <v>163.05566922509001</v>
      </c>
      <c r="M1225">
        <v>52.623583408011399</v>
      </c>
      <c r="N1225">
        <v>0.32977512316000201</v>
      </c>
      <c r="O1225">
        <v>34.668999708369697</v>
      </c>
      <c r="P1225">
        <v>56.432481751824803</v>
      </c>
      <c r="Q1225">
        <v>0.10024407747861</v>
      </c>
    </row>
    <row r="1226" spans="1:17" hidden="1" x14ac:dyDescent="0.3">
      <c r="A1226" t="s">
        <v>2614</v>
      </c>
      <c r="B1226" t="s">
        <v>2615</v>
      </c>
      <c r="C1226" t="s">
        <v>3151</v>
      </c>
      <c r="D1226" t="s">
        <v>51</v>
      </c>
      <c r="E1226">
        <v>1719.26</v>
      </c>
      <c r="F1226">
        <v>20.2</v>
      </c>
      <c r="G1226">
        <v>113.61110944723799</v>
      </c>
      <c r="H1226">
        <v>-3.2368529431636102</v>
      </c>
      <c r="I1226">
        <v>37.2053753319056</v>
      </c>
      <c r="J1226">
        <v>0.94674510930143196</v>
      </c>
      <c r="K1226">
        <v>20.146828672593799</v>
      </c>
      <c r="L1226">
        <v>16.331388152143301</v>
      </c>
      <c r="M1226">
        <v>26.246969455177101</v>
      </c>
      <c r="N1226">
        <v>0.307171081269766</v>
      </c>
      <c r="O1226">
        <v>38.118811881188101</v>
      </c>
      <c r="P1226">
        <v>144.84848484848399</v>
      </c>
    </row>
    <row r="1227" spans="1:17" hidden="1" x14ac:dyDescent="0.3">
      <c r="A1227" t="s">
        <v>2616</v>
      </c>
      <c r="B1227" t="s">
        <v>2617</v>
      </c>
      <c r="C1227" t="s">
        <v>3151</v>
      </c>
      <c r="D1227" t="s">
        <v>75</v>
      </c>
      <c r="E1227">
        <v>1718.04795855</v>
      </c>
      <c r="F1227">
        <v>30.65</v>
      </c>
      <c r="G1227">
        <v>-30.451114372771201</v>
      </c>
      <c r="H1227">
        <v>0.165787405684548</v>
      </c>
      <c r="I1227">
        <v>-29.189614684431199</v>
      </c>
      <c r="J1227">
        <v>5.7167724105480797</v>
      </c>
      <c r="K1227">
        <v>32.283816718390703</v>
      </c>
      <c r="L1227">
        <v>35.143603157462501</v>
      </c>
      <c r="M1227">
        <v>51.795626777915203</v>
      </c>
      <c r="N1227">
        <v>0.40263631739458899</v>
      </c>
      <c r="O1227">
        <v>58.564437194127201</v>
      </c>
      <c r="P1227">
        <v>9.8960200788812998</v>
      </c>
    </row>
    <row r="1228" spans="1:17" hidden="1" x14ac:dyDescent="0.3">
      <c r="A1228" t="s">
        <v>2618</v>
      </c>
      <c r="B1228" t="s">
        <v>2619</v>
      </c>
      <c r="C1228" t="s">
        <v>3151</v>
      </c>
      <c r="D1228" t="s">
        <v>265</v>
      </c>
      <c r="E1228">
        <v>1712.9059999999999</v>
      </c>
      <c r="F1228">
        <v>3294.05</v>
      </c>
      <c r="G1228">
        <v>189.64224541832101</v>
      </c>
      <c r="H1228">
        <v>10.8783583865076</v>
      </c>
      <c r="I1228">
        <v>146.45439262209999</v>
      </c>
      <c r="J1228">
        <v>2.4264433928660898</v>
      </c>
      <c r="K1228">
        <v>2773.4884560138598</v>
      </c>
      <c r="L1228">
        <v>1963.8126308015601</v>
      </c>
      <c r="M1228">
        <v>58.465093467993697</v>
      </c>
      <c r="N1228">
        <v>0.52002881917813104</v>
      </c>
      <c r="O1228">
        <v>6.2445925228821597</v>
      </c>
      <c r="P1228">
        <v>223.58055009823099</v>
      </c>
      <c r="Q1228">
        <v>0.115615770545586</v>
      </c>
    </row>
    <row r="1229" spans="1:17" hidden="1" x14ac:dyDescent="0.3">
      <c r="A1229" t="s">
        <v>2620</v>
      </c>
      <c r="B1229" t="s">
        <v>2621</v>
      </c>
      <c r="C1229" t="s">
        <v>3151</v>
      </c>
      <c r="D1229" t="s">
        <v>766</v>
      </c>
      <c r="E1229">
        <v>1711.9814767299999</v>
      </c>
      <c r="F1229">
        <v>662.9</v>
      </c>
      <c r="G1229">
        <v>-7.5848291171215303</v>
      </c>
      <c r="H1229">
        <v>-9.7150756337150597</v>
      </c>
      <c r="I1229">
        <v>-35.8505533201117</v>
      </c>
      <c r="J1229">
        <v>-4.8018158601965704</v>
      </c>
      <c r="K1229">
        <v>759.24080866214604</v>
      </c>
      <c r="L1229">
        <v>790.76957738653402</v>
      </c>
      <c r="M1229">
        <v>19.18331471051</v>
      </c>
      <c r="N1229">
        <v>0.52895514495705098</v>
      </c>
      <c r="O1229">
        <v>96.108010257957403</v>
      </c>
      <c r="P1229">
        <v>22.464437465361101</v>
      </c>
      <c r="Q1229">
        <v>0.160913661231704</v>
      </c>
    </row>
    <row r="1230" spans="1:17" hidden="1" x14ac:dyDescent="0.3">
      <c r="A1230" t="s">
        <v>2622</v>
      </c>
      <c r="B1230" t="s">
        <v>2623</v>
      </c>
      <c r="C1230" t="s">
        <v>3151</v>
      </c>
      <c r="D1230" t="s">
        <v>86</v>
      </c>
      <c r="E1230">
        <v>1704.9940232920001</v>
      </c>
      <c r="F1230">
        <v>177.31</v>
      </c>
      <c r="G1230">
        <v>28.601819453292201</v>
      </c>
      <c r="H1230">
        <v>47.698961252183103</v>
      </c>
      <c r="I1230">
        <v>51.373637811160101</v>
      </c>
      <c r="J1230">
        <v>0.41084788775886999</v>
      </c>
      <c r="K1230">
        <v>142.57879595381101</v>
      </c>
      <c r="L1230">
        <v>118.911742133422</v>
      </c>
      <c r="M1230">
        <v>60.973520020610302</v>
      </c>
      <c r="N1230">
        <v>1.3975203594518599</v>
      </c>
      <c r="O1230">
        <v>6.3109807681461696</v>
      </c>
      <c r="P1230">
        <v>102.87185354691</v>
      </c>
      <c r="Q1230">
        <v>-1.3465755908937E-2</v>
      </c>
    </row>
    <row r="1231" spans="1:17" hidden="1" x14ac:dyDescent="0.3">
      <c r="A1231" t="s">
        <v>2624</v>
      </c>
      <c r="B1231" t="s">
        <v>2625</v>
      </c>
      <c r="C1231" t="s">
        <v>3151</v>
      </c>
      <c r="D1231" t="s">
        <v>580</v>
      </c>
      <c r="E1231">
        <v>1701.0937799999999</v>
      </c>
      <c r="F1231">
        <v>101.98</v>
      </c>
      <c r="G1231">
        <v>3.6860295131969898</v>
      </c>
      <c r="H1231">
        <v>-1.69156891218244</v>
      </c>
      <c r="I1231">
        <v>13.4206654181635</v>
      </c>
      <c r="J1231">
        <v>-2.4439346501252901</v>
      </c>
      <c r="K1231">
        <v>115.63788983883499</v>
      </c>
      <c r="L1231">
        <v>103.45221009527999</v>
      </c>
      <c r="M1231">
        <v>54.219977380712301</v>
      </c>
      <c r="N1231">
        <v>0.41773720672965597</v>
      </c>
      <c r="O1231">
        <v>56.442439694057597</v>
      </c>
      <c r="P1231">
        <v>41.6388888888888</v>
      </c>
    </row>
    <row r="1232" spans="1:17" hidden="1" x14ac:dyDescent="0.3">
      <c r="A1232" t="s">
        <v>2626</v>
      </c>
      <c r="B1232" t="s">
        <v>2627</v>
      </c>
      <c r="C1232" t="s">
        <v>3151</v>
      </c>
      <c r="D1232" t="s">
        <v>46</v>
      </c>
      <c r="E1232">
        <v>1700.6614506000001</v>
      </c>
      <c r="F1232">
        <v>1637.45</v>
      </c>
      <c r="G1232">
        <v>74.816160503256</v>
      </c>
      <c r="H1232">
        <v>3.0738607385546199</v>
      </c>
      <c r="I1232">
        <v>22.8863250671454</v>
      </c>
      <c r="J1232">
        <v>-1.24824778242367</v>
      </c>
      <c r="K1232">
        <v>1570.5087088047101</v>
      </c>
      <c r="L1232">
        <v>1300.4255774534699</v>
      </c>
      <c r="M1232">
        <v>39.816866844434699</v>
      </c>
      <c r="N1232">
        <v>0.83133462106026201</v>
      </c>
      <c r="O1232">
        <v>9.0934074322879894</v>
      </c>
      <c r="P1232">
        <v>107.27215189873399</v>
      </c>
    </row>
    <row r="1233" spans="1:17" hidden="1" x14ac:dyDescent="0.3">
      <c r="A1233" t="s">
        <v>2628</v>
      </c>
      <c r="B1233" t="s">
        <v>2629</v>
      </c>
      <c r="C1233" t="s">
        <v>3151</v>
      </c>
      <c r="D1233" t="s">
        <v>580</v>
      </c>
      <c r="E1233">
        <v>1692.3029750000001</v>
      </c>
      <c r="F1233">
        <v>60.51</v>
      </c>
      <c r="G1233">
        <v>-0.53940253208391498</v>
      </c>
      <c r="H1233">
        <v>-5.32545540570284</v>
      </c>
      <c r="I1233">
        <v>-8.5298503544600504</v>
      </c>
      <c r="J1233">
        <v>3.55069538291764</v>
      </c>
      <c r="K1233">
        <v>58.475185918759102</v>
      </c>
      <c r="L1233">
        <v>57.657693014201399</v>
      </c>
      <c r="M1233">
        <v>29.188193916460101</v>
      </c>
      <c r="N1233">
        <v>0.40748406337554099</v>
      </c>
      <c r="O1233">
        <v>28.904313336638499</v>
      </c>
      <c r="P1233">
        <v>34.616240266963203</v>
      </c>
      <c r="Q1233">
        <v>7.1071011628524999E-2</v>
      </c>
    </row>
    <row r="1234" spans="1:17" hidden="1" x14ac:dyDescent="0.3">
      <c r="A1234" t="s">
        <v>2630</v>
      </c>
      <c r="B1234" t="s">
        <v>2631</v>
      </c>
      <c r="C1234" t="s">
        <v>3151</v>
      </c>
      <c r="D1234" t="s">
        <v>451</v>
      </c>
      <c r="E1234">
        <v>1689.086</v>
      </c>
      <c r="F1234">
        <v>1118.5999999999999</v>
      </c>
      <c r="G1234">
        <v>-15.6114135168931</v>
      </c>
      <c r="H1234">
        <v>-6.2686255900312702</v>
      </c>
      <c r="I1234">
        <v>-21.788688172260699</v>
      </c>
      <c r="J1234">
        <v>-3.06321445835985</v>
      </c>
      <c r="K1234">
        <v>1187.0930617208901</v>
      </c>
      <c r="L1234">
        <v>1218.4250472558699</v>
      </c>
      <c r="M1234">
        <v>36.211664021293601</v>
      </c>
      <c r="N1234">
        <v>0.60771180659887103</v>
      </c>
      <c r="O1234">
        <v>43.482925084927501</v>
      </c>
      <c r="P1234">
        <v>13.379282383944799</v>
      </c>
      <c r="Q1234">
        <v>5.5433928623545001E-2</v>
      </c>
    </row>
    <row r="1235" spans="1:17" hidden="1" x14ac:dyDescent="0.3">
      <c r="A1235" t="s">
        <v>2632</v>
      </c>
      <c r="B1235" t="s">
        <v>2633</v>
      </c>
      <c r="C1235" t="s">
        <v>3151</v>
      </c>
      <c r="D1235" t="s">
        <v>117</v>
      </c>
      <c r="E1235">
        <v>1688.458491894</v>
      </c>
      <c r="F1235">
        <v>43.14</v>
      </c>
      <c r="G1235">
        <v>109.518480614883</v>
      </c>
      <c r="H1235">
        <v>-13.1196053019335</v>
      </c>
      <c r="I1235">
        <v>48.941360865359599</v>
      </c>
      <c r="J1235">
        <v>-3.7491152803741299</v>
      </c>
      <c r="K1235">
        <v>46.106208448136201</v>
      </c>
      <c r="L1235">
        <v>34.887444550540003</v>
      </c>
      <c r="M1235">
        <v>32.294663419215198</v>
      </c>
      <c r="N1235">
        <v>0.36952058972258001</v>
      </c>
      <c r="O1235">
        <v>49.559573481687501</v>
      </c>
      <c r="P1235">
        <v>155.266272189349</v>
      </c>
      <c r="Q1235">
        <v>0.123737472029592</v>
      </c>
    </row>
    <row r="1236" spans="1:17" hidden="1" x14ac:dyDescent="0.3">
      <c r="A1236" t="s">
        <v>2634</v>
      </c>
      <c r="B1236" t="s">
        <v>2635</v>
      </c>
      <c r="C1236" t="s">
        <v>3151</v>
      </c>
      <c r="D1236" t="s">
        <v>2636</v>
      </c>
      <c r="E1236">
        <v>1684.7802088000001</v>
      </c>
      <c r="F1236">
        <v>607.1</v>
      </c>
      <c r="G1236">
        <v>-27.633305939053699</v>
      </c>
      <c r="H1236">
        <v>-2.7620775541082101</v>
      </c>
      <c r="I1236">
        <v>-5.1495128960517</v>
      </c>
      <c r="J1236">
        <v>-3.1464665380841002</v>
      </c>
      <c r="K1236">
        <v>633.00941435825405</v>
      </c>
      <c r="L1236">
        <v>603.90624534676897</v>
      </c>
      <c r="M1236">
        <v>37.545603835894802</v>
      </c>
      <c r="N1236">
        <v>1.4920361901786701</v>
      </c>
      <c r="O1236">
        <v>39.087464997529203</v>
      </c>
      <c r="P1236">
        <v>29.170212765957402</v>
      </c>
      <c r="Q1236">
        <v>8.2736661376729997E-2</v>
      </c>
    </row>
    <row r="1237" spans="1:17" hidden="1" x14ac:dyDescent="0.3">
      <c r="A1237" t="s">
        <v>2637</v>
      </c>
      <c r="B1237" t="s">
        <v>2638</v>
      </c>
      <c r="C1237" t="s">
        <v>3151</v>
      </c>
      <c r="D1237" t="s">
        <v>1971</v>
      </c>
      <c r="E1237">
        <v>1684.021531012</v>
      </c>
      <c r="F1237">
        <v>149.74</v>
      </c>
      <c r="G1237">
        <v>-33.072409560114302</v>
      </c>
      <c r="H1237">
        <v>-3.6190742294023499</v>
      </c>
      <c r="I1237">
        <v>-22.6246141935152</v>
      </c>
      <c r="J1237">
        <v>0.24581951710237299</v>
      </c>
      <c r="K1237">
        <v>160.79275830475899</v>
      </c>
      <c r="L1237">
        <v>167.19578059145499</v>
      </c>
      <c r="M1237">
        <v>38.118569694482403</v>
      </c>
      <c r="N1237">
        <v>0.99679169116806299</v>
      </c>
      <c r="O1237">
        <v>45.452117002804798</v>
      </c>
      <c r="P1237">
        <v>3.5188385758727998</v>
      </c>
      <c r="Q1237">
        <v>-9.6825519914805994E-2</v>
      </c>
    </row>
    <row r="1238" spans="1:17" hidden="1" x14ac:dyDescent="0.3">
      <c r="A1238" t="s">
        <v>2639</v>
      </c>
      <c r="B1238" t="s">
        <v>2640</v>
      </c>
      <c r="C1238" t="s">
        <v>3151</v>
      </c>
      <c r="D1238" t="s">
        <v>125</v>
      </c>
      <c r="E1238">
        <v>1681.54554797999</v>
      </c>
      <c r="F1238">
        <v>56.97</v>
      </c>
      <c r="G1238">
        <v>-9.6428588067301693</v>
      </c>
      <c r="H1238">
        <v>4.06229287750645</v>
      </c>
      <c r="I1238">
        <v>-6.7810431791606902</v>
      </c>
      <c r="J1238">
        <v>-0.22669251871731699</v>
      </c>
      <c r="K1238">
        <v>57.6672964847561</v>
      </c>
      <c r="L1238">
        <v>58.012045233839899</v>
      </c>
      <c r="M1238">
        <v>54.6319686404698</v>
      </c>
      <c r="N1238">
        <v>0.54201140229995504</v>
      </c>
      <c r="O1238">
        <v>51.483236791293599</v>
      </c>
      <c r="P1238">
        <v>24.252998909487399</v>
      </c>
      <c r="Q1238">
        <v>8.6685625435166003E-2</v>
      </c>
    </row>
    <row r="1239" spans="1:17" hidden="1" x14ac:dyDescent="0.3">
      <c r="A1239" t="s">
        <v>2641</v>
      </c>
      <c r="B1239" t="s">
        <v>2642</v>
      </c>
      <c r="C1239" t="s">
        <v>3151</v>
      </c>
      <c r="D1239" t="s">
        <v>202</v>
      </c>
      <c r="E1239">
        <v>1676.8376135599999</v>
      </c>
      <c r="F1239">
        <v>686.3</v>
      </c>
      <c r="G1239">
        <v>-29.0179182117297</v>
      </c>
      <c r="H1239">
        <v>-3.7594920871099702</v>
      </c>
      <c r="I1239">
        <v>8.4486569219594401</v>
      </c>
      <c r="J1239">
        <v>-5.5989015558730602</v>
      </c>
      <c r="K1239">
        <v>759.20081850533597</v>
      </c>
      <c r="L1239">
        <v>735.41128116806306</v>
      </c>
      <c r="M1239">
        <v>35.789874315358702</v>
      </c>
      <c r="N1239">
        <v>1.35275281743479</v>
      </c>
      <c r="O1239">
        <v>33.316333964738398</v>
      </c>
      <c r="P1239">
        <v>25.237226277372201</v>
      </c>
      <c r="Q1239">
        <v>-1.9001205614131999E-2</v>
      </c>
    </row>
    <row r="1240" spans="1:17" hidden="1" x14ac:dyDescent="0.3">
      <c r="A1240" t="s">
        <v>2643</v>
      </c>
      <c r="B1240" t="s">
        <v>2644</v>
      </c>
      <c r="C1240" t="s">
        <v>3151</v>
      </c>
      <c r="D1240" t="s">
        <v>473</v>
      </c>
      <c r="E1240">
        <v>1669.1258258190001</v>
      </c>
      <c r="F1240">
        <v>50.67</v>
      </c>
      <c r="G1240">
        <v>-61.500173373528497</v>
      </c>
      <c r="H1240">
        <v>-6.4421260399562303</v>
      </c>
      <c r="I1240">
        <v>-12.638348451666801</v>
      </c>
      <c r="J1240">
        <v>2.5908583701396202</v>
      </c>
      <c r="K1240">
        <v>54.725286774329199</v>
      </c>
      <c r="L1240">
        <v>58.059100219029503</v>
      </c>
      <c r="M1240">
        <v>44.172621520192898</v>
      </c>
      <c r="N1240">
        <v>0.35995540889972599</v>
      </c>
      <c r="O1240">
        <v>66.867642635714105</v>
      </c>
      <c r="P1240">
        <v>34.257656559052798</v>
      </c>
    </row>
    <row r="1241" spans="1:17" hidden="1" x14ac:dyDescent="0.3">
      <c r="A1241" t="s">
        <v>2645</v>
      </c>
      <c r="B1241" t="s">
        <v>2646</v>
      </c>
      <c r="C1241" t="s">
        <v>3151</v>
      </c>
      <c r="D1241" t="s">
        <v>237</v>
      </c>
      <c r="E1241">
        <v>1666.5406559999999</v>
      </c>
      <c r="F1241">
        <v>921.8</v>
      </c>
      <c r="G1241">
        <v>75.884286616489106</v>
      </c>
      <c r="H1241">
        <v>2.7183745244012201</v>
      </c>
      <c r="I1241">
        <v>56.577006807398597</v>
      </c>
      <c r="J1241">
        <v>1.4394815702508099</v>
      </c>
      <c r="K1241">
        <v>899.40795610385601</v>
      </c>
      <c r="L1241">
        <v>724.40180320794798</v>
      </c>
      <c r="M1241">
        <v>53.407525005355303</v>
      </c>
      <c r="N1241">
        <v>0.56759401260881204</v>
      </c>
      <c r="O1241">
        <v>12.540681275764801</v>
      </c>
      <c r="P1241">
        <v>131.608040201005</v>
      </c>
      <c r="Q1241">
        <v>4.3461881239412997E-2</v>
      </c>
    </row>
    <row r="1242" spans="1:17" hidden="1" x14ac:dyDescent="0.3">
      <c r="A1242" t="s">
        <v>2647</v>
      </c>
      <c r="B1242" t="s">
        <v>2648</v>
      </c>
      <c r="C1242" t="s">
        <v>3151</v>
      </c>
      <c r="D1242" t="s">
        <v>397</v>
      </c>
      <c r="E1242">
        <v>1648.7547</v>
      </c>
      <c r="F1242">
        <v>1547.4</v>
      </c>
      <c r="G1242">
        <v>241.739016160185</v>
      </c>
      <c r="H1242">
        <v>24.387917473034001</v>
      </c>
      <c r="I1242">
        <v>96.578518640295101</v>
      </c>
      <c r="J1242">
        <v>-1.8296935580383</v>
      </c>
      <c r="K1242">
        <v>1370.70766579214</v>
      </c>
      <c r="L1242">
        <v>982.65261478079901</v>
      </c>
      <c r="M1242">
        <v>54.352610797340802</v>
      </c>
      <c r="N1242">
        <v>0.72770066820079105</v>
      </c>
      <c r="O1242">
        <v>10.8439963810262</v>
      </c>
      <c r="P1242">
        <v>306.035161374967</v>
      </c>
      <c r="Q1242">
        <v>0.159393141944628</v>
      </c>
    </row>
    <row r="1243" spans="1:17" hidden="1" x14ac:dyDescent="0.3">
      <c r="A1243" t="s">
        <v>2649</v>
      </c>
      <c r="B1243" t="s">
        <v>2650</v>
      </c>
      <c r="C1243" t="s">
        <v>3151</v>
      </c>
      <c r="D1243" t="s">
        <v>284</v>
      </c>
      <c r="E1243">
        <v>1643.8945481000001</v>
      </c>
      <c r="F1243">
        <v>49.3</v>
      </c>
      <c r="G1243">
        <v>-4.0755418010569997</v>
      </c>
      <c r="H1243">
        <v>-5.7729062922651497</v>
      </c>
      <c r="I1243">
        <v>-32.945000607943904</v>
      </c>
      <c r="J1243">
        <v>5.7020988139351196</v>
      </c>
      <c r="K1243">
        <v>53.495861372725201</v>
      </c>
      <c r="L1243">
        <v>57.563467234134102</v>
      </c>
      <c r="M1243">
        <v>52.260863742581797</v>
      </c>
      <c r="N1243">
        <v>0.86000047866044305</v>
      </c>
      <c r="O1243">
        <v>94.523326572008102</v>
      </c>
      <c r="P1243">
        <v>28.720626631853701</v>
      </c>
      <c r="Q1243">
        <v>-1.079150971789E-2</v>
      </c>
    </row>
    <row r="1244" spans="1:17" hidden="1" x14ac:dyDescent="0.3">
      <c r="A1244" t="s">
        <v>2651</v>
      </c>
      <c r="B1244" t="s">
        <v>2652</v>
      </c>
      <c r="C1244" t="s">
        <v>3151</v>
      </c>
      <c r="D1244" t="s">
        <v>400</v>
      </c>
      <c r="E1244">
        <v>1635.2720397000001</v>
      </c>
      <c r="F1244">
        <v>137.97999999999999</v>
      </c>
      <c r="G1244">
        <v>-2.9494995291769102</v>
      </c>
      <c r="H1244">
        <v>8.6659135198902906</v>
      </c>
      <c r="I1244">
        <v>11.6632066572068</v>
      </c>
      <c r="J1244">
        <v>4.7922080686077004</v>
      </c>
      <c r="K1244">
        <v>131.323703107494</v>
      </c>
      <c r="L1244">
        <v>124.07077615582701</v>
      </c>
      <c r="M1244">
        <v>56.2828991208251</v>
      </c>
      <c r="N1244">
        <v>0.80242973228349801</v>
      </c>
      <c r="O1244">
        <v>13.1323380200029</v>
      </c>
      <c r="P1244">
        <v>46.165254237288103</v>
      </c>
      <c r="Q1244">
        <v>6.2703230936604001E-2</v>
      </c>
    </row>
    <row r="1245" spans="1:17" hidden="1" x14ac:dyDescent="0.3">
      <c r="A1245" t="s">
        <v>2653</v>
      </c>
      <c r="B1245" t="s">
        <v>2654</v>
      </c>
      <c r="C1245" t="s">
        <v>3151</v>
      </c>
      <c r="D1245" t="s">
        <v>649</v>
      </c>
      <c r="E1245">
        <v>1635.129094591</v>
      </c>
      <c r="F1245">
        <v>183.97</v>
      </c>
      <c r="G1245">
        <v>-9.4624007481610608</v>
      </c>
      <c r="H1245">
        <v>-1.2903379217433</v>
      </c>
      <c r="I1245">
        <v>10.3223413269827</v>
      </c>
      <c r="J1245">
        <v>3.7019452048962398</v>
      </c>
      <c r="K1245">
        <v>186.73372062316</v>
      </c>
      <c r="M1245">
        <v>46.229084441177797</v>
      </c>
      <c r="N1245">
        <v>0.42350224617844801</v>
      </c>
      <c r="O1245">
        <v>25.020383758221399</v>
      </c>
      <c r="P1245">
        <v>33.311594202898497</v>
      </c>
    </row>
    <row r="1246" spans="1:17" hidden="1" x14ac:dyDescent="0.3">
      <c r="A1246" t="s">
        <v>2655</v>
      </c>
      <c r="B1246" t="s">
        <v>2656</v>
      </c>
      <c r="C1246" t="s">
        <v>3151</v>
      </c>
      <c r="D1246" t="s">
        <v>202</v>
      </c>
      <c r="E1246">
        <v>1633.2393665</v>
      </c>
      <c r="F1246">
        <v>1800.05</v>
      </c>
      <c r="G1246">
        <v>103.041043244628</v>
      </c>
      <c r="H1246">
        <v>9.50956988651056</v>
      </c>
      <c r="I1246">
        <v>55.871727311524303</v>
      </c>
      <c r="J1246">
        <v>0.61337800048201396</v>
      </c>
      <c r="K1246">
        <v>1585.4421914443799</v>
      </c>
      <c r="L1246">
        <v>1242.88708412498</v>
      </c>
      <c r="M1246">
        <v>50.241024411455903</v>
      </c>
      <c r="N1246">
        <v>0.52445720464613799</v>
      </c>
      <c r="O1246">
        <v>8.1636621204966602</v>
      </c>
      <c r="P1246">
        <v>138.417218543046</v>
      </c>
      <c r="Q1246">
        <v>0.13622773626763199</v>
      </c>
    </row>
    <row r="1247" spans="1:17" hidden="1" x14ac:dyDescent="0.3">
      <c r="A1247" t="s">
        <v>2657</v>
      </c>
      <c r="B1247" t="s">
        <v>2658</v>
      </c>
      <c r="C1247" t="s">
        <v>3151</v>
      </c>
      <c r="D1247" t="s">
        <v>766</v>
      </c>
      <c r="E1247">
        <v>1632.984195257</v>
      </c>
      <c r="F1247">
        <v>8.09</v>
      </c>
      <c r="G1247">
        <v>-78.566573566265802</v>
      </c>
      <c r="H1247">
        <v>-12.605560650706099</v>
      </c>
      <c r="I1247">
        <v>-48.668786607238097</v>
      </c>
      <c r="J1247">
        <v>0.67184965183824497</v>
      </c>
      <c r="K1247">
        <v>10.320166634318999</v>
      </c>
      <c r="L1247">
        <v>15.5458886725896</v>
      </c>
      <c r="M1247">
        <v>5.6729694825491102</v>
      </c>
      <c r="N1247">
        <v>0.91941338688740104</v>
      </c>
      <c r="O1247">
        <v>183.683559950556</v>
      </c>
      <c r="P1247">
        <v>18.970588235294102</v>
      </c>
      <c r="Q1247">
        <v>-4.9082860873046003E-2</v>
      </c>
    </row>
    <row r="1248" spans="1:17" hidden="1" x14ac:dyDescent="0.3">
      <c r="A1248" t="s">
        <v>2659</v>
      </c>
      <c r="B1248" t="s">
        <v>2660</v>
      </c>
      <c r="C1248" t="s">
        <v>3151</v>
      </c>
      <c r="D1248" t="s">
        <v>194</v>
      </c>
      <c r="E1248">
        <v>1631.5062655950001</v>
      </c>
      <c r="F1248">
        <v>397.35</v>
      </c>
      <c r="G1248">
        <v>-40.979422323667599</v>
      </c>
      <c r="H1248">
        <v>-3.5167437389096201</v>
      </c>
      <c r="I1248">
        <v>-32.320226065755897</v>
      </c>
      <c r="J1248">
        <v>2.7074511448040699</v>
      </c>
      <c r="K1248">
        <v>420.95676639079397</v>
      </c>
      <c r="L1248">
        <v>466.06584998318198</v>
      </c>
      <c r="M1248">
        <v>46.438336003195403</v>
      </c>
      <c r="N1248">
        <v>0.56398937391376303</v>
      </c>
      <c r="O1248">
        <v>61.318736630174897</v>
      </c>
      <c r="P1248">
        <v>9.3423225096312699</v>
      </c>
    </row>
    <row r="1249" spans="1:17" hidden="1" x14ac:dyDescent="0.3">
      <c r="A1249" t="s">
        <v>2661</v>
      </c>
      <c r="B1249" t="s">
        <v>2662</v>
      </c>
      <c r="C1249" t="s">
        <v>3151</v>
      </c>
      <c r="D1249" t="s">
        <v>117</v>
      </c>
      <c r="E1249">
        <v>1629.4255883999999</v>
      </c>
      <c r="F1249">
        <v>238.05</v>
      </c>
      <c r="G1249">
        <v>-34.076150995820399</v>
      </c>
      <c r="H1249">
        <v>-8.5088648484529106</v>
      </c>
      <c r="I1249">
        <v>-26.110951198706498</v>
      </c>
      <c r="J1249">
        <v>0.58517826377300397</v>
      </c>
      <c r="K1249">
        <v>256.51151712366197</v>
      </c>
      <c r="L1249">
        <v>266.35322054284501</v>
      </c>
      <c r="M1249">
        <v>42.5631284183372</v>
      </c>
      <c r="N1249">
        <v>0.55175465683118796</v>
      </c>
      <c r="O1249">
        <v>68.283973955051394</v>
      </c>
      <c r="P1249">
        <v>9.2222986923606403</v>
      </c>
      <c r="Q1249">
        <v>0.13274787069701599</v>
      </c>
    </row>
    <row r="1250" spans="1:17" hidden="1" x14ac:dyDescent="0.3">
      <c r="A1250" t="s">
        <v>2663</v>
      </c>
      <c r="B1250" t="s">
        <v>2664</v>
      </c>
      <c r="C1250" t="s">
        <v>3151</v>
      </c>
      <c r="D1250" t="s">
        <v>400</v>
      </c>
      <c r="E1250">
        <v>1624.235319936</v>
      </c>
      <c r="F1250">
        <v>79.760000000000005</v>
      </c>
      <c r="G1250">
        <v>-12.4317955196267</v>
      </c>
      <c r="H1250">
        <v>-0.74306353084065102</v>
      </c>
      <c r="I1250">
        <v>-9.1552315259387207</v>
      </c>
      <c r="J1250">
        <v>4.9489522752950297</v>
      </c>
      <c r="K1250">
        <v>82.5566680658591</v>
      </c>
      <c r="L1250">
        <v>81.4122193581902</v>
      </c>
      <c r="M1250">
        <v>55.107696194454299</v>
      </c>
      <c r="N1250">
        <v>0.362967656805539</v>
      </c>
      <c r="O1250">
        <v>34.779338014042096</v>
      </c>
      <c r="P1250">
        <v>23.8509316770186</v>
      </c>
      <c r="Q1250">
        <v>5.4154305673749001E-2</v>
      </c>
    </row>
    <row r="1251" spans="1:17" hidden="1" x14ac:dyDescent="0.3">
      <c r="A1251" t="s">
        <v>2665</v>
      </c>
      <c r="B1251" t="s">
        <v>2666</v>
      </c>
      <c r="C1251" t="s">
        <v>3151</v>
      </c>
      <c r="D1251" t="s">
        <v>117</v>
      </c>
      <c r="E1251">
        <v>1623.9564</v>
      </c>
      <c r="F1251">
        <v>802.35</v>
      </c>
      <c r="G1251">
        <v>-6.7078365512286897</v>
      </c>
      <c r="H1251">
        <v>0.12645309072504701</v>
      </c>
      <c r="I1251">
        <v>16.519753474751798</v>
      </c>
      <c r="J1251">
        <v>0.74998726547588901</v>
      </c>
      <c r="K1251">
        <v>748.20330898523105</v>
      </c>
      <c r="L1251">
        <v>682.82273844424196</v>
      </c>
      <c r="M1251">
        <v>52.059953808795797</v>
      </c>
      <c r="N1251">
        <v>0.41101160596453801</v>
      </c>
      <c r="O1251">
        <v>3.9446625537483602</v>
      </c>
      <c r="P1251">
        <v>39.4178974804517</v>
      </c>
      <c r="Q1251">
        <v>0.110009173127273</v>
      </c>
    </row>
    <row r="1252" spans="1:17" hidden="1" x14ac:dyDescent="0.3">
      <c r="A1252" t="s">
        <v>2667</v>
      </c>
      <c r="B1252" t="s">
        <v>2668</v>
      </c>
      <c r="C1252" t="s">
        <v>3151</v>
      </c>
      <c r="D1252" t="s">
        <v>473</v>
      </c>
      <c r="E1252">
        <v>1622.48645188</v>
      </c>
      <c r="F1252">
        <v>5264.2</v>
      </c>
      <c r="G1252">
        <v>-37.829232945670498</v>
      </c>
      <c r="H1252">
        <v>2.5837181718565301</v>
      </c>
      <c r="I1252">
        <v>-8.3000342176380499</v>
      </c>
      <c r="J1252">
        <v>3.3527889049390902</v>
      </c>
      <c r="K1252">
        <v>5455.2375651838602</v>
      </c>
      <c r="L1252">
        <v>5668.8871658063899</v>
      </c>
      <c r="M1252">
        <v>53.8858691640716</v>
      </c>
      <c r="N1252">
        <v>0.68773812377131704</v>
      </c>
      <c r="O1252">
        <v>21.5749781543254</v>
      </c>
      <c r="P1252">
        <v>17.925627240143299</v>
      </c>
      <c r="Q1252">
        <v>-0.136242685828072</v>
      </c>
    </row>
    <row r="1253" spans="1:17" hidden="1" x14ac:dyDescent="0.3">
      <c r="A1253" t="s">
        <v>2669</v>
      </c>
      <c r="B1253" t="s">
        <v>2670</v>
      </c>
      <c r="C1253" t="s">
        <v>3151</v>
      </c>
      <c r="D1253" t="s">
        <v>284</v>
      </c>
      <c r="E1253">
        <v>1617.98403612999</v>
      </c>
      <c r="F1253">
        <v>1081.7</v>
      </c>
      <c r="G1253">
        <v>-1.32686945812896</v>
      </c>
      <c r="H1253">
        <v>-0.64607847035781696</v>
      </c>
      <c r="I1253">
        <v>15.9379710655249</v>
      </c>
      <c r="J1253">
        <v>2.8769565536484101</v>
      </c>
      <c r="K1253">
        <v>1125.90277245173</v>
      </c>
      <c r="L1253">
        <v>1059.1151475687</v>
      </c>
      <c r="M1253">
        <v>51.158628471427598</v>
      </c>
      <c r="N1253">
        <v>0.51033997203375503</v>
      </c>
      <c r="O1253">
        <v>23.9807710085975</v>
      </c>
      <c r="P1253">
        <v>39.340461161921901</v>
      </c>
      <c r="Q1253">
        <v>0.117008563004575</v>
      </c>
    </row>
    <row r="1254" spans="1:17" hidden="1" x14ac:dyDescent="0.3">
      <c r="A1254" t="s">
        <v>2671</v>
      </c>
      <c r="B1254" t="s">
        <v>2672</v>
      </c>
      <c r="C1254" t="s">
        <v>3151</v>
      </c>
      <c r="D1254" t="s">
        <v>463</v>
      </c>
      <c r="E1254">
        <v>1615.7534078399999</v>
      </c>
      <c r="F1254">
        <v>779.35</v>
      </c>
      <c r="G1254">
        <v>-25.801734079591</v>
      </c>
      <c r="H1254">
        <v>2.04919175670021</v>
      </c>
      <c r="I1254">
        <v>4.2076804664398901</v>
      </c>
      <c r="J1254">
        <v>0.50628910092124202</v>
      </c>
      <c r="K1254">
        <v>782.09143041097605</v>
      </c>
      <c r="L1254">
        <v>719.57304965626497</v>
      </c>
      <c r="M1254">
        <v>45.4064831433572</v>
      </c>
      <c r="N1254">
        <v>0.37486266456862899</v>
      </c>
      <c r="O1254">
        <v>19.2018990184127</v>
      </c>
      <c r="P1254">
        <v>37.938053097345097</v>
      </c>
      <c r="Q1254">
        <v>6.7380296195433995E-2</v>
      </c>
    </row>
    <row r="1255" spans="1:17" hidden="1" x14ac:dyDescent="0.3">
      <c r="A1255" t="s">
        <v>2673</v>
      </c>
      <c r="B1255" t="s">
        <v>2674</v>
      </c>
      <c r="C1255" t="s">
        <v>3151</v>
      </c>
      <c r="D1255" t="s">
        <v>21</v>
      </c>
      <c r="E1255">
        <v>1614.37681305</v>
      </c>
      <c r="F1255">
        <v>1269.8499999999999</v>
      </c>
      <c r="G1255">
        <v>31.8661689710475</v>
      </c>
      <c r="H1255">
        <v>-1.78157455535417</v>
      </c>
      <c r="I1255">
        <v>-7.6402449835658297</v>
      </c>
      <c r="J1255">
        <v>4.4672225587181096</v>
      </c>
      <c r="K1255">
        <v>1341.20440175573</v>
      </c>
      <c r="L1255">
        <v>1170.4522261309401</v>
      </c>
      <c r="M1255">
        <v>52.248278253821503</v>
      </c>
      <c r="N1255">
        <v>0.58348063802953998</v>
      </c>
      <c r="O1255">
        <v>36.779934637949303</v>
      </c>
      <c r="P1255">
        <v>114.158023442111</v>
      </c>
      <c r="Q1255">
        <v>0.16956687061786799</v>
      </c>
    </row>
    <row r="1256" spans="1:17" hidden="1" x14ac:dyDescent="0.3">
      <c r="A1256" t="s">
        <v>2675</v>
      </c>
      <c r="B1256" t="s">
        <v>2676</v>
      </c>
      <c r="C1256" t="s">
        <v>3151</v>
      </c>
      <c r="D1256" t="s">
        <v>265</v>
      </c>
      <c r="E1256">
        <v>1607.6804254250001</v>
      </c>
      <c r="F1256">
        <v>1488.25</v>
      </c>
      <c r="G1256">
        <v>184.745052974397</v>
      </c>
      <c r="H1256">
        <v>-3.0296915111112099</v>
      </c>
      <c r="I1256">
        <v>52.1929915256434</v>
      </c>
      <c r="J1256">
        <v>7.68821745251977</v>
      </c>
      <c r="K1256">
        <v>1393.34212745435</v>
      </c>
      <c r="L1256">
        <v>1091.35728878328</v>
      </c>
      <c r="M1256">
        <v>53.1233120913775</v>
      </c>
      <c r="N1256">
        <v>0.78386823543711104</v>
      </c>
      <c r="O1256">
        <v>15.377120779438901</v>
      </c>
      <c r="P1256">
        <v>348.26807228915601</v>
      </c>
      <c r="Q1256">
        <v>0.26224054726746299</v>
      </c>
    </row>
    <row r="1257" spans="1:17" hidden="1" x14ac:dyDescent="0.3">
      <c r="A1257" t="s">
        <v>2677</v>
      </c>
      <c r="B1257" t="s">
        <v>2678</v>
      </c>
      <c r="C1257" t="s">
        <v>3151</v>
      </c>
      <c r="D1257" t="s">
        <v>1036</v>
      </c>
      <c r="E1257">
        <v>1605.5617500000001</v>
      </c>
      <c r="F1257">
        <v>234</v>
      </c>
      <c r="G1257">
        <v>313.58666435092402</v>
      </c>
      <c r="H1257">
        <v>-0.90799504035217604</v>
      </c>
      <c r="I1257">
        <v>6.5063801374976604</v>
      </c>
      <c r="J1257">
        <v>14.5733005997026</v>
      </c>
      <c r="K1257">
        <v>214.25192007069001</v>
      </c>
      <c r="L1257">
        <v>177.267996073402</v>
      </c>
      <c r="M1257">
        <v>62.145683388511699</v>
      </c>
      <c r="N1257">
        <v>0.71667802584089202</v>
      </c>
      <c r="O1257">
        <v>10.6623931623931</v>
      </c>
      <c r="P1257">
        <v>389.53974895397403</v>
      </c>
      <c r="Q1257">
        <v>0.20518226211870899</v>
      </c>
    </row>
    <row r="1258" spans="1:17" hidden="1" x14ac:dyDescent="0.3">
      <c r="A1258" t="s">
        <v>2679</v>
      </c>
      <c r="B1258" t="s">
        <v>2680</v>
      </c>
      <c r="C1258" t="s">
        <v>3151</v>
      </c>
      <c r="D1258" t="s">
        <v>397</v>
      </c>
      <c r="E1258">
        <v>1603.83183975</v>
      </c>
      <c r="F1258">
        <v>513.75</v>
      </c>
      <c r="G1258">
        <v>-11.285778441775699</v>
      </c>
      <c r="H1258">
        <v>-0.23301034017436401</v>
      </c>
      <c r="I1258">
        <v>-9.5945704528598199</v>
      </c>
      <c r="J1258">
        <v>2.41698151365161</v>
      </c>
      <c r="K1258">
        <v>522.79100258953895</v>
      </c>
      <c r="L1258">
        <v>513.09874810333099</v>
      </c>
      <c r="M1258">
        <v>47.877363249237</v>
      </c>
      <c r="N1258">
        <v>1.1917976963191499</v>
      </c>
      <c r="O1258">
        <v>47.630170316301701</v>
      </c>
      <c r="P1258">
        <v>18.2938061247985</v>
      </c>
      <c r="Q1258">
        <v>8.0213052584280006E-3</v>
      </c>
    </row>
    <row r="1259" spans="1:17" hidden="1" x14ac:dyDescent="0.3">
      <c r="A1259" t="s">
        <v>2681</v>
      </c>
      <c r="B1259" t="s">
        <v>2682</v>
      </c>
      <c r="C1259" t="s">
        <v>3151</v>
      </c>
      <c r="D1259" t="s">
        <v>51</v>
      </c>
      <c r="E1259">
        <v>1602.540679165</v>
      </c>
      <c r="F1259">
        <v>603.95000000000005</v>
      </c>
      <c r="G1259">
        <v>18.612457210238201</v>
      </c>
      <c r="H1259">
        <v>2.7289892628222199</v>
      </c>
      <c r="I1259">
        <v>17.291572084082599</v>
      </c>
      <c r="J1259">
        <v>3.12719824218216</v>
      </c>
      <c r="K1259">
        <v>617.91356938147203</v>
      </c>
      <c r="L1259">
        <v>559.18406185415995</v>
      </c>
      <c r="M1259">
        <v>50.328816096995403</v>
      </c>
      <c r="N1259">
        <v>0.35852276388309301</v>
      </c>
      <c r="O1259">
        <v>20.051328752380101</v>
      </c>
      <c r="P1259">
        <v>51.746231155778901</v>
      </c>
      <c r="Q1259">
        <v>4.4584680661655003E-2</v>
      </c>
    </row>
    <row r="1260" spans="1:17" hidden="1" x14ac:dyDescent="0.3">
      <c r="A1260" t="s">
        <v>2683</v>
      </c>
      <c r="B1260" t="s">
        <v>2684</v>
      </c>
      <c r="C1260" t="s">
        <v>3151</v>
      </c>
      <c r="D1260" t="s">
        <v>46</v>
      </c>
      <c r="E1260">
        <v>1596.3418195199999</v>
      </c>
      <c r="F1260">
        <v>279.36</v>
      </c>
      <c r="G1260">
        <v>300.617703974873</v>
      </c>
      <c r="H1260">
        <v>15.9933102427036</v>
      </c>
      <c r="I1260">
        <v>105.118673579423</v>
      </c>
      <c r="J1260">
        <v>11.986177811256301</v>
      </c>
      <c r="K1260">
        <v>218.08045166612001</v>
      </c>
      <c r="L1260">
        <v>154.73291389428701</v>
      </c>
      <c r="M1260">
        <v>70.056172418450402</v>
      </c>
      <c r="N1260">
        <v>0.90170177582484201</v>
      </c>
      <c r="O1260">
        <v>0.71592210767468201</v>
      </c>
      <c r="P1260">
        <v>329.78461538461499</v>
      </c>
      <c r="Q1260">
        <v>0.14782569879652599</v>
      </c>
    </row>
    <row r="1261" spans="1:17" hidden="1" x14ac:dyDescent="0.3">
      <c r="A1261" t="s">
        <v>2685</v>
      </c>
      <c r="B1261" t="s">
        <v>2686</v>
      </c>
      <c r="C1261" t="s">
        <v>3151</v>
      </c>
      <c r="D1261" t="s">
        <v>24</v>
      </c>
      <c r="E1261">
        <v>1592.0114162</v>
      </c>
      <c r="F1261">
        <v>149.84</v>
      </c>
      <c r="G1261">
        <v>-30.6596235650679</v>
      </c>
      <c r="H1261">
        <v>-13.3406464003269</v>
      </c>
      <c r="I1261">
        <v>-37.870177290991002</v>
      </c>
      <c r="J1261">
        <v>-7.0160143127552699</v>
      </c>
      <c r="K1261">
        <v>171.12868289585299</v>
      </c>
      <c r="L1261">
        <v>178.316677646138</v>
      </c>
      <c r="M1261">
        <v>38.810924417861102</v>
      </c>
      <c r="N1261">
        <v>1.43226820746549</v>
      </c>
      <c r="O1261">
        <v>45.288307528029797</v>
      </c>
      <c r="P1261">
        <v>14.705657199724399</v>
      </c>
      <c r="Q1261">
        <v>-1.3852234690066001E-2</v>
      </c>
    </row>
    <row r="1262" spans="1:17" hidden="1" x14ac:dyDescent="0.3">
      <c r="A1262" t="s">
        <v>2687</v>
      </c>
      <c r="B1262" t="s">
        <v>2688</v>
      </c>
      <c r="C1262" t="s">
        <v>3151</v>
      </c>
      <c r="D1262" t="s">
        <v>202</v>
      </c>
      <c r="E1262">
        <v>1587.34532208</v>
      </c>
      <c r="F1262">
        <v>701.7</v>
      </c>
      <c r="G1262">
        <v>13.939574333744501</v>
      </c>
      <c r="H1262">
        <v>-3.2208623243266601</v>
      </c>
      <c r="I1262">
        <v>-5.6639493021248004</v>
      </c>
      <c r="J1262">
        <v>2.2107089243598899</v>
      </c>
      <c r="K1262">
        <v>735.29158315356801</v>
      </c>
      <c r="L1262">
        <v>705.04430841963597</v>
      </c>
      <c r="M1262">
        <v>51.154047765687302</v>
      </c>
      <c r="N1262">
        <v>0.33072656368165898</v>
      </c>
      <c r="O1262">
        <v>23.557075673364601</v>
      </c>
      <c r="P1262">
        <v>48.633764033043803</v>
      </c>
      <c r="Q1262">
        <v>5.4803559819647997E-2</v>
      </c>
    </row>
    <row r="1263" spans="1:17" hidden="1" x14ac:dyDescent="0.3">
      <c r="A1263" t="s">
        <v>2689</v>
      </c>
      <c r="B1263" t="s">
        <v>2690</v>
      </c>
      <c r="C1263" t="s">
        <v>3151</v>
      </c>
      <c r="D1263" t="s">
        <v>202</v>
      </c>
      <c r="E1263">
        <v>1580.17068905</v>
      </c>
      <c r="F1263">
        <v>971.5</v>
      </c>
      <c r="G1263">
        <v>-6.6224917598144497</v>
      </c>
      <c r="H1263">
        <v>-11.779066710250101</v>
      </c>
      <c r="I1263">
        <v>7.3551401674588499</v>
      </c>
      <c r="J1263">
        <v>-6.6816498239727897</v>
      </c>
      <c r="K1263">
        <v>1067.2122012779901</v>
      </c>
      <c r="L1263">
        <v>942.01995032969398</v>
      </c>
      <c r="M1263">
        <v>37.011061597671002</v>
      </c>
      <c r="N1263">
        <v>0.34003965205047898</v>
      </c>
      <c r="O1263">
        <v>57.385486361296898</v>
      </c>
      <c r="P1263">
        <v>53.961965134706801</v>
      </c>
      <c r="Q1263">
        <v>9.4462966609772006E-2</v>
      </c>
    </row>
    <row r="1264" spans="1:17" hidden="1" x14ac:dyDescent="0.3">
      <c r="A1264" t="s">
        <v>2691</v>
      </c>
      <c r="B1264" t="s">
        <v>2692</v>
      </c>
      <c r="C1264" t="s">
        <v>3151</v>
      </c>
      <c r="D1264" t="s">
        <v>139</v>
      </c>
      <c r="E1264">
        <v>1577.2379389600001</v>
      </c>
      <c r="F1264">
        <v>48.68</v>
      </c>
      <c r="G1264">
        <v>-19.165965984704599</v>
      </c>
      <c r="H1264">
        <v>-5.7699425677289202</v>
      </c>
      <c r="I1264">
        <v>-7.4283430479744004</v>
      </c>
      <c r="J1264">
        <v>0.54752614049567105</v>
      </c>
      <c r="K1264">
        <v>53.035478962118503</v>
      </c>
      <c r="L1264">
        <v>54.473269288251501</v>
      </c>
      <c r="M1264">
        <v>48.545880839741102</v>
      </c>
      <c r="N1264">
        <v>0.70556882888189099</v>
      </c>
      <c r="O1264">
        <v>60.702547247329498</v>
      </c>
      <c r="P1264">
        <v>20.7940446650124</v>
      </c>
      <c r="Q1264">
        <v>0.126091173303997</v>
      </c>
    </row>
    <row r="1265" spans="1:17" hidden="1" x14ac:dyDescent="0.3">
      <c r="A1265" t="s">
        <v>2693</v>
      </c>
      <c r="B1265" t="s">
        <v>2694</v>
      </c>
      <c r="C1265" t="s">
        <v>3151</v>
      </c>
      <c r="D1265" t="s">
        <v>759</v>
      </c>
      <c r="E1265">
        <v>1576.7306450000001</v>
      </c>
      <c r="F1265">
        <v>256.55</v>
      </c>
      <c r="G1265">
        <v>90.550173208335707</v>
      </c>
      <c r="H1265">
        <v>-8.3036839102827393</v>
      </c>
      <c r="I1265">
        <v>-17.736790285864899</v>
      </c>
      <c r="J1265">
        <v>8.6522916549389599</v>
      </c>
      <c r="K1265">
        <v>274.08942492688999</v>
      </c>
      <c r="L1265">
        <v>265.73660091300599</v>
      </c>
      <c r="M1265">
        <v>50.346067990764197</v>
      </c>
      <c r="N1265">
        <v>1.07473071416336</v>
      </c>
      <c r="O1265">
        <v>73.455466770610002</v>
      </c>
      <c r="P1265">
        <v>132.382246376811</v>
      </c>
      <c r="Q1265">
        <v>8.0469848107653993E-2</v>
      </c>
    </row>
    <row r="1266" spans="1:17" hidden="1" x14ac:dyDescent="0.3">
      <c r="A1266" t="s">
        <v>2695</v>
      </c>
      <c r="B1266" t="s">
        <v>2696</v>
      </c>
      <c r="C1266" t="s">
        <v>3151</v>
      </c>
      <c r="D1266" t="s">
        <v>284</v>
      </c>
      <c r="E1266">
        <v>1573.2969000000001</v>
      </c>
      <c r="F1266">
        <v>285.95</v>
      </c>
      <c r="G1266">
        <v>63.134918971047597</v>
      </c>
      <c r="H1266">
        <v>-1.1702038388432601</v>
      </c>
      <c r="I1266">
        <v>28.989135231297201</v>
      </c>
      <c r="J1266">
        <v>-1.22130091272394</v>
      </c>
      <c r="K1266">
        <v>300.39806239479202</v>
      </c>
      <c r="L1266">
        <v>253.245764260774</v>
      </c>
      <c r="M1266">
        <v>45.6628201206724</v>
      </c>
      <c r="N1266">
        <v>0.72182340068337802</v>
      </c>
      <c r="O1266">
        <v>25.878650113656199</v>
      </c>
      <c r="P1266">
        <v>97.2068965517241</v>
      </c>
    </row>
    <row r="1267" spans="1:17" hidden="1" x14ac:dyDescent="0.3">
      <c r="A1267" t="s">
        <v>2697</v>
      </c>
      <c r="B1267" t="s">
        <v>2698</v>
      </c>
      <c r="C1267" t="s">
        <v>3151</v>
      </c>
      <c r="D1267" t="s">
        <v>21</v>
      </c>
      <c r="E1267">
        <v>1572.5296250179999</v>
      </c>
      <c r="F1267">
        <v>148.41999999999999</v>
      </c>
      <c r="G1267">
        <v>368.69418441345101</v>
      </c>
      <c r="H1267">
        <v>-4.8398646378144203</v>
      </c>
      <c r="I1267">
        <v>130.01231280337899</v>
      </c>
      <c r="J1267">
        <v>-9.9342533064659708</v>
      </c>
      <c r="K1267">
        <v>140.471187301047</v>
      </c>
      <c r="L1267">
        <v>95.123675323203301</v>
      </c>
      <c r="M1267">
        <v>35.621585630418103</v>
      </c>
      <c r="N1267">
        <v>0.22821050103319801</v>
      </c>
      <c r="O1267">
        <v>21.6345505996496</v>
      </c>
      <c r="P1267">
        <v>398.89075630252</v>
      </c>
    </row>
    <row r="1268" spans="1:17" hidden="1" x14ac:dyDescent="0.3">
      <c r="A1268" t="s">
        <v>2699</v>
      </c>
      <c r="B1268" t="s">
        <v>2700</v>
      </c>
      <c r="C1268" t="s">
        <v>3151</v>
      </c>
      <c r="D1268" t="s">
        <v>373</v>
      </c>
      <c r="E1268">
        <v>1569.0919391</v>
      </c>
      <c r="F1268">
        <v>315.55</v>
      </c>
      <c r="G1268">
        <v>17.8494339905385</v>
      </c>
      <c r="H1268">
        <v>11.8600555578886</v>
      </c>
      <c r="I1268">
        <v>34.136935604258099</v>
      </c>
      <c r="J1268">
        <v>3.2634464645459902</v>
      </c>
      <c r="K1268">
        <v>288.44152110197501</v>
      </c>
      <c r="L1268">
        <v>244.79753092955599</v>
      </c>
      <c r="M1268">
        <v>52.504037449173097</v>
      </c>
      <c r="N1268">
        <v>0.33779080602545303</v>
      </c>
      <c r="O1268">
        <v>10.6005387418792</v>
      </c>
      <c r="P1268">
        <v>72.1025361330788</v>
      </c>
      <c r="Q1268">
        <v>0.10749850704398101</v>
      </c>
    </row>
    <row r="1269" spans="1:17" hidden="1" x14ac:dyDescent="0.3">
      <c r="A1269" t="s">
        <v>2701</v>
      </c>
      <c r="B1269" t="s">
        <v>2702</v>
      </c>
      <c r="C1269" t="s">
        <v>3151</v>
      </c>
      <c r="D1269" t="s">
        <v>473</v>
      </c>
      <c r="E1269">
        <v>1566.30699888</v>
      </c>
      <c r="F1269">
        <v>447.2</v>
      </c>
      <c r="G1269">
        <v>31.998151653108</v>
      </c>
      <c r="H1269">
        <v>-6.15157375625515</v>
      </c>
      <c r="I1269">
        <v>33.0199116727578</v>
      </c>
      <c r="J1269">
        <v>2.8955233121819899</v>
      </c>
      <c r="K1269">
        <v>451.05412116672301</v>
      </c>
      <c r="L1269">
        <v>397.08908252740201</v>
      </c>
      <c r="M1269">
        <v>51.595738314201498</v>
      </c>
      <c r="N1269">
        <v>0.29756225482280901</v>
      </c>
      <c r="O1269">
        <v>24.932915921288</v>
      </c>
      <c r="P1269">
        <v>63.181901112935499</v>
      </c>
      <c r="Q1269">
        <v>4.8360889858578997E-2</v>
      </c>
    </row>
    <row r="1270" spans="1:17" hidden="1" x14ac:dyDescent="0.3">
      <c r="A1270" t="s">
        <v>2703</v>
      </c>
      <c r="B1270" t="s">
        <v>2704</v>
      </c>
      <c r="C1270" t="s">
        <v>3151</v>
      </c>
      <c r="D1270" t="s">
        <v>125</v>
      </c>
      <c r="E1270">
        <v>1564.693935156</v>
      </c>
      <c r="F1270">
        <v>14.52</v>
      </c>
      <c r="G1270">
        <v>-12.176903181934801</v>
      </c>
      <c r="H1270">
        <v>0.77292076520460395</v>
      </c>
      <c r="I1270">
        <v>-28.805406339253299</v>
      </c>
      <c r="J1270">
        <v>3.4046153277162898</v>
      </c>
      <c r="K1270">
        <v>14.7869188875879</v>
      </c>
      <c r="L1270">
        <v>15.923751450494899</v>
      </c>
      <c r="M1270">
        <v>59.292230150227098</v>
      </c>
      <c r="N1270">
        <v>0.76050701776253904</v>
      </c>
      <c r="O1270">
        <v>81.509273086399503</v>
      </c>
      <c r="P1270">
        <v>18.697601950612398</v>
      </c>
      <c r="Q1270">
        <v>5.1009498667260997E-2</v>
      </c>
    </row>
    <row r="1271" spans="1:17" hidden="1" x14ac:dyDescent="0.3">
      <c r="A1271" t="s">
        <v>2705</v>
      </c>
      <c r="B1271" t="s">
        <v>2706</v>
      </c>
      <c r="C1271" t="s">
        <v>3151</v>
      </c>
      <c r="D1271" t="s">
        <v>373</v>
      </c>
      <c r="E1271">
        <v>1563.07558008</v>
      </c>
      <c r="F1271">
        <v>179.68</v>
      </c>
      <c r="G1271">
        <v>16.363296810824401</v>
      </c>
      <c r="H1271">
        <v>-3.9419291616585102</v>
      </c>
      <c r="I1271">
        <v>-22.105167518481</v>
      </c>
      <c r="J1271">
        <v>3.7166292623145298</v>
      </c>
      <c r="K1271">
        <v>193.62836368166899</v>
      </c>
      <c r="L1271">
        <v>190.40638610347401</v>
      </c>
      <c r="M1271">
        <v>44.7471208001135</v>
      </c>
      <c r="N1271">
        <v>0.83323850563593105</v>
      </c>
      <c r="O1271">
        <v>34.962154942119298</v>
      </c>
      <c r="P1271">
        <v>49.795748228428501</v>
      </c>
      <c r="Q1271">
        <v>6.8586319252547004E-2</v>
      </c>
    </row>
    <row r="1272" spans="1:17" hidden="1" x14ac:dyDescent="0.3">
      <c r="A1272" t="s">
        <v>2707</v>
      </c>
      <c r="B1272" t="s">
        <v>2708</v>
      </c>
      <c r="C1272" t="s">
        <v>3151</v>
      </c>
      <c r="D1272" t="s">
        <v>400</v>
      </c>
      <c r="E1272">
        <v>1558.8161788</v>
      </c>
      <c r="F1272">
        <v>96.76</v>
      </c>
      <c r="G1272">
        <v>-6.4419323046213197</v>
      </c>
      <c r="H1272">
        <v>-2.7682592921618898</v>
      </c>
      <c r="I1272">
        <v>-2.7568888190376901</v>
      </c>
      <c r="J1272">
        <v>4.8521681150070703</v>
      </c>
      <c r="K1272">
        <v>100.556067694421</v>
      </c>
      <c r="L1272">
        <v>99.495314763337504</v>
      </c>
      <c r="M1272">
        <v>53.501861338001497</v>
      </c>
      <c r="N1272">
        <v>0.401437274381161</v>
      </c>
      <c r="O1272">
        <v>38.486978090119798</v>
      </c>
      <c r="P1272">
        <v>28.243870112657302</v>
      </c>
      <c r="Q1272">
        <v>0.112200643169922</v>
      </c>
    </row>
    <row r="1273" spans="1:17" hidden="1" x14ac:dyDescent="0.3">
      <c r="A1273" t="s">
        <v>2709</v>
      </c>
      <c r="B1273" t="s">
        <v>2710</v>
      </c>
      <c r="C1273" t="s">
        <v>3151</v>
      </c>
      <c r="D1273" t="s">
        <v>202</v>
      </c>
      <c r="E1273">
        <v>1556.2560000000001</v>
      </c>
      <c r="F1273">
        <v>1247</v>
      </c>
      <c r="G1273">
        <v>30.833306577750101</v>
      </c>
      <c r="H1273">
        <v>-4.9133920269338196</v>
      </c>
      <c r="I1273">
        <v>17.4204597682361</v>
      </c>
      <c r="J1273">
        <v>-1.0366935580383001</v>
      </c>
      <c r="K1273">
        <v>1279.0452235191401</v>
      </c>
      <c r="L1273">
        <v>1152.2139046083601</v>
      </c>
      <c r="M1273">
        <v>44.989917430223997</v>
      </c>
      <c r="N1273">
        <v>0.53678409994604104</v>
      </c>
      <c r="O1273">
        <v>20.2886928628708</v>
      </c>
      <c r="P1273">
        <v>60.934374395044102</v>
      </c>
      <c r="Q1273">
        <v>3.9967691745427997E-2</v>
      </c>
    </row>
    <row r="1274" spans="1:17" hidden="1" x14ac:dyDescent="0.3">
      <c r="A1274" t="s">
        <v>2711</v>
      </c>
      <c r="B1274" t="s">
        <v>2712</v>
      </c>
      <c r="C1274" t="s">
        <v>3151</v>
      </c>
      <c r="D1274" t="s">
        <v>54</v>
      </c>
      <c r="E1274">
        <v>1554.0682993200001</v>
      </c>
      <c r="F1274">
        <v>1481.4</v>
      </c>
      <c r="G1274">
        <v>-64.7974157937999</v>
      </c>
      <c r="H1274">
        <v>-8.1494667094672497</v>
      </c>
      <c r="I1274">
        <v>-34.711017996309799</v>
      </c>
      <c r="J1274">
        <v>-3.1564131347578699</v>
      </c>
      <c r="K1274">
        <v>1627.3033861676099</v>
      </c>
      <c r="L1274">
        <v>1881.36062290064</v>
      </c>
      <c r="M1274">
        <v>23.570792947739299</v>
      </c>
      <c r="N1274">
        <v>0.953084463392051</v>
      </c>
      <c r="O1274">
        <v>80.909950047252593</v>
      </c>
      <c r="P1274">
        <v>3.8886356464111702</v>
      </c>
      <c r="Q1274">
        <v>3.3273194197276999E-2</v>
      </c>
    </row>
    <row r="1275" spans="1:17" hidden="1" x14ac:dyDescent="0.3">
      <c r="A1275" t="s">
        <v>2713</v>
      </c>
      <c r="B1275" t="s">
        <v>2714</v>
      </c>
      <c r="C1275" t="s">
        <v>3151</v>
      </c>
      <c r="D1275" t="s">
        <v>502</v>
      </c>
      <c r="E1275">
        <v>1553.922262416</v>
      </c>
      <c r="F1275">
        <v>132.91</v>
      </c>
      <c r="G1275">
        <v>159.879969872647</v>
      </c>
      <c r="H1275">
        <v>35.654548217879103</v>
      </c>
      <c r="I1275">
        <v>68.791391404347607</v>
      </c>
      <c r="J1275">
        <v>0.40450184426055602</v>
      </c>
      <c r="K1275">
        <v>113.799323516684</v>
      </c>
      <c r="L1275">
        <v>88.894816747412705</v>
      </c>
      <c r="M1275">
        <v>53.700570482942602</v>
      </c>
      <c r="N1275">
        <v>0.77538107772387999</v>
      </c>
      <c r="O1275">
        <v>25.039500413813801</v>
      </c>
      <c r="P1275">
        <v>206.118200290804</v>
      </c>
      <c r="Q1275">
        <v>0.125701728539512</v>
      </c>
    </row>
    <row r="1276" spans="1:17" hidden="1" x14ac:dyDescent="0.3">
      <c r="A1276" t="s">
        <v>2715</v>
      </c>
      <c r="B1276" t="s">
        <v>2716</v>
      </c>
      <c r="C1276" t="s">
        <v>3151</v>
      </c>
      <c r="D1276" t="s">
        <v>46</v>
      </c>
      <c r="E1276">
        <v>1550.32129904</v>
      </c>
      <c r="F1276">
        <v>218.2</v>
      </c>
      <c r="G1276">
        <v>272.402988504441</v>
      </c>
      <c r="H1276">
        <v>-15.466823885463301</v>
      </c>
      <c r="I1276">
        <v>76.667029467244006</v>
      </c>
      <c r="J1276">
        <v>1.0278645814965801</v>
      </c>
      <c r="K1276">
        <v>236.525891153477</v>
      </c>
      <c r="L1276">
        <v>178.87910693462601</v>
      </c>
      <c r="M1276">
        <v>27.701919970321601</v>
      </c>
      <c r="N1276">
        <v>0.39033901849025299</v>
      </c>
      <c r="O1276">
        <v>38.817598533455502</v>
      </c>
      <c r="P1276">
        <v>315.22359657469002</v>
      </c>
      <c r="Q1276">
        <v>0.21108735308749199</v>
      </c>
    </row>
    <row r="1277" spans="1:17" hidden="1" x14ac:dyDescent="0.3">
      <c r="A1277" t="s">
        <v>2717</v>
      </c>
      <c r="B1277" t="s">
        <v>2718</v>
      </c>
      <c r="C1277" t="s">
        <v>3151</v>
      </c>
      <c r="D1277" t="s">
        <v>265</v>
      </c>
      <c r="E1277">
        <v>1549.1806531499999</v>
      </c>
      <c r="F1277">
        <v>279.5</v>
      </c>
      <c r="G1277">
        <v>42.119199503091103</v>
      </c>
      <c r="H1277">
        <v>-1.7162851160566199</v>
      </c>
      <c r="I1277">
        <v>17.835862163509798</v>
      </c>
      <c r="J1277">
        <v>1.7675532158701299</v>
      </c>
      <c r="K1277">
        <v>306.33848836036299</v>
      </c>
      <c r="L1277">
        <v>266.32695611842502</v>
      </c>
      <c r="M1277">
        <v>45.852932919311598</v>
      </c>
      <c r="N1277">
        <v>0.756674866816478</v>
      </c>
      <c r="O1277">
        <v>56.958855098389897</v>
      </c>
      <c r="P1277">
        <v>75.952156122127803</v>
      </c>
      <c r="Q1277">
        <v>0.142143493328585</v>
      </c>
    </row>
    <row r="1278" spans="1:17" hidden="1" x14ac:dyDescent="0.3">
      <c r="A1278" t="s">
        <v>2719</v>
      </c>
      <c r="B1278" t="s">
        <v>2720</v>
      </c>
      <c r="C1278" t="s">
        <v>3151</v>
      </c>
      <c r="D1278" t="s">
        <v>70</v>
      </c>
      <c r="E1278">
        <v>1548.77923584</v>
      </c>
      <c r="F1278">
        <v>347.4</v>
      </c>
      <c r="G1278">
        <v>64.381822356679294</v>
      </c>
      <c r="H1278">
        <v>-0.23210521140264001</v>
      </c>
      <c r="I1278">
        <v>8.0862448353510299</v>
      </c>
      <c r="J1278">
        <v>-1.8981523010909001</v>
      </c>
      <c r="K1278">
        <v>357.941956640451</v>
      </c>
      <c r="L1278">
        <v>312.88739929170202</v>
      </c>
      <c r="M1278">
        <v>43.764519587511799</v>
      </c>
      <c r="N1278">
        <v>0.392318522866478</v>
      </c>
      <c r="O1278">
        <v>27.849740932642401</v>
      </c>
      <c r="P1278">
        <v>106.049822064056</v>
      </c>
      <c r="Q1278">
        <v>8.4432064710275007E-2</v>
      </c>
    </row>
    <row r="1279" spans="1:17" hidden="1" x14ac:dyDescent="0.3">
      <c r="A1279" t="s">
        <v>2721</v>
      </c>
      <c r="B1279" t="s">
        <v>2722</v>
      </c>
      <c r="C1279" t="s">
        <v>3151</v>
      </c>
      <c r="D1279" t="s">
        <v>284</v>
      </c>
      <c r="E1279">
        <v>1545.1566344600001</v>
      </c>
      <c r="F1279">
        <v>1082.3</v>
      </c>
      <c r="G1279">
        <v>179.86582445496401</v>
      </c>
      <c r="H1279">
        <v>8.8666351865849506</v>
      </c>
      <c r="I1279">
        <v>73.573975851732996</v>
      </c>
      <c r="J1279">
        <v>-1.5014816434500899</v>
      </c>
      <c r="K1279">
        <v>1013.7962549497</v>
      </c>
      <c r="L1279">
        <v>761.52041762106296</v>
      </c>
      <c r="M1279">
        <v>54.071722846364104</v>
      </c>
      <c r="N1279">
        <v>0.57899980804608098</v>
      </c>
      <c r="O1279">
        <v>13.646863161784999</v>
      </c>
      <c r="P1279">
        <v>210.73786965259799</v>
      </c>
      <c r="Q1279">
        <v>0.17420597300580701</v>
      </c>
    </row>
    <row r="1280" spans="1:17" hidden="1" x14ac:dyDescent="0.3">
      <c r="A1280" t="s">
        <v>2723</v>
      </c>
      <c r="B1280" t="s">
        <v>2724</v>
      </c>
      <c r="C1280" t="s">
        <v>3151</v>
      </c>
      <c r="D1280" t="s">
        <v>51</v>
      </c>
      <c r="E1280">
        <v>1541.75964</v>
      </c>
      <c r="F1280">
        <v>2616.6999999999998</v>
      </c>
      <c r="G1280">
        <v>55.188386349684897</v>
      </c>
      <c r="H1280">
        <v>5.4138436202917797</v>
      </c>
      <c r="I1280">
        <v>27.942913560107399</v>
      </c>
      <c r="J1280">
        <v>7.7340819521657798</v>
      </c>
      <c r="K1280">
        <v>2509.1691468368599</v>
      </c>
      <c r="L1280">
        <v>2055.9071495564399</v>
      </c>
      <c r="M1280">
        <v>56.886986443212699</v>
      </c>
      <c r="N1280">
        <v>0.368355837387707</v>
      </c>
      <c r="O1280">
        <v>8.3330148660526593</v>
      </c>
      <c r="P1280">
        <v>118.058333333333</v>
      </c>
    </row>
    <row r="1281" spans="1:17" hidden="1" x14ac:dyDescent="0.3">
      <c r="A1281" t="s">
        <v>2725</v>
      </c>
      <c r="B1281" t="s">
        <v>2726</v>
      </c>
      <c r="C1281" t="s">
        <v>3151</v>
      </c>
      <c r="D1281" t="s">
        <v>2255</v>
      </c>
      <c r="E1281">
        <v>1541.64258432</v>
      </c>
      <c r="F1281">
        <v>298.8</v>
      </c>
      <c r="G1281">
        <v>9.2934972348890401</v>
      </c>
      <c r="H1281">
        <v>-5.1421886441613998</v>
      </c>
      <c r="I1281">
        <v>29.078239310032799</v>
      </c>
      <c r="J1281">
        <v>-3.0688621763052599</v>
      </c>
      <c r="K1281">
        <v>309.65718289521698</v>
      </c>
      <c r="M1281">
        <v>40.923255796457603</v>
      </c>
      <c r="N1281">
        <v>0.103474810689599</v>
      </c>
      <c r="O1281">
        <v>39.474564926372103</v>
      </c>
      <c r="P1281">
        <v>42.966507177033499</v>
      </c>
    </row>
    <row r="1282" spans="1:17" hidden="1" x14ac:dyDescent="0.3">
      <c r="A1282" t="s">
        <v>2727</v>
      </c>
      <c r="B1282" t="s">
        <v>2728</v>
      </c>
      <c r="C1282" t="s">
        <v>3151</v>
      </c>
      <c r="D1282" t="s">
        <v>46</v>
      </c>
      <c r="E1282">
        <v>1540.668336382</v>
      </c>
      <c r="F1282">
        <v>159.97999999999999</v>
      </c>
      <c r="G1282">
        <v>43.689289973179797</v>
      </c>
      <c r="H1282">
        <v>-0.42457789615851499</v>
      </c>
      <c r="I1282">
        <v>6.5821832486780796</v>
      </c>
      <c r="J1282">
        <v>3.3330824977540101</v>
      </c>
      <c r="K1282">
        <v>169.299094520892</v>
      </c>
      <c r="L1282">
        <v>153.511428382844</v>
      </c>
      <c r="M1282">
        <v>46.698966091911402</v>
      </c>
      <c r="N1282">
        <v>1.00338819153528</v>
      </c>
      <c r="O1282">
        <v>42.455306913364097</v>
      </c>
      <c r="P1282">
        <v>75.802197802197796</v>
      </c>
      <c r="Q1282">
        <v>0.14485980044826999</v>
      </c>
    </row>
    <row r="1283" spans="1:17" hidden="1" x14ac:dyDescent="0.3">
      <c r="A1283" t="s">
        <v>2729</v>
      </c>
      <c r="B1283" t="s">
        <v>2730</v>
      </c>
      <c r="C1283" t="s">
        <v>3151</v>
      </c>
      <c r="D1283" t="s">
        <v>21</v>
      </c>
      <c r="E1283">
        <v>1534.8493432350001</v>
      </c>
      <c r="F1283">
        <v>274.95</v>
      </c>
      <c r="G1283">
        <v>116.130941949394</v>
      </c>
      <c r="H1283">
        <v>3.3759356340100202</v>
      </c>
      <c r="I1283">
        <v>83.989848676490197</v>
      </c>
      <c r="J1283">
        <v>-10.089276540346599</v>
      </c>
      <c r="K1283">
        <v>269.31270487989798</v>
      </c>
      <c r="L1283">
        <v>209.00511090366501</v>
      </c>
      <c r="M1283">
        <v>36.172820904949198</v>
      </c>
      <c r="N1283">
        <v>0.48362520087220801</v>
      </c>
      <c r="O1283">
        <v>16.3484269867248</v>
      </c>
      <c r="P1283">
        <v>145.053475935828</v>
      </c>
      <c r="Q1283">
        <v>0.103835255491732</v>
      </c>
    </row>
    <row r="1284" spans="1:17" hidden="1" x14ac:dyDescent="0.3">
      <c r="A1284" t="s">
        <v>2731</v>
      </c>
      <c r="B1284" t="s">
        <v>2732</v>
      </c>
      <c r="C1284" t="s">
        <v>3151</v>
      </c>
      <c r="D1284" t="s">
        <v>307</v>
      </c>
      <c r="E1284">
        <v>1523.6953362199999</v>
      </c>
      <c r="F1284">
        <v>852.2</v>
      </c>
      <c r="G1284">
        <v>-48.350247787750902</v>
      </c>
      <c r="H1284">
        <v>-10.7828024493946</v>
      </c>
      <c r="I1284">
        <v>-4.7078240880508799</v>
      </c>
      <c r="J1284">
        <v>-8.9997325061627098</v>
      </c>
      <c r="K1284">
        <v>920.56313378352297</v>
      </c>
      <c r="L1284">
        <v>931.41670486208795</v>
      </c>
      <c r="M1284">
        <v>33.120366196766099</v>
      </c>
      <c r="N1284">
        <v>0.69846830451759501</v>
      </c>
      <c r="O1284">
        <v>46.6791832903074</v>
      </c>
      <c r="P1284">
        <v>26.2705586012742</v>
      </c>
      <c r="Q1284">
        <v>-3.4680315763937E-2</v>
      </c>
    </row>
    <row r="1285" spans="1:17" hidden="1" x14ac:dyDescent="0.3">
      <c r="A1285" t="s">
        <v>2733</v>
      </c>
      <c r="B1285" t="s">
        <v>2734</v>
      </c>
      <c r="C1285" t="s">
        <v>3151</v>
      </c>
      <c r="D1285" t="s">
        <v>2735</v>
      </c>
      <c r="E1285">
        <v>1523.508504782</v>
      </c>
      <c r="F1285">
        <v>130.85</v>
      </c>
      <c r="G1285">
        <v>292.25727643421197</v>
      </c>
      <c r="H1285">
        <v>8.2992057626881302</v>
      </c>
      <c r="I1285">
        <v>101.878460151908</v>
      </c>
      <c r="J1285">
        <v>0.65699385551634903</v>
      </c>
      <c r="K1285">
        <v>116.958202331221</v>
      </c>
      <c r="L1285">
        <v>83.026024808891805</v>
      </c>
      <c r="N1285">
        <v>0.91754900789864602</v>
      </c>
      <c r="O1285">
        <v>9.2854413450515807</v>
      </c>
      <c r="P1285">
        <v>325.52845528455202</v>
      </c>
    </row>
    <row r="1286" spans="1:17" hidden="1" x14ac:dyDescent="0.3">
      <c r="A1286" t="s">
        <v>2736</v>
      </c>
      <c r="B1286" t="s">
        <v>2737</v>
      </c>
      <c r="C1286" t="s">
        <v>3151</v>
      </c>
      <c r="D1286" t="s">
        <v>67</v>
      </c>
      <c r="E1286">
        <v>1521.1493849999999</v>
      </c>
      <c r="F1286">
        <v>49490</v>
      </c>
      <c r="G1286">
        <v>157.57655354774701</v>
      </c>
      <c r="H1286">
        <v>3.63739541245153</v>
      </c>
      <c r="I1286">
        <v>76.046395551279204</v>
      </c>
      <c r="J1286">
        <v>-2.1995335993179701</v>
      </c>
      <c r="K1286">
        <v>49833.151091448497</v>
      </c>
      <c r="L1286">
        <v>41096.277240966701</v>
      </c>
      <c r="M1286">
        <v>34.428094884049699</v>
      </c>
      <c r="N1286">
        <v>0.47520958083832299</v>
      </c>
      <c r="O1286">
        <v>35.378864417053897</v>
      </c>
      <c r="P1286">
        <v>189.414358437548</v>
      </c>
      <c r="Q1286">
        <v>8.9958681353319997E-2</v>
      </c>
    </row>
    <row r="1287" spans="1:17" hidden="1" x14ac:dyDescent="0.3">
      <c r="A1287" t="s">
        <v>2738</v>
      </c>
      <c r="B1287" t="s">
        <v>2739</v>
      </c>
      <c r="C1287" t="s">
        <v>3151</v>
      </c>
      <c r="D1287" t="s">
        <v>284</v>
      </c>
      <c r="E1287">
        <v>1520.444</v>
      </c>
      <c r="F1287">
        <v>520.70000000000005</v>
      </c>
      <c r="G1287">
        <v>8.6632896113391293</v>
      </c>
      <c r="H1287">
        <v>6.0915518390266499</v>
      </c>
      <c r="I1287">
        <v>28.6246388934679</v>
      </c>
      <c r="J1287">
        <v>-3.25786214364159</v>
      </c>
      <c r="K1287">
        <v>517.97129280486695</v>
      </c>
      <c r="L1287">
        <v>463.01648919258099</v>
      </c>
      <c r="M1287">
        <v>38.266685435401399</v>
      </c>
      <c r="N1287">
        <v>0.72833197472106503</v>
      </c>
      <c r="O1287">
        <v>10.207413097752999</v>
      </c>
      <c r="P1287">
        <v>58.653260207190698</v>
      </c>
      <c r="Q1287">
        <v>6.8175834861810003E-3</v>
      </c>
    </row>
    <row r="1288" spans="1:17" hidden="1" x14ac:dyDescent="0.3">
      <c r="A1288" t="s">
        <v>2740</v>
      </c>
      <c r="B1288" t="s">
        <v>2741</v>
      </c>
      <c r="C1288" t="s">
        <v>3151</v>
      </c>
      <c r="D1288" t="s">
        <v>265</v>
      </c>
      <c r="E1288">
        <v>1518.17081076</v>
      </c>
      <c r="F1288">
        <v>434.1</v>
      </c>
      <c r="G1288">
        <v>-25.829354274617401</v>
      </c>
      <c r="H1288">
        <v>9.5001074882476999</v>
      </c>
      <c r="I1288">
        <v>4.1133085871750303</v>
      </c>
      <c r="J1288">
        <v>-1.6770058972261299</v>
      </c>
      <c r="K1288">
        <v>428.55038646582199</v>
      </c>
      <c r="L1288">
        <v>412.63480591214699</v>
      </c>
      <c r="M1288">
        <v>51.938071206650598</v>
      </c>
      <c r="N1288">
        <v>0.59838598451302605</v>
      </c>
      <c r="O1288">
        <v>15.2729785763648</v>
      </c>
      <c r="P1288">
        <v>49.354894202649199</v>
      </c>
      <c r="Q1288">
        <v>6.2094755619454003E-2</v>
      </c>
    </row>
    <row r="1289" spans="1:17" hidden="1" x14ac:dyDescent="0.3">
      <c r="A1289" t="s">
        <v>2742</v>
      </c>
      <c r="B1289" t="s">
        <v>2743</v>
      </c>
      <c r="C1289" t="s">
        <v>3151</v>
      </c>
      <c r="D1289" t="s">
        <v>265</v>
      </c>
      <c r="E1289">
        <v>1515.93</v>
      </c>
      <c r="F1289">
        <v>1166.0999999999999</v>
      </c>
      <c r="G1289">
        <v>43.679708733387599</v>
      </c>
      <c r="H1289">
        <v>4.0635756272061396</v>
      </c>
      <c r="I1289">
        <v>-24.2695588522569</v>
      </c>
      <c r="J1289">
        <v>3.6013731406810399</v>
      </c>
      <c r="K1289">
        <v>1197.47991540677</v>
      </c>
      <c r="L1289">
        <v>1097.6153477667301</v>
      </c>
      <c r="M1289">
        <v>50.947729372920797</v>
      </c>
      <c r="N1289">
        <v>0.46928101781508802</v>
      </c>
      <c r="O1289">
        <v>34.628248006174402</v>
      </c>
      <c r="P1289">
        <v>85.227543483440499</v>
      </c>
      <c r="Q1289">
        <v>6.3787391976767999E-2</v>
      </c>
    </row>
    <row r="1290" spans="1:17" hidden="1" x14ac:dyDescent="0.3">
      <c r="A1290" t="s">
        <v>2744</v>
      </c>
      <c r="B1290" t="s">
        <v>2745</v>
      </c>
      <c r="C1290" t="s">
        <v>3151</v>
      </c>
      <c r="D1290" t="s">
        <v>67</v>
      </c>
      <c r="E1290">
        <v>1506.24685456</v>
      </c>
      <c r="F1290">
        <v>272.64999999999998</v>
      </c>
      <c r="G1290">
        <v>60.845762344541498</v>
      </c>
      <c r="H1290">
        <v>-11.5284194327731</v>
      </c>
      <c r="I1290">
        <v>73.482574953476103</v>
      </c>
      <c r="J1290">
        <v>-6.1973134842375499</v>
      </c>
      <c r="K1290">
        <v>275.67129248582103</v>
      </c>
      <c r="L1290">
        <v>219.07414419574101</v>
      </c>
      <c r="M1290">
        <v>37.9153712160414</v>
      </c>
      <c r="N1290">
        <v>0.11316255740768399</v>
      </c>
      <c r="O1290">
        <v>36.291949385659201</v>
      </c>
      <c r="P1290">
        <v>92.007042253521107</v>
      </c>
      <c r="Q1290">
        <v>5.1825069602107997E-2</v>
      </c>
    </row>
    <row r="1291" spans="1:17" hidden="1" x14ac:dyDescent="0.3">
      <c r="A1291" t="s">
        <v>2746</v>
      </c>
      <c r="B1291" t="s">
        <v>2747</v>
      </c>
      <c r="C1291" t="s">
        <v>3151</v>
      </c>
      <c r="D1291" t="s">
        <v>265</v>
      </c>
      <c r="E1291">
        <v>1505.0581722750001</v>
      </c>
      <c r="F1291">
        <v>2609.15</v>
      </c>
      <c r="G1291">
        <v>53.318614285435899</v>
      </c>
      <c r="H1291">
        <v>-1.8650470317571901</v>
      </c>
      <c r="I1291">
        <v>12.1978159754469</v>
      </c>
      <c r="J1291">
        <v>2.2169698849017299</v>
      </c>
      <c r="K1291">
        <v>2811.2018331924201</v>
      </c>
      <c r="L1291">
        <v>2339.6008620724601</v>
      </c>
      <c r="M1291">
        <v>37.6136704514551</v>
      </c>
      <c r="N1291">
        <v>1.80742772122231</v>
      </c>
      <c r="O1291">
        <v>34.1049767165551</v>
      </c>
      <c r="P1291">
        <v>105.687820260149</v>
      </c>
      <c r="Q1291">
        <v>0.165120194708815</v>
      </c>
    </row>
    <row r="1292" spans="1:17" hidden="1" x14ac:dyDescent="0.3">
      <c r="A1292" t="s">
        <v>2748</v>
      </c>
      <c r="B1292" t="s">
        <v>2749</v>
      </c>
      <c r="C1292" t="s">
        <v>3151</v>
      </c>
      <c r="D1292" t="s">
        <v>742</v>
      </c>
      <c r="E1292">
        <v>1502.0466694199999</v>
      </c>
      <c r="F1292">
        <v>263.74</v>
      </c>
      <c r="G1292">
        <v>1.5755540153643499</v>
      </c>
      <c r="H1292">
        <v>-0.86996659706763602</v>
      </c>
      <c r="I1292">
        <v>0.64778783321862399</v>
      </c>
      <c r="J1292">
        <v>-0.98451969712702903</v>
      </c>
      <c r="K1292">
        <v>270.15829998063401</v>
      </c>
      <c r="L1292">
        <v>254.50182602342201</v>
      </c>
      <c r="M1292">
        <v>57.335343564974302</v>
      </c>
      <c r="N1292">
        <v>2.16897370848893</v>
      </c>
      <c r="O1292">
        <v>9.0771214074467199</v>
      </c>
      <c r="P1292">
        <v>29.1071078911298</v>
      </c>
      <c r="Q1292">
        <v>2.5420345253382999E-2</v>
      </c>
    </row>
    <row r="1293" spans="1:17" hidden="1" x14ac:dyDescent="0.3">
      <c r="A1293" t="s">
        <v>2750</v>
      </c>
      <c r="B1293" t="s">
        <v>2751</v>
      </c>
      <c r="C1293" t="s">
        <v>3151</v>
      </c>
      <c r="D1293" t="s">
        <v>202</v>
      </c>
      <c r="E1293">
        <v>1497.84200629</v>
      </c>
      <c r="F1293">
        <v>797.65</v>
      </c>
      <c r="G1293">
        <v>80.478303426467406</v>
      </c>
      <c r="H1293">
        <v>-6.0704602490996802</v>
      </c>
      <c r="I1293">
        <v>-35.638332684216103</v>
      </c>
      <c r="J1293">
        <v>1.56958465718479</v>
      </c>
      <c r="K1293">
        <v>853.91540114645102</v>
      </c>
      <c r="L1293">
        <v>812.26203683955805</v>
      </c>
      <c r="M1293">
        <v>42.5683792015544</v>
      </c>
      <c r="N1293">
        <v>0.70269033991039398</v>
      </c>
      <c r="O1293">
        <v>60.527800413715298</v>
      </c>
      <c r="P1293">
        <v>112.45172459715</v>
      </c>
      <c r="Q1293">
        <v>0.109397155217693</v>
      </c>
    </row>
    <row r="1294" spans="1:17" hidden="1" x14ac:dyDescent="0.3">
      <c r="A1294" t="s">
        <v>2752</v>
      </c>
      <c r="B1294" t="s">
        <v>2753</v>
      </c>
      <c r="C1294" t="s">
        <v>3151</v>
      </c>
      <c r="D1294" t="s">
        <v>139</v>
      </c>
      <c r="E1294">
        <v>1494.9687538799999</v>
      </c>
      <c r="F1294">
        <v>117.32</v>
      </c>
      <c r="G1294">
        <v>20.2446368393861</v>
      </c>
      <c r="H1294">
        <v>-0.18248869584285801</v>
      </c>
      <c r="I1294">
        <v>12.450990643746101</v>
      </c>
      <c r="J1294">
        <v>7.5971497599340401</v>
      </c>
      <c r="K1294">
        <v>120.648839358638</v>
      </c>
      <c r="L1294">
        <v>115.98612162383399</v>
      </c>
      <c r="M1294">
        <v>56.536554790373998</v>
      </c>
      <c r="N1294">
        <v>0.68859068796725897</v>
      </c>
      <c r="O1294">
        <v>28.665189226048401</v>
      </c>
      <c r="P1294">
        <v>48.600379987333703</v>
      </c>
      <c r="Q1294">
        <v>6.5830426957056001E-2</v>
      </c>
    </row>
    <row r="1295" spans="1:17" hidden="1" x14ac:dyDescent="0.3">
      <c r="A1295" t="s">
        <v>2754</v>
      </c>
      <c r="B1295" t="s">
        <v>2755</v>
      </c>
      <c r="C1295" t="s">
        <v>3151</v>
      </c>
      <c r="D1295" t="s">
        <v>191</v>
      </c>
      <c r="E1295">
        <v>1485.10623513</v>
      </c>
      <c r="F1295">
        <v>2439.15</v>
      </c>
      <c r="G1295">
        <v>46.869738587130797</v>
      </c>
      <c r="H1295">
        <v>-3.1014882864828599</v>
      </c>
      <c r="I1295">
        <v>12.6883875689873</v>
      </c>
      <c r="J1295">
        <v>-3.04779973870391</v>
      </c>
      <c r="K1295">
        <v>2587.8240621275199</v>
      </c>
      <c r="L1295">
        <v>2281.8456723875001</v>
      </c>
      <c r="M1295">
        <v>45.611458701290303</v>
      </c>
      <c r="N1295">
        <v>0.43392486555165299</v>
      </c>
      <c r="O1295">
        <v>41.401717811532698</v>
      </c>
      <c r="P1295">
        <v>76.111913357400695</v>
      </c>
      <c r="Q1295">
        <v>0.11700953988292299</v>
      </c>
    </row>
    <row r="1296" spans="1:17" hidden="1" x14ac:dyDescent="0.3">
      <c r="A1296" t="s">
        <v>2756</v>
      </c>
      <c r="B1296" t="s">
        <v>2757</v>
      </c>
      <c r="C1296" t="s">
        <v>3151</v>
      </c>
      <c r="D1296" t="s">
        <v>502</v>
      </c>
      <c r="E1296">
        <v>1475.8512000000001</v>
      </c>
      <c r="F1296">
        <v>140.96</v>
      </c>
      <c r="G1296">
        <v>35.344355104534301</v>
      </c>
      <c r="H1296">
        <v>-2.9616940112186798</v>
      </c>
      <c r="I1296">
        <v>-20.228829403592901</v>
      </c>
      <c r="J1296">
        <v>-10.871565555081499</v>
      </c>
      <c r="K1296">
        <v>152.91176352441499</v>
      </c>
      <c r="L1296">
        <v>142.19911583488599</v>
      </c>
      <c r="M1296">
        <v>38.971061501169899</v>
      </c>
      <c r="N1296">
        <v>1.6362113842875301</v>
      </c>
      <c r="O1296">
        <v>29.824063564131599</v>
      </c>
      <c r="P1296">
        <v>68.814371257485007</v>
      </c>
      <c r="Q1296">
        <v>7.0560286398423003E-2</v>
      </c>
    </row>
    <row r="1297" spans="1:17" hidden="1" x14ac:dyDescent="0.3">
      <c r="A1297" t="s">
        <v>2758</v>
      </c>
      <c r="B1297" t="s">
        <v>2759</v>
      </c>
      <c r="C1297" t="s">
        <v>3151</v>
      </c>
      <c r="D1297" t="s">
        <v>40</v>
      </c>
      <c r="E1297">
        <v>1471.9280000000001</v>
      </c>
      <c r="F1297">
        <v>43.84</v>
      </c>
      <c r="G1297">
        <v>-42.002518117608901</v>
      </c>
      <c r="H1297">
        <v>8.1122073652097093</v>
      </c>
      <c r="I1297">
        <v>-19.749661662971899</v>
      </c>
      <c r="J1297">
        <v>11.1003564291444</v>
      </c>
      <c r="K1297">
        <v>42.913645428178803</v>
      </c>
      <c r="L1297">
        <v>44.685221597770301</v>
      </c>
      <c r="M1297">
        <v>63.3547142852711</v>
      </c>
      <c r="N1297">
        <v>0.39279540645023497</v>
      </c>
      <c r="O1297">
        <v>81.090328467153199</v>
      </c>
      <c r="P1297">
        <v>21.1049723756906</v>
      </c>
      <c r="Q1297">
        <v>0.14506855961885001</v>
      </c>
    </row>
    <row r="1298" spans="1:17" hidden="1" x14ac:dyDescent="0.3">
      <c r="A1298" t="s">
        <v>2760</v>
      </c>
      <c r="B1298" t="s">
        <v>2761</v>
      </c>
      <c r="C1298" t="s">
        <v>3151</v>
      </c>
      <c r="D1298" t="s">
        <v>21</v>
      </c>
      <c r="E1298">
        <v>1458.7885089199999</v>
      </c>
      <c r="F1298">
        <v>392.9</v>
      </c>
      <c r="G1298">
        <v>25.836046060048702</v>
      </c>
      <c r="H1298">
        <v>5.1004918323994897</v>
      </c>
      <c r="I1298">
        <v>-2.33493772746895</v>
      </c>
      <c r="J1298">
        <v>2.4889069590916302</v>
      </c>
      <c r="K1298">
        <v>394.65342463085898</v>
      </c>
      <c r="L1298">
        <v>359.07285467770203</v>
      </c>
      <c r="M1298">
        <v>50.763510450698398</v>
      </c>
      <c r="N1298">
        <v>0.46522946359447298</v>
      </c>
      <c r="O1298">
        <v>15.805548485619701</v>
      </c>
      <c r="P1298">
        <v>54.320502749410799</v>
      </c>
      <c r="Q1298">
        <v>7.6572720763099997E-4</v>
      </c>
    </row>
    <row r="1299" spans="1:17" hidden="1" x14ac:dyDescent="0.3">
      <c r="A1299" t="s">
        <v>2762</v>
      </c>
      <c r="B1299" t="s">
        <v>2763</v>
      </c>
      <c r="C1299" t="s">
        <v>3151</v>
      </c>
      <c r="D1299" t="s">
        <v>46</v>
      </c>
      <c r="E1299">
        <v>1446.8287499999999</v>
      </c>
      <c r="F1299">
        <v>366.75</v>
      </c>
      <c r="G1299">
        <v>-4.6558174501453298</v>
      </c>
      <c r="H1299">
        <v>-0.62121763035770705</v>
      </c>
      <c r="I1299">
        <v>-5.8381029289638597</v>
      </c>
      <c r="J1299">
        <v>1.12693557005344</v>
      </c>
      <c r="K1299">
        <v>383.60811019060299</v>
      </c>
      <c r="L1299">
        <v>364.54012126958099</v>
      </c>
      <c r="M1299">
        <v>52.481287558007097</v>
      </c>
      <c r="N1299">
        <v>0.43091543751393102</v>
      </c>
      <c r="O1299">
        <v>35.637355146557503</v>
      </c>
      <c r="P1299">
        <v>59.352596132956698</v>
      </c>
      <c r="Q1299">
        <v>6.3318612970422003E-2</v>
      </c>
    </row>
    <row r="1300" spans="1:17" hidden="1" x14ac:dyDescent="0.3">
      <c r="A1300" t="s">
        <v>2764</v>
      </c>
      <c r="B1300" t="s">
        <v>2765</v>
      </c>
      <c r="C1300" t="s">
        <v>3151</v>
      </c>
      <c r="D1300" t="s">
        <v>21</v>
      </c>
      <c r="E1300">
        <v>1444.21234665</v>
      </c>
      <c r="F1300">
        <v>947.75</v>
      </c>
      <c r="G1300">
        <v>14.442508057077101</v>
      </c>
      <c r="H1300">
        <v>-1.8458388747566901</v>
      </c>
      <c r="I1300">
        <v>10.843015531695899</v>
      </c>
      <c r="J1300">
        <v>-11.962598012227</v>
      </c>
      <c r="K1300">
        <v>1042.8490004395601</v>
      </c>
      <c r="L1300">
        <v>956.05670943194696</v>
      </c>
      <c r="M1300">
        <v>32.782418507553601</v>
      </c>
      <c r="N1300">
        <v>1.57644174565182</v>
      </c>
      <c r="O1300">
        <v>32.091796359799503</v>
      </c>
      <c r="P1300">
        <v>53.494210057494499</v>
      </c>
      <c r="Q1300">
        <v>4.7397919959105E-2</v>
      </c>
    </row>
    <row r="1301" spans="1:17" hidden="1" x14ac:dyDescent="0.3">
      <c r="A1301" t="s">
        <v>2766</v>
      </c>
      <c r="B1301" t="s">
        <v>2767</v>
      </c>
      <c r="C1301" t="s">
        <v>3151</v>
      </c>
      <c r="D1301" t="s">
        <v>2768</v>
      </c>
      <c r="E1301">
        <v>1438.359375</v>
      </c>
      <c r="F1301">
        <v>18.05</v>
      </c>
      <c r="G1301">
        <v>90.8671264499378</v>
      </c>
      <c r="H1301">
        <v>21.732240715530502</v>
      </c>
      <c r="I1301">
        <v>88.477624209788303</v>
      </c>
      <c r="J1301">
        <v>3.53973182789652</v>
      </c>
      <c r="K1301">
        <v>16.260339470095399</v>
      </c>
      <c r="L1301">
        <v>14.8340659560451</v>
      </c>
      <c r="M1301">
        <v>59.024266300429701</v>
      </c>
      <c r="N1301">
        <v>0.82774238403953104</v>
      </c>
      <c r="O1301">
        <v>6.3711911357340503</v>
      </c>
      <c r="P1301">
        <v>136.87664041994699</v>
      </c>
      <c r="Q1301">
        <v>0.235516160431642</v>
      </c>
    </row>
    <row r="1302" spans="1:17" hidden="1" x14ac:dyDescent="0.3">
      <c r="A1302" t="s">
        <v>2769</v>
      </c>
      <c r="B1302" t="s">
        <v>2770</v>
      </c>
      <c r="C1302" t="s">
        <v>3151</v>
      </c>
      <c r="D1302" t="s">
        <v>265</v>
      </c>
      <c r="E1302">
        <v>1438.23505</v>
      </c>
      <c r="F1302">
        <v>1135.1500000000001</v>
      </c>
      <c r="G1302">
        <v>23.058976291261502</v>
      </c>
      <c r="H1302">
        <v>47.3038870259319</v>
      </c>
      <c r="I1302">
        <v>42.843718366405398</v>
      </c>
      <c r="J1302">
        <v>23.002286248809799</v>
      </c>
      <c r="M1302">
        <v>77.693300125919805</v>
      </c>
      <c r="O1302">
        <v>7.9152534907280803</v>
      </c>
      <c r="P1302">
        <v>66.444281524926694</v>
      </c>
    </row>
    <row r="1303" spans="1:17" hidden="1" x14ac:dyDescent="0.3">
      <c r="A1303" t="s">
        <v>2771</v>
      </c>
      <c r="B1303" t="s">
        <v>2772</v>
      </c>
      <c r="C1303" t="s">
        <v>3151</v>
      </c>
      <c r="D1303" t="s">
        <v>51</v>
      </c>
      <c r="E1303">
        <v>1437.3198389700001</v>
      </c>
      <c r="F1303">
        <v>542.70000000000005</v>
      </c>
      <c r="G1303">
        <v>7.1845669888319703</v>
      </c>
      <c r="H1303">
        <v>28.8241365061319</v>
      </c>
      <c r="I1303">
        <v>41.076909203439499</v>
      </c>
      <c r="J1303">
        <v>8.5408398510291299</v>
      </c>
      <c r="K1303">
        <v>436.89277002002501</v>
      </c>
      <c r="L1303">
        <v>385.19276583777702</v>
      </c>
      <c r="M1303">
        <v>70.764975035639196</v>
      </c>
      <c r="N1303">
        <v>1.83460633121315</v>
      </c>
      <c r="O1303">
        <v>3.9248203427307802</v>
      </c>
      <c r="P1303">
        <v>98.355263157894697</v>
      </c>
      <c r="Q1303">
        <v>0.112226430030838</v>
      </c>
    </row>
    <row r="1304" spans="1:17" hidden="1" x14ac:dyDescent="0.3">
      <c r="A1304" t="s">
        <v>2773</v>
      </c>
      <c r="B1304" t="s">
        <v>2774</v>
      </c>
      <c r="C1304" t="s">
        <v>3151</v>
      </c>
      <c r="D1304" t="s">
        <v>136</v>
      </c>
      <c r="E1304">
        <v>1437.08135296</v>
      </c>
      <c r="F1304">
        <v>155.19999999999999</v>
      </c>
      <c r="G1304">
        <v>24.254685280687301</v>
      </c>
      <c r="H1304">
        <v>-6.9750385623526903</v>
      </c>
      <c r="I1304">
        <v>-19.5697666391765</v>
      </c>
      <c r="J1304">
        <v>4.7163097575159698</v>
      </c>
      <c r="K1304">
        <v>159.70672935031001</v>
      </c>
      <c r="L1304">
        <v>164.32315583777</v>
      </c>
      <c r="M1304">
        <v>49.674415536659197</v>
      </c>
      <c r="N1304">
        <v>0.59854329022180297</v>
      </c>
      <c r="O1304">
        <v>72.390463917525693</v>
      </c>
      <c r="P1304">
        <v>58.286588475267699</v>
      </c>
      <c r="Q1304">
        <v>7.4644600227403005E-2</v>
      </c>
    </row>
    <row r="1305" spans="1:17" hidden="1" x14ac:dyDescent="0.3">
      <c r="A1305" t="s">
        <v>2775</v>
      </c>
      <c r="B1305" t="s">
        <v>2776</v>
      </c>
      <c r="C1305" t="s">
        <v>3151</v>
      </c>
      <c r="D1305" t="s">
        <v>438</v>
      </c>
      <c r="E1305">
        <v>1433.281962393</v>
      </c>
      <c r="F1305">
        <v>97.49</v>
      </c>
      <c r="G1305">
        <v>-59.069531654821603</v>
      </c>
      <c r="H1305">
        <v>-6.2515128806786304</v>
      </c>
      <c r="I1305">
        <v>-18.210694468849599</v>
      </c>
      <c r="J1305">
        <v>1.5928834232842699</v>
      </c>
      <c r="K1305">
        <v>103.373261192537</v>
      </c>
      <c r="L1305">
        <v>109.09117968733</v>
      </c>
      <c r="M1305">
        <v>45.025869962035799</v>
      </c>
      <c r="N1305">
        <v>0.489657032966405</v>
      </c>
      <c r="O1305">
        <v>52.836188327007903</v>
      </c>
      <c r="P1305">
        <v>8.3222222222221998</v>
      </c>
      <c r="Q1305">
        <v>-5.9714512724024997E-2</v>
      </c>
    </row>
    <row r="1306" spans="1:17" hidden="1" x14ac:dyDescent="0.3">
      <c r="A1306" t="s">
        <v>2777</v>
      </c>
      <c r="B1306" t="s">
        <v>2778</v>
      </c>
      <c r="C1306" t="s">
        <v>3151</v>
      </c>
      <c r="D1306" t="s">
        <v>397</v>
      </c>
      <c r="E1306">
        <v>1433.0310830999999</v>
      </c>
      <c r="F1306">
        <v>184.35</v>
      </c>
      <c r="G1306">
        <v>17.214637611141299</v>
      </c>
      <c r="H1306">
        <v>32.472356652308697</v>
      </c>
      <c r="I1306">
        <v>40.281771357941999</v>
      </c>
      <c r="J1306">
        <v>-21.564000917345599</v>
      </c>
      <c r="K1306">
        <v>169.403068941496</v>
      </c>
      <c r="L1306">
        <v>136.57015521566899</v>
      </c>
      <c r="M1306">
        <v>34.634204014870697</v>
      </c>
      <c r="N1306">
        <v>0.40552958552433599</v>
      </c>
      <c r="O1306">
        <v>51.0170870626525</v>
      </c>
      <c r="P1306">
        <v>88.980010251153203</v>
      </c>
      <c r="Q1306">
        <v>2.8175956477344999E-2</v>
      </c>
    </row>
    <row r="1307" spans="1:17" hidden="1" x14ac:dyDescent="0.3">
      <c r="A1307" t="s">
        <v>2779</v>
      </c>
      <c r="B1307" t="s">
        <v>2780</v>
      </c>
      <c r="C1307" t="s">
        <v>3151</v>
      </c>
      <c r="D1307" t="s">
        <v>139</v>
      </c>
      <c r="E1307">
        <v>1432.161886845</v>
      </c>
      <c r="F1307">
        <v>347.95</v>
      </c>
      <c r="G1307">
        <v>73.682469403324205</v>
      </c>
      <c r="H1307">
        <v>-12.698604939881401</v>
      </c>
      <c r="I1307">
        <v>-12.1676275517354</v>
      </c>
      <c r="J1307">
        <v>-3.6964517997965398</v>
      </c>
      <c r="K1307">
        <v>357.55980707533598</v>
      </c>
      <c r="L1307">
        <v>330.84936191575002</v>
      </c>
      <c r="M1307">
        <v>40.777549136968702</v>
      </c>
      <c r="N1307">
        <v>0.66584136203602196</v>
      </c>
      <c r="O1307">
        <v>25.003592470182401</v>
      </c>
      <c r="P1307">
        <v>105.644208037825</v>
      </c>
      <c r="Q1307">
        <v>6.9283549106308004E-2</v>
      </c>
    </row>
    <row r="1308" spans="1:17" hidden="1" x14ac:dyDescent="0.3">
      <c r="A1308" t="s">
        <v>2781</v>
      </c>
      <c r="B1308" t="s">
        <v>2782</v>
      </c>
      <c r="C1308" t="s">
        <v>3151</v>
      </c>
      <c r="D1308" t="s">
        <v>766</v>
      </c>
      <c r="E1308">
        <v>1420.7841000000001</v>
      </c>
      <c r="F1308">
        <v>16.670000000000002</v>
      </c>
      <c r="G1308">
        <v>-22.154025752570401</v>
      </c>
      <c r="H1308">
        <v>-41.732099593361902</v>
      </c>
      <c r="I1308">
        <v>-68.342175937483702</v>
      </c>
      <c r="J1308">
        <v>-5.0696224679908903</v>
      </c>
      <c r="K1308">
        <v>25.725231383752799</v>
      </c>
      <c r="L1308">
        <v>30.068484019041399</v>
      </c>
      <c r="M1308">
        <v>24.947284869109598</v>
      </c>
      <c r="N1308">
        <v>0.83860883469634795</v>
      </c>
      <c r="O1308">
        <v>171.445710857828</v>
      </c>
      <c r="P1308">
        <v>16.329378925331401</v>
      </c>
      <c r="Q1308">
        <v>0.104831690181848</v>
      </c>
    </row>
    <row r="1309" spans="1:17" hidden="1" x14ac:dyDescent="0.3">
      <c r="A1309" t="s">
        <v>2783</v>
      </c>
      <c r="B1309" t="s">
        <v>2784</v>
      </c>
      <c r="C1309" t="s">
        <v>3151</v>
      </c>
      <c r="D1309" t="s">
        <v>284</v>
      </c>
      <c r="E1309">
        <v>1417.02250245</v>
      </c>
      <c r="F1309">
        <v>104.55</v>
      </c>
      <c r="G1309">
        <v>-28.465081028952302</v>
      </c>
      <c r="H1309">
        <v>-5.04244790886169</v>
      </c>
      <c r="I1309">
        <v>-9.7339702387247904</v>
      </c>
      <c r="J1309">
        <v>3.58102072767598</v>
      </c>
      <c r="K1309">
        <v>106.402203519311</v>
      </c>
      <c r="L1309">
        <v>109.972971142517</v>
      </c>
      <c r="M1309">
        <v>51.082908307312998</v>
      </c>
      <c r="N1309">
        <v>0.60445694547133699</v>
      </c>
      <c r="O1309">
        <v>23.37637494022</v>
      </c>
      <c r="P1309">
        <v>13.641304347826001</v>
      </c>
      <c r="Q1309">
        <v>-5.2587597059503E-2</v>
      </c>
    </row>
    <row r="1310" spans="1:17" hidden="1" x14ac:dyDescent="0.3">
      <c r="A1310" t="s">
        <v>2785</v>
      </c>
      <c r="B1310" t="s">
        <v>2786</v>
      </c>
      <c r="C1310" t="s">
        <v>3151</v>
      </c>
      <c r="D1310" t="s">
        <v>86</v>
      </c>
      <c r="E1310">
        <v>1416.944</v>
      </c>
      <c r="F1310">
        <v>120.08</v>
      </c>
      <c r="G1310">
        <v>153.04167887780699</v>
      </c>
      <c r="H1310">
        <v>-15.977130305022399</v>
      </c>
      <c r="I1310">
        <v>84.740747308172203</v>
      </c>
      <c r="J1310">
        <v>2.04324032625922</v>
      </c>
      <c r="K1310">
        <v>119.35045973727701</v>
      </c>
      <c r="L1310">
        <v>85.493907831433503</v>
      </c>
      <c r="M1310">
        <v>45.209051606212498</v>
      </c>
      <c r="N1310">
        <v>0.12261914580467299</v>
      </c>
      <c r="O1310">
        <v>31.0459693537641</v>
      </c>
      <c r="P1310">
        <v>193.59413202933899</v>
      </c>
      <c r="Q1310">
        <v>0.134576075270601</v>
      </c>
    </row>
    <row r="1311" spans="1:17" hidden="1" x14ac:dyDescent="0.3">
      <c r="A1311" t="s">
        <v>2787</v>
      </c>
      <c r="B1311" t="s">
        <v>2788</v>
      </c>
      <c r="C1311" t="s">
        <v>3151</v>
      </c>
      <c r="D1311" t="s">
        <v>218</v>
      </c>
      <c r="E1311">
        <v>1411.389572625</v>
      </c>
      <c r="F1311">
        <v>500.55</v>
      </c>
      <c r="G1311">
        <v>80.144844529360199</v>
      </c>
      <c r="H1311">
        <v>-2.5994628445761299</v>
      </c>
      <c r="I1311">
        <v>15.318487308570599</v>
      </c>
      <c r="J1311">
        <v>5.0537810182328897</v>
      </c>
      <c r="K1311">
        <v>484.356613125845</v>
      </c>
      <c r="L1311">
        <v>419.90812275209998</v>
      </c>
      <c r="M1311">
        <v>53.584116002522997</v>
      </c>
      <c r="N1311">
        <v>0.34014480889144699</v>
      </c>
      <c r="O1311">
        <v>24.193387273998599</v>
      </c>
      <c r="P1311">
        <v>113.864558854945</v>
      </c>
      <c r="Q1311">
        <v>0.13122194818078001</v>
      </c>
    </row>
    <row r="1312" spans="1:17" hidden="1" x14ac:dyDescent="0.3">
      <c r="A1312" t="s">
        <v>2789</v>
      </c>
      <c r="B1312" t="s">
        <v>2790</v>
      </c>
      <c r="C1312" t="s">
        <v>3151</v>
      </c>
      <c r="D1312" t="s">
        <v>733</v>
      </c>
      <c r="E1312">
        <v>1408.8709567240001</v>
      </c>
      <c r="F1312">
        <v>64.489999999999995</v>
      </c>
      <c r="G1312">
        <v>76.253029207268</v>
      </c>
      <c r="H1312">
        <v>-5.9662491440969401</v>
      </c>
      <c r="I1312">
        <v>11.249936275549199</v>
      </c>
      <c r="J1312">
        <v>-0.119138691330297</v>
      </c>
      <c r="K1312">
        <v>66.519379952552697</v>
      </c>
      <c r="L1312">
        <v>60.279146066183401</v>
      </c>
      <c r="M1312">
        <v>48.351703944204402</v>
      </c>
      <c r="N1312">
        <v>0.39825752178704699</v>
      </c>
      <c r="O1312">
        <v>20.1736703364862</v>
      </c>
      <c r="P1312">
        <v>105.382165605095</v>
      </c>
      <c r="Q1312">
        <v>0.18663622743689001</v>
      </c>
    </row>
    <row r="1313" spans="1:17" hidden="1" x14ac:dyDescent="0.3">
      <c r="A1313" t="s">
        <v>2791</v>
      </c>
      <c r="B1313" t="s">
        <v>2792</v>
      </c>
      <c r="C1313" t="s">
        <v>3151</v>
      </c>
      <c r="D1313" t="s">
        <v>247</v>
      </c>
      <c r="E1313">
        <v>1404.0400763529999</v>
      </c>
      <c r="F1313">
        <v>171.11</v>
      </c>
      <c r="G1313">
        <v>-41.608479135579103</v>
      </c>
      <c r="H1313">
        <v>-1.1648494140824801</v>
      </c>
      <c r="I1313">
        <v>-6.5456738539260799</v>
      </c>
      <c r="J1313">
        <v>4.1452881693340897</v>
      </c>
      <c r="K1313">
        <v>174.86101993887499</v>
      </c>
      <c r="M1313">
        <v>53.943368348714003</v>
      </c>
      <c r="N1313">
        <v>0.35429991126959098</v>
      </c>
      <c r="O1313">
        <v>28.5138215183215</v>
      </c>
      <c r="P1313">
        <v>32.952602952602902</v>
      </c>
    </row>
    <row r="1314" spans="1:17" hidden="1" x14ac:dyDescent="0.3">
      <c r="A1314" t="s">
        <v>2793</v>
      </c>
      <c r="B1314" t="s">
        <v>2794</v>
      </c>
      <c r="C1314" t="s">
        <v>3151</v>
      </c>
      <c r="D1314" t="s">
        <v>128</v>
      </c>
      <c r="E1314">
        <v>1395.24457387199</v>
      </c>
      <c r="F1314">
        <v>24.72</v>
      </c>
      <c r="G1314">
        <v>-24.292466921068499</v>
      </c>
      <c r="H1314">
        <v>0.48365505905140699</v>
      </c>
      <c r="I1314">
        <v>-27.976338953808501</v>
      </c>
      <c r="J1314">
        <v>0.45917198818017901</v>
      </c>
      <c r="K1314">
        <v>25.278125379977201</v>
      </c>
      <c r="L1314">
        <v>27.231891634219298</v>
      </c>
      <c r="M1314">
        <v>47.489027651639901</v>
      </c>
      <c r="N1314">
        <v>1.0611511354496499</v>
      </c>
      <c r="O1314">
        <v>59.3851132686084</v>
      </c>
      <c r="P1314">
        <v>20.585365853658502</v>
      </c>
      <c r="Q1314">
        <v>0.19425475584740801</v>
      </c>
    </row>
    <row r="1315" spans="1:17" hidden="1" x14ac:dyDescent="0.3">
      <c r="A1315" t="s">
        <v>2795</v>
      </c>
      <c r="B1315" t="s">
        <v>2796</v>
      </c>
      <c r="C1315" t="s">
        <v>3151</v>
      </c>
      <c r="D1315" t="s">
        <v>2797</v>
      </c>
      <c r="E1315">
        <v>1394.4792235990001</v>
      </c>
      <c r="F1315">
        <v>39.97</v>
      </c>
      <c r="G1315">
        <v>-16.4507163880684</v>
      </c>
      <c r="H1315">
        <v>-4.88261203939881E-2</v>
      </c>
      <c r="I1315">
        <v>26.152994379524699</v>
      </c>
      <c r="J1315">
        <v>6.78822390314392</v>
      </c>
      <c r="K1315">
        <v>36.4986338276005</v>
      </c>
      <c r="L1315">
        <v>34.646918690248</v>
      </c>
      <c r="M1315">
        <v>61.116544518876303</v>
      </c>
      <c r="N1315">
        <v>0.98865463554191402</v>
      </c>
      <c r="O1315">
        <v>30.0975731798849</v>
      </c>
      <c r="P1315">
        <v>53.730769230769198</v>
      </c>
      <c r="Q1315">
        <v>0.15870086175276599</v>
      </c>
    </row>
    <row r="1316" spans="1:17" hidden="1" x14ac:dyDescent="0.3">
      <c r="A1316" t="s">
        <v>2798</v>
      </c>
      <c r="B1316" t="s">
        <v>2799</v>
      </c>
      <c r="C1316" t="s">
        <v>3151</v>
      </c>
      <c r="D1316" t="s">
        <v>67</v>
      </c>
      <c r="E1316">
        <v>1393.5464549999999</v>
      </c>
      <c r="F1316">
        <v>123.23</v>
      </c>
      <c r="G1316">
        <v>5.9974526637699803</v>
      </c>
      <c r="H1316">
        <v>-1.31166325661848</v>
      </c>
      <c r="I1316">
        <v>18.408459416863501</v>
      </c>
      <c r="J1316">
        <v>-2.3530603427687198</v>
      </c>
      <c r="K1316">
        <v>124.65297108020199</v>
      </c>
      <c r="L1316">
        <v>109.96592850959</v>
      </c>
      <c r="M1316">
        <v>39.148430988347101</v>
      </c>
      <c r="N1316">
        <v>0.49743641640716202</v>
      </c>
      <c r="O1316">
        <v>22.940842327355298</v>
      </c>
      <c r="P1316">
        <v>47.757793764988001</v>
      </c>
    </row>
    <row r="1317" spans="1:17" hidden="1" x14ac:dyDescent="0.3">
      <c r="A1317" t="s">
        <v>2800</v>
      </c>
      <c r="B1317" t="s">
        <v>2801</v>
      </c>
      <c r="C1317" t="s">
        <v>3151</v>
      </c>
      <c r="D1317" t="s">
        <v>502</v>
      </c>
      <c r="E1317">
        <v>1390.848805695</v>
      </c>
      <c r="F1317">
        <v>408.95</v>
      </c>
      <c r="G1317">
        <v>91.241585637714195</v>
      </c>
      <c r="H1317">
        <v>-2.6432456372275399</v>
      </c>
      <c r="I1317">
        <v>44.973946229310897</v>
      </c>
      <c r="J1317">
        <v>1.5140052189128901</v>
      </c>
      <c r="K1317">
        <v>386.24648199851299</v>
      </c>
      <c r="L1317">
        <v>315.16702410343697</v>
      </c>
      <c r="M1317">
        <v>53.962760807479199</v>
      </c>
      <c r="N1317">
        <v>0.53513640349068503</v>
      </c>
      <c r="O1317">
        <v>11.2238659982883</v>
      </c>
      <c r="P1317">
        <v>124.944994499449</v>
      </c>
      <c r="Q1317">
        <v>8.2625194868071003E-2</v>
      </c>
    </row>
    <row r="1318" spans="1:17" hidden="1" x14ac:dyDescent="0.3">
      <c r="A1318" t="s">
        <v>2802</v>
      </c>
      <c r="B1318" t="s">
        <v>2803</v>
      </c>
      <c r="C1318" t="s">
        <v>3151</v>
      </c>
      <c r="D1318" t="s">
        <v>2768</v>
      </c>
      <c r="E1318">
        <v>1389.6618829500001</v>
      </c>
      <c r="F1318">
        <v>1324.95</v>
      </c>
      <c r="G1318">
        <v>400.26839818330097</v>
      </c>
      <c r="H1318">
        <v>-7.47497852152493</v>
      </c>
      <c r="I1318">
        <v>65.181248512875399</v>
      </c>
      <c r="J1318">
        <v>-0.36823589805122497</v>
      </c>
      <c r="K1318">
        <v>1402.9779454791301</v>
      </c>
      <c r="L1318">
        <v>1042.6886858078001</v>
      </c>
      <c r="M1318">
        <v>45.878918278260201</v>
      </c>
      <c r="N1318">
        <v>1.0026877141180699</v>
      </c>
      <c r="O1318">
        <v>36.567417638401402</v>
      </c>
      <c r="P1318">
        <v>453.44611528822003</v>
      </c>
    </row>
    <row r="1319" spans="1:17" hidden="1" x14ac:dyDescent="0.3">
      <c r="A1319" t="s">
        <v>2804</v>
      </c>
      <c r="B1319" t="s">
        <v>2805</v>
      </c>
      <c r="C1319" t="s">
        <v>3151</v>
      </c>
      <c r="D1319" t="s">
        <v>51</v>
      </c>
      <c r="E1319">
        <v>1385.481664575</v>
      </c>
      <c r="F1319">
        <v>287.14999999999998</v>
      </c>
      <c r="G1319">
        <v>0.47416509078152502</v>
      </c>
      <c r="H1319">
        <v>-7.2425415888125899</v>
      </c>
      <c r="I1319">
        <v>6.26088859701043</v>
      </c>
      <c r="J1319">
        <v>2.0011785146635401</v>
      </c>
      <c r="K1319">
        <v>301.14201226397199</v>
      </c>
      <c r="L1319">
        <v>272.680297695452</v>
      </c>
      <c r="M1319">
        <v>43.820960341680497</v>
      </c>
      <c r="N1319">
        <v>0.68719261055011704</v>
      </c>
      <c r="O1319">
        <v>28.748041093505101</v>
      </c>
      <c r="P1319">
        <v>44.988639232517002</v>
      </c>
      <c r="Q1319">
        <v>2.7031595603623001E-2</v>
      </c>
    </row>
    <row r="1320" spans="1:17" hidden="1" x14ac:dyDescent="0.3">
      <c r="A1320" t="s">
        <v>2806</v>
      </c>
      <c r="B1320" t="s">
        <v>2807</v>
      </c>
      <c r="C1320" t="s">
        <v>3151</v>
      </c>
      <c r="E1320">
        <v>1384.8926080000001</v>
      </c>
      <c r="F1320">
        <v>320</v>
      </c>
      <c r="G1320">
        <v>1062.72599703796</v>
      </c>
      <c r="H1320">
        <v>-12.2410901200591</v>
      </c>
      <c r="I1320">
        <v>83.964437165594305</v>
      </c>
      <c r="J1320">
        <v>7.94295744867311</v>
      </c>
      <c r="K1320">
        <v>354.91556527315402</v>
      </c>
      <c r="L1320">
        <v>272.47143696921</v>
      </c>
      <c r="M1320">
        <v>38.236921654497998</v>
      </c>
      <c r="N1320">
        <v>0.61223413117121095</v>
      </c>
      <c r="O1320">
        <v>54.625</v>
      </c>
      <c r="P1320">
        <v>1241.7190775681299</v>
      </c>
      <c r="Q1320">
        <v>0.20187109597975</v>
      </c>
    </row>
    <row r="1321" spans="1:17" hidden="1" x14ac:dyDescent="0.3">
      <c r="A1321" t="s">
        <v>2808</v>
      </c>
      <c r="B1321" t="s">
        <v>2809</v>
      </c>
      <c r="C1321" t="s">
        <v>3151</v>
      </c>
      <c r="D1321" t="s">
        <v>158</v>
      </c>
      <c r="E1321">
        <v>1383.7875772499999</v>
      </c>
      <c r="F1321">
        <v>1128.5</v>
      </c>
      <c r="G1321">
        <v>-37.422265779685503</v>
      </c>
      <c r="H1321">
        <v>-9.0157914793835907</v>
      </c>
      <c r="I1321">
        <v>-10.9846264319879</v>
      </c>
      <c r="J1321">
        <v>-5.7360684928549004</v>
      </c>
      <c r="K1321">
        <v>1185.0875104562199</v>
      </c>
      <c r="L1321">
        <v>1180.0968974151799</v>
      </c>
      <c r="M1321">
        <v>37.731731685928899</v>
      </c>
      <c r="N1321">
        <v>0.95878099416074603</v>
      </c>
      <c r="O1321">
        <v>39.565795303500202</v>
      </c>
      <c r="P1321">
        <v>25.4097905206423</v>
      </c>
      <c r="Q1321">
        <v>-4.2731055128750001E-2</v>
      </c>
    </row>
    <row r="1322" spans="1:17" hidden="1" x14ac:dyDescent="0.3">
      <c r="A1322" t="s">
        <v>2810</v>
      </c>
      <c r="B1322" t="s">
        <v>2811</v>
      </c>
      <c r="C1322" t="s">
        <v>3151</v>
      </c>
      <c r="D1322" t="s">
        <v>117</v>
      </c>
      <c r="E1322">
        <v>1376.6287893599999</v>
      </c>
      <c r="F1322">
        <v>61.16</v>
      </c>
      <c r="G1322">
        <v>34.124653111610897</v>
      </c>
      <c r="H1322">
        <v>-3.8140692492486998</v>
      </c>
      <c r="I1322">
        <v>-7.7139701479596798</v>
      </c>
      <c r="J1322">
        <v>8.8534581343673702E-2</v>
      </c>
      <c r="K1322">
        <v>64.671677133312301</v>
      </c>
      <c r="L1322">
        <v>62.229788216745803</v>
      </c>
      <c r="M1322">
        <v>49.568092673770302</v>
      </c>
      <c r="N1322">
        <v>0.32051628929954701</v>
      </c>
      <c r="O1322">
        <v>40.614780902550599</v>
      </c>
      <c r="P1322">
        <v>65.745257452574506</v>
      </c>
      <c r="Q1322">
        <v>5.3473922394341997E-2</v>
      </c>
    </row>
    <row r="1323" spans="1:17" hidden="1" x14ac:dyDescent="0.3">
      <c r="A1323" t="s">
        <v>2812</v>
      </c>
      <c r="B1323" t="s">
        <v>2813</v>
      </c>
      <c r="C1323" t="s">
        <v>3151</v>
      </c>
      <c r="D1323" t="s">
        <v>117</v>
      </c>
      <c r="E1323">
        <v>1376.0806272299999</v>
      </c>
      <c r="F1323">
        <v>11.49</v>
      </c>
      <c r="G1323">
        <v>1.5148072392040399</v>
      </c>
      <c r="H1323">
        <v>-7.5726962739444099</v>
      </c>
      <c r="I1323">
        <v>-26.164845996062098</v>
      </c>
      <c r="J1323">
        <v>-1.7485532071611101</v>
      </c>
      <c r="K1323">
        <v>12.3892609377854</v>
      </c>
      <c r="L1323">
        <v>13.0615884964892</v>
      </c>
      <c r="M1323">
        <v>39.194109023595701</v>
      </c>
      <c r="N1323">
        <v>0.59639942971847004</v>
      </c>
      <c r="O1323">
        <v>60.1392515230635</v>
      </c>
      <c r="P1323">
        <v>40.121951219512198</v>
      </c>
      <c r="Q1323">
        <v>3.1311584576006003E-2</v>
      </c>
    </row>
    <row r="1324" spans="1:17" hidden="1" x14ac:dyDescent="0.3">
      <c r="A1324" t="s">
        <v>2814</v>
      </c>
      <c r="B1324" t="s">
        <v>2815</v>
      </c>
      <c r="C1324" t="s">
        <v>3151</v>
      </c>
      <c r="D1324" t="s">
        <v>70</v>
      </c>
      <c r="E1324">
        <v>1364.048</v>
      </c>
      <c r="F1324">
        <v>897.4</v>
      </c>
      <c r="G1324">
        <v>75.571192375062907</v>
      </c>
      <c r="H1324">
        <v>10.2815463395231</v>
      </c>
      <c r="I1324">
        <v>35.920218770675497</v>
      </c>
      <c r="J1324">
        <v>12.8363294857702</v>
      </c>
      <c r="K1324">
        <v>853.03796402615103</v>
      </c>
      <c r="L1324">
        <v>718.85309603549194</v>
      </c>
      <c r="M1324">
        <v>68.857862057801498</v>
      </c>
      <c r="N1324">
        <v>0.25199999071887302</v>
      </c>
      <c r="O1324">
        <v>20.1526632493871</v>
      </c>
      <c r="P1324">
        <v>122.376409366869</v>
      </c>
      <c r="Q1324">
        <v>0.16353177088172799</v>
      </c>
    </row>
    <row r="1325" spans="1:17" hidden="1" x14ac:dyDescent="0.3">
      <c r="A1325" t="s">
        <v>2816</v>
      </c>
      <c r="B1325" t="s">
        <v>2817</v>
      </c>
      <c r="C1325" t="s">
        <v>3151</v>
      </c>
      <c r="D1325" t="s">
        <v>21</v>
      </c>
      <c r="E1325">
        <v>1363.358799588</v>
      </c>
      <c r="F1325">
        <v>139.96</v>
      </c>
      <c r="G1325">
        <v>48.194331103630397</v>
      </c>
      <c r="H1325">
        <v>7.7630498189866399</v>
      </c>
      <c r="I1325">
        <v>31.975796167900299</v>
      </c>
      <c r="J1325">
        <v>0.52511304036898299</v>
      </c>
      <c r="K1325">
        <v>142.68449857911699</v>
      </c>
      <c r="L1325">
        <v>124.52760217297801</v>
      </c>
      <c r="M1325">
        <v>49.7892756434956</v>
      </c>
      <c r="N1325">
        <v>0.85356836499048505</v>
      </c>
      <c r="O1325">
        <v>31.680480137181998</v>
      </c>
      <c r="P1325">
        <v>76.161107614852099</v>
      </c>
      <c r="Q1325">
        <v>0.10159888414226199</v>
      </c>
    </row>
    <row r="1326" spans="1:17" hidden="1" x14ac:dyDescent="0.3">
      <c r="A1326" t="s">
        <v>2818</v>
      </c>
      <c r="B1326" t="s">
        <v>2819</v>
      </c>
      <c r="C1326" t="s">
        <v>3151</v>
      </c>
      <c r="D1326" t="s">
        <v>51</v>
      </c>
      <c r="E1326">
        <v>1361.6209094399901</v>
      </c>
      <c r="F1326">
        <v>679.8</v>
      </c>
      <c r="G1326">
        <v>10.2466575753235</v>
      </c>
      <c r="H1326">
        <v>7.2150684473262396</v>
      </c>
      <c r="I1326">
        <v>7.2967116056260704</v>
      </c>
      <c r="J1326">
        <v>4.6438051464274803</v>
      </c>
      <c r="K1326">
        <v>681.30456554175305</v>
      </c>
      <c r="L1326">
        <v>639.10608202300796</v>
      </c>
      <c r="M1326">
        <v>61.547856010160302</v>
      </c>
      <c r="N1326">
        <v>0.304240920131785</v>
      </c>
      <c r="O1326">
        <v>19.424830832597799</v>
      </c>
      <c r="P1326">
        <v>42.7251732101616</v>
      </c>
      <c r="Q1326">
        <v>7.1130042417119996E-2</v>
      </c>
    </row>
    <row r="1327" spans="1:17" hidden="1" x14ac:dyDescent="0.3">
      <c r="A1327" t="s">
        <v>2820</v>
      </c>
      <c r="B1327" t="s">
        <v>2821</v>
      </c>
      <c r="C1327" t="s">
        <v>3151</v>
      </c>
      <c r="D1327" t="s">
        <v>284</v>
      </c>
      <c r="E1327">
        <v>1360.7861338299999</v>
      </c>
      <c r="F1327">
        <v>144.69999999999999</v>
      </c>
      <c r="G1327">
        <v>31.276995473779799</v>
      </c>
      <c r="H1327">
        <v>3.3220462074263799</v>
      </c>
      <c r="I1327">
        <v>8.6796610461914003</v>
      </c>
      <c r="J1327">
        <v>3.6486435143116802</v>
      </c>
      <c r="K1327">
        <v>146.100129772526</v>
      </c>
      <c r="L1327">
        <v>127.451138106206</v>
      </c>
      <c r="M1327">
        <v>52.3373189333524</v>
      </c>
      <c r="N1327">
        <v>0.36560728043174401</v>
      </c>
      <c r="O1327">
        <v>23.013130615065599</v>
      </c>
      <c r="P1327">
        <v>76.678876678876605</v>
      </c>
      <c r="Q1327">
        <v>7.6492220188760004E-3</v>
      </c>
    </row>
    <row r="1328" spans="1:17" hidden="1" x14ac:dyDescent="0.3">
      <c r="A1328" t="s">
        <v>2822</v>
      </c>
      <c r="B1328" t="s">
        <v>2823</v>
      </c>
      <c r="C1328" t="s">
        <v>3151</v>
      </c>
      <c r="D1328" t="s">
        <v>244</v>
      </c>
      <c r="E1328">
        <v>1355.873729875</v>
      </c>
      <c r="F1328">
        <v>859.25</v>
      </c>
      <c r="G1328">
        <v>4.7501445205612702</v>
      </c>
      <c r="H1328">
        <v>24.789202114356101</v>
      </c>
      <c r="I1328">
        <v>61.814009940540302</v>
      </c>
      <c r="J1328">
        <v>4.3048385043533797</v>
      </c>
      <c r="K1328">
        <v>766.73314991646498</v>
      </c>
      <c r="L1328">
        <v>680.28827603938601</v>
      </c>
      <c r="M1328">
        <v>61.446778458152799</v>
      </c>
      <c r="N1328">
        <v>0.71918452720289705</v>
      </c>
      <c r="O1328">
        <v>11.7195228396857</v>
      </c>
      <c r="P1328">
        <v>97.961064393502994</v>
      </c>
      <c r="Q1328">
        <v>0.20546306906185899</v>
      </c>
    </row>
    <row r="1329" spans="1:17" hidden="1" x14ac:dyDescent="0.3">
      <c r="A1329" t="s">
        <v>2824</v>
      </c>
      <c r="B1329" t="s">
        <v>2825</v>
      </c>
      <c r="C1329" t="s">
        <v>3151</v>
      </c>
      <c r="D1329" t="s">
        <v>178</v>
      </c>
      <c r="E1329">
        <v>1355.7452858879999</v>
      </c>
      <c r="F1329">
        <v>250.67</v>
      </c>
      <c r="G1329">
        <v>56.843237036272903</v>
      </c>
      <c r="H1329">
        <v>39.6491953308429</v>
      </c>
      <c r="I1329">
        <v>62.865423758055798</v>
      </c>
      <c r="J1329">
        <v>6.01223484228111</v>
      </c>
      <c r="K1329">
        <v>185.24632724767699</v>
      </c>
      <c r="L1329">
        <v>151.21478665432701</v>
      </c>
      <c r="M1329">
        <v>64.678404786376007</v>
      </c>
      <c r="N1329">
        <v>0.92272708044276497</v>
      </c>
      <c r="O1329">
        <v>1.4361511150117801</v>
      </c>
      <c r="P1329">
        <v>125.017953321364</v>
      </c>
      <c r="Q1329">
        <v>0.16555715887740299</v>
      </c>
    </row>
    <row r="1330" spans="1:17" hidden="1" x14ac:dyDescent="0.3">
      <c r="A1330" t="s">
        <v>2826</v>
      </c>
      <c r="B1330" t="s">
        <v>2827</v>
      </c>
      <c r="C1330" t="s">
        <v>3151</v>
      </c>
      <c r="D1330" t="s">
        <v>117</v>
      </c>
      <c r="E1330">
        <v>1355.7094125000001</v>
      </c>
      <c r="F1330">
        <v>488.75</v>
      </c>
      <c r="G1330">
        <v>47.160199369836903</v>
      </c>
      <c r="H1330">
        <v>-14.457156523464301</v>
      </c>
      <c r="I1330">
        <v>-17.7129957466409</v>
      </c>
      <c r="J1330">
        <v>1.4313856911796301</v>
      </c>
      <c r="K1330">
        <v>529.42327708949995</v>
      </c>
      <c r="L1330">
        <v>507.55084471966097</v>
      </c>
      <c r="M1330">
        <v>46.588937661923097</v>
      </c>
      <c r="N1330">
        <v>0.623720834948848</v>
      </c>
      <c r="O1330">
        <v>37.69820971867</v>
      </c>
      <c r="P1330">
        <v>86.261432926829201</v>
      </c>
      <c r="Q1330">
        <v>0.12825462782174801</v>
      </c>
    </row>
    <row r="1331" spans="1:17" hidden="1" x14ac:dyDescent="0.3">
      <c r="A1331" t="s">
        <v>2828</v>
      </c>
      <c r="B1331" t="s">
        <v>2829</v>
      </c>
      <c r="C1331" t="s">
        <v>3151</v>
      </c>
      <c r="D1331" t="s">
        <v>244</v>
      </c>
      <c r="E1331">
        <v>1353.5231934599999</v>
      </c>
      <c r="F1331">
        <v>354.15</v>
      </c>
      <c r="G1331">
        <v>-52.299337266450998</v>
      </c>
      <c r="H1331">
        <v>-5.93499945130052</v>
      </c>
      <c r="I1331">
        <v>-31.253339703192999</v>
      </c>
      <c r="J1331">
        <v>3.5584643366985298</v>
      </c>
      <c r="K1331">
        <v>369.86024196932402</v>
      </c>
      <c r="L1331">
        <v>430.55991677431501</v>
      </c>
      <c r="M1331">
        <v>47.905533294735498</v>
      </c>
      <c r="N1331">
        <v>0.43182726693010598</v>
      </c>
      <c r="O1331">
        <v>79.415501905971993</v>
      </c>
      <c r="P1331">
        <v>9.2886900169726694</v>
      </c>
    </row>
    <row r="1332" spans="1:17" hidden="1" x14ac:dyDescent="0.3">
      <c r="A1332" t="s">
        <v>2830</v>
      </c>
      <c r="B1332" t="s">
        <v>2831</v>
      </c>
      <c r="C1332" t="s">
        <v>3151</v>
      </c>
      <c r="D1332" t="s">
        <v>400</v>
      </c>
      <c r="E1332">
        <v>1351.8604740000001</v>
      </c>
      <c r="F1332">
        <v>218.65</v>
      </c>
      <c r="G1332">
        <v>-38.055170387197698</v>
      </c>
      <c r="H1332">
        <v>-0.43807235387208898</v>
      </c>
      <c r="I1332">
        <v>-11.5791378181894</v>
      </c>
      <c r="J1332">
        <v>1.8964764350793799</v>
      </c>
      <c r="K1332">
        <v>235.66063199342699</v>
      </c>
      <c r="L1332">
        <v>245.54230566335801</v>
      </c>
      <c r="M1332">
        <v>44.025895935978603</v>
      </c>
      <c r="N1332">
        <v>0.42408644919326499</v>
      </c>
      <c r="O1332">
        <v>42.6709352847015</v>
      </c>
      <c r="P1332">
        <v>6.6325286515483901</v>
      </c>
      <c r="Q1332">
        <v>9.7284504272728001E-2</v>
      </c>
    </row>
    <row r="1333" spans="1:17" hidden="1" x14ac:dyDescent="0.3">
      <c r="A1333" t="s">
        <v>2832</v>
      </c>
      <c r="B1333" t="s">
        <v>2833</v>
      </c>
      <c r="C1333" t="s">
        <v>3151</v>
      </c>
      <c r="D1333" t="s">
        <v>2834</v>
      </c>
      <c r="E1333">
        <v>1350.9976409999999</v>
      </c>
      <c r="F1333">
        <v>598.5</v>
      </c>
      <c r="G1333">
        <v>149.96193099694901</v>
      </c>
      <c r="H1333">
        <v>-1.99281859292605</v>
      </c>
      <c r="I1333">
        <v>84.347775551229006</v>
      </c>
      <c r="J1333">
        <v>9.7591872750753197</v>
      </c>
      <c r="K1333">
        <v>606.65666765267702</v>
      </c>
      <c r="L1333">
        <v>455.126208647483</v>
      </c>
      <c r="M1333">
        <v>57.982854471515502</v>
      </c>
      <c r="N1333">
        <v>0.61987973116377704</v>
      </c>
      <c r="O1333">
        <v>25.9649122807017</v>
      </c>
      <c r="P1333">
        <v>221.86071524603301</v>
      </c>
    </row>
    <row r="1334" spans="1:17" hidden="1" x14ac:dyDescent="0.3">
      <c r="A1334" t="s">
        <v>2835</v>
      </c>
      <c r="B1334" t="s">
        <v>2836</v>
      </c>
      <c r="C1334" t="s">
        <v>3151</v>
      </c>
      <c r="D1334" t="s">
        <v>2837</v>
      </c>
      <c r="E1334">
        <v>1345.1177494999999</v>
      </c>
      <c r="F1334">
        <v>543.54999999999995</v>
      </c>
      <c r="G1334">
        <v>94.090203523893095</v>
      </c>
      <c r="H1334">
        <v>6.0929113984098899</v>
      </c>
      <c r="I1334">
        <v>50.310713601569901</v>
      </c>
      <c r="J1334">
        <v>1.12229240079994</v>
      </c>
      <c r="K1334">
        <v>510.47465182347901</v>
      </c>
      <c r="L1334">
        <v>419.78789426894798</v>
      </c>
      <c r="M1334">
        <v>58.912878587250503</v>
      </c>
      <c r="N1334">
        <v>0.80770277626565001</v>
      </c>
      <c r="O1334">
        <v>2.8424247999264201</v>
      </c>
      <c r="P1334">
        <v>129.83086680760999</v>
      </c>
    </row>
    <row r="1335" spans="1:17" hidden="1" x14ac:dyDescent="0.3">
      <c r="A1335" t="s">
        <v>2838</v>
      </c>
      <c r="B1335" t="s">
        <v>2839</v>
      </c>
      <c r="C1335" t="s">
        <v>3151</v>
      </c>
      <c r="D1335" t="s">
        <v>284</v>
      </c>
      <c r="E1335">
        <v>1344.277891215</v>
      </c>
      <c r="F1335">
        <v>343.05</v>
      </c>
      <c r="G1335">
        <v>58.768035854164403</v>
      </c>
      <c r="H1335">
        <v>-6.3461519387808298</v>
      </c>
      <c r="I1335">
        <v>24.130217557952701</v>
      </c>
      <c r="J1335">
        <v>-7.7359968786840501</v>
      </c>
      <c r="K1335">
        <v>371.38891318055897</v>
      </c>
      <c r="M1335">
        <v>36.559876268458702</v>
      </c>
      <c r="N1335">
        <v>0.39090996392808403</v>
      </c>
      <c r="O1335">
        <v>35.2572511295729</v>
      </c>
      <c r="P1335">
        <v>100.204260285964</v>
      </c>
    </row>
    <row r="1336" spans="1:17" hidden="1" x14ac:dyDescent="0.3">
      <c r="A1336" t="s">
        <v>2840</v>
      </c>
      <c r="B1336" t="s">
        <v>2841</v>
      </c>
      <c r="C1336" t="s">
        <v>3151</v>
      </c>
      <c r="D1336" t="s">
        <v>307</v>
      </c>
      <c r="E1336">
        <v>1339.841142</v>
      </c>
      <c r="F1336">
        <v>63.9</v>
      </c>
      <c r="G1336">
        <v>137.29366225339501</v>
      </c>
      <c r="H1336">
        <v>4.3953462025132097</v>
      </c>
      <c r="I1336">
        <v>135.65470378123399</v>
      </c>
      <c r="J1336">
        <v>-0.58121177666178403</v>
      </c>
      <c r="K1336">
        <v>53.638105697432501</v>
      </c>
      <c r="L1336">
        <v>37.3871444854922</v>
      </c>
      <c r="M1336">
        <v>56.110075777300999</v>
      </c>
      <c r="N1336">
        <v>0.66174560217216105</v>
      </c>
      <c r="O1336">
        <v>12.363067292644701</v>
      </c>
      <c r="P1336">
        <v>325.00831393415302</v>
      </c>
    </row>
    <row r="1337" spans="1:17" hidden="1" x14ac:dyDescent="0.3">
      <c r="A1337" t="s">
        <v>2842</v>
      </c>
      <c r="B1337" t="s">
        <v>2843</v>
      </c>
      <c r="C1337" t="s">
        <v>3151</v>
      </c>
      <c r="D1337" t="s">
        <v>218</v>
      </c>
      <c r="E1337">
        <v>1338.0257121</v>
      </c>
      <c r="F1337">
        <v>2194.5</v>
      </c>
      <c r="G1337">
        <v>117.81102556041</v>
      </c>
      <c r="H1337">
        <v>-4.4852719645808596</v>
      </c>
      <c r="I1337">
        <v>70.174214577954999</v>
      </c>
      <c r="J1337">
        <v>-4.3276580349671896</v>
      </c>
      <c r="K1337">
        <v>2089.1076137106002</v>
      </c>
      <c r="L1337">
        <v>1579.1999216746001</v>
      </c>
      <c r="M1337">
        <v>43.005149268034501</v>
      </c>
      <c r="N1337">
        <v>0.43675728019357501</v>
      </c>
      <c r="O1337">
        <v>21.599453178400498</v>
      </c>
      <c r="P1337">
        <v>156.81685196020999</v>
      </c>
      <c r="Q1337">
        <v>0.120354707241443</v>
      </c>
    </row>
    <row r="1338" spans="1:17" hidden="1" x14ac:dyDescent="0.3">
      <c r="A1338" t="s">
        <v>2844</v>
      </c>
      <c r="B1338" t="s">
        <v>2845</v>
      </c>
      <c r="C1338" t="s">
        <v>3151</v>
      </c>
      <c r="D1338" t="s">
        <v>277</v>
      </c>
      <c r="E1338">
        <v>1336.7928370320001</v>
      </c>
      <c r="F1338">
        <v>24.12</v>
      </c>
      <c r="G1338">
        <v>-46.061060928449798</v>
      </c>
      <c r="H1338">
        <v>-5.4617696858224303</v>
      </c>
      <c r="I1338">
        <v>-27.868516293710002</v>
      </c>
      <c r="J1338">
        <v>3.69138821368231</v>
      </c>
      <c r="K1338">
        <v>26.725275656908401</v>
      </c>
      <c r="L1338">
        <v>30.013302227511701</v>
      </c>
      <c r="M1338">
        <v>48.218697433402497</v>
      </c>
      <c r="N1338">
        <v>0.82576990479807499</v>
      </c>
      <c r="O1338">
        <v>89.883913764510694</v>
      </c>
      <c r="P1338">
        <v>9.6862210095498096</v>
      </c>
      <c r="Q1338">
        <v>-3.2665170630016997E-2</v>
      </c>
    </row>
    <row r="1339" spans="1:17" hidden="1" x14ac:dyDescent="0.3">
      <c r="A1339" t="s">
        <v>2846</v>
      </c>
      <c r="B1339" t="s">
        <v>2847</v>
      </c>
      <c r="C1339" t="s">
        <v>3151</v>
      </c>
      <c r="D1339" t="s">
        <v>414</v>
      </c>
      <c r="E1339">
        <v>1334.0634399999999</v>
      </c>
      <c r="F1339">
        <v>644.5</v>
      </c>
      <c r="G1339">
        <v>253.59536761331401</v>
      </c>
      <c r="H1339">
        <v>46.769976432123002</v>
      </c>
      <c r="I1339">
        <v>273.82982653082502</v>
      </c>
      <c r="J1339">
        <v>4.6833438703718002</v>
      </c>
      <c r="K1339">
        <v>469.36109235887699</v>
      </c>
      <c r="L1339">
        <v>281.30196041553802</v>
      </c>
      <c r="M1339">
        <v>65.137673427310503</v>
      </c>
      <c r="N1339">
        <v>0.47606191627076999</v>
      </c>
      <c r="O1339">
        <v>6.5709852598913896</v>
      </c>
      <c r="P1339">
        <v>377.40740740740699</v>
      </c>
    </row>
    <row r="1340" spans="1:17" hidden="1" x14ac:dyDescent="0.3">
      <c r="A1340" t="s">
        <v>2848</v>
      </c>
      <c r="B1340" t="s">
        <v>2849</v>
      </c>
      <c r="C1340" t="s">
        <v>3151</v>
      </c>
      <c r="D1340" t="s">
        <v>284</v>
      </c>
      <c r="E1340">
        <v>1333.8046148000001</v>
      </c>
      <c r="F1340">
        <v>223.64</v>
      </c>
      <c r="G1340">
        <v>45.763247801614902</v>
      </c>
      <c r="H1340">
        <v>-1.1295749920346501</v>
      </c>
      <c r="I1340">
        <v>61.832047753140003</v>
      </c>
      <c r="J1340">
        <v>3.3423874212460598</v>
      </c>
      <c r="K1340">
        <v>214.98198893812</v>
      </c>
      <c r="L1340">
        <v>173.86182686379499</v>
      </c>
      <c r="M1340">
        <v>51.706525774544602</v>
      </c>
      <c r="N1340">
        <v>0.3657811518522</v>
      </c>
      <c r="O1340">
        <v>19.576104453586101</v>
      </c>
      <c r="P1340">
        <v>106.78687008784</v>
      </c>
      <c r="Q1340">
        <v>0.14327673939551799</v>
      </c>
    </row>
    <row r="1341" spans="1:17" hidden="1" x14ac:dyDescent="0.3">
      <c r="A1341" t="s">
        <v>2850</v>
      </c>
      <c r="B1341" t="s">
        <v>2851</v>
      </c>
      <c r="C1341" t="s">
        <v>3151</v>
      </c>
      <c r="D1341" t="s">
        <v>2852</v>
      </c>
      <c r="E1341">
        <v>1332.0001760099999</v>
      </c>
      <c r="F1341">
        <v>535.85</v>
      </c>
      <c r="G1341">
        <v>121.846917114468</v>
      </c>
      <c r="H1341">
        <v>8.7179206667845897</v>
      </c>
      <c r="I1341">
        <v>141.63165918961201</v>
      </c>
      <c r="J1341">
        <v>7.2603949639430096</v>
      </c>
      <c r="K1341">
        <v>447.46853268187601</v>
      </c>
      <c r="M1341">
        <v>61.284161356239103</v>
      </c>
      <c r="O1341">
        <v>10.1334328636745</v>
      </c>
      <c r="P1341">
        <v>161.13547758284599</v>
      </c>
    </row>
    <row r="1342" spans="1:17" hidden="1" x14ac:dyDescent="0.3">
      <c r="A1342" t="s">
        <v>2853</v>
      </c>
      <c r="B1342" t="s">
        <v>2854</v>
      </c>
      <c r="C1342" t="s">
        <v>3151</v>
      </c>
      <c r="D1342" t="s">
        <v>75</v>
      </c>
      <c r="E1342">
        <v>1331.600677467</v>
      </c>
      <c r="F1342">
        <v>119.83</v>
      </c>
      <c r="G1342">
        <v>19.715958726399201</v>
      </c>
      <c r="H1342">
        <v>2.2764589995758602</v>
      </c>
      <c r="I1342">
        <v>-9.0598890560580703</v>
      </c>
      <c r="J1342">
        <v>-5.4018104492949499</v>
      </c>
      <c r="K1342">
        <v>120.54384892681399</v>
      </c>
      <c r="L1342">
        <v>115.607810200088</v>
      </c>
      <c r="M1342">
        <v>54.225496602458698</v>
      </c>
      <c r="N1342">
        <v>3.1342140719970302</v>
      </c>
      <c r="O1342">
        <v>24.2259868146541</v>
      </c>
      <c r="P1342">
        <v>55.927130774235501</v>
      </c>
    </row>
    <row r="1343" spans="1:17" hidden="1" x14ac:dyDescent="0.3">
      <c r="A1343" t="s">
        <v>2855</v>
      </c>
      <c r="B1343" t="s">
        <v>2856</v>
      </c>
      <c r="C1343" t="s">
        <v>3151</v>
      </c>
      <c r="D1343" t="s">
        <v>1008</v>
      </c>
      <c r="E1343">
        <v>1330.5</v>
      </c>
      <c r="F1343">
        <v>221.75</v>
      </c>
      <c r="G1343">
        <v>-15.962355347532</v>
      </c>
      <c r="H1343">
        <v>-8.0357775399981808</v>
      </c>
      <c r="I1343">
        <v>43.667451664818202</v>
      </c>
      <c r="J1343">
        <v>0.30014551466032902</v>
      </c>
      <c r="K1343">
        <v>233.777258525387</v>
      </c>
      <c r="L1343">
        <v>210.12258353489401</v>
      </c>
      <c r="M1343">
        <v>46.970545602635198</v>
      </c>
      <c r="N1343">
        <v>0.319803889882325</v>
      </c>
      <c r="O1343">
        <v>30.326944757609901</v>
      </c>
      <c r="P1343">
        <v>96.2389380530973</v>
      </c>
      <c r="Q1343">
        <v>-8.1025529706830995E-2</v>
      </c>
    </row>
    <row r="1344" spans="1:17" hidden="1" x14ac:dyDescent="0.3">
      <c r="A1344" t="s">
        <v>2857</v>
      </c>
      <c r="B1344" t="s">
        <v>2858</v>
      </c>
      <c r="C1344" t="s">
        <v>3151</v>
      </c>
      <c r="D1344" t="s">
        <v>265</v>
      </c>
      <c r="E1344">
        <v>1329.2684409030001</v>
      </c>
      <c r="F1344">
        <v>355.17</v>
      </c>
      <c r="G1344">
        <v>47.9491139801533</v>
      </c>
      <c r="H1344">
        <v>80.980909259944198</v>
      </c>
      <c r="I1344">
        <v>67.733856055297096</v>
      </c>
      <c r="J1344">
        <v>-13.923330105032999</v>
      </c>
      <c r="M1344">
        <v>50.581451629503</v>
      </c>
      <c r="O1344">
        <v>37.9508404426049</v>
      </c>
      <c r="P1344">
        <v>83.978243978243896</v>
      </c>
    </row>
    <row r="1345" spans="1:17" hidden="1" x14ac:dyDescent="0.3">
      <c r="A1345" t="s">
        <v>2859</v>
      </c>
      <c r="B1345" t="s">
        <v>2860</v>
      </c>
      <c r="C1345" t="s">
        <v>3151</v>
      </c>
      <c r="D1345" t="s">
        <v>397</v>
      </c>
      <c r="E1345">
        <v>1324.4168677759999</v>
      </c>
      <c r="F1345">
        <v>32.96</v>
      </c>
      <c r="G1345">
        <v>8.2168861841623695</v>
      </c>
      <c r="H1345">
        <v>-5.2526947930420196</v>
      </c>
      <c r="I1345">
        <v>-20.571152602102501</v>
      </c>
      <c r="J1345">
        <v>-5.6742485931670901</v>
      </c>
      <c r="K1345">
        <v>35.088155397467801</v>
      </c>
      <c r="L1345">
        <v>35.171090563980997</v>
      </c>
      <c r="M1345">
        <v>40.793777463249299</v>
      </c>
      <c r="N1345">
        <v>0.722482289485333</v>
      </c>
      <c r="O1345">
        <v>41.080097087378597</v>
      </c>
      <c r="P1345">
        <v>48.1348314606741</v>
      </c>
      <c r="Q1345">
        <v>-3.3992456690715003E-2</v>
      </c>
    </row>
    <row r="1346" spans="1:17" hidden="1" x14ac:dyDescent="0.3">
      <c r="A1346" t="s">
        <v>2861</v>
      </c>
      <c r="B1346" t="s">
        <v>2862</v>
      </c>
      <c r="C1346" t="s">
        <v>3151</v>
      </c>
      <c r="D1346" t="s">
        <v>75</v>
      </c>
      <c r="E1346">
        <v>1322.2387986599999</v>
      </c>
      <c r="F1346">
        <v>89.7</v>
      </c>
      <c r="G1346">
        <v>-22.380514925283101</v>
      </c>
      <c r="H1346">
        <v>-0.78962892759238701</v>
      </c>
      <c r="I1346">
        <v>-28.084301965697598</v>
      </c>
      <c r="J1346">
        <v>-2.06496753064103</v>
      </c>
      <c r="K1346">
        <v>94.851257301836597</v>
      </c>
      <c r="L1346">
        <v>99.554049599036105</v>
      </c>
      <c r="M1346">
        <v>37.229945875334799</v>
      </c>
      <c r="N1346">
        <v>0.95946420103493402</v>
      </c>
      <c r="O1346">
        <v>38.1270903010033</v>
      </c>
      <c r="P1346">
        <v>5.5294117647058902</v>
      </c>
      <c r="Q1346">
        <v>-1.5555965415483999E-2</v>
      </c>
    </row>
    <row r="1347" spans="1:17" hidden="1" x14ac:dyDescent="0.3">
      <c r="A1347" t="s">
        <v>2863</v>
      </c>
      <c r="B1347" t="s">
        <v>2864</v>
      </c>
      <c r="C1347" t="s">
        <v>3151</v>
      </c>
      <c r="D1347" t="s">
        <v>297</v>
      </c>
      <c r="E1347">
        <v>1322.0872875</v>
      </c>
      <c r="F1347">
        <v>355.95</v>
      </c>
      <c r="G1347">
        <v>245.96413940724099</v>
      </c>
      <c r="H1347">
        <v>5.8465060430351503</v>
      </c>
      <c r="I1347">
        <v>87.129070699346698</v>
      </c>
      <c r="J1347">
        <v>19.078639775294999</v>
      </c>
      <c r="K1347">
        <v>322.11557650770101</v>
      </c>
      <c r="L1347">
        <v>253.87259541372299</v>
      </c>
      <c r="M1347">
        <v>69.227108694544896</v>
      </c>
      <c r="N1347">
        <v>0.56725264753299098</v>
      </c>
      <c r="O1347">
        <v>16.224188790560401</v>
      </c>
      <c r="P1347">
        <v>355.19846681163102</v>
      </c>
    </row>
    <row r="1348" spans="1:17" hidden="1" x14ac:dyDescent="0.3">
      <c r="A1348" t="s">
        <v>2865</v>
      </c>
      <c r="B1348" t="s">
        <v>2866</v>
      </c>
      <c r="C1348" t="s">
        <v>3151</v>
      </c>
      <c r="D1348" t="s">
        <v>24</v>
      </c>
      <c r="E1348">
        <v>1320.752525035</v>
      </c>
      <c r="F1348">
        <v>293.05</v>
      </c>
      <c r="G1348">
        <v>-59.497264936998299</v>
      </c>
      <c r="H1348">
        <v>1.7565642857265999</v>
      </c>
      <c r="I1348">
        <v>-23.980948623452701</v>
      </c>
      <c r="J1348">
        <v>2.1042069655218998</v>
      </c>
      <c r="K1348">
        <v>299.07169207420498</v>
      </c>
      <c r="M1348">
        <v>51.714541754304797</v>
      </c>
      <c r="N1348">
        <v>0.56167009344763796</v>
      </c>
      <c r="O1348">
        <v>60.040948643576101</v>
      </c>
      <c r="P1348">
        <v>5.0358422939068097</v>
      </c>
    </row>
    <row r="1349" spans="1:17" hidden="1" x14ac:dyDescent="0.3">
      <c r="A1349" t="s">
        <v>2867</v>
      </c>
      <c r="B1349" t="s">
        <v>2868</v>
      </c>
      <c r="C1349" t="s">
        <v>3151</v>
      </c>
      <c r="D1349" t="s">
        <v>247</v>
      </c>
      <c r="E1349">
        <v>1319.8469050000001</v>
      </c>
      <c r="F1349">
        <v>80.930000000000007</v>
      </c>
      <c r="G1349">
        <v>-28.230102357410601</v>
      </c>
      <c r="H1349">
        <v>2.44715742621251</v>
      </c>
      <c r="I1349">
        <v>-17.048077300676901</v>
      </c>
      <c r="J1349">
        <v>2.7406338418345499</v>
      </c>
      <c r="K1349">
        <v>82.514129093685497</v>
      </c>
      <c r="L1349">
        <v>84.252215834276001</v>
      </c>
      <c r="M1349">
        <v>52.6340313099277</v>
      </c>
      <c r="N1349">
        <v>0.60382579441698303</v>
      </c>
      <c r="O1349">
        <v>29.679970344742301</v>
      </c>
      <c r="P1349">
        <v>17.289855072463698</v>
      </c>
      <c r="Q1349">
        <v>5.0873951794109997E-3</v>
      </c>
    </row>
    <row r="1350" spans="1:17" hidden="1" x14ac:dyDescent="0.3">
      <c r="A1350" t="s">
        <v>2869</v>
      </c>
      <c r="B1350" t="s">
        <v>2870</v>
      </c>
      <c r="C1350" t="s">
        <v>3151</v>
      </c>
      <c r="D1350" t="s">
        <v>161</v>
      </c>
      <c r="E1350">
        <v>1317.5223404979999</v>
      </c>
      <c r="F1350">
        <v>198.38</v>
      </c>
      <c r="G1350">
        <v>48.4597090726825</v>
      </c>
      <c r="H1350">
        <v>2.3183185083747202</v>
      </c>
      <c r="I1350">
        <v>26.194770216497002</v>
      </c>
      <c r="J1350">
        <v>4.3877938846347702</v>
      </c>
      <c r="K1350">
        <v>193.157914220528</v>
      </c>
      <c r="L1350">
        <v>174.91352277474101</v>
      </c>
      <c r="M1350">
        <v>57.654027064862298</v>
      </c>
      <c r="N1350">
        <v>0.666938384823619</v>
      </c>
      <c r="O1350">
        <v>28.435326141748099</v>
      </c>
      <c r="P1350">
        <v>105.895173845355</v>
      </c>
      <c r="Q1350">
        <v>0.17878468646379</v>
      </c>
    </row>
    <row r="1351" spans="1:17" hidden="1" x14ac:dyDescent="0.3">
      <c r="A1351" t="s">
        <v>2871</v>
      </c>
      <c r="B1351" t="s">
        <v>2872</v>
      </c>
      <c r="C1351" t="s">
        <v>3151</v>
      </c>
      <c r="D1351" t="s">
        <v>397</v>
      </c>
      <c r="E1351">
        <v>1314.3223978399999</v>
      </c>
      <c r="F1351">
        <v>4118.1499999999996</v>
      </c>
      <c r="G1351">
        <v>18.614032280241201</v>
      </c>
      <c r="H1351">
        <v>4.1895397509003196</v>
      </c>
      <c r="I1351">
        <v>20.624134261169299</v>
      </c>
      <c r="J1351">
        <v>-7.4458829853510604</v>
      </c>
      <c r="K1351">
        <v>4138.6876573761601</v>
      </c>
      <c r="L1351">
        <v>3685.1638477338502</v>
      </c>
      <c r="M1351">
        <v>47.100862874792099</v>
      </c>
      <c r="N1351">
        <v>2.64986848334273</v>
      </c>
      <c r="O1351">
        <v>33.045178053252002</v>
      </c>
      <c r="P1351">
        <v>69.820618556701007</v>
      </c>
      <c r="Q1351">
        <v>1.6005527159338999E-2</v>
      </c>
    </row>
    <row r="1352" spans="1:17" hidden="1" x14ac:dyDescent="0.3">
      <c r="A1352" t="s">
        <v>2873</v>
      </c>
      <c r="B1352" t="s">
        <v>2874</v>
      </c>
      <c r="C1352" t="s">
        <v>3151</v>
      </c>
      <c r="D1352" t="s">
        <v>470</v>
      </c>
      <c r="E1352">
        <v>1312.51967575</v>
      </c>
      <c r="F1352">
        <v>548.75</v>
      </c>
      <c r="G1352">
        <v>35.127538897246801</v>
      </c>
      <c r="H1352">
        <v>-2.9575788931674798</v>
      </c>
      <c r="I1352">
        <v>34.825531229796198</v>
      </c>
      <c r="J1352">
        <v>-0.83757127567887901</v>
      </c>
      <c r="K1352">
        <v>556.913752548498</v>
      </c>
      <c r="L1352">
        <v>478.37905342933698</v>
      </c>
      <c r="M1352">
        <v>46.217195758539702</v>
      </c>
      <c r="N1352">
        <v>0.61444177525265598</v>
      </c>
      <c r="O1352">
        <v>21.722095671981702</v>
      </c>
      <c r="P1352">
        <v>71.591619762351399</v>
      </c>
      <c r="Q1352">
        <v>0.12918789410242101</v>
      </c>
    </row>
    <row r="1353" spans="1:17" hidden="1" x14ac:dyDescent="0.3">
      <c r="A1353" t="s">
        <v>2875</v>
      </c>
      <c r="B1353" t="s">
        <v>2876</v>
      </c>
      <c r="C1353" t="s">
        <v>3151</v>
      </c>
      <c r="D1353" t="s">
        <v>438</v>
      </c>
      <c r="E1353">
        <v>1311.653815245</v>
      </c>
      <c r="F1353">
        <v>128.65</v>
      </c>
      <c r="G1353">
        <v>-46.1764207178635</v>
      </c>
      <c r="H1353">
        <v>-12.4952402851171</v>
      </c>
      <c r="I1353">
        <v>-26.3916786427197</v>
      </c>
      <c r="J1353">
        <v>-6.5939282705978099</v>
      </c>
      <c r="M1353">
        <v>22.459546615234299</v>
      </c>
      <c r="O1353">
        <v>37.582588418188799</v>
      </c>
      <c r="P1353">
        <v>4.1700404858299596</v>
      </c>
    </row>
    <row r="1354" spans="1:17" hidden="1" x14ac:dyDescent="0.3">
      <c r="A1354" t="s">
        <v>2877</v>
      </c>
      <c r="B1354" t="s">
        <v>2878</v>
      </c>
      <c r="C1354" t="s">
        <v>3151</v>
      </c>
      <c r="D1354" t="s">
        <v>502</v>
      </c>
      <c r="E1354">
        <v>1307.79396</v>
      </c>
      <c r="F1354">
        <v>576.4</v>
      </c>
      <c r="G1354">
        <v>1260.37920296623</v>
      </c>
      <c r="H1354">
        <v>47.869640051803003</v>
      </c>
      <c r="I1354">
        <v>693.58642031831198</v>
      </c>
      <c r="J1354">
        <v>9.0209121108307997</v>
      </c>
      <c r="K1354">
        <v>393.84978732067498</v>
      </c>
      <c r="L1354">
        <v>206.615518837579</v>
      </c>
      <c r="M1354">
        <v>99.014184295779003</v>
      </c>
      <c r="N1354">
        <v>0.801498382700639</v>
      </c>
      <c r="O1354">
        <v>0</v>
      </c>
      <c r="P1354">
        <v>1414.4508670520199</v>
      </c>
    </row>
    <row r="1355" spans="1:17" hidden="1" x14ac:dyDescent="0.3">
      <c r="A1355" t="s">
        <v>2879</v>
      </c>
      <c r="B1355" t="s">
        <v>2880</v>
      </c>
      <c r="C1355" t="s">
        <v>3151</v>
      </c>
      <c r="D1355" t="s">
        <v>373</v>
      </c>
      <c r="E1355">
        <v>1302.5999999999999</v>
      </c>
      <c r="F1355">
        <v>43.42</v>
      </c>
      <c r="G1355">
        <v>-24.095850259721601</v>
      </c>
      <c r="H1355">
        <v>11.292740531578501</v>
      </c>
      <c r="I1355">
        <v>12.205375331905699</v>
      </c>
      <c r="J1355">
        <v>0.58687661333734398</v>
      </c>
      <c r="K1355">
        <v>43.231774379392903</v>
      </c>
      <c r="M1355">
        <v>52.6563187558923</v>
      </c>
      <c r="N1355">
        <v>1.4752467011117101</v>
      </c>
      <c r="O1355">
        <v>30.262551819437999</v>
      </c>
      <c r="P1355">
        <v>44.733333333333299</v>
      </c>
    </row>
    <row r="1356" spans="1:17" hidden="1" x14ac:dyDescent="0.3">
      <c r="A1356" t="s">
        <v>2881</v>
      </c>
      <c r="B1356" t="s">
        <v>2882</v>
      </c>
      <c r="C1356" t="s">
        <v>3151</v>
      </c>
      <c r="D1356" t="s">
        <v>284</v>
      </c>
      <c r="E1356">
        <v>1302.1233210600001</v>
      </c>
      <c r="F1356">
        <v>758.6</v>
      </c>
      <c r="G1356">
        <v>8.7808733742662106</v>
      </c>
      <c r="H1356">
        <v>10.4791689706014</v>
      </c>
      <c r="I1356">
        <v>28.094286848044501</v>
      </c>
      <c r="J1356">
        <v>1.68517664134616</v>
      </c>
      <c r="K1356">
        <v>703.83091698706596</v>
      </c>
      <c r="L1356">
        <v>615.90871980844895</v>
      </c>
      <c r="M1356">
        <v>50.467587345518297</v>
      </c>
      <c r="N1356">
        <v>0.73595523802848495</v>
      </c>
      <c r="O1356">
        <v>24.176113894015199</v>
      </c>
      <c r="P1356">
        <v>72.0181405895691</v>
      </c>
      <c r="Q1356">
        <v>8.0134399756390001E-2</v>
      </c>
    </row>
    <row r="1357" spans="1:17" hidden="1" x14ac:dyDescent="0.3">
      <c r="A1357" t="s">
        <v>2883</v>
      </c>
      <c r="B1357" t="s">
        <v>2884</v>
      </c>
      <c r="C1357" t="s">
        <v>3151</v>
      </c>
      <c r="D1357" t="s">
        <v>202</v>
      </c>
      <c r="E1357">
        <v>1301.306415</v>
      </c>
      <c r="F1357">
        <v>96.19</v>
      </c>
      <c r="G1357">
        <v>-16.807872790966101</v>
      </c>
      <c r="H1357">
        <v>-8.7103041792229394</v>
      </c>
      <c r="I1357">
        <v>-37.123975317444902</v>
      </c>
      <c r="J1357">
        <v>2.5874591460974301</v>
      </c>
      <c r="K1357">
        <v>108.757053391385</v>
      </c>
      <c r="L1357">
        <v>114.601638746636</v>
      </c>
      <c r="M1357">
        <v>43.1225366825078</v>
      </c>
      <c r="N1357">
        <v>0.73482863981570001</v>
      </c>
      <c r="O1357">
        <v>63.218629795197003</v>
      </c>
      <c r="P1357">
        <v>17.1619975639464</v>
      </c>
      <c r="Q1357">
        <v>7.9748683215038002E-2</v>
      </c>
    </row>
    <row r="1358" spans="1:17" hidden="1" x14ac:dyDescent="0.3">
      <c r="A1358" t="s">
        <v>2885</v>
      </c>
      <c r="B1358" t="s">
        <v>2886</v>
      </c>
      <c r="C1358" t="s">
        <v>3151</v>
      </c>
      <c r="D1358" t="s">
        <v>51</v>
      </c>
      <c r="E1358">
        <v>1301.00648181</v>
      </c>
      <c r="F1358">
        <v>123.55</v>
      </c>
      <c r="G1358">
        <v>20.043361301606399</v>
      </c>
      <c r="H1358">
        <v>1.90597385942743</v>
      </c>
      <c r="I1358">
        <v>-11.6012044870388</v>
      </c>
      <c r="J1358">
        <v>-0.187243471573908</v>
      </c>
      <c r="K1358">
        <v>125.5590110071</v>
      </c>
      <c r="L1358">
        <v>117.564770682675</v>
      </c>
      <c r="M1358">
        <v>51.460448784874302</v>
      </c>
      <c r="N1358">
        <v>1.1710225970042101</v>
      </c>
      <c r="O1358">
        <v>21.084581141238299</v>
      </c>
      <c r="P1358">
        <v>47.964071856287397</v>
      </c>
      <c r="Q1358">
        <v>1.6059916461189001E-2</v>
      </c>
    </row>
    <row r="1359" spans="1:17" hidden="1" x14ac:dyDescent="0.3">
      <c r="A1359" t="s">
        <v>2887</v>
      </c>
      <c r="B1359" t="s">
        <v>2888</v>
      </c>
      <c r="C1359" t="s">
        <v>3151</v>
      </c>
      <c r="E1359">
        <v>1299.2524278000001</v>
      </c>
      <c r="F1359">
        <v>659.8</v>
      </c>
      <c r="G1359">
        <v>-16.622808681416799</v>
      </c>
      <c r="H1359">
        <v>7.5243784605777204</v>
      </c>
      <c r="I1359">
        <v>3.1619333937269101</v>
      </c>
      <c r="J1359">
        <v>2.1501451516391099</v>
      </c>
      <c r="O1359">
        <v>0</v>
      </c>
      <c r="P1359">
        <v>21.846722068328699</v>
      </c>
    </row>
    <row r="1360" spans="1:17" hidden="1" x14ac:dyDescent="0.3">
      <c r="A1360" t="s">
        <v>2889</v>
      </c>
      <c r="B1360" t="s">
        <v>2890</v>
      </c>
      <c r="C1360" t="s">
        <v>3151</v>
      </c>
      <c r="D1360" t="s">
        <v>202</v>
      </c>
      <c r="E1360">
        <v>1297.0999999999999</v>
      </c>
      <c r="F1360">
        <v>129.71</v>
      </c>
      <c r="G1360">
        <v>117.18007419212</v>
      </c>
      <c r="H1360">
        <v>14.3107084425277</v>
      </c>
      <c r="I1360">
        <v>46.5135035565525</v>
      </c>
      <c r="J1360">
        <v>-1.4899810860442699</v>
      </c>
      <c r="K1360">
        <v>122.83970328838799</v>
      </c>
      <c r="L1360">
        <v>100.286789892559</v>
      </c>
      <c r="M1360">
        <v>53.006751678585303</v>
      </c>
      <c r="N1360">
        <v>0.45040348579996098</v>
      </c>
      <c r="O1360">
        <v>12.327499807262299</v>
      </c>
      <c r="P1360">
        <v>148.96353166986501</v>
      </c>
      <c r="Q1360">
        <v>8.5350142381570002E-2</v>
      </c>
    </row>
    <row r="1361" spans="1:17" hidden="1" x14ac:dyDescent="0.3">
      <c r="A1361" t="s">
        <v>2891</v>
      </c>
      <c r="B1361" t="s">
        <v>2892</v>
      </c>
      <c r="C1361" t="s">
        <v>3151</v>
      </c>
      <c r="D1361" t="s">
        <v>86</v>
      </c>
      <c r="E1361">
        <v>1294.469916</v>
      </c>
      <c r="F1361">
        <v>808.7</v>
      </c>
      <c r="G1361">
        <v>-29.131078974447501</v>
      </c>
      <c r="H1361">
        <v>0.64605900570657604</v>
      </c>
      <c r="I1361">
        <v>-4.7456347462793103</v>
      </c>
      <c r="J1361">
        <v>-1.68073189669644</v>
      </c>
      <c r="K1361">
        <v>826.19645560455604</v>
      </c>
      <c r="L1361">
        <v>818.79028978937401</v>
      </c>
      <c r="M1361">
        <v>39.131899852764803</v>
      </c>
      <c r="N1361">
        <v>0.27483887791975498</v>
      </c>
      <c r="O1361">
        <v>29.3928527265982</v>
      </c>
      <c r="P1361">
        <v>15.8845024002292</v>
      </c>
      <c r="Q1361">
        <v>-7.3211866644762993E-2</v>
      </c>
    </row>
    <row r="1362" spans="1:17" hidden="1" x14ac:dyDescent="0.3">
      <c r="A1362" t="s">
        <v>2893</v>
      </c>
      <c r="B1362" t="s">
        <v>2894</v>
      </c>
      <c r="C1362" t="s">
        <v>3151</v>
      </c>
      <c r="D1362" t="s">
        <v>473</v>
      </c>
      <c r="E1362">
        <v>1290.56670173</v>
      </c>
      <c r="F1362">
        <v>991.15</v>
      </c>
      <c r="G1362">
        <v>-35.8503886506236</v>
      </c>
      <c r="H1362">
        <v>-10.9813351252964</v>
      </c>
      <c r="I1362">
        <v>-37.212159058136798</v>
      </c>
      <c r="J1362">
        <v>-8.2972492544701097</v>
      </c>
      <c r="K1362">
        <v>1187.0478028948901</v>
      </c>
      <c r="L1362">
        <v>1270.64798546111</v>
      </c>
      <c r="M1362">
        <v>27.322682205448601</v>
      </c>
      <c r="N1362">
        <v>0.94355562967254303</v>
      </c>
      <c r="O1362">
        <v>56.6866770922665</v>
      </c>
      <c r="P1362">
        <v>3.2447916666666599</v>
      </c>
      <c r="Q1362">
        <v>-8.0666978419341007E-2</v>
      </c>
    </row>
    <row r="1363" spans="1:17" hidden="1" x14ac:dyDescent="0.3">
      <c r="A1363" t="s">
        <v>2895</v>
      </c>
      <c r="B1363" t="s">
        <v>2896</v>
      </c>
      <c r="C1363" t="s">
        <v>3151</v>
      </c>
      <c r="D1363" t="s">
        <v>277</v>
      </c>
      <c r="E1363">
        <v>1289.72132001</v>
      </c>
      <c r="F1363">
        <v>769.55</v>
      </c>
      <c r="G1363">
        <v>0.51222593123960802</v>
      </c>
      <c r="H1363">
        <v>4.8296382730677898</v>
      </c>
      <c r="I1363">
        <v>39.361145346857398</v>
      </c>
      <c r="J1363">
        <v>4.1318501954014302</v>
      </c>
      <c r="K1363">
        <v>748.44277904684304</v>
      </c>
      <c r="L1363">
        <v>635.969292759621</v>
      </c>
      <c r="M1363">
        <v>56.160818230028497</v>
      </c>
      <c r="N1363">
        <v>0.67278119478093201</v>
      </c>
      <c r="O1363">
        <v>31.271522318237899</v>
      </c>
      <c r="P1363">
        <v>129.71641791044701</v>
      </c>
      <c r="Q1363">
        <v>0.183185265373775</v>
      </c>
    </row>
    <row r="1364" spans="1:17" hidden="1" x14ac:dyDescent="0.3">
      <c r="A1364" t="s">
        <v>2897</v>
      </c>
      <c r="B1364" t="s">
        <v>2898</v>
      </c>
      <c r="C1364" t="s">
        <v>3151</v>
      </c>
      <c r="D1364" t="s">
        <v>86</v>
      </c>
      <c r="E1364">
        <v>1289.08396799</v>
      </c>
      <c r="F1364">
        <v>263.89999999999998</v>
      </c>
      <c r="G1364">
        <v>-25.2478303550979</v>
      </c>
      <c r="H1364">
        <v>-3.3395511581905901</v>
      </c>
      <c r="I1364">
        <v>-0.21660135510439901</v>
      </c>
      <c r="J1364">
        <v>5.0475058554514298</v>
      </c>
      <c r="K1364">
        <v>254.66748272958699</v>
      </c>
      <c r="L1364">
        <v>263.620181652957</v>
      </c>
      <c r="M1364">
        <v>52.663552777573202</v>
      </c>
      <c r="N1364">
        <v>0.42830080822337102</v>
      </c>
      <c r="O1364">
        <v>44.751799924213699</v>
      </c>
      <c r="P1364">
        <v>59.939393939393902</v>
      </c>
    </row>
    <row r="1365" spans="1:17" hidden="1" x14ac:dyDescent="0.3">
      <c r="A1365" t="s">
        <v>2899</v>
      </c>
      <c r="B1365" t="s">
        <v>2900</v>
      </c>
      <c r="C1365" t="s">
        <v>3151</v>
      </c>
      <c r="D1365" t="s">
        <v>117</v>
      </c>
      <c r="E1365">
        <v>1288.9632300000001</v>
      </c>
      <c r="F1365">
        <v>519.45000000000005</v>
      </c>
      <c r="G1365">
        <v>94.696019418904299</v>
      </c>
      <c r="H1365">
        <v>7.8629618339073604</v>
      </c>
      <c r="I1365">
        <v>117.498130566295</v>
      </c>
      <c r="J1365">
        <v>10.3839140368984</v>
      </c>
      <c r="K1365">
        <v>436.698706242458</v>
      </c>
      <c r="L1365">
        <v>321.27722930985198</v>
      </c>
      <c r="M1365">
        <v>63.495072135532297</v>
      </c>
      <c r="N1365">
        <v>0.174719546356914</v>
      </c>
      <c r="O1365">
        <v>2.3775146789873598</v>
      </c>
      <c r="P1365">
        <v>171.46590018290999</v>
      </c>
      <c r="Q1365">
        <v>6.2387731420960997E-2</v>
      </c>
    </row>
    <row r="1366" spans="1:17" hidden="1" x14ac:dyDescent="0.3">
      <c r="A1366" t="s">
        <v>2901</v>
      </c>
      <c r="B1366" t="s">
        <v>2902</v>
      </c>
      <c r="C1366" t="s">
        <v>3151</v>
      </c>
      <c r="D1366" t="s">
        <v>265</v>
      </c>
      <c r="E1366">
        <v>1284.1562085999999</v>
      </c>
      <c r="F1366">
        <v>197.77</v>
      </c>
      <c r="G1366">
        <v>159.55055981101799</v>
      </c>
      <c r="H1366">
        <v>5.7811804428859803</v>
      </c>
      <c r="I1366">
        <v>121.028080884715</v>
      </c>
      <c r="J1366">
        <v>8.9078529714120993</v>
      </c>
      <c r="K1366">
        <v>191.00061154053199</v>
      </c>
      <c r="L1366">
        <v>143.924252752802</v>
      </c>
      <c r="M1366">
        <v>59.366359457480399</v>
      </c>
      <c r="N1366">
        <v>0.97737509306996895</v>
      </c>
      <c r="O1366">
        <v>10.421196339181799</v>
      </c>
      <c r="P1366">
        <v>209.98432601880799</v>
      </c>
      <c r="Q1366">
        <v>0.15664812710328299</v>
      </c>
    </row>
    <row r="1367" spans="1:17" hidden="1" x14ac:dyDescent="0.3">
      <c r="A1367" t="s">
        <v>2903</v>
      </c>
      <c r="B1367" t="s">
        <v>2904</v>
      </c>
      <c r="C1367" t="s">
        <v>3151</v>
      </c>
      <c r="D1367" t="s">
        <v>202</v>
      </c>
      <c r="E1367">
        <v>1283.1378795749999</v>
      </c>
      <c r="F1367">
        <v>713.85</v>
      </c>
      <c r="G1367">
        <v>-2.6956602601230202</v>
      </c>
      <c r="H1367">
        <v>4.5939094987994702</v>
      </c>
      <c r="I1367">
        <v>-3.69873142303378</v>
      </c>
      <c r="J1367">
        <v>1.91041435563076</v>
      </c>
      <c r="K1367">
        <v>687.53860440054405</v>
      </c>
      <c r="L1367">
        <v>645.56573070314403</v>
      </c>
      <c r="M1367">
        <v>54.699338962785603</v>
      </c>
      <c r="N1367">
        <v>0.227478298100383</v>
      </c>
      <c r="O1367">
        <v>6.4649436156055202</v>
      </c>
      <c r="P1367">
        <v>45.653948173841997</v>
      </c>
      <c r="Q1367">
        <v>7.1155341320508006E-2</v>
      </c>
    </row>
    <row r="1368" spans="1:17" hidden="1" x14ac:dyDescent="0.3">
      <c r="A1368" t="s">
        <v>2905</v>
      </c>
      <c r="B1368" t="s">
        <v>2906</v>
      </c>
      <c r="C1368" t="s">
        <v>3151</v>
      </c>
      <c r="D1368" t="s">
        <v>989</v>
      </c>
      <c r="E1368">
        <v>1278.8504852200001</v>
      </c>
      <c r="F1368">
        <v>195.58</v>
      </c>
      <c r="G1368">
        <v>-53.103059531686597</v>
      </c>
      <c r="H1368">
        <v>-7.2735871704874704</v>
      </c>
      <c r="I1368">
        <v>-22.887484885793</v>
      </c>
      <c r="J1368">
        <v>2.5244279450070102</v>
      </c>
      <c r="K1368">
        <v>209.11501183587001</v>
      </c>
      <c r="L1368">
        <v>224.76776238578</v>
      </c>
      <c r="M1368">
        <v>44.984245123190803</v>
      </c>
      <c r="N1368">
        <v>0.42813017625785599</v>
      </c>
      <c r="O1368">
        <v>45.822681255752101</v>
      </c>
      <c r="P1368">
        <v>6.9912472647702497</v>
      </c>
      <c r="Q1368">
        <v>-4.3915106559029998E-2</v>
      </c>
    </row>
    <row r="1369" spans="1:17" hidden="1" x14ac:dyDescent="0.3">
      <c r="A1369" t="s">
        <v>2907</v>
      </c>
      <c r="B1369" t="s">
        <v>2908</v>
      </c>
      <c r="C1369" t="s">
        <v>3151</v>
      </c>
      <c r="D1369" t="s">
        <v>1400</v>
      </c>
      <c r="E1369">
        <v>1277.812498</v>
      </c>
      <c r="F1369">
        <v>285.10000000000002</v>
      </c>
      <c r="G1369">
        <v>-15.714983563065401</v>
      </c>
      <c r="H1369">
        <v>-6.3648113941378499</v>
      </c>
      <c r="I1369">
        <v>-8.20744143343404</v>
      </c>
      <c r="J1369">
        <v>-1.42350222845987</v>
      </c>
      <c r="K1369">
        <v>303.78539904904102</v>
      </c>
      <c r="L1369">
        <v>281.94347325167797</v>
      </c>
      <c r="M1369">
        <v>36.8039464504376</v>
      </c>
      <c r="N1369">
        <v>0.201313312934147</v>
      </c>
      <c r="O1369">
        <v>39.950894423009402</v>
      </c>
      <c r="P1369">
        <v>35.0544765513974</v>
      </c>
    </row>
    <row r="1370" spans="1:17" hidden="1" x14ac:dyDescent="0.3">
      <c r="A1370" t="s">
        <v>2909</v>
      </c>
      <c r="B1370" t="s">
        <v>2910</v>
      </c>
      <c r="C1370" t="s">
        <v>3151</v>
      </c>
      <c r="D1370" t="s">
        <v>2911</v>
      </c>
      <c r="E1370">
        <v>1277.0858205</v>
      </c>
      <c r="F1370">
        <v>561.75</v>
      </c>
      <c r="G1370">
        <v>427.67588639454198</v>
      </c>
      <c r="H1370">
        <v>8.6697792374411602</v>
      </c>
      <c r="I1370">
        <v>-7.06253427117705</v>
      </c>
      <c r="J1370">
        <v>-1.5769563317609201</v>
      </c>
      <c r="K1370">
        <v>543.00208692007902</v>
      </c>
      <c r="L1370">
        <v>478.69800367826502</v>
      </c>
      <c r="M1370">
        <v>58.997724136928099</v>
      </c>
      <c r="N1370">
        <v>0.91969311144503596</v>
      </c>
      <c r="O1370">
        <v>42.056074766355103</v>
      </c>
      <c r="P1370">
        <v>454.54096742349401</v>
      </c>
    </row>
    <row r="1371" spans="1:17" hidden="1" x14ac:dyDescent="0.3">
      <c r="A1371" t="s">
        <v>2912</v>
      </c>
      <c r="B1371" t="s">
        <v>2913</v>
      </c>
      <c r="C1371" t="s">
        <v>3151</v>
      </c>
      <c r="D1371" t="s">
        <v>502</v>
      </c>
      <c r="E1371">
        <v>1276.4705696000001</v>
      </c>
      <c r="F1371">
        <v>7616.9</v>
      </c>
      <c r="G1371">
        <v>80.459560360306895</v>
      </c>
      <c r="H1371">
        <v>17.985516710124202</v>
      </c>
      <c r="I1371">
        <v>27.108606212454301</v>
      </c>
      <c r="J1371">
        <v>-6.9984435580383</v>
      </c>
      <c r="K1371">
        <v>6893.9739883985203</v>
      </c>
      <c r="L1371">
        <v>5817.6491790441596</v>
      </c>
      <c r="M1371">
        <v>52.942254503695899</v>
      </c>
      <c r="N1371">
        <v>1.4161390211212199</v>
      </c>
      <c r="O1371">
        <v>8.9682154157202998</v>
      </c>
      <c r="P1371">
        <v>111.58055555555499</v>
      </c>
      <c r="Q1371">
        <v>0.198506948452295</v>
      </c>
    </row>
    <row r="1372" spans="1:17" hidden="1" x14ac:dyDescent="0.3">
      <c r="A1372" t="s">
        <v>2914</v>
      </c>
      <c r="B1372" t="s">
        <v>2915</v>
      </c>
      <c r="C1372" t="s">
        <v>3151</v>
      </c>
      <c r="D1372" t="s">
        <v>158</v>
      </c>
      <c r="E1372">
        <v>1273.2692489999999</v>
      </c>
      <c r="F1372">
        <v>538.5</v>
      </c>
      <c r="G1372">
        <v>-74.525089776583201</v>
      </c>
      <c r="H1372">
        <v>3.4234627180900401</v>
      </c>
      <c r="I1372">
        <v>-20.253508898987501</v>
      </c>
      <c r="J1372">
        <v>-5.9898584871102596</v>
      </c>
      <c r="K1372">
        <v>580.44920056343904</v>
      </c>
      <c r="L1372">
        <v>659.74136966107005</v>
      </c>
      <c r="M1372">
        <v>44.138221873526803</v>
      </c>
      <c r="N1372">
        <v>1.77742998160046</v>
      </c>
      <c r="O1372">
        <v>105.190343546889</v>
      </c>
      <c r="P1372">
        <v>18.677685950413199</v>
      </c>
      <c r="Q1372">
        <v>-3.6275376913058002E-2</v>
      </c>
    </row>
    <row r="1373" spans="1:17" hidden="1" x14ac:dyDescent="0.3">
      <c r="A1373" t="s">
        <v>2916</v>
      </c>
      <c r="B1373" t="s">
        <v>2917</v>
      </c>
      <c r="C1373" t="s">
        <v>3151</v>
      </c>
      <c r="D1373" t="s">
        <v>1008</v>
      </c>
      <c r="E1373">
        <v>1270.200844</v>
      </c>
      <c r="F1373">
        <v>83.41</v>
      </c>
      <c r="G1373">
        <v>-26.6126771827985</v>
      </c>
      <c r="H1373">
        <v>-0.34897876761820401</v>
      </c>
      <c r="I1373">
        <v>-13.4664220065583</v>
      </c>
      <c r="J1373">
        <v>2.4559831057366401</v>
      </c>
      <c r="K1373">
        <v>85.924571634194294</v>
      </c>
      <c r="L1373">
        <v>88.229682427618101</v>
      </c>
      <c r="M1373">
        <v>45.195680717135303</v>
      </c>
      <c r="N1373">
        <v>0.21940514019281401</v>
      </c>
      <c r="O1373">
        <v>38.652439755425</v>
      </c>
      <c r="P1373">
        <v>12.7162162162162</v>
      </c>
      <c r="Q1373">
        <v>-1.6700921966078999E-2</v>
      </c>
    </row>
    <row r="1374" spans="1:17" hidden="1" x14ac:dyDescent="0.3">
      <c r="A1374" t="s">
        <v>2918</v>
      </c>
      <c r="B1374" t="s">
        <v>2919</v>
      </c>
      <c r="C1374" t="s">
        <v>3151</v>
      </c>
      <c r="D1374" t="s">
        <v>21</v>
      </c>
      <c r="E1374">
        <v>1270.099670374</v>
      </c>
      <c r="F1374">
        <v>199.29</v>
      </c>
      <c r="G1374">
        <v>30.551980582422001</v>
      </c>
      <c r="H1374">
        <v>-0.54687815954745</v>
      </c>
      <c r="I1374">
        <v>22.750279938699499</v>
      </c>
      <c r="J1374">
        <v>1.3989281723439799</v>
      </c>
      <c r="K1374">
        <v>201.08054561815001</v>
      </c>
      <c r="L1374">
        <v>174.913628251539</v>
      </c>
      <c r="M1374">
        <v>54.434569199957501</v>
      </c>
      <c r="N1374">
        <v>0.201274133007499</v>
      </c>
      <c r="O1374">
        <v>25.395152792413</v>
      </c>
      <c r="P1374">
        <v>60.008028904054498</v>
      </c>
      <c r="Q1374">
        <v>9.6595311797491007E-2</v>
      </c>
    </row>
    <row r="1375" spans="1:17" hidden="1" x14ac:dyDescent="0.3">
      <c r="A1375" t="s">
        <v>2920</v>
      </c>
      <c r="B1375" t="s">
        <v>2921</v>
      </c>
      <c r="C1375" t="s">
        <v>3151</v>
      </c>
      <c r="D1375" t="s">
        <v>766</v>
      </c>
      <c r="E1375">
        <v>1265.6959999999999</v>
      </c>
      <c r="F1375">
        <v>236.8</v>
      </c>
      <c r="G1375">
        <v>-54.349386648306201</v>
      </c>
      <c r="H1375">
        <v>-2.99061649909968</v>
      </c>
      <c r="I1375">
        <v>-31.857975548471799</v>
      </c>
      <c r="J1375">
        <v>4.4041280057843801</v>
      </c>
      <c r="K1375">
        <v>238.94144265468199</v>
      </c>
      <c r="M1375">
        <v>53.370750110004202</v>
      </c>
      <c r="N1375">
        <v>0.31397543006725798</v>
      </c>
      <c r="O1375">
        <v>96.790540540540505</v>
      </c>
      <c r="P1375">
        <v>11.703382235011</v>
      </c>
    </row>
    <row r="1376" spans="1:17" hidden="1" x14ac:dyDescent="0.3">
      <c r="A1376" t="s">
        <v>2922</v>
      </c>
      <c r="B1376" t="s">
        <v>2923</v>
      </c>
      <c r="C1376" t="s">
        <v>3151</v>
      </c>
      <c r="D1376" t="s">
        <v>473</v>
      </c>
      <c r="E1376">
        <v>1264.360353666</v>
      </c>
      <c r="F1376">
        <v>203.26</v>
      </c>
      <c r="G1376">
        <v>-26.909339696274699</v>
      </c>
      <c r="H1376">
        <v>-7.8608445207708204</v>
      </c>
      <c r="I1376">
        <v>-7.9291194416134596</v>
      </c>
      <c r="J1376">
        <v>-6.8358032466670702</v>
      </c>
      <c r="K1376">
        <v>215.643582660688</v>
      </c>
      <c r="L1376">
        <v>208.76912208944299</v>
      </c>
      <c r="M1376">
        <v>38.849817714133401</v>
      </c>
      <c r="N1376">
        <v>0.855162838271746</v>
      </c>
      <c r="O1376">
        <v>29.646757847092299</v>
      </c>
      <c r="P1376">
        <v>27.116948092557799</v>
      </c>
      <c r="Q1376">
        <v>-1.4606138674873001E-2</v>
      </c>
    </row>
    <row r="1377" spans="1:17" hidden="1" x14ac:dyDescent="0.3">
      <c r="A1377" t="s">
        <v>2924</v>
      </c>
      <c r="B1377" t="s">
        <v>2925</v>
      </c>
      <c r="C1377" t="s">
        <v>3151</v>
      </c>
      <c r="D1377" t="s">
        <v>580</v>
      </c>
      <c r="E1377">
        <v>1261.543755915</v>
      </c>
      <c r="F1377">
        <v>577.35</v>
      </c>
      <c r="G1377">
        <v>1.2782992839984499</v>
      </c>
      <c r="H1377">
        <v>-10.2528550900787</v>
      </c>
      <c r="I1377">
        <v>11.862800724806901</v>
      </c>
      <c r="J1377">
        <v>-0.82636180611903498</v>
      </c>
      <c r="K1377">
        <v>643.02865446814099</v>
      </c>
      <c r="L1377">
        <v>586.60121896932003</v>
      </c>
      <c r="M1377">
        <v>39.561987131317203</v>
      </c>
      <c r="N1377">
        <v>0.38910263781870702</v>
      </c>
      <c r="O1377">
        <v>49.805144193296897</v>
      </c>
      <c r="P1377">
        <v>52.839179351422899</v>
      </c>
      <c r="Q1377">
        <v>2.1871893842162999E-2</v>
      </c>
    </row>
    <row r="1378" spans="1:17" hidden="1" x14ac:dyDescent="0.3">
      <c r="A1378" t="s">
        <v>2926</v>
      </c>
      <c r="B1378" t="s">
        <v>2927</v>
      </c>
      <c r="C1378" t="s">
        <v>3151</v>
      </c>
      <c r="D1378" t="s">
        <v>473</v>
      </c>
      <c r="E1378">
        <v>1253.45704039</v>
      </c>
      <c r="F1378">
        <v>543.04999999999995</v>
      </c>
      <c r="G1378">
        <v>-2.2694632705492901</v>
      </c>
      <c r="H1378">
        <v>-3.0137935824330202</v>
      </c>
      <c r="I1378">
        <v>30.053499430029699</v>
      </c>
      <c r="J1378">
        <v>1.14521436093038</v>
      </c>
      <c r="K1378">
        <v>549.391335509545</v>
      </c>
      <c r="L1378">
        <v>502.51026658385598</v>
      </c>
      <c r="M1378">
        <v>40.026051017596501</v>
      </c>
      <c r="N1378">
        <v>0.46121567109696598</v>
      </c>
      <c r="O1378">
        <v>35.144093545714</v>
      </c>
      <c r="P1378">
        <v>53.403954802259797</v>
      </c>
      <c r="Q1378">
        <v>-7.1618055446710004E-3</v>
      </c>
    </row>
    <row r="1379" spans="1:17" hidden="1" x14ac:dyDescent="0.3">
      <c r="A1379" t="s">
        <v>2928</v>
      </c>
      <c r="B1379" t="s">
        <v>2929</v>
      </c>
      <c r="C1379" t="s">
        <v>3151</v>
      </c>
      <c r="D1379" t="s">
        <v>580</v>
      </c>
      <c r="E1379">
        <v>1251.1856137499999</v>
      </c>
      <c r="F1379">
        <v>22.5</v>
      </c>
      <c r="G1379">
        <v>-52.973455413188802</v>
      </c>
      <c r="H1379">
        <v>-1.58369076181331</v>
      </c>
      <c r="I1379">
        <v>-8.1792400527096802</v>
      </c>
      <c r="J1379">
        <v>-4.3889266343022202</v>
      </c>
      <c r="K1379">
        <v>23.476880476128599</v>
      </c>
      <c r="L1379">
        <v>24.624202113062299</v>
      </c>
      <c r="M1379">
        <v>33.9976887040376</v>
      </c>
      <c r="N1379">
        <v>0.37968906579871797</v>
      </c>
      <c r="O1379">
        <v>48.4444444444444</v>
      </c>
      <c r="P1379">
        <v>50</v>
      </c>
      <c r="Q1379">
        <v>0.246261750886304</v>
      </c>
    </row>
    <row r="1380" spans="1:17" hidden="1" x14ac:dyDescent="0.3">
      <c r="A1380" t="s">
        <v>2930</v>
      </c>
      <c r="B1380" t="s">
        <v>2931</v>
      </c>
      <c r="C1380" t="s">
        <v>3151</v>
      </c>
      <c r="D1380" t="s">
        <v>989</v>
      </c>
      <c r="E1380">
        <v>1249.8500527000001</v>
      </c>
      <c r="F1380">
        <v>624.35</v>
      </c>
      <c r="G1380">
        <v>-44.648857694741103</v>
      </c>
      <c r="H1380">
        <v>-13.539689073372699</v>
      </c>
      <c r="I1380">
        <v>-2.6652540804914202</v>
      </c>
      <c r="J1380">
        <v>3.8457688790864801</v>
      </c>
      <c r="K1380">
        <v>689.76970157372205</v>
      </c>
      <c r="L1380">
        <v>653.47391533967402</v>
      </c>
      <c r="M1380">
        <v>43.1221044334293</v>
      </c>
      <c r="N1380">
        <v>0.48491524216243798</v>
      </c>
      <c r="O1380">
        <v>36.942420116921497</v>
      </c>
      <c r="P1380">
        <v>30.1949744552184</v>
      </c>
      <c r="Q1380">
        <v>4.0027162293455001E-2</v>
      </c>
    </row>
    <row r="1381" spans="1:17" hidden="1" x14ac:dyDescent="0.3">
      <c r="A1381" t="s">
        <v>2932</v>
      </c>
      <c r="B1381" t="s">
        <v>2933</v>
      </c>
      <c r="C1381" t="s">
        <v>3151</v>
      </c>
      <c r="D1381" t="s">
        <v>268</v>
      </c>
      <c r="E1381">
        <v>1249.2975086049901</v>
      </c>
      <c r="F1381">
        <v>18.95</v>
      </c>
      <c r="G1381">
        <v>-33.9729241662072</v>
      </c>
      <c r="H1381">
        <v>12.644764976125501</v>
      </c>
      <c r="I1381">
        <v>-39.642616533879703</v>
      </c>
      <c r="J1381">
        <v>7.7523200166223303</v>
      </c>
      <c r="K1381">
        <v>19.080561001338001</v>
      </c>
      <c r="L1381">
        <v>22.1956463025214</v>
      </c>
      <c r="M1381">
        <v>58.772360243421602</v>
      </c>
      <c r="N1381">
        <v>0.65197618351377196</v>
      </c>
      <c r="O1381">
        <v>121.635883905013</v>
      </c>
      <c r="P1381">
        <v>28.387533875338701</v>
      </c>
      <c r="Q1381">
        <v>6.0378698045671003E-2</v>
      </c>
    </row>
    <row r="1382" spans="1:17" hidden="1" x14ac:dyDescent="0.3">
      <c r="A1382" t="s">
        <v>2934</v>
      </c>
      <c r="B1382" t="s">
        <v>2935</v>
      </c>
      <c r="C1382" t="s">
        <v>3151</v>
      </c>
      <c r="D1382" t="s">
        <v>2173</v>
      </c>
      <c r="E1382">
        <v>1247.87739865</v>
      </c>
      <c r="F1382">
        <v>455.9</v>
      </c>
      <c r="G1382">
        <v>106.92979076591899</v>
      </c>
      <c r="H1382">
        <v>-15.962039196468099</v>
      </c>
      <c r="I1382">
        <v>-59.691949576957001</v>
      </c>
      <c r="J1382">
        <v>0.98718003112649</v>
      </c>
      <c r="K1382">
        <v>550.72224217918495</v>
      </c>
      <c r="L1382">
        <v>610.81005807456995</v>
      </c>
      <c r="M1382">
        <v>38.0113489030906</v>
      </c>
      <c r="N1382">
        <v>1.8610877151543099</v>
      </c>
      <c r="O1382">
        <v>114.959420925641</v>
      </c>
      <c r="P1382">
        <v>139.947368421052</v>
      </c>
      <c r="Q1382">
        <v>0.25518424260654599</v>
      </c>
    </row>
    <row r="1383" spans="1:17" hidden="1" x14ac:dyDescent="0.3">
      <c r="A1383" t="s">
        <v>2936</v>
      </c>
      <c r="B1383" t="s">
        <v>2937</v>
      </c>
      <c r="C1383" t="s">
        <v>3151</v>
      </c>
      <c r="D1383" t="s">
        <v>967</v>
      </c>
      <c r="E1383">
        <v>1244.4732931250001</v>
      </c>
      <c r="F1383">
        <v>881.75</v>
      </c>
      <c r="G1383">
        <v>29.017531894233301</v>
      </c>
      <c r="H1383">
        <v>5.0163272303072297</v>
      </c>
      <c r="I1383">
        <v>2.45382253687464</v>
      </c>
      <c r="J1383">
        <v>4.2053766130807499</v>
      </c>
      <c r="K1383">
        <v>828.16865044432802</v>
      </c>
      <c r="L1383">
        <v>764.47193801389597</v>
      </c>
      <c r="M1383">
        <v>55.697513796278201</v>
      </c>
      <c r="N1383">
        <v>0.31895018133171599</v>
      </c>
      <c r="O1383">
        <v>12.809753331443099</v>
      </c>
      <c r="P1383">
        <v>61.167976603911498</v>
      </c>
      <c r="Q1383">
        <v>8.4366743003188999E-2</v>
      </c>
    </row>
    <row r="1384" spans="1:17" hidden="1" x14ac:dyDescent="0.3">
      <c r="A1384" t="s">
        <v>2938</v>
      </c>
      <c r="B1384" t="s">
        <v>2939</v>
      </c>
      <c r="C1384" t="s">
        <v>3151</v>
      </c>
      <c r="D1384" t="s">
        <v>265</v>
      </c>
      <c r="E1384">
        <v>1243.9000845</v>
      </c>
      <c r="F1384">
        <v>1165.6500000000001</v>
      </c>
      <c r="G1384">
        <v>85.399327602569002</v>
      </c>
      <c r="H1384">
        <v>25.7282593857027</v>
      </c>
      <c r="I1384">
        <v>66.897272986489895</v>
      </c>
      <c r="J1384">
        <v>5.5572112038664603</v>
      </c>
      <c r="K1384">
        <v>993.07429582494206</v>
      </c>
      <c r="L1384">
        <v>820.05633865299797</v>
      </c>
      <c r="M1384">
        <v>62.159879095737203</v>
      </c>
      <c r="N1384">
        <v>1.0991150442477799</v>
      </c>
      <c r="O1384">
        <v>5.0915798052588501</v>
      </c>
      <c r="P1384">
        <v>128.558823529411</v>
      </c>
      <c r="Q1384">
        <v>0.16752079313715801</v>
      </c>
    </row>
    <row r="1385" spans="1:17" hidden="1" x14ac:dyDescent="0.3">
      <c r="A1385" t="s">
        <v>2940</v>
      </c>
      <c r="B1385" t="s">
        <v>2941</v>
      </c>
      <c r="C1385" t="s">
        <v>3151</v>
      </c>
      <c r="D1385" t="s">
        <v>75</v>
      </c>
      <c r="E1385">
        <v>1241.3599999999999</v>
      </c>
      <c r="F1385">
        <v>42.08</v>
      </c>
      <c r="G1385">
        <v>-46.288846651575803</v>
      </c>
      <c r="H1385">
        <v>-7.2884041743333201</v>
      </c>
      <c r="I1385">
        <v>-7.7647854961734604</v>
      </c>
      <c r="J1385">
        <v>-3.7630254849346199E-2</v>
      </c>
      <c r="K1385">
        <v>45.982032128360203</v>
      </c>
      <c r="L1385">
        <v>47.510300206936002</v>
      </c>
      <c r="M1385">
        <v>35.419389281564001</v>
      </c>
      <c r="N1385">
        <v>0.55455368596702503</v>
      </c>
      <c r="O1385">
        <v>36.620722433460003</v>
      </c>
      <c r="P1385">
        <v>8.8745148771022002</v>
      </c>
      <c r="Q1385">
        <v>1.9836184354744001E-2</v>
      </c>
    </row>
    <row r="1386" spans="1:17" hidden="1" x14ac:dyDescent="0.3">
      <c r="A1386" t="s">
        <v>2942</v>
      </c>
      <c r="B1386" t="s">
        <v>2943</v>
      </c>
      <c r="C1386" t="s">
        <v>3151</v>
      </c>
      <c r="D1386" t="s">
        <v>46</v>
      </c>
      <c r="E1386">
        <v>1238.9384093849999</v>
      </c>
      <c r="F1386">
        <v>55.35</v>
      </c>
      <c r="G1386">
        <v>-55.121723932387198</v>
      </c>
      <c r="H1386">
        <v>-7.3272956921376604</v>
      </c>
      <c r="I1386">
        <v>-32.484651622272203</v>
      </c>
      <c r="J1386">
        <v>-1.57969355803829</v>
      </c>
      <c r="K1386">
        <v>62.2736953601881</v>
      </c>
      <c r="L1386">
        <v>66.685384438071196</v>
      </c>
      <c r="M1386">
        <v>41.402483563967003</v>
      </c>
      <c r="N1386">
        <v>0.60495017936328999</v>
      </c>
      <c r="O1386">
        <v>68.292682926829201</v>
      </c>
      <c r="P1386">
        <v>11.368209255533101</v>
      </c>
      <c r="Q1386">
        <v>7.5377449033013993E-2</v>
      </c>
    </row>
    <row r="1387" spans="1:17" hidden="1" x14ac:dyDescent="0.3">
      <c r="A1387" t="s">
        <v>2944</v>
      </c>
      <c r="B1387" t="s">
        <v>2945</v>
      </c>
      <c r="C1387" t="s">
        <v>3151</v>
      </c>
      <c r="D1387" t="s">
        <v>169</v>
      </c>
      <c r="E1387">
        <v>1235.0583124</v>
      </c>
      <c r="F1387">
        <v>556</v>
      </c>
      <c r="G1387">
        <v>-4.5059260993749204</v>
      </c>
      <c r="H1387">
        <v>7.5237350112168899</v>
      </c>
      <c r="I1387">
        <v>-2.6573884420234499</v>
      </c>
      <c r="J1387">
        <v>1.3034273021377301</v>
      </c>
      <c r="K1387">
        <v>555.93710941504401</v>
      </c>
      <c r="L1387">
        <v>519.10841154028697</v>
      </c>
      <c r="M1387">
        <v>50.754835897930697</v>
      </c>
      <c r="N1387">
        <v>0.280297833200506</v>
      </c>
      <c r="O1387">
        <v>25.863309352517899</v>
      </c>
      <c r="P1387">
        <v>42.454522162439098</v>
      </c>
      <c r="Q1387">
        <v>4.2324397889745E-2</v>
      </c>
    </row>
    <row r="1388" spans="1:17" hidden="1" x14ac:dyDescent="0.3">
      <c r="A1388" t="s">
        <v>2946</v>
      </c>
      <c r="B1388" t="s">
        <v>2947</v>
      </c>
      <c r="C1388" t="s">
        <v>3151</v>
      </c>
      <c r="D1388" t="s">
        <v>473</v>
      </c>
      <c r="E1388">
        <v>1233.2344719299999</v>
      </c>
      <c r="F1388">
        <v>71.7</v>
      </c>
      <c r="G1388">
        <v>-21.733116219568199</v>
      </c>
      <c r="H1388">
        <v>-8.0595668773417497</v>
      </c>
      <c r="I1388">
        <v>-10.774093151256499</v>
      </c>
      <c r="J1388">
        <v>6.8059921053633197</v>
      </c>
      <c r="K1388">
        <v>78.572283859219198</v>
      </c>
      <c r="L1388">
        <v>80.745750829555504</v>
      </c>
      <c r="M1388">
        <v>53.924410375971</v>
      </c>
      <c r="N1388">
        <v>0.71829887606935705</v>
      </c>
      <c r="O1388">
        <v>46.373779637377901</v>
      </c>
      <c r="P1388">
        <v>28.1501340482573</v>
      </c>
      <c r="Q1388">
        <v>-6.4008179522358002E-2</v>
      </c>
    </row>
    <row r="1389" spans="1:17" hidden="1" x14ac:dyDescent="0.3">
      <c r="A1389" t="s">
        <v>2948</v>
      </c>
      <c r="B1389" t="s">
        <v>2949</v>
      </c>
      <c r="C1389" t="s">
        <v>3151</v>
      </c>
      <c r="D1389" t="s">
        <v>1400</v>
      </c>
      <c r="E1389">
        <v>1232.7792072</v>
      </c>
      <c r="F1389">
        <v>178.12</v>
      </c>
      <c r="G1389">
        <v>-62.6892568531282</v>
      </c>
      <c r="H1389">
        <v>-9.8408474067956302</v>
      </c>
      <c r="I1389">
        <v>-45.712552562766298</v>
      </c>
      <c r="J1389">
        <v>-1.09637677003918</v>
      </c>
      <c r="K1389">
        <v>207.52177885462399</v>
      </c>
      <c r="L1389">
        <v>240.639532772086</v>
      </c>
      <c r="M1389">
        <v>26.4875662614661</v>
      </c>
      <c r="N1389">
        <v>1.1494610056525001</v>
      </c>
      <c r="O1389">
        <v>85.829777677969901</v>
      </c>
      <c r="P1389">
        <v>4.1028638223261398</v>
      </c>
      <c r="Q1389">
        <v>2.1993240276395001E-2</v>
      </c>
    </row>
    <row r="1390" spans="1:17" hidden="1" x14ac:dyDescent="0.3">
      <c r="A1390" t="s">
        <v>2950</v>
      </c>
      <c r="B1390" t="s">
        <v>2951</v>
      </c>
      <c r="C1390" t="s">
        <v>3151</v>
      </c>
      <c r="D1390" t="s">
        <v>989</v>
      </c>
      <c r="E1390">
        <v>1232.0519666</v>
      </c>
      <c r="F1390">
        <v>323.05</v>
      </c>
      <c r="G1390">
        <v>-56.5986318718017</v>
      </c>
      <c r="H1390">
        <v>-6.5462099794125299</v>
      </c>
      <c r="I1390">
        <v>-16.830304032730201</v>
      </c>
      <c r="J1390">
        <v>3.3785077097905298</v>
      </c>
      <c r="K1390">
        <v>338.69711274572097</v>
      </c>
      <c r="L1390">
        <v>345.36092012769598</v>
      </c>
      <c r="M1390">
        <v>48.224807135662999</v>
      </c>
      <c r="N1390">
        <v>0.44833271280967502</v>
      </c>
      <c r="O1390">
        <v>65.856678532734804</v>
      </c>
      <c r="P1390">
        <v>17.472727272727202</v>
      </c>
      <c r="Q1390">
        <v>6.3446735691523995E-2</v>
      </c>
    </row>
    <row r="1391" spans="1:17" hidden="1" x14ac:dyDescent="0.3">
      <c r="A1391" t="s">
        <v>2952</v>
      </c>
      <c r="B1391" t="s">
        <v>2953</v>
      </c>
      <c r="C1391" t="s">
        <v>3151</v>
      </c>
      <c r="D1391" t="s">
        <v>21</v>
      </c>
      <c r="E1391">
        <v>1230.0970586799999</v>
      </c>
      <c r="F1391">
        <v>295.39999999999998</v>
      </c>
      <c r="G1391">
        <v>-29.179895843767198</v>
      </c>
      <c r="H1391">
        <v>13.089263688422999</v>
      </c>
      <c r="I1391">
        <v>-9.3951537686234001</v>
      </c>
      <c r="J1391">
        <v>0.91435406100932604</v>
      </c>
      <c r="M1391">
        <v>60.277525120675399</v>
      </c>
      <c r="O1391">
        <v>18.077183480026999</v>
      </c>
      <c r="P1391">
        <v>19.570937057275799</v>
      </c>
    </row>
    <row r="1392" spans="1:17" hidden="1" x14ac:dyDescent="0.3">
      <c r="A1392" t="s">
        <v>2954</v>
      </c>
      <c r="B1392" t="s">
        <v>2955</v>
      </c>
      <c r="C1392" t="s">
        <v>3151</v>
      </c>
      <c r="D1392" t="s">
        <v>1316</v>
      </c>
      <c r="E1392">
        <v>1229.36518824</v>
      </c>
      <c r="F1392">
        <v>814.8</v>
      </c>
      <c r="G1392">
        <v>43.595170017072697</v>
      </c>
      <c r="H1392">
        <v>5.3193545319776101</v>
      </c>
      <c r="I1392">
        <v>61.040985713476999</v>
      </c>
      <c r="J1392">
        <v>1.18266502533602</v>
      </c>
      <c r="K1392">
        <v>798.42225869376796</v>
      </c>
      <c r="L1392">
        <v>640.29794052400803</v>
      </c>
      <c r="M1392">
        <v>55.674037648452703</v>
      </c>
      <c r="N1392">
        <v>0.48242674557012499</v>
      </c>
      <c r="O1392">
        <v>26.043200785468802</v>
      </c>
      <c r="P1392">
        <v>143.187583942695</v>
      </c>
      <c r="Q1392">
        <v>0.162557754199043</v>
      </c>
    </row>
    <row r="1393" spans="1:17" hidden="1" x14ac:dyDescent="0.3">
      <c r="A1393" t="s">
        <v>2956</v>
      </c>
      <c r="B1393" t="s">
        <v>2957</v>
      </c>
      <c r="C1393" t="s">
        <v>3151</v>
      </c>
      <c r="D1393" t="s">
        <v>62</v>
      </c>
      <c r="E1393">
        <v>1228.311311896</v>
      </c>
      <c r="F1393">
        <v>172.52</v>
      </c>
      <c r="G1393">
        <v>-64.391787529042901</v>
      </c>
      <c r="H1393">
        <v>-15.649633847899601</v>
      </c>
      <c r="I1393">
        <v>-32.926029905882501</v>
      </c>
      <c r="J1393">
        <v>-8.3008880612095304</v>
      </c>
      <c r="K1393">
        <v>207.15686144830201</v>
      </c>
      <c r="M1393">
        <v>17.494148385928298</v>
      </c>
      <c r="N1393">
        <v>1.0580903868435301</v>
      </c>
      <c r="O1393">
        <v>71.893113841873401</v>
      </c>
      <c r="P1393">
        <v>3.73399074018399</v>
      </c>
    </row>
    <row r="1394" spans="1:17" hidden="1" x14ac:dyDescent="0.3">
      <c r="A1394" t="s">
        <v>2958</v>
      </c>
      <c r="B1394" t="s">
        <v>2959</v>
      </c>
      <c r="C1394" t="s">
        <v>3151</v>
      </c>
      <c r="D1394" t="s">
        <v>265</v>
      </c>
      <c r="E1394">
        <v>1225.7597040000001</v>
      </c>
      <c r="F1394">
        <v>1225.25</v>
      </c>
      <c r="G1394">
        <v>128.741469508233</v>
      </c>
      <c r="H1394">
        <v>-1.09016219906712</v>
      </c>
      <c r="I1394">
        <v>-14.869614588803801</v>
      </c>
      <c r="J1394">
        <v>3.50213715897485</v>
      </c>
      <c r="K1394">
        <v>1290.59469133024</v>
      </c>
      <c r="L1394">
        <v>1189.5194325300299</v>
      </c>
      <c r="M1394">
        <v>50.346989856956803</v>
      </c>
      <c r="N1394">
        <v>0.77129729845146899</v>
      </c>
      <c r="O1394">
        <v>41.762905529483703</v>
      </c>
      <c r="P1394">
        <v>172.944976609489</v>
      </c>
      <c r="Q1394">
        <v>0.162348933855091</v>
      </c>
    </row>
    <row r="1395" spans="1:17" hidden="1" x14ac:dyDescent="0.3">
      <c r="A1395" t="s">
        <v>2960</v>
      </c>
      <c r="B1395" t="s">
        <v>2961</v>
      </c>
      <c r="C1395" t="s">
        <v>3151</v>
      </c>
      <c r="D1395" t="s">
        <v>51</v>
      </c>
      <c r="E1395">
        <v>1221.4571250399999</v>
      </c>
      <c r="F1395">
        <v>1977.1</v>
      </c>
      <c r="G1395">
        <v>-17.1480998968769</v>
      </c>
      <c r="H1395">
        <v>-0.48577490758012598</v>
      </c>
      <c r="I1395">
        <v>-32.217126852102702</v>
      </c>
      <c r="J1395">
        <v>0.87501845019003299</v>
      </c>
      <c r="K1395">
        <v>2096.6291127019999</v>
      </c>
      <c r="L1395">
        <v>2175.1081840822999</v>
      </c>
      <c r="M1395">
        <v>45.733381591727699</v>
      </c>
      <c r="N1395">
        <v>0.439834518024109</v>
      </c>
      <c r="O1395">
        <v>42.8304081735875</v>
      </c>
      <c r="P1395">
        <v>11.5084176983164</v>
      </c>
      <c r="Q1395">
        <v>-2.6030251386189002E-2</v>
      </c>
    </row>
    <row r="1396" spans="1:17" hidden="1" x14ac:dyDescent="0.3">
      <c r="A1396" t="s">
        <v>2962</v>
      </c>
      <c r="B1396" t="s">
        <v>2963</v>
      </c>
      <c r="C1396" t="s">
        <v>3151</v>
      </c>
      <c r="D1396" t="s">
        <v>1630</v>
      </c>
      <c r="E1396">
        <v>1220.6826775649999</v>
      </c>
      <c r="F1396">
        <v>1612.65</v>
      </c>
      <c r="G1396">
        <v>29.323780956519698</v>
      </c>
      <c r="H1396">
        <v>-5.3587725085829199</v>
      </c>
      <c r="I1396">
        <v>19.6256127256257</v>
      </c>
      <c r="J1396">
        <v>1.6381174830996501</v>
      </c>
      <c r="K1396">
        <v>1678.4818991529701</v>
      </c>
      <c r="L1396">
        <v>1478.03846420016</v>
      </c>
      <c r="M1396">
        <v>43.988577701161802</v>
      </c>
      <c r="N1396">
        <v>0.25816365607695302</v>
      </c>
      <c r="O1396">
        <v>27.6346386382662</v>
      </c>
      <c r="P1396">
        <v>63.654353562005198</v>
      </c>
      <c r="Q1396">
        <v>7.0915511932719999E-2</v>
      </c>
    </row>
    <row r="1397" spans="1:17" hidden="1" x14ac:dyDescent="0.3">
      <c r="A1397" t="s">
        <v>2964</v>
      </c>
      <c r="B1397" t="s">
        <v>2965</v>
      </c>
      <c r="C1397" t="s">
        <v>3151</v>
      </c>
      <c r="D1397" t="s">
        <v>473</v>
      </c>
      <c r="E1397">
        <v>1217.1998905200001</v>
      </c>
      <c r="F1397">
        <v>172.17</v>
      </c>
      <c r="G1397">
        <v>31.016624610662401</v>
      </c>
      <c r="H1397">
        <v>-21.5277294734253</v>
      </c>
      <c r="I1397">
        <v>19.236608955215601</v>
      </c>
      <c r="J1397">
        <v>-3.6547959546730402</v>
      </c>
      <c r="K1397">
        <v>188.81372474827199</v>
      </c>
      <c r="L1397">
        <v>160.01358052323201</v>
      </c>
      <c r="M1397">
        <v>39.118519191137601</v>
      </c>
      <c r="N1397">
        <v>0.30865466455400797</v>
      </c>
      <c r="O1397">
        <v>44.2760062728698</v>
      </c>
      <c r="P1397">
        <v>64.834849210148306</v>
      </c>
      <c r="Q1397">
        <v>4.4265207677386002E-2</v>
      </c>
    </row>
    <row r="1398" spans="1:17" hidden="1" x14ac:dyDescent="0.3">
      <c r="A1398" t="s">
        <v>2966</v>
      </c>
      <c r="B1398" t="s">
        <v>2967</v>
      </c>
      <c r="C1398" t="s">
        <v>3151</v>
      </c>
      <c r="D1398" t="s">
        <v>2968</v>
      </c>
      <c r="E1398">
        <v>1213.7232825000001</v>
      </c>
      <c r="F1398">
        <v>623.25</v>
      </c>
      <c r="G1398">
        <v>35.018035854164403</v>
      </c>
      <c r="H1398">
        <v>1.60362335218649</v>
      </c>
      <c r="I1398">
        <v>39.170981003952697</v>
      </c>
      <c r="J1398">
        <v>7.94332088239491</v>
      </c>
      <c r="K1398">
        <v>632.64330475256099</v>
      </c>
      <c r="L1398">
        <v>589.17103974511599</v>
      </c>
      <c r="M1398">
        <v>58.132470673956597</v>
      </c>
      <c r="N1398">
        <v>1.0159935244368701</v>
      </c>
      <c r="O1398">
        <v>52.266345768150799</v>
      </c>
      <c r="P1398">
        <v>75.563380281690101</v>
      </c>
    </row>
    <row r="1399" spans="1:17" hidden="1" x14ac:dyDescent="0.3">
      <c r="A1399" t="s">
        <v>2969</v>
      </c>
      <c r="B1399" t="s">
        <v>2970</v>
      </c>
      <c r="C1399" t="s">
        <v>3151</v>
      </c>
      <c r="D1399" t="s">
        <v>117</v>
      </c>
      <c r="E1399">
        <v>1209.4541775799901</v>
      </c>
      <c r="F1399">
        <v>634.15</v>
      </c>
      <c r="G1399">
        <v>-37.143802024990798</v>
      </c>
      <c r="H1399">
        <v>-8.93798713082011</v>
      </c>
      <c r="I1399">
        <v>-6.5731672286322702</v>
      </c>
      <c r="J1399">
        <v>-4.0483847068141898</v>
      </c>
      <c r="K1399">
        <v>674.02563525276696</v>
      </c>
      <c r="L1399">
        <v>659.96243346735696</v>
      </c>
      <c r="M1399">
        <v>36.886549879788397</v>
      </c>
      <c r="N1399">
        <v>0.51804887087434803</v>
      </c>
      <c r="O1399">
        <v>33.249231254435003</v>
      </c>
      <c r="P1399">
        <v>15.510018214936199</v>
      </c>
      <c r="Q1399">
        <v>4.5194694248749001E-2</v>
      </c>
    </row>
    <row r="1400" spans="1:17" hidden="1" x14ac:dyDescent="0.3">
      <c r="A1400" t="s">
        <v>2971</v>
      </c>
      <c r="B1400" t="s">
        <v>2972</v>
      </c>
      <c r="C1400" t="s">
        <v>3151</v>
      </c>
      <c r="D1400" t="s">
        <v>634</v>
      </c>
      <c r="E1400">
        <v>1208.9536384399901</v>
      </c>
      <c r="F1400">
        <v>19.329999999999998</v>
      </c>
      <c r="G1400">
        <v>18.473264835709202</v>
      </c>
      <c r="H1400">
        <v>-9.7128131902761599</v>
      </c>
      <c r="I1400">
        <v>67.851787743023905</v>
      </c>
      <c r="J1400">
        <v>2.16239504955663</v>
      </c>
      <c r="K1400">
        <v>18.279842082139201</v>
      </c>
      <c r="L1400">
        <v>15.159659828611099</v>
      </c>
      <c r="M1400">
        <v>47.865894445442002</v>
      </c>
      <c r="N1400">
        <v>0.37283088884515397</v>
      </c>
      <c r="O1400">
        <v>36.316606311432999</v>
      </c>
      <c r="P1400">
        <v>93.299999999999898</v>
      </c>
      <c r="Q1400">
        <v>5.8980769362782001E-2</v>
      </c>
    </row>
    <row r="1401" spans="1:17" hidden="1" x14ac:dyDescent="0.3">
      <c r="A1401" t="s">
        <v>2973</v>
      </c>
      <c r="B1401" t="s">
        <v>2974</v>
      </c>
      <c r="C1401" t="s">
        <v>3151</v>
      </c>
      <c r="D1401" t="s">
        <v>2975</v>
      </c>
      <c r="E1401">
        <v>1202.5178937000001</v>
      </c>
      <c r="F1401">
        <v>1401.1</v>
      </c>
      <c r="G1401">
        <v>53.120788326818598</v>
      </c>
      <c r="H1401">
        <v>8.0973586255920793</v>
      </c>
      <c r="I1401">
        <v>81.632705695662693</v>
      </c>
      <c r="J1401">
        <v>0.37191787345303501</v>
      </c>
      <c r="K1401">
        <v>1343.0862390315001</v>
      </c>
      <c r="L1401">
        <v>1095.3059276101101</v>
      </c>
      <c r="M1401">
        <v>49.0866402080404</v>
      </c>
      <c r="N1401">
        <v>0.81217986107650797</v>
      </c>
      <c r="O1401">
        <v>10.6273642138319</v>
      </c>
      <c r="P1401">
        <v>112.287878787878</v>
      </c>
      <c r="Q1401">
        <v>0.104836020627597</v>
      </c>
    </row>
    <row r="1402" spans="1:17" hidden="1" x14ac:dyDescent="0.3">
      <c r="A1402" t="s">
        <v>2976</v>
      </c>
      <c r="B1402" t="s">
        <v>2977</v>
      </c>
      <c r="C1402" t="s">
        <v>3151</v>
      </c>
      <c r="D1402" t="s">
        <v>21</v>
      </c>
      <c r="E1402">
        <v>1199.595213888</v>
      </c>
      <c r="F1402">
        <v>107.68</v>
      </c>
      <c r="G1402">
        <v>-8.0785393852678897</v>
      </c>
      <c r="H1402">
        <v>-0.11243626184816401</v>
      </c>
      <c r="I1402">
        <v>-17.607966706197399</v>
      </c>
      <c r="J1402">
        <v>2.11920923485251</v>
      </c>
      <c r="K1402">
        <v>117.060160859935</v>
      </c>
      <c r="L1402">
        <v>117.26713484004399</v>
      </c>
      <c r="M1402">
        <v>48.117568755407902</v>
      </c>
      <c r="N1402">
        <v>0.66930971037943199</v>
      </c>
      <c r="O1402">
        <v>63.911589895988101</v>
      </c>
      <c r="P1402">
        <v>23.062857142857101</v>
      </c>
      <c r="Q1402">
        <v>-5.4865379653899998E-4</v>
      </c>
    </row>
    <row r="1403" spans="1:17" hidden="1" x14ac:dyDescent="0.3">
      <c r="A1403" t="s">
        <v>2978</v>
      </c>
      <c r="B1403" t="s">
        <v>2979</v>
      </c>
      <c r="C1403" t="s">
        <v>3151</v>
      </c>
      <c r="D1403" t="s">
        <v>117</v>
      </c>
      <c r="E1403">
        <v>1198.90765519</v>
      </c>
      <c r="F1403">
        <v>940.85</v>
      </c>
      <c r="G1403">
        <v>635.57414101318602</v>
      </c>
      <c r="H1403">
        <v>4.3556800020501196</v>
      </c>
      <c r="I1403">
        <v>8.1987151416395605</v>
      </c>
      <c r="J1403">
        <v>2.3018776568350798</v>
      </c>
      <c r="K1403">
        <v>939.04019212279798</v>
      </c>
      <c r="L1403">
        <v>738.15081779757998</v>
      </c>
      <c r="M1403">
        <v>49.954617294712001</v>
      </c>
      <c r="N1403">
        <v>0.80725868144822399</v>
      </c>
      <c r="O1403">
        <v>15.6082266036031</v>
      </c>
      <c r="P1403">
        <v>684.04166666666595</v>
      </c>
      <c r="Q1403">
        <v>0.17578225341331799</v>
      </c>
    </row>
    <row r="1404" spans="1:17" hidden="1" x14ac:dyDescent="0.3">
      <c r="A1404" t="s">
        <v>2980</v>
      </c>
      <c r="B1404" t="s">
        <v>2981</v>
      </c>
      <c r="C1404" t="s">
        <v>3151</v>
      </c>
      <c r="D1404" t="s">
        <v>2982</v>
      </c>
      <c r="E1404">
        <v>1198.341091218</v>
      </c>
      <c r="F1404">
        <v>184.06</v>
      </c>
      <c r="G1404">
        <v>-67.909283463289299</v>
      </c>
      <c r="H1404">
        <v>0.42839152125437502</v>
      </c>
      <c r="I1404">
        <v>-8.4415393825331204</v>
      </c>
      <c r="J1404">
        <v>8.4981635848188297</v>
      </c>
      <c r="K1404">
        <v>189.394528756988</v>
      </c>
      <c r="L1404">
        <v>198.53339243450301</v>
      </c>
      <c r="M1404">
        <v>54.039367120782003</v>
      </c>
      <c r="N1404">
        <v>0.63086926947872801</v>
      </c>
      <c r="O1404">
        <v>76.464196457676806</v>
      </c>
      <c r="P1404">
        <v>26.763085399449</v>
      </c>
    </row>
    <row r="1405" spans="1:17" hidden="1" x14ac:dyDescent="0.3">
      <c r="A1405" t="s">
        <v>2983</v>
      </c>
      <c r="B1405" t="s">
        <v>2984</v>
      </c>
      <c r="C1405" t="s">
        <v>3151</v>
      </c>
      <c r="D1405" t="s">
        <v>2768</v>
      </c>
      <c r="E1405">
        <v>1196.6210699999999</v>
      </c>
      <c r="F1405">
        <v>1459.65</v>
      </c>
      <c r="G1405">
        <v>439.76923574123299</v>
      </c>
      <c r="H1405">
        <v>-2.1847123766941201</v>
      </c>
      <c r="I1405">
        <v>39.030772157302501</v>
      </c>
      <c r="J1405">
        <v>13.3404192239165</v>
      </c>
      <c r="K1405">
        <v>1582.9242544599599</v>
      </c>
      <c r="L1405">
        <v>1305.6895159967701</v>
      </c>
      <c r="M1405">
        <v>57.726006634696901</v>
      </c>
      <c r="N1405">
        <v>2.11353120828075</v>
      </c>
      <c r="O1405">
        <v>51.406159010721701</v>
      </c>
      <c r="P1405">
        <v>488.212774531533</v>
      </c>
    </row>
    <row r="1406" spans="1:17" hidden="1" x14ac:dyDescent="0.3">
      <c r="A1406" t="s">
        <v>2985</v>
      </c>
      <c r="B1406" t="s">
        <v>2986</v>
      </c>
      <c r="C1406" t="s">
        <v>3151</v>
      </c>
      <c r="D1406" t="s">
        <v>1630</v>
      </c>
      <c r="E1406">
        <v>1194.506625</v>
      </c>
      <c r="F1406">
        <v>115.05</v>
      </c>
      <c r="G1406">
        <v>924.29983445757</v>
      </c>
      <c r="H1406">
        <v>13.771050610201501</v>
      </c>
      <c r="I1406">
        <v>328.22045559783697</v>
      </c>
      <c r="J1406">
        <v>13.0613162941784</v>
      </c>
      <c r="K1406">
        <v>94.833905561858501</v>
      </c>
      <c r="L1406">
        <v>56.768173667363499</v>
      </c>
      <c r="M1406">
        <v>65.235658031778797</v>
      </c>
      <c r="N1406">
        <v>1.36497704718476</v>
      </c>
      <c r="O1406">
        <v>5.5627987831377599</v>
      </c>
      <c r="P1406">
        <v>1111.05263157894</v>
      </c>
    </row>
    <row r="1407" spans="1:17" hidden="1" x14ac:dyDescent="0.3">
      <c r="A1407" t="s">
        <v>2987</v>
      </c>
      <c r="B1407" t="s">
        <v>2988</v>
      </c>
      <c r="C1407" t="s">
        <v>3151</v>
      </c>
      <c r="D1407" t="s">
        <v>18</v>
      </c>
      <c r="E1407">
        <v>1193.0455985399999</v>
      </c>
      <c r="F1407">
        <v>1160.6500000000001</v>
      </c>
      <c r="G1407">
        <v>25.721522533790001</v>
      </c>
      <c r="H1407">
        <v>29.413086327780199</v>
      </c>
      <c r="I1407">
        <v>-1.50911828799086</v>
      </c>
      <c r="J1407">
        <v>5.3762588229140702</v>
      </c>
      <c r="K1407">
        <v>963.26006265199806</v>
      </c>
      <c r="L1407">
        <v>955.962468955281</v>
      </c>
      <c r="M1407">
        <v>67.120688262803995</v>
      </c>
      <c r="N1407">
        <v>2.7907545602087298</v>
      </c>
      <c r="O1407">
        <v>36.302933700943399</v>
      </c>
      <c r="P1407">
        <v>56.411293039552604</v>
      </c>
      <c r="Q1407">
        <v>0.20806380417661999</v>
      </c>
    </row>
    <row r="1408" spans="1:17" hidden="1" x14ac:dyDescent="0.3">
      <c r="A1408" t="s">
        <v>2989</v>
      </c>
      <c r="B1408" t="s">
        <v>2990</v>
      </c>
      <c r="C1408" t="s">
        <v>3151</v>
      </c>
      <c r="D1408" t="s">
        <v>470</v>
      </c>
      <c r="E1408">
        <v>1192.9455925699999</v>
      </c>
      <c r="F1408">
        <v>491.95</v>
      </c>
      <c r="G1408">
        <v>-59.084700758905498</v>
      </c>
      <c r="H1408">
        <v>-1.4418346566826199</v>
      </c>
      <c r="I1408">
        <v>-35.372737467036401</v>
      </c>
      <c r="J1408">
        <v>0.437506401070266</v>
      </c>
      <c r="K1408">
        <v>536.905565332131</v>
      </c>
      <c r="L1408">
        <v>630.44395154883296</v>
      </c>
      <c r="M1408">
        <v>48.054121610421497</v>
      </c>
      <c r="N1408">
        <v>0.73827844759741501</v>
      </c>
      <c r="O1408">
        <v>69.681878239658502</v>
      </c>
      <c r="P1408">
        <v>10.575410204540299</v>
      </c>
      <c r="Q1408">
        <v>-3.7151017120719998E-2</v>
      </c>
    </row>
    <row r="1409" spans="1:17" hidden="1" x14ac:dyDescent="0.3">
      <c r="A1409" t="s">
        <v>2991</v>
      </c>
      <c r="B1409" t="s">
        <v>2992</v>
      </c>
      <c r="C1409" t="s">
        <v>3151</v>
      </c>
      <c r="D1409" t="s">
        <v>284</v>
      </c>
      <c r="E1409">
        <v>1184.0919186000001</v>
      </c>
      <c r="F1409">
        <v>110.57</v>
      </c>
      <c r="G1409">
        <v>-28.972208076318399</v>
      </c>
      <c r="H1409">
        <v>21.759337838041599</v>
      </c>
      <c r="I1409">
        <v>9.4440577160196195</v>
      </c>
      <c r="J1409">
        <v>8.4883757488923806</v>
      </c>
      <c r="K1409">
        <v>99.373637513114801</v>
      </c>
      <c r="L1409">
        <v>97.535456485850801</v>
      </c>
      <c r="M1409">
        <v>67.002228192837606</v>
      </c>
      <c r="N1409">
        <v>1.65146820767525</v>
      </c>
      <c r="O1409">
        <v>5.4535588315094401</v>
      </c>
      <c r="P1409">
        <v>49.036258255829601</v>
      </c>
      <c r="Q1409">
        <v>6.8266352393867996E-2</v>
      </c>
    </row>
    <row r="1410" spans="1:17" hidden="1" x14ac:dyDescent="0.3">
      <c r="A1410" t="s">
        <v>2993</v>
      </c>
      <c r="B1410" t="s">
        <v>2994</v>
      </c>
      <c r="C1410" t="s">
        <v>3151</v>
      </c>
      <c r="D1410" t="s">
        <v>634</v>
      </c>
      <c r="E1410">
        <v>1180.84189085</v>
      </c>
      <c r="F1410">
        <v>197.9</v>
      </c>
      <c r="G1410">
        <v>-34.625509833426797</v>
      </c>
      <c r="H1410">
        <v>-10.292544847705299</v>
      </c>
      <c r="I1410">
        <v>-21.980360454561101</v>
      </c>
      <c r="J1410">
        <v>-7.8611028551434803</v>
      </c>
      <c r="K1410">
        <v>229.269968338815</v>
      </c>
      <c r="L1410">
        <v>234.880239630711</v>
      </c>
      <c r="M1410">
        <v>25.530523963433001</v>
      </c>
      <c r="N1410">
        <v>0.38743107855126702</v>
      </c>
      <c r="O1410">
        <v>55.634158665992899</v>
      </c>
      <c r="P1410">
        <v>6.5984379208187303</v>
      </c>
      <c r="Q1410">
        <v>-5.0441304751625997E-2</v>
      </c>
    </row>
    <row r="1411" spans="1:17" hidden="1" x14ac:dyDescent="0.3">
      <c r="A1411" t="s">
        <v>2995</v>
      </c>
      <c r="B1411" t="s">
        <v>2996</v>
      </c>
      <c r="C1411" t="s">
        <v>3151</v>
      </c>
      <c r="D1411" t="s">
        <v>21</v>
      </c>
      <c r="E1411">
        <v>1179.77823928</v>
      </c>
      <c r="F1411">
        <v>682.7</v>
      </c>
      <c r="G1411">
        <v>535.62885395406499</v>
      </c>
      <c r="H1411">
        <v>-19.6617498173424</v>
      </c>
      <c r="I1411">
        <v>117.973229531439</v>
      </c>
      <c r="J1411">
        <v>-3.5800152728702699</v>
      </c>
      <c r="K1411">
        <v>752.79844903460901</v>
      </c>
      <c r="L1411">
        <v>515.88179150050803</v>
      </c>
      <c r="M1411">
        <v>35.990839493631</v>
      </c>
      <c r="N1411">
        <v>2.3976811559141402</v>
      </c>
      <c r="O1411">
        <v>46.184268346272098</v>
      </c>
      <c r="P1411">
        <v>632.11796246648703</v>
      </c>
    </row>
    <row r="1412" spans="1:17" hidden="1" x14ac:dyDescent="0.3">
      <c r="A1412" t="s">
        <v>2997</v>
      </c>
      <c r="B1412" t="s">
        <v>2998</v>
      </c>
      <c r="C1412" t="s">
        <v>3151</v>
      </c>
      <c r="D1412" t="s">
        <v>989</v>
      </c>
      <c r="E1412">
        <v>1165.5432900000001</v>
      </c>
      <c r="F1412">
        <v>62.9</v>
      </c>
      <c r="G1412">
        <v>-56.7033409285619</v>
      </c>
      <c r="H1412">
        <v>-12.626576753954</v>
      </c>
      <c r="I1412">
        <v>-20.021515424396799</v>
      </c>
      <c r="J1412">
        <v>-3.8703470534790299</v>
      </c>
      <c r="K1412">
        <v>70.078441776785596</v>
      </c>
      <c r="L1412">
        <v>75.585729475055103</v>
      </c>
      <c r="M1412">
        <v>37.576456826147599</v>
      </c>
      <c r="N1412">
        <v>0.74385580072680901</v>
      </c>
      <c r="O1412">
        <v>49.841017488076297</v>
      </c>
      <c r="P1412">
        <v>7.5213675213675097</v>
      </c>
      <c r="Q1412">
        <v>-2.8041685357207E-2</v>
      </c>
    </row>
    <row r="1413" spans="1:17" hidden="1" x14ac:dyDescent="0.3">
      <c r="A1413" t="s">
        <v>2999</v>
      </c>
      <c r="B1413" t="s">
        <v>3000</v>
      </c>
      <c r="C1413" t="s">
        <v>3151</v>
      </c>
      <c r="D1413" t="s">
        <v>247</v>
      </c>
      <c r="E1413">
        <v>1165.39488216</v>
      </c>
      <c r="F1413">
        <v>269.95</v>
      </c>
      <c r="G1413">
        <v>63.6430347085211</v>
      </c>
      <c r="H1413">
        <v>11.5981669721461</v>
      </c>
      <c r="I1413">
        <v>-7.0803389538085799</v>
      </c>
      <c r="J1413">
        <v>1.22313382291407</v>
      </c>
      <c r="K1413">
        <v>264.65934281798098</v>
      </c>
      <c r="L1413">
        <v>247.542508328325</v>
      </c>
      <c r="M1413">
        <v>58.636737254561702</v>
      </c>
      <c r="N1413">
        <v>1.13887156726846</v>
      </c>
      <c r="O1413">
        <v>25.208371920726002</v>
      </c>
      <c r="P1413">
        <v>96.398690432884607</v>
      </c>
      <c r="Q1413">
        <v>0.10739283745972</v>
      </c>
    </row>
    <row r="1414" spans="1:17" hidden="1" x14ac:dyDescent="0.3">
      <c r="A1414" t="s">
        <v>3001</v>
      </c>
      <c r="B1414" t="s">
        <v>3002</v>
      </c>
      <c r="C1414" t="s">
        <v>3151</v>
      </c>
      <c r="D1414" t="s">
        <v>1400</v>
      </c>
      <c r="E1414">
        <v>1165.2312513899999</v>
      </c>
      <c r="F1414">
        <v>133.53</v>
      </c>
      <c r="G1414">
        <v>-49.880359207101698</v>
      </c>
      <c r="H1414">
        <v>1.34307939175489</v>
      </c>
      <c r="I1414">
        <v>-30.929782923013001</v>
      </c>
      <c r="J1414">
        <v>5.0319357951955404</v>
      </c>
      <c r="K1414">
        <v>139.14709480178399</v>
      </c>
      <c r="L1414">
        <v>152.943137747154</v>
      </c>
      <c r="M1414">
        <v>56.274515747870502</v>
      </c>
      <c r="N1414">
        <v>0.55930365070543697</v>
      </c>
      <c r="O1414">
        <v>43.039017449262303</v>
      </c>
      <c r="P1414">
        <v>10.073365757151</v>
      </c>
      <c r="Q1414">
        <v>4.7215919239843002E-2</v>
      </c>
    </row>
    <row r="1415" spans="1:17" hidden="1" x14ac:dyDescent="0.3">
      <c r="A1415" t="s">
        <v>3003</v>
      </c>
      <c r="B1415" t="s">
        <v>3004</v>
      </c>
      <c r="C1415" t="s">
        <v>3151</v>
      </c>
      <c r="D1415" t="s">
        <v>102</v>
      </c>
      <c r="E1415">
        <v>1162.1734062</v>
      </c>
      <c r="F1415">
        <v>44.58</v>
      </c>
      <c r="G1415">
        <v>-24.169849515476201</v>
      </c>
      <c r="H1415">
        <v>-4.8100520858343803</v>
      </c>
      <c r="I1415">
        <v>-31.392732841754199</v>
      </c>
      <c r="J1415">
        <v>2.2371669070779698</v>
      </c>
      <c r="K1415">
        <v>48.7792398720403</v>
      </c>
      <c r="L1415">
        <v>54.611373385549797</v>
      </c>
      <c r="M1415">
        <v>46.016362372563499</v>
      </c>
      <c r="N1415">
        <v>0.61335478000128096</v>
      </c>
      <c r="O1415">
        <v>94.033198743831306</v>
      </c>
      <c r="P1415">
        <v>11.729323308270599</v>
      </c>
      <c r="Q1415">
        <v>-4.4537799238206999E-2</v>
      </c>
    </row>
    <row r="1416" spans="1:17" hidden="1" x14ac:dyDescent="0.3">
      <c r="A1416" t="s">
        <v>3005</v>
      </c>
      <c r="B1416" t="s">
        <v>3006</v>
      </c>
      <c r="C1416" t="s">
        <v>3151</v>
      </c>
      <c r="D1416" t="s">
        <v>139</v>
      </c>
      <c r="E1416">
        <v>1160.263780362</v>
      </c>
      <c r="F1416">
        <v>45.18</v>
      </c>
      <c r="G1416">
        <v>52.420633256761903</v>
      </c>
      <c r="H1416">
        <v>-16.1209535073348</v>
      </c>
      <c r="I1416">
        <v>21.8212302330673</v>
      </c>
      <c r="J1416">
        <v>-3.3520619790909301</v>
      </c>
      <c r="K1416">
        <v>49.908807311081702</v>
      </c>
      <c r="L1416">
        <v>41.367805690389602</v>
      </c>
      <c r="M1416">
        <v>32.811603741585898</v>
      </c>
      <c r="N1416">
        <v>0.22834335757926599</v>
      </c>
      <c r="O1416">
        <v>52.501106684373603</v>
      </c>
      <c r="P1416">
        <v>83.658536585365795</v>
      </c>
      <c r="Q1416">
        <v>6.8229673587621997E-2</v>
      </c>
    </row>
    <row r="1417" spans="1:17" hidden="1" x14ac:dyDescent="0.3">
      <c r="A1417" t="s">
        <v>3007</v>
      </c>
      <c r="B1417" t="s">
        <v>3008</v>
      </c>
      <c r="C1417" t="s">
        <v>3151</v>
      </c>
      <c r="D1417" t="s">
        <v>139</v>
      </c>
      <c r="E1417">
        <v>1159.4278116</v>
      </c>
      <c r="F1417">
        <v>1136.75</v>
      </c>
      <c r="G1417">
        <v>67.136113612228499</v>
      </c>
      <c r="H1417">
        <v>7.0680904755379803</v>
      </c>
      <c r="I1417">
        <v>17.905917230908202</v>
      </c>
      <c r="J1417">
        <v>9.5765564419616904</v>
      </c>
      <c r="K1417">
        <v>974.88911072103099</v>
      </c>
      <c r="L1417">
        <v>894.78636061158102</v>
      </c>
      <c r="M1417">
        <v>41.011072277330904</v>
      </c>
      <c r="N1417">
        <v>2.6991829379952099</v>
      </c>
      <c r="O1417">
        <v>4.6580162744666902</v>
      </c>
      <c r="P1417">
        <v>96.942134442134403</v>
      </c>
    </row>
    <row r="1418" spans="1:17" hidden="1" x14ac:dyDescent="0.3">
      <c r="A1418" t="s">
        <v>3009</v>
      </c>
      <c r="B1418" t="s">
        <v>3010</v>
      </c>
      <c r="C1418" t="s">
        <v>3151</v>
      </c>
      <c r="D1418" t="s">
        <v>397</v>
      </c>
      <c r="E1418">
        <v>1158.9836895999999</v>
      </c>
      <c r="F1418">
        <v>111.32</v>
      </c>
      <c r="G1418">
        <v>36.600410894689297</v>
      </c>
      <c r="H1418">
        <v>5.2457103876179998</v>
      </c>
      <c r="I1418">
        <v>66.857161046191393</v>
      </c>
      <c r="J1418">
        <v>0.61280803882272405</v>
      </c>
      <c r="K1418">
        <v>103.51089227805301</v>
      </c>
      <c r="L1418">
        <v>82.4992086208524</v>
      </c>
      <c r="M1418">
        <v>46.915212828412699</v>
      </c>
      <c r="N1418">
        <v>0.52491562004422498</v>
      </c>
      <c r="O1418">
        <v>12.109234638878901</v>
      </c>
      <c r="P1418">
        <v>126.260162601625</v>
      </c>
      <c r="Q1418">
        <v>0.114120962822992</v>
      </c>
    </row>
    <row r="1419" spans="1:17" hidden="1" x14ac:dyDescent="0.3">
      <c r="A1419" t="s">
        <v>3011</v>
      </c>
      <c r="B1419" t="s">
        <v>3012</v>
      </c>
      <c r="C1419" t="s">
        <v>3151</v>
      </c>
      <c r="D1419" t="s">
        <v>131</v>
      </c>
      <c r="E1419">
        <v>1156.3015565399901</v>
      </c>
      <c r="F1419">
        <v>722.95</v>
      </c>
      <c r="G1419">
        <v>-41.329113210684497</v>
      </c>
      <c r="H1419">
        <v>-8.3729925426885998</v>
      </c>
      <c r="I1419">
        <v>-28.613958099627201</v>
      </c>
      <c r="J1419">
        <v>-9.9038724582622297</v>
      </c>
      <c r="K1419">
        <v>800.84780504898004</v>
      </c>
      <c r="L1419">
        <v>829.79027833120199</v>
      </c>
      <c r="M1419">
        <v>18.952773299166498</v>
      </c>
      <c r="N1419">
        <v>1.3248674510351099</v>
      </c>
      <c r="O1419">
        <v>49.3879244761048</v>
      </c>
      <c r="P1419">
        <v>12.943290110920101</v>
      </c>
      <c r="Q1419">
        <v>9.0532202508376E-2</v>
      </c>
    </row>
    <row r="1420" spans="1:17" hidden="1" x14ac:dyDescent="0.3">
      <c r="A1420" t="s">
        <v>3013</v>
      </c>
      <c r="B1420" t="s">
        <v>3014</v>
      </c>
      <c r="C1420" t="s">
        <v>3151</v>
      </c>
      <c r="D1420" t="s">
        <v>21</v>
      </c>
      <c r="E1420">
        <v>1155.3613785</v>
      </c>
      <c r="F1420">
        <v>1315.1</v>
      </c>
      <c r="G1420">
        <v>222.69420625695801</v>
      </c>
      <c r="H1420">
        <v>0.98327240247080105</v>
      </c>
      <c r="I1420">
        <v>35.369694415296401</v>
      </c>
      <c r="J1420">
        <v>6.3237617265145403</v>
      </c>
      <c r="K1420">
        <v>1295.7823064347899</v>
      </c>
      <c r="L1420">
        <v>1119.6617320774801</v>
      </c>
      <c r="M1420">
        <v>58.052220828665099</v>
      </c>
      <c r="N1420">
        <v>0.86579375626969901</v>
      </c>
      <c r="O1420">
        <v>38.2755344557646</v>
      </c>
      <c r="P1420">
        <v>268.808990503573</v>
      </c>
    </row>
    <row r="1421" spans="1:17" hidden="1" x14ac:dyDescent="0.3">
      <c r="A1421" t="s">
        <v>3015</v>
      </c>
      <c r="B1421" t="s">
        <v>3016</v>
      </c>
      <c r="C1421" t="s">
        <v>3151</v>
      </c>
      <c r="D1421" t="s">
        <v>237</v>
      </c>
      <c r="E1421">
        <v>1153.1893152</v>
      </c>
      <c r="F1421">
        <v>246.5</v>
      </c>
      <c r="G1421">
        <v>-5.6455088627365004</v>
      </c>
      <c r="H1421">
        <v>-9.6049070727970403</v>
      </c>
      <c r="I1421">
        <v>17.793014642949199</v>
      </c>
      <c r="J1421">
        <v>-5.3863671815723899</v>
      </c>
      <c r="K1421">
        <v>252.22604616425801</v>
      </c>
      <c r="L1421">
        <v>216.936466458734</v>
      </c>
      <c r="M1421">
        <v>25.877500411738801</v>
      </c>
      <c r="N1421">
        <v>0.295774854413899</v>
      </c>
      <c r="O1421">
        <v>25.5578093306288</v>
      </c>
      <c r="P1421">
        <v>71.1805555555555</v>
      </c>
      <c r="Q1421">
        <v>0.118221948700678</v>
      </c>
    </row>
    <row r="1422" spans="1:17" hidden="1" x14ac:dyDescent="0.3">
      <c r="A1422" t="s">
        <v>3017</v>
      </c>
      <c r="B1422" t="s">
        <v>3018</v>
      </c>
      <c r="C1422" t="s">
        <v>3151</v>
      </c>
      <c r="D1422" t="s">
        <v>1400</v>
      </c>
      <c r="E1422">
        <v>1149.3697500000001</v>
      </c>
      <c r="F1422">
        <v>121.05</v>
      </c>
      <c r="G1422">
        <v>135.147905984034</v>
      </c>
      <c r="H1422">
        <v>10.54852064262</v>
      </c>
      <c r="I1422">
        <v>28.6259390730972</v>
      </c>
      <c r="J1422">
        <v>7.55426409668482</v>
      </c>
      <c r="K1422">
        <v>115.08994835687599</v>
      </c>
      <c r="L1422">
        <v>97.804761123860899</v>
      </c>
      <c r="M1422">
        <v>61.130186947108697</v>
      </c>
      <c r="N1422">
        <v>0.97464861239299605</v>
      </c>
      <c r="O1422">
        <v>12.7633209417596</v>
      </c>
      <c r="P1422">
        <v>166.62995594713601</v>
      </c>
      <c r="Q1422">
        <v>0.119050564066182</v>
      </c>
    </row>
    <row r="1423" spans="1:17" hidden="1" x14ac:dyDescent="0.3">
      <c r="A1423" t="s">
        <v>3019</v>
      </c>
      <c r="B1423" t="s">
        <v>3020</v>
      </c>
      <c r="C1423" t="s">
        <v>3151</v>
      </c>
      <c r="D1423" t="s">
        <v>580</v>
      </c>
      <c r="E1423">
        <v>1148.6065482239901</v>
      </c>
      <c r="F1423">
        <v>226.41</v>
      </c>
      <c r="G1423">
        <v>214.37078935537301</v>
      </c>
      <c r="H1423">
        <v>6.8185728693710796</v>
      </c>
      <c r="I1423">
        <v>136.371273949417</v>
      </c>
      <c r="J1423">
        <v>-1.2934325305344101</v>
      </c>
      <c r="K1423">
        <v>199.627530321801</v>
      </c>
      <c r="L1423">
        <v>137.62464113820101</v>
      </c>
      <c r="M1423">
        <v>42.7973727657848</v>
      </c>
      <c r="N1423">
        <v>0.28287381533587203</v>
      </c>
      <c r="O1423">
        <v>10.6841570602005</v>
      </c>
      <c r="P1423">
        <v>248.05534204458101</v>
      </c>
      <c r="Q1423">
        <v>7.9199906366480999E-2</v>
      </c>
    </row>
    <row r="1424" spans="1:17" hidden="1" x14ac:dyDescent="0.3">
      <c r="A1424" t="s">
        <v>3021</v>
      </c>
      <c r="B1424" t="s">
        <v>3022</v>
      </c>
      <c r="C1424" t="s">
        <v>3151</v>
      </c>
      <c r="D1424" t="s">
        <v>571</v>
      </c>
      <c r="E1424">
        <v>1142.45036519</v>
      </c>
      <c r="F1424">
        <v>212.15</v>
      </c>
      <c r="G1424">
        <v>-19.745666739631499</v>
      </c>
      <c r="H1424">
        <v>-3.7380512866962099</v>
      </c>
      <c r="I1424">
        <v>-12.052343433091799</v>
      </c>
      <c r="J1424">
        <v>2.8360252337796901</v>
      </c>
      <c r="K1424">
        <v>226.67219532335</v>
      </c>
      <c r="L1424">
        <v>227.04722066051701</v>
      </c>
      <c r="M1424">
        <v>48.279475119606097</v>
      </c>
      <c r="N1424">
        <v>0.39173115342318499</v>
      </c>
      <c r="O1424">
        <v>37.827009191609697</v>
      </c>
      <c r="P1424">
        <v>17.209944751381201</v>
      </c>
      <c r="Q1424">
        <v>2.0988359382155E-2</v>
      </c>
    </row>
    <row r="1425" spans="1:17" hidden="1" x14ac:dyDescent="0.3">
      <c r="A1425" t="s">
        <v>3023</v>
      </c>
      <c r="B1425" t="s">
        <v>3024</v>
      </c>
      <c r="C1425" t="s">
        <v>3151</v>
      </c>
      <c r="D1425" t="s">
        <v>438</v>
      </c>
      <c r="E1425">
        <v>1141.378093845</v>
      </c>
      <c r="F1425">
        <v>68.31</v>
      </c>
      <c r="G1425">
        <v>13.1144271677689</v>
      </c>
      <c r="H1425">
        <v>-11.119732279751</v>
      </c>
      <c r="I1425">
        <v>-5.4285532395228699</v>
      </c>
      <c r="J1425">
        <v>-0.51897927232401697</v>
      </c>
      <c r="K1425">
        <v>76.324148680322907</v>
      </c>
      <c r="L1425">
        <v>72.167950230646497</v>
      </c>
      <c r="M1425">
        <v>39.490232645604202</v>
      </c>
      <c r="N1425">
        <v>0.39920195506955303</v>
      </c>
      <c r="O1425">
        <v>34.167764602547201</v>
      </c>
      <c r="P1425">
        <v>41.282316442606003</v>
      </c>
      <c r="Q1425">
        <v>5.0764865414593997E-2</v>
      </c>
    </row>
    <row r="1426" spans="1:17" hidden="1" x14ac:dyDescent="0.3">
      <c r="A1426" t="s">
        <v>3025</v>
      </c>
      <c r="B1426" t="s">
        <v>3026</v>
      </c>
      <c r="C1426" t="s">
        <v>3151</v>
      </c>
      <c r="D1426" t="s">
        <v>51</v>
      </c>
      <c r="E1426">
        <v>1137.7866532999999</v>
      </c>
      <c r="F1426">
        <v>360.25</v>
      </c>
      <c r="G1426">
        <v>-39.7955946241185</v>
      </c>
      <c r="H1426">
        <v>0.94565915388538901</v>
      </c>
      <c r="I1426">
        <v>4.5558556541864501</v>
      </c>
      <c r="J1426">
        <v>0.49231787289407097</v>
      </c>
      <c r="K1426">
        <v>373.07891755176098</v>
      </c>
      <c r="L1426">
        <v>360.09524583344501</v>
      </c>
      <c r="M1426">
        <v>46.730452780903001</v>
      </c>
      <c r="N1426">
        <v>0.30015796768942099</v>
      </c>
      <c r="O1426">
        <v>18.945176960444101</v>
      </c>
      <c r="P1426">
        <v>36.821116597037502</v>
      </c>
      <c r="Q1426">
        <v>-1.7175783092193999E-2</v>
      </c>
    </row>
    <row r="1427" spans="1:17" hidden="1" x14ac:dyDescent="0.3">
      <c r="A1427" t="s">
        <v>3027</v>
      </c>
      <c r="B1427" t="s">
        <v>3028</v>
      </c>
      <c r="C1427" t="s">
        <v>3151</v>
      </c>
      <c r="D1427" t="s">
        <v>766</v>
      </c>
      <c r="E1427">
        <v>1137.7570121399999</v>
      </c>
      <c r="F1427">
        <v>225.4</v>
      </c>
      <c r="G1427">
        <v>-41.031113016766497</v>
      </c>
      <c r="H1427">
        <v>-0.57488423109272602</v>
      </c>
      <c r="I1427">
        <v>-25.3396317915239</v>
      </c>
      <c r="J1427">
        <v>-0.48702254473847201</v>
      </c>
      <c r="K1427">
        <v>245.11007855328501</v>
      </c>
      <c r="M1427">
        <v>41.6230261769092</v>
      </c>
      <c r="N1427">
        <v>0.4260274752273</v>
      </c>
      <c r="O1427">
        <v>42.280390417036301</v>
      </c>
      <c r="P1427">
        <v>3.34708849151765</v>
      </c>
    </row>
    <row r="1428" spans="1:17" hidden="1" x14ac:dyDescent="0.3">
      <c r="A1428" t="s">
        <v>3029</v>
      </c>
      <c r="B1428" t="s">
        <v>3030</v>
      </c>
      <c r="C1428" t="s">
        <v>3151</v>
      </c>
      <c r="D1428" t="s">
        <v>458</v>
      </c>
      <c r="E1428">
        <v>1136.749902492</v>
      </c>
      <c r="F1428">
        <v>93.74</v>
      </c>
      <c r="G1428">
        <v>27.566549943041</v>
      </c>
      <c r="H1428">
        <v>-1.10318752182696</v>
      </c>
      <c r="I1428">
        <v>18.073199096925698</v>
      </c>
      <c r="J1428">
        <v>4.6179709974921099</v>
      </c>
      <c r="K1428">
        <v>94.352004924512698</v>
      </c>
      <c r="L1428">
        <v>87.652085719862896</v>
      </c>
      <c r="M1428">
        <v>53.115086165740301</v>
      </c>
      <c r="N1428">
        <v>0.49449346727523502</v>
      </c>
      <c r="O1428">
        <v>35.214422871772904</v>
      </c>
      <c r="P1428">
        <v>56.103247293921697</v>
      </c>
      <c r="Q1428">
        <v>-5.4832312588923002E-2</v>
      </c>
    </row>
    <row r="1429" spans="1:17" hidden="1" x14ac:dyDescent="0.3">
      <c r="A1429" t="s">
        <v>3031</v>
      </c>
      <c r="B1429" t="s">
        <v>3032</v>
      </c>
      <c r="C1429" t="s">
        <v>3151</v>
      </c>
      <c r="D1429" t="s">
        <v>580</v>
      </c>
      <c r="E1429">
        <v>1130.0331199499999</v>
      </c>
      <c r="F1429">
        <v>157.15</v>
      </c>
      <c r="G1429">
        <v>-27.685529119832701</v>
      </c>
      <c r="H1429">
        <v>-4.4378418242231898</v>
      </c>
      <c r="I1429">
        <v>8.9403328808167508</v>
      </c>
      <c r="J1429">
        <v>-2.9292631981008901</v>
      </c>
      <c r="K1429">
        <v>168.52296309153601</v>
      </c>
      <c r="L1429">
        <v>158.113481489149</v>
      </c>
      <c r="M1429">
        <v>38.495721312658503</v>
      </c>
      <c r="N1429">
        <v>0.63813658857867295</v>
      </c>
      <c r="O1429">
        <v>40.598154629334999</v>
      </c>
      <c r="P1429">
        <v>61.676954732510197</v>
      </c>
      <c r="Q1429">
        <v>0.12343245006615799</v>
      </c>
    </row>
    <row r="1430" spans="1:17" hidden="1" x14ac:dyDescent="0.3">
      <c r="A1430" t="s">
        <v>3033</v>
      </c>
      <c r="B1430" t="s">
        <v>3034</v>
      </c>
      <c r="C1430" t="s">
        <v>3151</v>
      </c>
      <c r="D1430" t="s">
        <v>21</v>
      </c>
      <c r="E1430">
        <v>1128.7504799999999</v>
      </c>
      <c r="F1430">
        <v>952.05</v>
      </c>
      <c r="G1430">
        <v>-36.206603668575298</v>
      </c>
      <c r="H1430">
        <v>-0.76712967420800604</v>
      </c>
      <c r="I1430">
        <v>-28.261728141655201</v>
      </c>
      <c r="J1430">
        <v>-2.9892934573840502</v>
      </c>
      <c r="K1430">
        <v>1016.46616290015</v>
      </c>
      <c r="L1430">
        <v>1064.13590108834</v>
      </c>
      <c r="M1430">
        <v>30.888411489819202</v>
      </c>
      <c r="N1430">
        <v>1.2692070236255399</v>
      </c>
      <c r="O1430">
        <v>54.130560369728499</v>
      </c>
      <c r="P1430">
        <v>1.2819148936170199</v>
      </c>
      <c r="Q1430">
        <v>0.11530575158687</v>
      </c>
    </row>
    <row r="1431" spans="1:17" hidden="1" x14ac:dyDescent="0.3">
      <c r="A1431" t="s">
        <v>3035</v>
      </c>
      <c r="B1431" t="s">
        <v>3036</v>
      </c>
      <c r="C1431" t="s">
        <v>3151</v>
      </c>
      <c r="D1431" t="s">
        <v>502</v>
      </c>
      <c r="E1431">
        <v>1111.296440024</v>
      </c>
      <c r="F1431">
        <v>212.72</v>
      </c>
      <c r="G1431">
        <v>131.918373958882</v>
      </c>
      <c r="H1431">
        <v>4.41953975090032</v>
      </c>
      <c r="I1431">
        <v>32.043271248938296</v>
      </c>
      <c r="J1431">
        <v>-7.1589319149430803</v>
      </c>
      <c r="K1431">
        <v>196.955604866361</v>
      </c>
      <c r="L1431">
        <v>164.339149803868</v>
      </c>
      <c r="M1431">
        <v>48.408665187708799</v>
      </c>
      <c r="N1431">
        <v>2.0928208151482002</v>
      </c>
      <c r="O1431">
        <v>11.273034975554699</v>
      </c>
      <c r="P1431">
        <v>164.906600249066</v>
      </c>
      <c r="Q1431">
        <v>6.0523544178168E-2</v>
      </c>
    </row>
    <row r="1432" spans="1:17" hidden="1" x14ac:dyDescent="0.3">
      <c r="A1432" t="s">
        <v>3037</v>
      </c>
      <c r="B1432" t="s">
        <v>3038</v>
      </c>
      <c r="C1432" t="s">
        <v>3151</v>
      </c>
      <c r="D1432" t="s">
        <v>400</v>
      </c>
      <c r="E1432">
        <v>1106.8614439999999</v>
      </c>
      <c r="F1432">
        <v>327.5</v>
      </c>
      <c r="G1432">
        <v>1.11459853337663</v>
      </c>
      <c r="H1432">
        <v>2.5214079474287101</v>
      </c>
      <c r="I1432">
        <v>30.6693981650137</v>
      </c>
      <c r="J1432">
        <v>5.5450265762972197</v>
      </c>
      <c r="K1432">
        <v>327.88647549751698</v>
      </c>
      <c r="L1432">
        <v>290.37926018534102</v>
      </c>
      <c r="M1432">
        <v>55.936855397537499</v>
      </c>
      <c r="N1432">
        <v>0.46686465371852298</v>
      </c>
      <c r="O1432">
        <v>18.977099236641202</v>
      </c>
      <c r="P1432">
        <v>66.285859355166195</v>
      </c>
    </row>
    <row r="1433" spans="1:17" hidden="1" x14ac:dyDescent="0.3">
      <c r="A1433" t="s">
        <v>3039</v>
      </c>
      <c r="B1433" t="s">
        <v>3040</v>
      </c>
      <c r="C1433" t="s">
        <v>3151</v>
      </c>
      <c r="D1433" t="s">
        <v>438</v>
      </c>
      <c r="E1433">
        <v>1105.5788194950001</v>
      </c>
      <c r="F1433">
        <v>390.35</v>
      </c>
      <c r="G1433">
        <v>37.492813707889702</v>
      </c>
      <c r="H1433">
        <v>22.211174528184799</v>
      </c>
      <c r="I1433">
        <v>41.060078503496896</v>
      </c>
      <c r="J1433">
        <v>4.0927584108947999</v>
      </c>
      <c r="K1433">
        <v>344.63649772108801</v>
      </c>
      <c r="L1433">
        <v>297.79629288978299</v>
      </c>
      <c r="M1433">
        <v>59.8559843748669</v>
      </c>
      <c r="N1433">
        <v>1.4537700980563599</v>
      </c>
      <c r="O1433">
        <v>4.7777635455360503</v>
      </c>
      <c r="P1433">
        <v>106.370605339677</v>
      </c>
      <c r="Q1433">
        <v>0.10917116386947</v>
      </c>
    </row>
    <row r="1434" spans="1:17" hidden="1" x14ac:dyDescent="0.3">
      <c r="A1434" t="s">
        <v>3041</v>
      </c>
      <c r="B1434" t="s">
        <v>3042</v>
      </c>
      <c r="C1434" t="s">
        <v>3151</v>
      </c>
      <c r="D1434" t="s">
        <v>202</v>
      </c>
      <c r="E1434">
        <v>1104.6566124999999</v>
      </c>
      <c r="F1434">
        <v>121.25</v>
      </c>
      <c r="G1434">
        <v>-22.474207158956698</v>
      </c>
      <c r="H1434">
        <v>-2.1257418320524999</v>
      </c>
      <c r="I1434">
        <v>-19.090498605477599</v>
      </c>
      <c r="J1434">
        <v>1.1701502570387501</v>
      </c>
      <c r="K1434">
        <v>129.100469537696</v>
      </c>
      <c r="L1434">
        <v>130.08529790068101</v>
      </c>
      <c r="M1434">
        <v>43.6217763876544</v>
      </c>
      <c r="N1434">
        <v>0.65106075091467597</v>
      </c>
      <c r="O1434">
        <v>28.659793814432899</v>
      </c>
      <c r="P1434">
        <v>11.2385321100917</v>
      </c>
      <c r="Q1434">
        <v>6.2617029527560999E-2</v>
      </c>
    </row>
    <row r="1435" spans="1:17" hidden="1" x14ac:dyDescent="0.3">
      <c r="A1435" t="s">
        <v>3043</v>
      </c>
      <c r="B1435" t="s">
        <v>3044</v>
      </c>
      <c r="C1435" t="s">
        <v>3151</v>
      </c>
      <c r="D1435" t="s">
        <v>161</v>
      </c>
      <c r="E1435">
        <v>1103.0688</v>
      </c>
      <c r="F1435">
        <v>450.6</v>
      </c>
      <c r="G1435">
        <v>72.736247874702102</v>
      </c>
      <c r="H1435">
        <v>14.788942735974899</v>
      </c>
      <c r="I1435">
        <v>92.520989949845898</v>
      </c>
      <c r="J1435">
        <v>4.5126461094201202</v>
      </c>
      <c r="K1435">
        <v>423.15019149808597</v>
      </c>
      <c r="M1435">
        <v>58.947168517319199</v>
      </c>
      <c r="N1435">
        <v>1.1247986841654301</v>
      </c>
      <c r="O1435">
        <v>23.169107856191701</v>
      </c>
      <c r="P1435">
        <v>121.099116781158</v>
      </c>
    </row>
    <row r="1436" spans="1:17" hidden="1" x14ac:dyDescent="0.3">
      <c r="A1436" t="s">
        <v>3045</v>
      </c>
      <c r="B1436" t="s">
        <v>3046</v>
      </c>
      <c r="C1436" t="s">
        <v>3151</v>
      </c>
      <c r="D1436" t="s">
        <v>580</v>
      </c>
      <c r="E1436">
        <v>1100.330818314</v>
      </c>
      <c r="F1436">
        <v>42.14</v>
      </c>
      <c r="G1436">
        <v>-50.800099079493897</v>
      </c>
      <c r="H1436">
        <v>-10.110460249099599</v>
      </c>
      <c r="I1436">
        <v>-12.5960340210731</v>
      </c>
      <c r="J1436">
        <v>2.34795078936587</v>
      </c>
      <c r="K1436">
        <v>45.643357624577</v>
      </c>
      <c r="L1436">
        <v>46.983700106524097</v>
      </c>
      <c r="M1436">
        <v>42.100697039906301</v>
      </c>
      <c r="N1436">
        <v>0.386043515232531</v>
      </c>
      <c r="O1436">
        <v>59.231134314190697</v>
      </c>
      <c r="P1436">
        <v>15.769230769230701</v>
      </c>
      <c r="Q1436">
        <v>-2.2031773360360999E-2</v>
      </c>
    </row>
    <row r="1437" spans="1:17" hidden="1" x14ac:dyDescent="0.3">
      <c r="A1437" t="s">
        <v>3047</v>
      </c>
      <c r="B1437" t="s">
        <v>3048</v>
      </c>
      <c r="C1437" t="s">
        <v>3151</v>
      </c>
      <c r="D1437" t="s">
        <v>202</v>
      </c>
      <c r="E1437">
        <v>1100.03728798</v>
      </c>
      <c r="F1437">
        <v>693.4</v>
      </c>
      <c r="G1437">
        <v>51.639230980315197</v>
      </c>
      <c r="H1437">
        <v>-6.5717972719284301</v>
      </c>
      <c r="I1437">
        <v>-28.862628857925898</v>
      </c>
      <c r="J1437">
        <v>0.250542625747814</v>
      </c>
      <c r="K1437">
        <v>759.61648552264501</v>
      </c>
      <c r="L1437">
        <v>746.19461033940502</v>
      </c>
      <c r="M1437">
        <v>47.429844713394097</v>
      </c>
      <c r="N1437">
        <v>0.87134091503523903</v>
      </c>
      <c r="O1437">
        <v>57.852610325930101</v>
      </c>
      <c r="P1437">
        <v>84.906666666666595</v>
      </c>
      <c r="Q1437">
        <v>0.14666358108309599</v>
      </c>
    </row>
    <row r="1438" spans="1:17" hidden="1" x14ac:dyDescent="0.3">
      <c r="A1438" t="s">
        <v>3049</v>
      </c>
      <c r="B1438" t="s">
        <v>3050</v>
      </c>
      <c r="C1438" t="s">
        <v>3151</v>
      </c>
      <c r="D1438" t="s">
        <v>91</v>
      </c>
      <c r="E1438">
        <v>1099.8165915</v>
      </c>
      <c r="F1438">
        <v>2593.8000000000002</v>
      </c>
      <c r="G1438">
        <v>94.260238664142193</v>
      </c>
      <c r="H1438">
        <v>2.4736917142609101</v>
      </c>
      <c r="I1438">
        <v>22.944474941972999</v>
      </c>
      <c r="J1438">
        <v>1.4229174016180799</v>
      </c>
      <c r="K1438">
        <v>2617.3213979533698</v>
      </c>
      <c r="L1438">
        <v>2324.7840706776401</v>
      </c>
      <c r="M1438">
        <v>55.516109253829697</v>
      </c>
      <c r="N1438">
        <v>0.58890769425823497</v>
      </c>
      <c r="O1438">
        <v>36.7877245739841</v>
      </c>
      <c r="P1438">
        <v>132.23207091055599</v>
      </c>
      <c r="Q1438">
        <v>0.11772288245038701</v>
      </c>
    </row>
    <row r="1439" spans="1:17" hidden="1" x14ac:dyDescent="0.3">
      <c r="A1439" t="s">
        <v>3051</v>
      </c>
      <c r="B1439" t="s">
        <v>3052</v>
      </c>
      <c r="C1439" t="s">
        <v>3151</v>
      </c>
      <c r="D1439" t="s">
        <v>284</v>
      </c>
      <c r="E1439">
        <v>1096.93544922</v>
      </c>
      <c r="F1439">
        <v>397.8</v>
      </c>
      <c r="G1439">
        <v>-36.486800897179101</v>
      </c>
      <c r="H1439">
        <v>5.6643647878643302</v>
      </c>
      <c r="I1439">
        <v>-11.935636729460301</v>
      </c>
      <c r="J1439">
        <v>-0.72908380194073896</v>
      </c>
      <c r="K1439">
        <v>406.61744417906198</v>
      </c>
      <c r="L1439">
        <v>424.27378580774302</v>
      </c>
      <c r="M1439">
        <v>50.314239601759901</v>
      </c>
      <c r="N1439">
        <v>0.87144011016159195</v>
      </c>
      <c r="O1439">
        <v>29.9522373051784</v>
      </c>
      <c r="P1439">
        <v>8.0684596577017</v>
      </c>
      <c r="Q1439">
        <v>-0.13172721788223399</v>
      </c>
    </row>
    <row r="1440" spans="1:17" hidden="1" x14ac:dyDescent="0.3">
      <c r="A1440" t="s">
        <v>3053</v>
      </c>
      <c r="B1440" t="s">
        <v>3054</v>
      </c>
      <c r="C1440" t="s">
        <v>3151</v>
      </c>
      <c r="D1440" t="s">
        <v>397</v>
      </c>
      <c r="E1440">
        <v>1092.24908478</v>
      </c>
      <c r="F1440">
        <v>86.1</v>
      </c>
      <c r="G1440">
        <v>8.4909950597128994</v>
      </c>
      <c r="H1440">
        <v>-6.7816279773374797</v>
      </c>
      <c r="I1440">
        <v>17.702269741843502</v>
      </c>
      <c r="J1440">
        <v>-12.257392105382101</v>
      </c>
      <c r="K1440">
        <v>93.337317370840495</v>
      </c>
      <c r="L1440">
        <v>79.813382149659503</v>
      </c>
      <c r="M1440">
        <v>31.8827996608821</v>
      </c>
      <c r="N1440">
        <v>0.71435952094650601</v>
      </c>
      <c r="O1440">
        <v>57.607433217189303</v>
      </c>
      <c r="P1440">
        <v>84.763948497854003</v>
      </c>
      <c r="Q1440">
        <v>6.0286618111250002E-2</v>
      </c>
    </row>
    <row r="1441" spans="1:17" hidden="1" x14ac:dyDescent="0.3">
      <c r="A1441" t="s">
        <v>3055</v>
      </c>
      <c r="B1441" t="s">
        <v>3056</v>
      </c>
      <c r="C1441" t="s">
        <v>3151</v>
      </c>
      <c r="D1441" t="s">
        <v>400</v>
      </c>
      <c r="E1441">
        <v>1091.6611917529999</v>
      </c>
      <c r="F1441">
        <v>156.97</v>
      </c>
      <c r="G1441">
        <v>-26.114118256166702</v>
      </c>
      <c r="H1441">
        <v>-7.5505134877864499</v>
      </c>
      <c r="I1441">
        <v>-8.9740889538085806</v>
      </c>
      <c r="J1441">
        <v>-4.3388398995016999</v>
      </c>
      <c r="K1441">
        <v>167.871752770201</v>
      </c>
      <c r="L1441">
        <v>162.48729235525099</v>
      </c>
      <c r="M1441">
        <v>35.782115035422898</v>
      </c>
      <c r="N1441">
        <v>0.25348188808586503</v>
      </c>
      <c r="O1441">
        <v>24.546091609861701</v>
      </c>
      <c r="P1441">
        <v>19.323451159255001</v>
      </c>
      <c r="Q1441">
        <v>-3.74903048319E-4</v>
      </c>
    </row>
    <row r="1442" spans="1:17" hidden="1" x14ac:dyDescent="0.3">
      <c r="A1442" t="s">
        <v>3057</v>
      </c>
      <c r="B1442" t="s">
        <v>3058</v>
      </c>
      <c r="C1442" t="s">
        <v>3151</v>
      </c>
      <c r="D1442" t="s">
        <v>1400</v>
      </c>
      <c r="E1442">
        <v>1088.5</v>
      </c>
      <c r="F1442">
        <v>108.85</v>
      </c>
      <c r="G1442">
        <v>-40.544700378674797</v>
      </c>
      <c r="H1442">
        <v>-3.86173082184491</v>
      </c>
      <c r="I1442">
        <v>-16.898068862673501</v>
      </c>
      <c r="J1442">
        <v>1.1348805976151499</v>
      </c>
      <c r="K1442">
        <v>114.242626144143</v>
      </c>
      <c r="L1442">
        <v>119.75285564025199</v>
      </c>
      <c r="M1442">
        <v>49.612623753782103</v>
      </c>
      <c r="N1442">
        <v>0.79648283588479896</v>
      </c>
      <c r="O1442">
        <v>42.397795130914098</v>
      </c>
      <c r="P1442">
        <v>8.5244267198404806</v>
      </c>
      <c r="Q1442">
        <v>8.6316028986930006E-3</v>
      </c>
    </row>
    <row r="1443" spans="1:17" hidden="1" x14ac:dyDescent="0.3">
      <c r="A1443" t="s">
        <v>3059</v>
      </c>
      <c r="B1443" t="s">
        <v>3060</v>
      </c>
      <c r="C1443" t="s">
        <v>3151</v>
      </c>
      <c r="D1443" t="s">
        <v>502</v>
      </c>
      <c r="E1443">
        <v>1087.95596475</v>
      </c>
      <c r="F1443">
        <v>324.3</v>
      </c>
      <c r="G1443">
        <v>94.878508714637306</v>
      </c>
      <c r="H1443">
        <v>22.964411545772101</v>
      </c>
      <c r="I1443">
        <v>70.375201401868495</v>
      </c>
      <c r="J1443">
        <v>-4.3088602247049597</v>
      </c>
      <c r="K1443">
        <v>294.49486579557998</v>
      </c>
      <c r="L1443">
        <v>237.30346419023201</v>
      </c>
      <c r="M1443">
        <v>55.454048894389302</v>
      </c>
      <c r="N1443">
        <v>1.61233975689863</v>
      </c>
      <c r="O1443">
        <v>4.8103607770582704</v>
      </c>
      <c r="P1443">
        <v>131.642857142857</v>
      </c>
      <c r="Q1443">
        <v>0.113105192099771</v>
      </c>
    </row>
    <row r="1444" spans="1:17" hidden="1" x14ac:dyDescent="0.3">
      <c r="A1444" t="s">
        <v>3061</v>
      </c>
      <c r="B1444" t="s">
        <v>3062</v>
      </c>
      <c r="C1444" t="s">
        <v>3151</v>
      </c>
      <c r="D1444" t="s">
        <v>634</v>
      </c>
      <c r="E1444">
        <v>1083.76199827</v>
      </c>
      <c r="F1444">
        <v>168.1</v>
      </c>
      <c r="G1444">
        <v>-40.704137922852901</v>
      </c>
      <c r="H1444">
        <v>-5.8038645044188302</v>
      </c>
      <c r="I1444">
        <v>-33.913853643688803</v>
      </c>
      <c r="J1444">
        <v>0.18869983535509799</v>
      </c>
      <c r="K1444">
        <v>184.369564557243</v>
      </c>
      <c r="L1444">
        <v>211.227211702967</v>
      </c>
      <c r="M1444">
        <v>39.805974219519499</v>
      </c>
      <c r="N1444">
        <v>0.75954739277826699</v>
      </c>
      <c r="O1444">
        <v>83.135038667459796</v>
      </c>
      <c r="P1444">
        <v>8.7111168596003292</v>
      </c>
      <c r="Q1444">
        <v>7.1946399648624995E-2</v>
      </c>
    </row>
    <row r="1445" spans="1:17" hidden="1" x14ac:dyDescent="0.3">
      <c r="A1445" t="s">
        <v>3063</v>
      </c>
      <c r="B1445" t="s">
        <v>3064</v>
      </c>
      <c r="C1445" t="s">
        <v>3151</v>
      </c>
      <c r="D1445" t="s">
        <v>202</v>
      </c>
      <c r="E1445">
        <v>1082.2745728939999</v>
      </c>
      <c r="F1445">
        <v>167.77</v>
      </c>
      <c r="G1445">
        <v>-62.290969177984302</v>
      </c>
      <c r="H1445">
        <v>-13.8795214812914</v>
      </c>
      <c r="I1445">
        <v>-42.506227102840498</v>
      </c>
      <c r="J1445">
        <v>-3.1657067614156502</v>
      </c>
      <c r="M1445">
        <v>36.336106848520103</v>
      </c>
      <c r="O1445">
        <v>61.465101031173603</v>
      </c>
      <c r="P1445">
        <v>6.18354430379748</v>
      </c>
    </row>
    <row r="1446" spans="1:17" hidden="1" x14ac:dyDescent="0.3">
      <c r="A1446" t="s">
        <v>3065</v>
      </c>
      <c r="B1446" t="s">
        <v>3066</v>
      </c>
      <c r="C1446" t="s">
        <v>3151</v>
      </c>
      <c r="D1446" t="s">
        <v>284</v>
      </c>
      <c r="E1446">
        <v>1079.4654538</v>
      </c>
      <c r="F1446">
        <v>88.6</v>
      </c>
      <c r="G1446">
        <v>-31.902594426594401</v>
      </c>
      <c r="H1446">
        <v>6.1355454166226897</v>
      </c>
      <c r="I1446">
        <v>-9.80321993755914</v>
      </c>
      <c r="J1446">
        <v>2.41954328103553</v>
      </c>
      <c r="K1446">
        <v>89.254691802895096</v>
      </c>
      <c r="L1446">
        <v>87.985955280574998</v>
      </c>
      <c r="M1446">
        <v>53.849672789416999</v>
      </c>
      <c r="N1446">
        <v>0.26349592699465302</v>
      </c>
      <c r="O1446">
        <v>32.054176072234696</v>
      </c>
      <c r="P1446">
        <v>30.294117647058801</v>
      </c>
      <c r="Q1446">
        <v>0.13477690927723601</v>
      </c>
    </row>
    <row r="1447" spans="1:17" hidden="1" x14ac:dyDescent="0.3">
      <c r="A1447" t="s">
        <v>3067</v>
      </c>
      <c r="B1447" t="s">
        <v>3068</v>
      </c>
      <c r="C1447" t="s">
        <v>3151</v>
      </c>
      <c r="E1447">
        <v>1077.2094320000001</v>
      </c>
      <c r="F1447">
        <v>2.06</v>
      </c>
      <c r="G1447">
        <v>123.36267481678</v>
      </c>
      <c r="H1447">
        <v>1.43020325800931</v>
      </c>
      <c r="I1447">
        <v>-48.223196096665703</v>
      </c>
      <c r="J1447">
        <v>14.999851896507099</v>
      </c>
      <c r="K1447">
        <v>2.17337553550135</v>
      </c>
      <c r="L1447">
        <v>2.36328187179714</v>
      </c>
      <c r="M1447">
        <v>53.599694771157303</v>
      </c>
      <c r="N1447">
        <v>0.381983339453277</v>
      </c>
      <c r="O1447">
        <v>100.485436893203</v>
      </c>
      <c r="P1447">
        <v>150.22775584573299</v>
      </c>
    </row>
    <row r="1448" spans="1:17" hidden="1" x14ac:dyDescent="0.3">
      <c r="A1448" t="s">
        <v>3069</v>
      </c>
      <c r="B1448" t="s">
        <v>3070</v>
      </c>
      <c r="C1448" t="s">
        <v>3151</v>
      </c>
      <c r="D1448" t="s">
        <v>131</v>
      </c>
      <c r="E1448">
        <v>1073.7316548399999</v>
      </c>
      <c r="F1448">
        <v>216.22</v>
      </c>
      <c r="G1448">
        <v>6.1524520377962899</v>
      </c>
      <c r="H1448">
        <v>-0.18884175198986899</v>
      </c>
      <c r="I1448">
        <v>22.121931736361699</v>
      </c>
      <c r="J1448">
        <v>2.54936590318162</v>
      </c>
      <c r="K1448">
        <v>224.51068725096101</v>
      </c>
      <c r="L1448">
        <v>197.79884777776999</v>
      </c>
      <c r="M1448">
        <v>52.852326103214402</v>
      </c>
      <c r="N1448">
        <v>0.26962276825422798</v>
      </c>
      <c r="O1448">
        <v>30.422717602441899</v>
      </c>
      <c r="P1448">
        <v>67.223511214230399</v>
      </c>
    </row>
    <row r="1449" spans="1:17" hidden="1" x14ac:dyDescent="0.3">
      <c r="A1449" t="s">
        <v>3071</v>
      </c>
      <c r="B1449" t="s">
        <v>3072</v>
      </c>
      <c r="C1449" t="s">
        <v>3151</v>
      </c>
      <c r="D1449" t="s">
        <v>268</v>
      </c>
      <c r="E1449">
        <v>1073.3320000000001</v>
      </c>
      <c r="F1449">
        <v>8256.4</v>
      </c>
      <c r="G1449">
        <v>3.3332978779136</v>
      </c>
      <c r="H1449">
        <v>7.3761559687024896</v>
      </c>
      <c r="I1449">
        <v>-18.798784050495499</v>
      </c>
      <c r="J1449">
        <v>-0.65051828527205402</v>
      </c>
      <c r="K1449">
        <v>8311.1303221371109</v>
      </c>
      <c r="L1449">
        <v>8123.5103069504503</v>
      </c>
      <c r="M1449">
        <v>43.989769453583399</v>
      </c>
      <c r="N1449">
        <v>0.78027452671653497</v>
      </c>
      <c r="O1449">
        <v>21.7358655103919</v>
      </c>
      <c r="P1449">
        <v>31.994692331057799</v>
      </c>
      <c r="Q1449">
        <v>0.19740818580036501</v>
      </c>
    </row>
    <row r="1450" spans="1:17" hidden="1" x14ac:dyDescent="0.3">
      <c r="A1450" t="s">
        <v>3073</v>
      </c>
      <c r="B1450" t="s">
        <v>3074</v>
      </c>
      <c r="C1450" t="s">
        <v>3151</v>
      </c>
      <c r="D1450" t="s">
        <v>91</v>
      </c>
      <c r="E1450">
        <v>1072.55254416</v>
      </c>
      <c r="F1450">
        <v>420.6</v>
      </c>
      <c r="G1450">
        <v>54.0770570652614</v>
      </c>
      <c r="H1450">
        <v>-12.072453824491401</v>
      </c>
      <c r="I1450">
        <v>-17.0931759242835</v>
      </c>
      <c r="J1450">
        <v>-4.6000528731993704</v>
      </c>
      <c r="K1450">
        <v>491.80640968715301</v>
      </c>
      <c r="L1450">
        <v>470.512909413709</v>
      </c>
      <c r="M1450">
        <v>25.427241402525599</v>
      </c>
      <c r="N1450">
        <v>0.87733552470311704</v>
      </c>
      <c r="O1450">
        <v>68.806466951973306</v>
      </c>
      <c r="P1450">
        <v>86.850288760550796</v>
      </c>
      <c r="Q1450">
        <v>0.145630970409241</v>
      </c>
    </row>
    <row r="1451" spans="1:17" hidden="1" x14ac:dyDescent="0.3">
      <c r="A1451" t="s">
        <v>3075</v>
      </c>
      <c r="B1451" t="s">
        <v>3076</v>
      </c>
      <c r="C1451" t="s">
        <v>3151</v>
      </c>
      <c r="D1451" t="s">
        <v>400</v>
      </c>
      <c r="E1451">
        <v>1064.71149984</v>
      </c>
      <c r="F1451">
        <v>53.4</v>
      </c>
      <c r="G1451">
        <v>-55.522395658210897</v>
      </c>
      <c r="H1451">
        <v>2.7225020489254401</v>
      </c>
      <c r="I1451">
        <v>-32.238012394593397</v>
      </c>
      <c r="J1451">
        <v>4.2780849680344302</v>
      </c>
      <c r="K1451">
        <v>55.752927697323699</v>
      </c>
      <c r="L1451">
        <v>64.230064642426598</v>
      </c>
      <c r="M1451">
        <v>55.069673991178099</v>
      </c>
      <c r="N1451">
        <v>0.48498557861338099</v>
      </c>
      <c r="O1451">
        <v>59.176029962546799</v>
      </c>
      <c r="P1451">
        <v>6.5655557772899602</v>
      </c>
      <c r="Q1451">
        <v>-6.1158336362437997E-2</v>
      </c>
    </row>
    <row r="1452" spans="1:17" hidden="1" x14ac:dyDescent="0.3">
      <c r="A1452" t="s">
        <v>3077</v>
      </c>
      <c r="B1452" t="s">
        <v>3078</v>
      </c>
      <c r="C1452" t="s">
        <v>3151</v>
      </c>
      <c r="D1452" t="s">
        <v>265</v>
      </c>
      <c r="E1452">
        <v>1060.7263182629999</v>
      </c>
      <c r="F1452">
        <v>199.91</v>
      </c>
      <c r="G1452">
        <v>33.126915769767002</v>
      </c>
      <c r="H1452">
        <v>13.405709849282101</v>
      </c>
      <c r="I1452">
        <v>37.154870281400598</v>
      </c>
      <c r="J1452">
        <v>10.081959959384401</v>
      </c>
      <c r="K1452">
        <v>187.63389430526399</v>
      </c>
      <c r="L1452">
        <v>160.29406654509401</v>
      </c>
      <c r="M1452">
        <v>67.329968284847098</v>
      </c>
      <c r="N1452">
        <v>0.46271018529194102</v>
      </c>
      <c r="O1452">
        <v>12.685708568856001</v>
      </c>
      <c r="P1452">
        <v>86.657329598505996</v>
      </c>
    </row>
    <row r="1453" spans="1:17" hidden="1" x14ac:dyDescent="0.3">
      <c r="A1453" t="s">
        <v>3079</v>
      </c>
      <c r="B1453" t="s">
        <v>3080</v>
      </c>
      <c r="C1453" t="s">
        <v>3151</v>
      </c>
      <c r="D1453" t="s">
        <v>265</v>
      </c>
      <c r="E1453">
        <v>1057.760268775</v>
      </c>
      <c r="F1453">
        <v>906.85</v>
      </c>
      <c r="G1453">
        <v>-2.3661793265910398</v>
      </c>
      <c r="H1453">
        <v>-8.1844599679243792</v>
      </c>
      <c r="I1453">
        <v>-19.207276938304702</v>
      </c>
      <c r="J1453">
        <v>-1.4302445959154699</v>
      </c>
      <c r="K1453">
        <v>970.86592456521203</v>
      </c>
      <c r="L1453">
        <v>932.15820992842703</v>
      </c>
      <c r="M1453">
        <v>29.5515765081085</v>
      </c>
      <c r="N1453">
        <v>0.445732832773376</v>
      </c>
      <c r="O1453">
        <v>23.498924849754601</v>
      </c>
      <c r="P1453">
        <v>32.969208211143702</v>
      </c>
      <c r="Q1453">
        <v>6.0934355654043003E-2</v>
      </c>
    </row>
    <row r="1454" spans="1:17" hidden="1" x14ac:dyDescent="0.3">
      <c r="A1454" t="s">
        <v>3081</v>
      </c>
      <c r="B1454" t="s">
        <v>3082</v>
      </c>
      <c r="C1454" t="s">
        <v>3151</v>
      </c>
      <c r="D1454" t="s">
        <v>3083</v>
      </c>
      <c r="E1454">
        <v>1055.366025845</v>
      </c>
      <c r="F1454">
        <v>989.65</v>
      </c>
      <c r="G1454">
        <v>1139.48168800495</v>
      </c>
      <c r="H1454">
        <v>23.287882946166501</v>
      </c>
      <c r="I1454">
        <v>684.95647577208103</v>
      </c>
      <c r="J1454">
        <v>0.79530644196169897</v>
      </c>
      <c r="K1454">
        <v>825.81555847018797</v>
      </c>
      <c r="L1454">
        <v>455.23426115756803</v>
      </c>
      <c r="M1454">
        <v>95.331975044024105</v>
      </c>
      <c r="N1454">
        <v>0.13636363636363599</v>
      </c>
      <c r="O1454">
        <v>0</v>
      </c>
      <c r="P1454">
        <v>1370.5052005943501</v>
      </c>
      <c r="Q1454">
        <v>0.312398287877172</v>
      </c>
    </row>
    <row r="1455" spans="1:17" hidden="1" x14ac:dyDescent="0.3">
      <c r="A1455" t="s">
        <v>3084</v>
      </c>
      <c r="B1455" t="s">
        <v>3085</v>
      </c>
      <c r="C1455" t="s">
        <v>3151</v>
      </c>
      <c r="D1455" t="s">
        <v>3086</v>
      </c>
      <c r="E1455">
        <v>1042.4610829349999</v>
      </c>
      <c r="F1455">
        <v>1006.45</v>
      </c>
      <c r="G1455">
        <v>193.66039667805299</v>
      </c>
      <c r="H1455">
        <v>21.1637527138632</v>
      </c>
      <c r="I1455">
        <v>83.571299614102003</v>
      </c>
      <c r="J1455">
        <v>8.5672990658905395</v>
      </c>
      <c r="K1455">
        <v>879.42323659898705</v>
      </c>
      <c r="L1455">
        <v>689.35609899154701</v>
      </c>
      <c r="M1455">
        <v>67.046877263860196</v>
      </c>
      <c r="N1455">
        <v>1.1803297458209201</v>
      </c>
      <c r="O1455">
        <v>5.7181181380098396</v>
      </c>
      <c r="P1455">
        <v>229.98360655737699</v>
      </c>
    </row>
    <row r="1456" spans="1:17" hidden="1" x14ac:dyDescent="0.3">
      <c r="A1456" t="s">
        <v>3087</v>
      </c>
      <c r="B1456" t="s">
        <v>3088</v>
      </c>
      <c r="C1456" t="s">
        <v>3151</v>
      </c>
      <c r="D1456" t="s">
        <v>21</v>
      </c>
      <c r="E1456">
        <v>1036.6336799999999</v>
      </c>
      <c r="F1456">
        <v>572</v>
      </c>
      <c r="G1456">
        <v>37.196298578103402</v>
      </c>
      <c r="H1456">
        <v>-1.6365068375682099</v>
      </c>
      <c r="I1456">
        <v>22.419321449179801</v>
      </c>
      <c r="J1456">
        <v>-0.75713247485934099</v>
      </c>
      <c r="K1456">
        <v>552.29421827517001</v>
      </c>
      <c r="L1456">
        <v>495.31398448214998</v>
      </c>
      <c r="M1456">
        <v>30.0409329122831</v>
      </c>
      <c r="N1456">
        <v>0.745075803786307</v>
      </c>
      <c r="O1456">
        <v>20.786713286713201</v>
      </c>
      <c r="P1456">
        <v>70.746268656716396</v>
      </c>
    </row>
    <row r="1457" spans="1:17" hidden="1" x14ac:dyDescent="0.3">
      <c r="A1457" t="s">
        <v>3089</v>
      </c>
      <c r="B1457" t="s">
        <v>3090</v>
      </c>
      <c r="C1457" t="s">
        <v>3151</v>
      </c>
      <c r="D1457" t="s">
        <v>438</v>
      </c>
      <c r="E1457">
        <v>1035.360938136</v>
      </c>
      <c r="F1457">
        <v>42.14</v>
      </c>
      <c r="G1457">
        <v>-17.125497695619</v>
      </c>
      <c r="H1457">
        <v>1.56457361094546</v>
      </c>
      <c r="I1457">
        <v>-35.169076155173698</v>
      </c>
      <c r="J1457">
        <v>9.3770125056821403</v>
      </c>
      <c r="K1457">
        <v>43.776098645297999</v>
      </c>
      <c r="L1457">
        <v>48.717214137570103</v>
      </c>
      <c r="M1457">
        <v>63.136843262055301</v>
      </c>
      <c r="N1457">
        <v>0.685143170236021</v>
      </c>
      <c r="O1457">
        <v>95.7759848125296</v>
      </c>
      <c r="P1457">
        <v>12.0744680851063</v>
      </c>
    </row>
    <row r="1458" spans="1:17" hidden="1" x14ac:dyDescent="0.3">
      <c r="A1458" t="s">
        <v>3091</v>
      </c>
      <c r="B1458" t="s">
        <v>3092</v>
      </c>
      <c r="C1458" t="s">
        <v>3151</v>
      </c>
      <c r="D1458" t="s">
        <v>244</v>
      </c>
      <c r="E1458">
        <v>1034.3864575</v>
      </c>
      <c r="F1458">
        <v>3259.45</v>
      </c>
      <c r="G1458">
        <v>1278.0702637986301</v>
      </c>
      <c r="H1458">
        <v>-13.3569001041466</v>
      </c>
      <c r="I1458">
        <v>483.65336374100701</v>
      </c>
      <c r="J1458">
        <v>-15.179713456403499</v>
      </c>
      <c r="K1458">
        <v>3642.1742442603099</v>
      </c>
      <c r="L1458">
        <v>2038.34754272225</v>
      </c>
      <c r="M1458">
        <v>10.800836455348101</v>
      </c>
      <c r="N1458">
        <v>9.3975961176252204E-2</v>
      </c>
      <c r="O1458">
        <v>50.244673181058097</v>
      </c>
      <c r="P1458">
        <v>1377.5385312783301</v>
      </c>
      <c r="Q1458">
        <v>0.32398637027295102</v>
      </c>
    </row>
    <row r="1459" spans="1:17" hidden="1" x14ac:dyDescent="0.3">
      <c r="A1459" t="s">
        <v>3093</v>
      </c>
      <c r="B1459" t="s">
        <v>3094</v>
      </c>
      <c r="C1459" t="s">
        <v>3151</v>
      </c>
      <c r="D1459" t="s">
        <v>117</v>
      </c>
      <c r="E1459">
        <v>1032.0082344</v>
      </c>
      <c r="F1459">
        <v>118.62</v>
      </c>
      <c r="G1459">
        <v>-54.158982346758002</v>
      </c>
      <c r="H1459">
        <v>-7.42608866440023</v>
      </c>
      <c r="I1459">
        <v>-32.075596620580598</v>
      </c>
      <c r="J1459">
        <v>0.82904747949860802</v>
      </c>
      <c r="K1459">
        <v>129.949324790628</v>
      </c>
      <c r="L1459">
        <v>139.67793978454901</v>
      </c>
      <c r="M1459">
        <v>45.616466384685403</v>
      </c>
      <c r="N1459">
        <v>0.50756152199262905</v>
      </c>
      <c r="O1459">
        <v>63.8003709323891</v>
      </c>
      <c r="P1459">
        <v>11.6738843908868</v>
      </c>
      <c r="Q1459">
        <v>3.3911487428651001E-2</v>
      </c>
    </row>
    <row r="1460" spans="1:17" hidden="1" x14ac:dyDescent="0.3">
      <c r="A1460" t="s">
        <v>3095</v>
      </c>
      <c r="B1460" t="s">
        <v>3096</v>
      </c>
      <c r="C1460" t="s">
        <v>3151</v>
      </c>
      <c r="D1460" t="s">
        <v>202</v>
      </c>
      <c r="E1460">
        <v>1027.942</v>
      </c>
      <c r="F1460">
        <v>94.96</v>
      </c>
      <c r="G1460">
        <v>-37.826168698900801</v>
      </c>
      <c r="H1460">
        <v>-2.60273747682246</v>
      </c>
      <c r="I1460">
        <v>-25.6744238230756</v>
      </c>
      <c r="J1460">
        <v>4.5565677032229601</v>
      </c>
      <c r="K1460">
        <v>99.103368589426097</v>
      </c>
      <c r="L1460">
        <v>106.33101054273899</v>
      </c>
      <c r="M1460">
        <v>46.648048601650601</v>
      </c>
      <c r="N1460">
        <v>0.72785394036892004</v>
      </c>
      <c r="O1460">
        <v>51.642796967144001</v>
      </c>
      <c r="P1460">
        <v>11.7176470588235</v>
      </c>
      <c r="Q1460">
        <v>1.5091121768212999E-2</v>
      </c>
    </row>
    <row r="1461" spans="1:17" hidden="1" x14ac:dyDescent="0.3">
      <c r="A1461" t="s">
        <v>3097</v>
      </c>
      <c r="B1461" t="s">
        <v>3098</v>
      </c>
      <c r="C1461" t="s">
        <v>3151</v>
      </c>
      <c r="D1461" t="s">
        <v>502</v>
      </c>
      <c r="E1461">
        <v>1027.1213399999999</v>
      </c>
      <c r="F1461">
        <v>1278.1500000000001</v>
      </c>
      <c r="G1461">
        <v>47.388497703153902</v>
      </c>
      <c r="H1461">
        <v>3.6637410513299802</v>
      </c>
      <c r="I1461">
        <v>-3.1488053711121999</v>
      </c>
      <c r="J1461">
        <v>0.56960794402410897</v>
      </c>
      <c r="K1461">
        <v>1271.7678609602999</v>
      </c>
      <c r="L1461">
        <v>1196.36559640924</v>
      </c>
      <c r="M1461">
        <v>51.794243831029704</v>
      </c>
      <c r="N1461">
        <v>1.74214049279296</v>
      </c>
      <c r="O1461">
        <v>26.730039510229599</v>
      </c>
      <c r="P1461">
        <v>77.004570004154502</v>
      </c>
      <c r="Q1461">
        <v>0.13115866834856299</v>
      </c>
    </row>
    <row r="1462" spans="1:17" hidden="1" x14ac:dyDescent="0.3">
      <c r="A1462" t="s">
        <v>3099</v>
      </c>
      <c r="B1462" t="s">
        <v>3100</v>
      </c>
      <c r="C1462" t="s">
        <v>3151</v>
      </c>
      <c r="D1462" t="s">
        <v>502</v>
      </c>
      <c r="E1462">
        <v>1023.9585552</v>
      </c>
      <c r="F1462">
        <v>1008</v>
      </c>
      <c r="G1462">
        <v>333.19881673462498</v>
      </c>
      <c r="H1462">
        <v>34.325377249298299</v>
      </c>
      <c r="I1462">
        <v>201.93253658267199</v>
      </c>
      <c r="J1462">
        <v>-1.1654778717637899</v>
      </c>
      <c r="K1462">
        <v>761.46278399688504</v>
      </c>
      <c r="L1462">
        <v>470.22485202858297</v>
      </c>
      <c r="M1462">
        <v>86.151440034193499</v>
      </c>
      <c r="N1462">
        <v>0.33461097024935399</v>
      </c>
      <c r="O1462">
        <v>3.2142857142857202</v>
      </c>
      <c r="P1462">
        <v>391.22807017543801</v>
      </c>
      <c r="Q1462">
        <v>0.16865045575914001</v>
      </c>
    </row>
    <row r="1463" spans="1:17" hidden="1" x14ac:dyDescent="0.3">
      <c r="A1463" t="s">
        <v>3101</v>
      </c>
      <c r="B1463" t="s">
        <v>3102</v>
      </c>
      <c r="C1463" t="s">
        <v>3151</v>
      </c>
      <c r="D1463" t="s">
        <v>989</v>
      </c>
      <c r="E1463">
        <v>1021.43180055</v>
      </c>
      <c r="F1463">
        <v>724.85</v>
      </c>
      <c r="G1463">
        <v>-30.205526421671401</v>
      </c>
      <c r="H1463">
        <v>-13.8673746402836</v>
      </c>
      <c r="I1463">
        <v>0.87259871839336101</v>
      </c>
      <c r="J1463">
        <v>-2.0346955370606601</v>
      </c>
      <c r="K1463">
        <v>814.66721523096305</v>
      </c>
      <c r="L1463">
        <v>738.31171076962903</v>
      </c>
      <c r="M1463">
        <v>36.348434703607701</v>
      </c>
      <c r="N1463">
        <v>0.28519794012893401</v>
      </c>
      <c r="O1463">
        <v>39.339173622128698</v>
      </c>
      <c r="P1463">
        <v>38.860153256704898</v>
      </c>
      <c r="Q1463">
        <v>0.101057227360768</v>
      </c>
    </row>
    <row r="1464" spans="1:17" hidden="1" x14ac:dyDescent="0.3">
      <c r="A1464" t="s">
        <v>3103</v>
      </c>
      <c r="B1464" t="s">
        <v>3104</v>
      </c>
      <c r="C1464" t="s">
        <v>3151</v>
      </c>
      <c r="D1464" t="s">
        <v>51</v>
      </c>
      <c r="E1464">
        <v>1020.96682506</v>
      </c>
      <c r="F1464">
        <v>794.7</v>
      </c>
      <c r="G1464">
        <v>38.301706875027598</v>
      </c>
      <c r="H1464">
        <v>3.7589355585452</v>
      </c>
      <c r="I1464">
        <v>20.336688463218799</v>
      </c>
      <c r="J1464">
        <v>-2.43266934821987</v>
      </c>
      <c r="K1464">
        <v>803.74898675848306</v>
      </c>
      <c r="L1464">
        <v>734.04596186794697</v>
      </c>
      <c r="M1464">
        <v>53.225981440042801</v>
      </c>
      <c r="N1464">
        <v>0.96522709293745901</v>
      </c>
      <c r="O1464">
        <v>19.548257203976299</v>
      </c>
      <c r="P1464">
        <v>67.658227848101205</v>
      </c>
      <c r="Q1464">
        <v>7.9458567424264007E-2</v>
      </c>
    </row>
    <row r="1465" spans="1:17" hidden="1" x14ac:dyDescent="0.3">
      <c r="A1465" t="s">
        <v>3105</v>
      </c>
      <c r="B1465" t="s">
        <v>3106</v>
      </c>
      <c r="C1465" t="s">
        <v>3151</v>
      </c>
      <c r="D1465" t="s">
        <v>473</v>
      </c>
      <c r="E1465">
        <v>1020.09009557</v>
      </c>
      <c r="F1465">
        <v>141.69999999999999</v>
      </c>
      <c r="G1465">
        <v>-26.8650810289523</v>
      </c>
      <c r="H1465">
        <v>4.1534951049289202</v>
      </c>
      <c r="I1465">
        <v>-22.4327881772255</v>
      </c>
      <c r="J1465">
        <v>-1.5001860455174201</v>
      </c>
      <c r="K1465">
        <v>150.13180471924599</v>
      </c>
      <c r="L1465">
        <v>158.34548250275199</v>
      </c>
      <c r="M1465">
        <v>41.105506032395198</v>
      </c>
      <c r="N1465">
        <v>0.48395659910342498</v>
      </c>
      <c r="O1465">
        <v>53.175723359209599</v>
      </c>
      <c r="P1465">
        <v>11.6187475384009</v>
      </c>
      <c r="Q1465">
        <v>4.9037790487018999E-2</v>
      </c>
    </row>
    <row r="1466" spans="1:17" hidden="1" x14ac:dyDescent="0.3">
      <c r="A1466" t="s">
        <v>3107</v>
      </c>
      <c r="B1466" t="s">
        <v>3108</v>
      </c>
      <c r="C1466" t="s">
        <v>3151</v>
      </c>
      <c r="D1466" t="s">
        <v>131</v>
      </c>
      <c r="E1466">
        <v>1019.362806</v>
      </c>
      <c r="F1466">
        <v>810</v>
      </c>
      <c r="G1466">
        <v>40.819423680705</v>
      </c>
      <c r="H1466">
        <v>10.444151149864</v>
      </c>
      <c r="I1466">
        <v>2.6906327225703301</v>
      </c>
      <c r="J1466">
        <v>5.4767108632880896</v>
      </c>
      <c r="K1466">
        <v>833.29660722071503</v>
      </c>
      <c r="L1466">
        <v>767.16837014071098</v>
      </c>
      <c r="M1466">
        <v>58.284160565758199</v>
      </c>
      <c r="N1466">
        <v>1.1201787179720899</v>
      </c>
      <c r="O1466">
        <v>78.086419753086403</v>
      </c>
      <c r="P1466">
        <v>95.180722891566205</v>
      </c>
    </row>
    <row r="1467" spans="1:17" hidden="1" x14ac:dyDescent="0.3">
      <c r="A1467" t="s">
        <v>3109</v>
      </c>
      <c r="B1467" t="s">
        <v>3110</v>
      </c>
      <c r="C1467" t="s">
        <v>3151</v>
      </c>
      <c r="D1467" t="s">
        <v>1591</v>
      </c>
      <c r="E1467">
        <v>1018.82348553799</v>
      </c>
      <c r="F1467">
        <v>175.66</v>
      </c>
      <c r="G1467">
        <v>-61.148657534751102</v>
      </c>
      <c r="H1467">
        <v>-12.671568120819799</v>
      </c>
      <c r="I1467">
        <v>-39.179295273870402</v>
      </c>
      <c r="J1467">
        <v>-2.64100792118193</v>
      </c>
      <c r="K1467">
        <v>206.35815193453399</v>
      </c>
      <c r="L1467">
        <v>229.18319062149999</v>
      </c>
      <c r="M1467">
        <v>33.106445697290702</v>
      </c>
      <c r="N1467">
        <v>0.63596404399918705</v>
      </c>
      <c r="O1467">
        <v>69.361266082204196</v>
      </c>
      <c r="P1467">
        <v>5.4381752701080304</v>
      </c>
      <c r="Q1467">
        <v>-4.4057800374201997E-2</v>
      </c>
    </row>
    <row r="1468" spans="1:17" hidden="1" x14ac:dyDescent="0.3">
      <c r="A1468" t="s">
        <v>3111</v>
      </c>
      <c r="B1468" t="s">
        <v>3112</v>
      </c>
      <c r="C1468" t="s">
        <v>3151</v>
      </c>
      <c r="D1468" t="s">
        <v>277</v>
      </c>
      <c r="E1468">
        <v>1018.25156155</v>
      </c>
      <c r="F1468">
        <v>417.85</v>
      </c>
      <c r="G1468">
        <v>-26.6372086374916</v>
      </c>
      <c r="H1468">
        <v>1.88578375364191</v>
      </c>
      <c r="I1468">
        <v>1.1008908196542</v>
      </c>
      <c r="J1468">
        <v>7.0468915294585202</v>
      </c>
      <c r="K1468">
        <v>418.476670193617</v>
      </c>
      <c r="L1468">
        <v>428.72434479638702</v>
      </c>
      <c r="M1468">
        <v>59.469439182456497</v>
      </c>
      <c r="N1468">
        <v>0.88654164297298399</v>
      </c>
      <c r="O1468">
        <v>22.436280962067698</v>
      </c>
      <c r="P1468">
        <v>15.5398866307203</v>
      </c>
      <c r="Q1468">
        <v>-2.2599464936928E-2</v>
      </c>
    </row>
    <row r="1469" spans="1:17" hidden="1" x14ac:dyDescent="0.3">
      <c r="A1469" t="s">
        <v>3113</v>
      </c>
      <c r="B1469" t="s">
        <v>3114</v>
      </c>
      <c r="C1469" t="s">
        <v>3151</v>
      </c>
      <c r="D1469" t="s">
        <v>1522</v>
      </c>
      <c r="E1469">
        <v>1015.55753124</v>
      </c>
      <c r="F1469">
        <v>36.82</v>
      </c>
      <c r="G1469">
        <v>-26.6200497193961</v>
      </c>
      <c r="H1469">
        <v>-3.9471917666093899</v>
      </c>
      <c r="I1469">
        <v>12.717936627775901</v>
      </c>
      <c r="J1469">
        <v>-0.30561098923095897</v>
      </c>
      <c r="K1469">
        <v>34.558943230923603</v>
      </c>
      <c r="L1469">
        <v>34.314423565022402</v>
      </c>
      <c r="M1469">
        <v>45.750075008675701</v>
      </c>
      <c r="N1469">
        <v>0.382934318338297</v>
      </c>
      <c r="O1469">
        <v>23.438348723519798</v>
      </c>
      <c r="P1469">
        <v>29.1929824561403</v>
      </c>
      <c r="Q1469">
        <v>2.7504167688941001E-2</v>
      </c>
    </row>
    <row r="1470" spans="1:17" hidden="1" x14ac:dyDescent="0.3">
      <c r="A1470" t="s">
        <v>3115</v>
      </c>
      <c r="B1470" t="s">
        <v>3116</v>
      </c>
      <c r="C1470" t="s">
        <v>3151</v>
      </c>
      <c r="D1470" t="s">
        <v>114</v>
      </c>
      <c r="E1470">
        <v>1015.2405625599999</v>
      </c>
      <c r="F1470">
        <v>340.9</v>
      </c>
      <c r="G1470">
        <v>110.695894580803</v>
      </c>
      <c r="H1470">
        <v>0.102948328778416</v>
      </c>
      <c r="I1470">
        <v>-7.34365083209999</v>
      </c>
      <c r="J1470">
        <v>-5.6408936704610202</v>
      </c>
      <c r="K1470">
        <v>351.80522159821902</v>
      </c>
      <c r="L1470">
        <v>320.19878989498397</v>
      </c>
      <c r="M1470">
        <v>44.488638892071499</v>
      </c>
      <c r="N1470">
        <v>1.4418258500393499</v>
      </c>
      <c r="O1470">
        <v>24.200645350542601</v>
      </c>
      <c r="P1470">
        <v>139.901477832512</v>
      </c>
      <c r="Q1470">
        <v>8.7738965509083999E-2</v>
      </c>
    </row>
    <row r="1471" spans="1:17" hidden="1" x14ac:dyDescent="0.3">
      <c r="A1471" t="s">
        <v>3117</v>
      </c>
      <c r="B1471" t="s">
        <v>3118</v>
      </c>
      <c r="C1471" t="s">
        <v>3151</v>
      </c>
      <c r="D1471" t="s">
        <v>397</v>
      </c>
      <c r="E1471">
        <v>1014.5958975</v>
      </c>
      <c r="F1471">
        <v>318.95</v>
      </c>
      <c r="G1471">
        <v>-23.728460172040499</v>
      </c>
      <c r="H1471">
        <v>6.2685496518904102</v>
      </c>
      <c r="I1471">
        <v>-3.7264828293756702</v>
      </c>
      <c r="J1471">
        <v>1.29232433460583</v>
      </c>
      <c r="K1471">
        <v>305.71019526468302</v>
      </c>
      <c r="L1471">
        <v>320.930222378704</v>
      </c>
      <c r="M1471">
        <v>50.591467196754898</v>
      </c>
      <c r="N1471">
        <v>0.94834245117557203</v>
      </c>
      <c r="O1471">
        <v>58.880702304436397</v>
      </c>
      <c r="P1471">
        <v>15.7083257754398</v>
      </c>
      <c r="Q1471">
        <v>-3.9709532133216999E-2</v>
      </c>
    </row>
    <row r="1472" spans="1:17" hidden="1" x14ac:dyDescent="0.3">
      <c r="A1472" t="s">
        <v>3119</v>
      </c>
      <c r="B1472" t="s">
        <v>3120</v>
      </c>
      <c r="C1472" t="s">
        <v>3151</v>
      </c>
      <c r="D1472" t="s">
        <v>51</v>
      </c>
      <c r="E1472">
        <v>1012.63612359</v>
      </c>
      <c r="F1472">
        <v>1469.3</v>
      </c>
      <c r="G1472">
        <v>113.236234437997</v>
      </c>
      <c r="H1472">
        <v>-4.7917624604019</v>
      </c>
      <c r="I1472">
        <v>-20.487929712884402</v>
      </c>
      <c r="J1472">
        <v>1.49346552497663</v>
      </c>
      <c r="K1472">
        <v>1510.58593328697</v>
      </c>
      <c r="L1472">
        <v>1357.8016693191501</v>
      </c>
      <c r="M1472">
        <v>57.006438821960103</v>
      </c>
      <c r="N1472">
        <v>0.40138929390617001</v>
      </c>
      <c r="O1472">
        <v>26.182535901449601</v>
      </c>
      <c r="P1472">
        <v>186.32953327486999</v>
      </c>
      <c r="Q1472">
        <v>0.122119287763527</v>
      </c>
    </row>
    <row r="1473" spans="1:17" hidden="1" x14ac:dyDescent="0.3">
      <c r="A1473" t="s">
        <v>3121</v>
      </c>
      <c r="B1473" t="s">
        <v>3122</v>
      </c>
      <c r="C1473" t="s">
        <v>3151</v>
      </c>
      <c r="D1473" t="s">
        <v>580</v>
      </c>
      <c r="E1473">
        <v>1009.86382909</v>
      </c>
      <c r="F1473">
        <v>105.65</v>
      </c>
      <c r="G1473">
        <v>14.0015856377142</v>
      </c>
      <c r="H1473">
        <v>8.0396947896599897</v>
      </c>
      <c r="I1473">
        <v>16.486912508179699</v>
      </c>
      <c r="J1473">
        <v>17.606417553072799</v>
      </c>
      <c r="K1473">
        <v>97.992333160914399</v>
      </c>
      <c r="L1473">
        <v>91.705844286985595</v>
      </c>
      <c r="M1473">
        <v>76.3112504822669</v>
      </c>
      <c r="N1473">
        <v>0.85146024291758104</v>
      </c>
      <c r="O1473">
        <v>16.4221486038807</v>
      </c>
      <c r="P1473">
        <v>55.025678650036603</v>
      </c>
    </row>
    <row r="1474" spans="1:17" hidden="1" x14ac:dyDescent="0.3">
      <c r="A1474" t="s">
        <v>3123</v>
      </c>
      <c r="B1474" t="s">
        <v>3124</v>
      </c>
      <c r="C1474" t="s">
        <v>3151</v>
      </c>
      <c r="D1474" t="s">
        <v>2543</v>
      </c>
      <c r="E1474">
        <v>1004.976</v>
      </c>
      <c r="F1474">
        <v>1680</v>
      </c>
      <c r="G1474">
        <v>138.85259394139101</v>
      </c>
      <c r="H1474">
        <v>-6.5704066297967296</v>
      </c>
      <c r="I1474">
        <v>125.188429192188</v>
      </c>
      <c r="J1474">
        <v>-1.32480302184607</v>
      </c>
      <c r="K1474">
        <v>1649.6213689826</v>
      </c>
      <c r="L1474">
        <v>1210.11416803514</v>
      </c>
      <c r="M1474">
        <v>46.137096326957902</v>
      </c>
      <c r="N1474">
        <v>0.57665958758649005</v>
      </c>
      <c r="O1474">
        <v>22.741071428571399</v>
      </c>
      <c r="P1474">
        <v>212.26765799256501</v>
      </c>
      <c r="Q1474">
        <v>0.233940651573768</v>
      </c>
    </row>
    <row r="1475" spans="1:17" hidden="1" x14ac:dyDescent="0.3">
      <c r="A1475" t="s">
        <v>3125</v>
      </c>
      <c r="B1475" t="s">
        <v>3126</v>
      </c>
      <c r="C1475" t="s">
        <v>3151</v>
      </c>
      <c r="D1475" t="s">
        <v>265</v>
      </c>
      <c r="E1475">
        <v>1004.4471125699999</v>
      </c>
      <c r="F1475">
        <v>714.45</v>
      </c>
      <c r="G1475">
        <v>111.28491897104701</v>
      </c>
      <c r="H1475">
        <v>6.6089622242210799</v>
      </c>
      <c r="I1475">
        <v>62.7841403614553</v>
      </c>
      <c r="J1475">
        <v>10.0517556073638</v>
      </c>
      <c r="K1475">
        <v>698.66772064082602</v>
      </c>
      <c r="L1475">
        <v>602.52146106217003</v>
      </c>
      <c r="M1475">
        <v>58.772259279975103</v>
      </c>
      <c r="N1475">
        <v>0.72853508788707599</v>
      </c>
      <c r="O1475">
        <v>58.163622366855599</v>
      </c>
      <c r="P1475">
        <v>168.94409937888199</v>
      </c>
      <c r="Q1475">
        <v>0.186840778800868</v>
      </c>
    </row>
    <row r="1476" spans="1:17" hidden="1" x14ac:dyDescent="0.3">
      <c r="A1476" t="s">
        <v>3127</v>
      </c>
      <c r="B1476" t="s">
        <v>3128</v>
      </c>
      <c r="C1476" t="s">
        <v>3151</v>
      </c>
      <c r="D1476" t="s">
        <v>289</v>
      </c>
      <c r="E1476">
        <v>1004.14140344699</v>
      </c>
      <c r="F1476">
        <v>19.11</v>
      </c>
      <c r="G1476">
        <v>77.519945709015502</v>
      </c>
      <c r="H1476">
        <v>-2.60154458644908</v>
      </c>
      <c r="I1476">
        <v>-19.8200649812058</v>
      </c>
      <c r="J1476">
        <v>-0.45664973957195698</v>
      </c>
      <c r="K1476">
        <v>20.217773582824801</v>
      </c>
      <c r="L1476">
        <v>19.871844457976501</v>
      </c>
      <c r="M1476">
        <v>43.415374252634301</v>
      </c>
      <c r="N1476">
        <v>0.32654486642640601</v>
      </c>
      <c r="O1476">
        <v>117.948717948717</v>
      </c>
      <c r="P1476">
        <v>105.483870967741</v>
      </c>
      <c r="Q1476">
        <v>8.5353287817033996E-2</v>
      </c>
    </row>
    <row r="1477" spans="1:17" hidden="1" x14ac:dyDescent="0.3">
      <c r="A1477" t="s">
        <v>3129</v>
      </c>
      <c r="B1477" t="s">
        <v>3130</v>
      </c>
      <c r="C1477" t="s">
        <v>3151</v>
      </c>
      <c r="D1477" t="s">
        <v>580</v>
      </c>
      <c r="E1477">
        <v>1001.821205</v>
      </c>
      <c r="F1477">
        <v>411.95</v>
      </c>
      <c r="G1477">
        <v>-37.417681180944498</v>
      </c>
      <c r="H1477">
        <v>-3.5712300841350402</v>
      </c>
      <c r="I1477">
        <v>-10.604929117743</v>
      </c>
      <c r="J1477">
        <v>-2.65007170929881</v>
      </c>
      <c r="K1477">
        <v>449.72627565345999</v>
      </c>
      <c r="L1477">
        <v>444.493908858238</v>
      </c>
      <c r="M1477">
        <v>34.697054408319097</v>
      </c>
      <c r="N1477">
        <v>0.30112342199745201</v>
      </c>
      <c r="O1477">
        <v>41.861876441315601</v>
      </c>
      <c r="P1477">
        <v>19.579100145137801</v>
      </c>
    </row>
    <row r="1478" spans="1:17" hidden="1" x14ac:dyDescent="0.3">
      <c r="A1478" t="s">
        <v>3131</v>
      </c>
      <c r="B1478" t="s">
        <v>3132</v>
      </c>
      <c r="C1478" t="s">
        <v>3151</v>
      </c>
      <c r="D1478" t="s">
        <v>139</v>
      </c>
      <c r="E1478">
        <v>1001.6751585</v>
      </c>
      <c r="F1478">
        <v>240.53</v>
      </c>
      <c r="G1478">
        <v>26.926479073349299</v>
      </c>
      <c r="H1478">
        <v>3.9634761571118</v>
      </c>
      <c r="I1478">
        <v>-12.159265552072201</v>
      </c>
      <c r="J1478">
        <v>4.3043072246384604</v>
      </c>
      <c r="K1478">
        <v>250.66114935336799</v>
      </c>
      <c r="L1478">
        <v>252.07487802527899</v>
      </c>
      <c r="M1478">
        <v>55.475727653070301</v>
      </c>
      <c r="N1478">
        <v>0.52569827432670402</v>
      </c>
      <c r="O1478">
        <v>56.9242921880846</v>
      </c>
      <c r="P1478">
        <v>54.681672025723401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Price_Filter_31_10_2024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2024-11-02T02:40:26Z</dcterms:created>
  <dcterms:modified xsi:type="dcterms:W3CDTF">2024-11-22T12:33:10Z</dcterms:modified>
</cp:coreProperties>
</file>