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ЭтаКнига" defaultThemeVersion="124226"/>
  <xr:revisionPtr revIDLastSave="0" documentId="8_{6C2E8D89-BDC0-423A-9172-2941BBFE0D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/>
</workbook>
</file>

<file path=xl/calcChain.xml><?xml version="1.0" encoding="utf-8"?>
<calcChain xmlns="http://schemas.openxmlformats.org/spreadsheetml/2006/main">
  <c r="AG30" i="1" l="1"/>
  <c r="AC6" i="1"/>
  <c r="AC22" i="1" s="1"/>
  <c r="AC2" i="1" s="1"/>
  <c r="T6" i="1"/>
  <c r="R6" i="1"/>
  <c r="Q6" i="1"/>
  <c r="Q22" i="1" s="1"/>
  <c r="N4" i="1"/>
  <c r="Q4" i="1"/>
  <c r="AB6" i="1"/>
  <c r="AB21" i="1" s="1"/>
  <c r="Q13" i="1"/>
  <c r="Q33" i="1" s="1"/>
  <c r="Q23" i="1"/>
  <c r="Q43" i="1" s="1"/>
  <c r="R24" i="1"/>
  <c r="R44" i="1" s="1"/>
  <c r="AH44" i="1" s="1"/>
  <c r="S24" i="1"/>
  <c r="S44" i="1" s="1"/>
  <c r="AI44" i="1" s="1"/>
  <c r="T24" i="1"/>
  <c r="T44" i="1" s="1"/>
  <c r="AJ44" i="1" s="1"/>
  <c r="U24" i="1"/>
  <c r="U44" i="1" s="1"/>
  <c r="AK44" i="1" s="1"/>
  <c r="V24" i="1"/>
  <c r="V44" i="1" s="1"/>
  <c r="AL44" i="1" s="1"/>
  <c r="W24" i="1"/>
  <c r="W44" i="1" s="1"/>
  <c r="AM44" i="1" s="1"/>
  <c r="X24" i="1"/>
  <c r="X44" i="1" s="1"/>
  <c r="AN44" i="1" s="1"/>
  <c r="Y24" i="1"/>
  <c r="Y44" i="1" s="1"/>
  <c r="AO44" i="1" s="1"/>
  <c r="Z24" i="1"/>
  <c r="Z44" i="1" s="1"/>
  <c r="AP44" i="1" s="1"/>
  <c r="AA24" i="1"/>
  <c r="AA44" i="1" s="1"/>
  <c r="AQ44" i="1" s="1"/>
  <c r="AB24" i="1"/>
  <c r="AB44" i="1" s="1"/>
  <c r="AR44" i="1" s="1"/>
  <c r="Q24" i="1"/>
  <c r="Q44" i="1" s="1"/>
  <c r="AG44" i="1" s="1"/>
  <c r="R23" i="1"/>
  <c r="R43" i="1" s="1"/>
  <c r="AH43" i="1" s="1"/>
  <c r="S23" i="1"/>
  <c r="S43" i="1" s="1"/>
  <c r="AI43" i="1" s="1"/>
  <c r="T23" i="1"/>
  <c r="T43" i="1" s="1"/>
  <c r="AJ43" i="1" s="1"/>
  <c r="U23" i="1"/>
  <c r="U43" i="1" s="1"/>
  <c r="AK43" i="1" s="1"/>
  <c r="V23" i="1"/>
  <c r="V43" i="1" s="1"/>
  <c r="AL43" i="1" s="1"/>
  <c r="W23" i="1"/>
  <c r="W43" i="1" s="1"/>
  <c r="AM43" i="1" s="1"/>
  <c r="X23" i="1"/>
  <c r="X43" i="1" s="1"/>
  <c r="AN43" i="1" s="1"/>
  <c r="Y23" i="1"/>
  <c r="Y43" i="1" s="1"/>
  <c r="AO43" i="1" s="1"/>
  <c r="Z23" i="1"/>
  <c r="Z43" i="1" s="1"/>
  <c r="AP43" i="1" s="1"/>
  <c r="AA23" i="1"/>
  <c r="AA43" i="1" s="1"/>
  <c r="AQ43" i="1" s="1"/>
  <c r="AB23" i="1"/>
  <c r="AB43" i="1" s="1"/>
  <c r="AR43" i="1" s="1"/>
  <c r="R18" i="1"/>
  <c r="R38" i="1" s="1"/>
  <c r="AH38" i="1" s="1"/>
  <c r="S18" i="1"/>
  <c r="S38" i="1" s="1"/>
  <c r="AI38" i="1" s="1"/>
  <c r="T18" i="1"/>
  <c r="T38" i="1" s="1"/>
  <c r="AJ38" i="1" s="1"/>
  <c r="U18" i="1"/>
  <c r="U38" i="1" s="1"/>
  <c r="AK38" i="1" s="1"/>
  <c r="V18" i="1"/>
  <c r="V38" i="1" s="1"/>
  <c r="AL38" i="1" s="1"/>
  <c r="W18" i="1"/>
  <c r="W38" i="1" s="1"/>
  <c r="AM38" i="1" s="1"/>
  <c r="X18" i="1"/>
  <c r="X38" i="1" s="1"/>
  <c r="AN38" i="1" s="1"/>
  <c r="Y18" i="1"/>
  <c r="Y38" i="1" s="1"/>
  <c r="AO38" i="1" s="1"/>
  <c r="Z18" i="1"/>
  <c r="Z38" i="1" s="1"/>
  <c r="AP38" i="1" s="1"/>
  <c r="AA18" i="1"/>
  <c r="AA38" i="1" s="1"/>
  <c r="AQ38" i="1" s="1"/>
  <c r="AB18" i="1"/>
  <c r="AB38" i="1" s="1"/>
  <c r="AR38" i="1" s="1"/>
  <c r="Q18" i="1"/>
  <c r="Q38" i="1" s="1"/>
  <c r="R16" i="1"/>
  <c r="R36" i="1" s="1"/>
  <c r="AH36" i="1" s="1"/>
  <c r="S16" i="1"/>
  <c r="S36" i="1" s="1"/>
  <c r="AI36" i="1" s="1"/>
  <c r="T16" i="1"/>
  <c r="T36" i="1" s="1"/>
  <c r="AJ36" i="1" s="1"/>
  <c r="U16" i="1"/>
  <c r="U36" i="1" s="1"/>
  <c r="AK36" i="1" s="1"/>
  <c r="V16" i="1"/>
  <c r="V36" i="1" s="1"/>
  <c r="AL36" i="1" s="1"/>
  <c r="W16" i="1"/>
  <c r="W36" i="1" s="1"/>
  <c r="AM36" i="1" s="1"/>
  <c r="X16" i="1"/>
  <c r="X36" i="1" s="1"/>
  <c r="AN36" i="1" s="1"/>
  <c r="Y16" i="1"/>
  <c r="Y36" i="1" s="1"/>
  <c r="AO36" i="1" s="1"/>
  <c r="Z16" i="1"/>
  <c r="Z36" i="1" s="1"/>
  <c r="AP36" i="1" s="1"/>
  <c r="AA16" i="1"/>
  <c r="AA36" i="1" s="1"/>
  <c r="AQ36" i="1" s="1"/>
  <c r="AB16" i="1"/>
  <c r="AB36" i="1" s="1"/>
  <c r="AR36" i="1" s="1"/>
  <c r="Q16" i="1"/>
  <c r="Q36" i="1" s="1"/>
  <c r="Q14" i="1"/>
  <c r="Q34" i="1" s="1"/>
  <c r="R14" i="1"/>
  <c r="R34" i="1" s="1"/>
  <c r="AH34" i="1" s="1"/>
  <c r="S14" i="1"/>
  <c r="S34" i="1" s="1"/>
  <c r="AI34" i="1" s="1"/>
  <c r="T14" i="1"/>
  <c r="T34" i="1" s="1"/>
  <c r="AJ34" i="1" s="1"/>
  <c r="U14" i="1"/>
  <c r="U34" i="1" s="1"/>
  <c r="AK34" i="1" s="1"/>
  <c r="V14" i="1"/>
  <c r="V34" i="1" s="1"/>
  <c r="AL34" i="1" s="1"/>
  <c r="W14" i="1"/>
  <c r="W34" i="1" s="1"/>
  <c r="AM34" i="1" s="1"/>
  <c r="X14" i="1"/>
  <c r="X34" i="1" s="1"/>
  <c r="AN34" i="1" s="1"/>
  <c r="Y14" i="1"/>
  <c r="Y34" i="1" s="1"/>
  <c r="AO34" i="1" s="1"/>
  <c r="Z14" i="1"/>
  <c r="Z34" i="1" s="1"/>
  <c r="AP34" i="1" s="1"/>
  <c r="AA14" i="1"/>
  <c r="AA34" i="1" s="1"/>
  <c r="AQ34" i="1" s="1"/>
  <c r="AB14" i="1"/>
  <c r="AB34" i="1" s="1"/>
  <c r="AR34" i="1" s="1"/>
  <c r="R13" i="1"/>
  <c r="R33" i="1" s="1"/>
  <c r="AH33" i="1" s="1"/>
  <c r="S13" i="1"/>
  <c r="S33" i="1" s="1"/>
  <c r="AI33" i="1" s="1"/>
  <c r="T13" i="1"/>
  <c r="T33" i="1" s="1"/>
  <c r="AJ33" i="1" s="1"/>
  <c r="U13" i="1"/>
  <c r="U33" i="1" s="1"/>
  <c r="AK33" i="1" s="1"/>
  <c r="V13" i="1"/>
  <c r="V33" i="1" s="1"/>
  <c r="AL33" i="1" s="1"/>
  <c r="W13" i="1"/>
  <c r="W33" i="1" s="1"/>
  <c r="AM33" i="1" s="1"/>
  <c r="X13" i="1"/>
  <c r="X33" i="1" s="1"/>
  <c r="AN33" i="1" s="1"/>
  <c r="Y13" i="1"/>
  <c r="Y33" i="1" s="1"/>
  <c r="AO33" i="1" s="1"/>
  <c r="Z13" i="1"/>
  <c r="Z33" i="1" s="1"/>
  <c r="AP33" i="1" s="1"/>
  <c r="AA13" i="1"/>
  <c r="AA33" i="1" s="1"/>
  <c r="AQ33" i="1" s="1"/>
  <c r="AB13" i="1"/>
  <c r="AB33" i="1" s="1"/>
  <c r="AR33" i="1" s="1"/>
  <c r="R11" i="1"/>
  <c r="R31" i="1" s="1"/>
  <c r="AH31" i="1" s="1"/>
  <c r="S11" i="1"/>
  <c r="S31" i="1" s="1"/>
  <c r="AI31" i="1" s="1"/>
  <c r="T11" i="1"/>
  <c r="T31" i="1" s="1"/>
  <c r="AJ31" i="1" s="1"/>
  <c r="U11" i="1"/>
  <c r="U31" i="1" s="1"/>
  <c r="AK31" i="1" s="1"/>
  <c r="V11" i="1"/>
  <c r="V31" i="1" s="1"/>
  <c r="AL31" i="1" s="1"/>
  <c r="W11" i="1"/>
  <c r="W31" i="1" s="1"/>
  <c r="AM31" i="1" s="1"/>
  <c r="X11" i="1"/>
  <c r="X31" i="1" s="1"/>
  <c r="AN31" i="1" s="1"/>
  <c r="Y11" i="1"/>
  <c r="Y31" i="1" s="1"/>
  <c r="AO31" i="1" s="1"/>
  <c r="Z11" i="1"/>
  <c r="Z31" i="1" s="1"/>
  <c r="AP31" i="1" s="1"/>
  <c r="AA11" i="1"/>
  <c r="AA31" i="1" s="1"/>
  <c r="AQ31" i="1" s="1"/>
  <c r="AB11" i="1"/>
  <c r="AB31" i="1" s="1"/>
  <c r="AR31" i="1" s="1"/>
  <c r="Q11" i="1"/>
  <c r="Q31" i="1" s="1"/>
  <c r="S9" i="1"/>
  <c r="S29" i="1" s="1"/>
  <c r="AI29" i="1" s="1"/>
  <c r="T9" i="1"/>
  <c r="T29" i="1" s="1"/>
  <c r="AJ29" i="1" s="1"/>
  <c r="U9" i="1"/>
  <c r="U29" i="1" s="1"/>
  <c r="AK29" i="1" s="1"/>
  <c r="V9" i="1"/>
  <c r="V29" i="1" s="1"/>
  <c r="AL29" i="1" s="1"/>
  <c r="W9" i="1"/>
  <c r="W29" i="1" s="1"/>
  <c r="AM29" i="1" s="1"/>
  <c r="X9" i="1"/>
  <c r="X29" i="1" s="1"/>
  <c r="AN29" i="1" s="1"/>
  <c r="Y9" i="1"/>
  <c r="Y29" i="1" s="1"/>
  <c r="AO29" i="1" s="1"/>
  <c r="Z9" i="1"/>
  <c r="Z29" i="1" s="1"/>
  <c r="AP29" i="1" s="1"/>
  <c r="AA9" i="1"/>
  <c r="AA29" i="1" s="1"/>
  <c r="AQ29" i="1" s="1"/>
  <c r="AB9" i="1"/>
  <c r="AB29" i="1" s="1"/>
  <c r="AR29" i="1" s="1"/>
  <c r="R9" i="1"/>
  <c r="R29" i="1" s="1"/>
  <c r="AH29" i="1" s="1"/>
  <c r="Q9" i="1"/>
  <c r="Q29" i="1" s="1"/>
  <c r="AA6" i="1"/>
  <c r="X6" i="1"/>
  <c r="S6" i="1"/>
  <c r="U6" i="1"/>
  <c r="V6" i="1"/>
  <c r="W6" i="1"/>
  <c r="Y6" i="1"/>
  <c r="Z6" i="1"/>
  <c r="O4" i="1"/>
  <c r="P4" i="1"/>
  <c r="S4" i="1"/>
  <c r="T4" i="1"/>
  <c r="U4" i="1"/>
  <c r="V4" i="1"/>
  <c r="W4" i="1"/>
  <c r="X4" i="1"/>
  <c r="Y4" i="1"/>
  <c r="Z4" i="1"/>
  <c r="AA4" i="1"/>
  <c r="AB4" i="1"/>
  <c r="R4" i="1"/>
  <c r="Z5" i="1" l="1"/>
  <c r="Z12" i="1" s="1"/>
  <c r="Z32" i="1" s="1"/>
  <c r="AP32" i="1" s="1"/>
  <c r="V5" i="1"/>
  <c r="AB5" i="1"/>
  <c r="AB17" i="1" s="1"/>
  <c r="AB37" i="1" s="1"/>
  <c r="AR37" i="1" s="1"/>
  <c r="X5" i="1"/>
  <c r="X12" i="1" s="1"/>
  <c r="X32" i="1" s="1"/>
  <c r="AN32" i="1" s="1"/>
  <c r="Q5" i="1"/>
  <c r="R5" i="1"/>
  <c r="R17" i="1" s="1"/>
  <c r="R37" i="1" s="1"/>
  <c r="AH37" i="1" s="1"/>
  <c r="AB15" i="1"/>
  <c r="AB35" i="1" s="1"/>
  <c r="AR35" i="1" s="1"/>
  <c r="AB12" i="1"/>
  <c r="AB32" i="1" s="1"/>
  <c r="AR32" i="1" s="1"/>
  <c r="R15" i="1"/>
  <c r="R35" i="1" s="1"/>
  <c r="AH35" i="1" s="1"/>
  <c r="V15" i="1"/>
  <c r="V35" i="1" s="1"/>
  <c r="AL35" i="1" s="1"/>
  <c r="V17" i="1"/>
  <c r="V37" i="1" s="1"/>
  <c r="AL37" i="1" s="1"/>
  <c r="AB41" i="1"/>
  <c r="AR41" i="1" s="1"/>
  <c r="AB20" i="1"/>
  <c r="AB40" i="1" s="1"/>
  <c r="AR40" i="1" s="1"/>
  <c r="AB22" i="1"/>
  <c r="AB42" i="1" s="1"/>
  <c r="AR42" i="1" s="1"/>
  <c r="AB19" i="1"/>
  <c r="AB39" i="1" s="1"/>
  <c r="AR39" i="1" s="1"/>
  <c r="V22" i="1"/>
  <c r="V42" i="1" s="1"/>
  <c r="AL42" i="1" s="1"/>
  <c r="V20" i="1"/>
  <c r="V40" i="1" s="1"/>
  <c r="AL40" i="1" s="1"/>
  <c r="V21" i="1"/>
  <c r="V41" i="1" s="1"/>
  <c r="AL41" i="1" s="1"/>
  <c r="V19" i="1"/>
  <c r="V39" i="1" s="1"/>
  <c r="AL39" i="1" s="1"/>
  <c r="S21" i="1"/>
  <c r="S41" i="1" s="1"/>
  <c r="AI41" i="1" s="1"/>
  <c r="S19" i="1"/>
  <c r="S39" i="1" s="1"/>
  <c r="AI39" i="1" s="1"/>
  <c r="S22" i="1"/>
  <c r="S42" i="1" s="1"/>
  <c r="AI42" i="1" s="1"/>
  <c r="S20" i="1"/>
  <c r="S40" i="1" s="1"/>
  <c r="AI40" i="1" s="1"/>
  <c r="AA21" i="1"/>
  <c r="AA41" i="1" s="1"/>
  <c r="AQ41" i="1" s="1"/>
  <c r="AA19" i="1"/>
  <c r="AA39" i="1" s="1"/>
  <c r="AQ39" i="1" s="1"/>
  <c r="AA22" i="1"/>
  <c r="AA42" i="1" s="1"/>
  <c r="AQ42" i="1" s="1"/>
  <c r="AA20" i="1"/>
  <c r="AA40" i="1" s="1"/>
  <c r="AQ40" i="1" s="1"/>
  <c r="Z22" i="1"/>
  <c r="Z42" i="1" s="1"/>
  <c r="AP42" i="1" s="1"/>
  <c r="Z20" i="1"/>
  <c r="Z40" i="1" s="1"/>
  <c r="AP40" i="1" s="1"/>
  <c r="Z21" i="1"/>
  <c r="Z41" i="1" s="1"/>
  <c r="AP41" i="1" s="1"/>
  <c r="Z19" i="1"/>
  <c r="Z39" i="1" s="1"/>
  <c r="AP39" i="1" s="1"/>
  <c r="W21" i="1"/>
  <c r="W41" i="1" s="1"/>
  <c r="AM41" i="1" s="1"/>
  <c r="W19" i="1"/>
  <c r="W39" i="1" s="1"/>
  <c r="AM39" i="1" s="1"/>
  <c r="W22" i="1"/>
  <c r="W42" i="1" s="1"/>
  <c r="AM42" i="1" s="1"/>
  <c r="W20" i="1"/>
  <c r="W40" i="1" s="1"/>
  <c r="AM40" i="1" s="1"/>
  <c r="U21" i="1"/>
  <c r="U41" i="1" s="1"/>
  <c r="AK41" i="1" s="1"/>
  <c r="U19" i="1"/>
  <c r="U39" i="1" s="1"/>
  <c r="AK39" i="1" s="1"/>
  <c r="U22" i="1"/>
  <c r="U42" i="1" s="1"/>
  <c r="AK42" i="1" s="1"/>
  <c r="U20" i="1"/>
  <c r="U40" i="1" s="1"/>
  <c r="AK40" i="1" s="1"/>
  <c r="R21" i="1"/>
  <c r="R41" i="1" s="1"/>
  <c r="AH41" i="1" s="1"/>
  <c r="R22" i="1"/>
  <c r="R42" i="1" s="1"/>
  <c r="AH42" i="1" s="1"/>
  <c r="R20" i="1"/>
  <c r="R40" i="1" s="1"/>
  <c r="AH40" i="1" s="1"/>
  <c r="R19" i="1"/>
  <c r="R39" i="1" s="1"/>
  <c r="AH39" i="1" s="1"/>
  <c r="X22" i="1"/>
  <c r="X42" i="1" s="1"/>
  <c r="AN42" i="1" s="1"/>
  <c r="X20" i="1"/>
  <c r="X40" i="1" s="1"/>
  <c r="AN40" i="1" s="1"/>
  <c r="X21" i="1"/>
  <c r="X41" i="1" s="1"/>
  <c r="AN41" i="1" s="1"/>
  <c r="X19" i="1"/>
  <c r="X39" i="1" s="1"/>
  <c r="AN39" i="1" s="1"/>
  <c r="Q42" i="1"/>
  <c r="Q20" i="1"/>
  <c r="Q40" i="1" s="1"/>
  <c r="Q19" i="1"/>
  <c r="Q39" i="1" s="1"/>
  <c r="Q21" i="1"/>
  <c r="Q41" i="1" s="1"/>
  <c r="AC34" i="1"/>
  <c r="AG34" i="1"/>
  <c r="AE34" i="1" s="1"/>
  <c r="AD34" i="1"/>
  <c r="AC36" i="1"/>
  <c r="AG36" i="1"/>
  <c r="AE36" i="1" s="1"/>
  <c r="AD36" i="1"/>
  <c r="AC38" i="1"/>
  <c r="AG38" i="1"/>
  <c r="AE38" i="1" s="1"/>
  <c r="AD38" i="1"/>
  <c r="AD33" i="1"/>
  <c r="Z15" i="1"/>
  <c r="Z35" i="1" s="1"/>
  <c r="AP35" i="1" s="1"/>
  <c r="Z17" i="1"/>
  <c r="Z37" i="1" s="1"/>
  <c r="AP37" i="1" s="1"/>
  <c r="Y21" i="1"/>
  <c r="Y41" i="1" s="1"/>
  <c r="AO41" i="1" s="1"/>
  <c r="Y19" i="1"/>
  <c r="Y39" i="1" s="1"/>
  <c r="AO39" i="1" s="1"/>
  <c r="Y22" i="1"/>
  <c r="Y42" i="1" s="1"/>
  <c r="AO42" i="1" s="1"/>
  <c r="Y20" i="1"/>
  <c r="Y40" i="1" s="1"/>
  <c r="AO40" i="1" s="1"/>
  <c r="T22" i="1"/>
  <c r="T42" i="1" s="1"/>
  <c r="AJ42" i="1" s="1"/>
  <c r="T20" i="1"/>
  <c r="T40" i="1" s="1"/>
  <c r="AJ40" i="1" s="1"/>
  <c r="T21" i="1"/>
  <c r="T41" i="1" s="1"/>
  <c r="AJ41" i="1" s="1"/>
  <c r="T19" i="1"/>
  <c r="T39" i="1" s="1"/>
  <c r="AJ39" i="1" s="1"/>
  <c r="AG29" i="1"/>
  <c r="AE29" i="1" s="1"/>
  <c r="AD29" i="1"/>
  <c r="AC29" i="1"/>
  <c r="AD31" i="1"/>
  <c r="AG31" i="1"/>
  <c r="AE31" i="1" s="1"/>
  <c r="AC31" i="1"/>
  <c r="AC44" i="1"/>
  <c r="AE44" i="1"/>
  <c r="AD44" i="1"/>
  <c r="Z10" i="1"/>
  <c r="Z30" i="1" s="1"/>
  <c r="AP30" i="1" s="1"/>
  <c r="V10" i="1"/>
  <c r="V30" i="1" s="1"/>
  <c r="AL30" i="1" s="1"/>
  <c r="V12" i="1"/>
  <c r="V32" i="1" s="1"/>
  <c r="AL32" i="1" s="1"/>
  <c r="AD43" i="1"/>
  <c r="AC43" i="1"/>
  <c r="AC33" i="1"/>
  <c r="AG43" i="1"/>
  <c r="AE43" i="1" s="1"/>
  <c r="AG33" i="1"/>
  <c r="AE33" i="1" s="1"/>
  <c r="U5" i="1"/>
  <c r="T5" i="1"/>
  <c r="AA5" i="1"/>
  <c r="Y5" i="1"/>
  <c r="W5" i="1"/>
  <c r="S5" i="1"/>
  <c r="X17" i="1" l="1"/>
  <c r="X37" i="1" s="1"/>
  <c r="AN37" i="1" s="1"/>
  <c r="AB10" i="1"/>
  <c r="AB30" i="1" s="1"/>
  <c r="AR30" i="1" s="1"/>
  <c r="R10" i="1"/>
  <c r="R30" i="1" s="1"/>
  <c r="AH30" i="1" s="1"/>
  <c r="R12" i="1"/>
  <c r="R32" i="1" s="1"/>
  <c r="AH32" i="1" s="1"/>
  <c r="AF43" i="1"/>
  <c r="X10" i="1"/>
  <c r="X30" i="1" s="1"/>
  <c r="AN30" i="1" s="1"/>
  <c r="AF29" i="1"/>
  <c r="X15" i="1"/>
  <c r="X35" i="1" s="1"/>
  <c r="AN35" i="1" s="1"/>
  <c r="AF31" i="1"/>
  <c r="AF36" i="1"/>
  <c r="AF33" i="1"/>
  <c r="AF44" i="1"/>
  <c r="AF38" i="1"/>
  <c r="AF34" i="1"/>
  <c r="S17" i="1"/>
  <c r="S37" i="1" s="1"/>
  <c r="AI37" i="1" s="1"/>
  <c r="S12" i="1"/>
  <c r="S32" i="1" s="1"/>
  <c r="AI32" i="1" s="1"/>
  <c r="S15" i="1"/>
  <c r="S35" i="1" s="1"/>
  <c r="AI35" i="1" s="1"/>
  <c r="S10" i="1"/>
  <c r="S30" i="1" s="1"/>
  <c r="AI30" i="1" s="1"/>
  <c r="W17" i="1"/>
  <c r="W37" i="1" s="1"/>
  <c r="AM37" i="1" s="1"/>
  <c r="W12" i="1"/>
  <c r="W32" i="1" s="1"/>
  <c r="AM32" i="1" s="1"/>
  <c r="W15" i="1"/>
  <c r="W35" i="1" s="1"/>
  <c r="AM35" i="1" s="1"/>
  <c r="W10" i="1"/>
  <c r="W30" i="1" s="1"/>
  <c r="AM30" i="1" s="1"/>
  <c r="AA17" i="1"/>
  <c r="AA37" i="1" s="1"/>
  <c r="AQ37" i="1" s="1"/>
  <c r="AA15" i="1"/>
  <c r="AA35" i="1" s="1"/>
  <c r="AQ35" i="1" s="1"/>
  <c r="AA12" i="1"/>
  <c r="AA32" i="1" s="1"/>
  <c r="AQ32" i="1" s="1"/>
  <c r="AA10" i="1"/>
  <c r="AA30" i="1" s="1"/>
  <c r="AQ30" i="1" s="1"/>
  <c r="U17" i="1"/>
  <c r="U37" i="1" s="1"/>
  <c r="AK37" i="1" s="1"/>
  <c r="U12" i="1"/>
  <c r="U32" i="1" s="1"/>
  <c r="AK32" i="1" s="1"/>
  <c r="U15" i="1"/>
  <c r="U35" i="1" s="1"/>
  <c r="AK35" i="1" s="1"/>
  <c r="U10" i="1"/>
  <c r="U30" i="1" s="1"/>
  <c r="AK30" i="1" s="1"/>
  <c r="AD39" i="1"/>
  <c r="AG39" i="1"/>
  <c r="AE39" i="1" s="1"/>
  <c r="AC39" i="1"/>
  <c r="AC42" i="1"/>
  <c r="AG42" i="1"/>
  <c r="AE42" i="1" s="1"/>
  <c r="AD42" i="1"/>
  <c r="Y17" i="1"/>
  <c r="Y37" i="1" s="1"/>
  <c r="AO37" i="1" s="1"/>
  <c r="Y15" i="1"/>
  <c r="Y35" i="1" s="1"/>
  <c r="AO35" i="1" s="1"/>
  <c r="Y12" i="1"/>
  <c r="Y32" i="1" s="1"/>
  <c r="AO32" i="1" s="1"/>
  <c r="Y10" i="1"/>
  <c r="Y30" i="1" s="1"/>
  <c r="AO30" i="1" s="1"/>
  <c r="T15" i="1"/>
  <c r="T35" i="1" s="1"/>
  <c r="AJ35" i="1" s="1"/>
  <c r="T17" i="1"/>
  <c r="T37" i="1" s="1"/>
  <c r="AJ37" i="1" s="1"/>
  <c r="T10" i="1"/>
  <c r="T30" i="1" s="1"/>
  <c r="AJ30" i="1" s="1"/>
  <c r="T12" i="1"/>
  <c r="T32" i="1" s="1"/>
  <c r="AJ32" i="1" s="1"/>
  <c r="Q17" i="1"/>
  <c r="Q37" i="1" s="1"/>
  <c r="Q15" i="1"/>
  <c r="Q35" i="1" s="1"/>
  <c r="Q12" i="1"/>
  <c r="Q32" i="1" s="1"/>
  <c r="Q10" i="1"/>
  <c r="Q30" i="1" s="1"/>
  <c r="AD41" i="1"/>
  <c r="AG41" i="1"/>
  <c r="AE41" i="1" s="1"/>
  <c r="AC41" i="1"/>
  <c r="AC40" i="1"/>
  <c r="AG40" i="1"/>
  <c r="AE40" i="1" s="1"/>
  <c r="AD40" i="1"/>
  <c r="AF40" i="1" l="1"/>
  <c r="AF42" i="1"/>
  <c r="AF41" i="1"/>
  <c r="AF39" i="1"/>
  <c r="AC32" i="1"/>
  <c r="AG32" i="1"/>
  <c r="AE32" i="1" s="1"/>
  <c r="AD32" i="1"/>
  <c r="AD37" i="1"/>
  <c r="AG37" i="1"/>
  <c r="AE37" i="1" s="1"/>
  <c r="AC37" i="1"/>
  <c r="AC30" i="1"/>
  <c r="AE30" i="1"/>
  <c r="AD30" i="1"/>
  <c r="AD35" i="1"/>
  <c r="AG35" i="1"/>
  <c r="AE35" i="1" s="1"/>
  <c r="AC35" i="1"/>
  <c r="AF30" i="1" l="1"/>
  <c r="AF32" i="1"/>
  <c r="AF35" i="1"/>
  <c r="AF37" i="1"/>
  <c r="AF45" i="1" l="1"/>
  <c r="AS30" i="1" s="1"/>
  <c r="AS36" i="1" l="1"/>
  <c r="AS44" i="1"/>
  <c r="AS43" i="1"/>
  <c r="AS38" i="1"/>
  <c r="AS29" i="1"/>
  <c r="AS31" i="1"/>
  <c r="AS34" i="1"/>
  <c r="AS42" i="1"/>
  <c r="AS33" i="1"/>
  <c r="AS41" i="1"/>
  <c r="AS40" i="1"/>
  <c r="AS39" i="1"/>
  <c r="AS32" i="1"/>
  <c r="AS37" i="1"/>
  <c r="AS35" i="1"/>
</calcChain>
</file>

<file path=xl/sharedStrings.xml><?xml version="1.0" encoding="utf-8"?>
<sst xmlns="http://schemas.openxmlformats.org/spreadsheetml/2006/main" count="67" uniqueCount="38">
  <si>
    <t>Номенклатура</t>
  </si>
  <si>
    <t>янв.09</t>
  </si>
  <si>
    <t>фев.09</t>
  </si>
  <si>
    <t>мар.09</t>
  </si>
  <si>
    <t>апр.09</t>
  </si>
  <si>
    <t>май.09</t>
  </si>
  <si>
    <t>июн.09</t>
  </si>
  <si>
    <t>июл.09</t>
  </si>
  <si>
    <t>авг.09</t>
  </si>
  <si>
    <t>сен.09</t>
  </si>
  <si>
    <t>окт.09</t>
  </si>
  <si>
    <t>ноя.09</t>
  </si>
  <si>
    <t>дек.09</t>
  </si>
  <si>
    <t>Скользящая средняя за шесть месяцев</t>
  </si>
  <si>
    <t>Скользящая средняя за шесть месяцев с поправкой на тренд</t>
  </si>
  <si>
    <t>Скользящая средняя за три месяца</t>
  </si>
  <si>
    <t>Скользящая средняя за три месяца с поправкой на тренд</t>
  </si>
  <si>
    <t>Формула прогнозирования</t>
  </si>
  <si>
    <t>Скользящая средняя за 3 ближайших месяца прошлого года</t>
  </si>
  <si>
    <t>Средняя взвешенная за прошлые месяца 3.0/2.5/2.0/1.5/1.0</t>
  </si>
  <si>
    <t>Средняя взвешенная за прошлые месяца 5.0/2.0/1.0</t>
  </si>
  <si>
    <t>Средняя взвешенная за прошлые месяца 5.0/2.0/1.0 + Тренд</t>
  </si>
  <si>
    <t>Средняя взвешенная за прошлые месяца 3.0/2.5/2.0/1.5/1.0 + Тренд</t>
  </si>
  <si>
    <t>Средняя взвешенная за прошлый год 2.0/1.0 + Тренд</t>
  </si>
  <si>
    <t>Средняя взвешенная за прошлый год 2.0/1.0</t>
  </si>
  <si>
    <t>Средняя взвешенная за прошлый год 1.0/1.0/1.0 + Тренд</t>
  </si>
  <si>
    <t>Этот месяц прошлого года + Тренд</t>
  </si>
  <si>
    <t>Средняя взвешенная за прошлый год 4.0/1.0 + Тренд</t>
  </si>
  <si>
    <t>Кобинированная средняя взвешенная за тек и прошлый год</t>
  </si>
  <si>
    <t>краткосрочный тренд</t>
  </si>
  <si>
    <t>долгосрочный тренд</t>
  </si>
  <si>
    <t>Ошибка прогноза</t>
  </si>
  <si>
    <t>медиана</t>
  </si>
  <si>
    <t>срзнач</t>
  </si>
  <si>
    <t>мода</t>
  </si>
  <si>
    <t>средня из средних</t>
  </si>
  <si>
    <t>минимальная ошибка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</si>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</sst>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0" fontId="1" fillId="2" borderId="1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/>
    <xf numFmtId="10" fontId="0" fillId="3" borderId="2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17" fontId="1" fillId="2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3" fontId="0" fillId="4" borderId="5" xfId="0" applyNumberFormat="1" applyFont="1" applyFill="1" applyBorder="1" applyAlignment="1">
      <alignment horizontal="center" vertical="center"/>
    </xf>
    <xf numFmtId="3" fontId="0" fillId="4" borderId="0" xfId="0" applyNumberFormat="1" applyFont="1" applyFill="1" applyAlignment="1">
      <alignment horizontal="center" vertical="center"/>
    </xf>
    <xf numFmtId="0" fontId="0" fillId="4" borderId="6" xfId="0" applyFont="1" applyFill="1" applyBorder="1"/>
    <xf numFmtId="0" fontId="0" fillId="3" borderId="6" xfId="0" applyFont="1" applyFill="1" applyBorder="1"/>
    <xf numFmtId="0" fontId="0" fillId="3" borderId="5" xfId="0" applyFont="1" applyFill="1" applyBorder="1"/>
    <xf numFmtId="3" fontId="0" fillId="4" borderId="6" xfId="0" applyNumberFormat="1" applyFont="1" applyFill="1" applyBorder="1"/>
    <xf numFmtId="3" fontId="0" fillId="3" borderId="6" xfId="0" applyNumberFormat="1" applyFont="1" applyFill="1" applyBorder="1"/>
    <xf numFmtId="3" fontId="0" fillId="3" borderId="5" xfId="0" applyNumberFormat="1" applyFont="1" applyFill="1" applyBorder="1"/>
    <xf numFmtId="10" fontId="0" fillId="4" borderId="6" xfId="0" applyNumberFormat="1" applyFont="1" applyFill="1" applyBorder="1"/>
    <xf numFmtId="10" fontId="0" fillId="3" borderId="6" xfId="0" applyNumberFormat="1" applyFont="1" applyFill="1" applyBorder="1"/>
    <xf numFmtId="10" fontId="0" fillId="3" borderId="5" xfId="0" applyNumberFormat="1" applyFont="1" applyFill="1" applyBorder="1"/>
    <xf numFmtId="10" fontId="0" fillId="0" borderId="0" xfId="0" applyNumberFormat="1"/>
    <xf numFmtId="9" fontId="0" fillId="0" borderId="0" xfId="0" applyNumberFormat="1" applyAlignment="1">
      <alignment horizontal="center" vertical="center"/>
    </xf>
    <xf numFmtId="10" fontId="0" fillId="4" borderId="0" xfId="0" applyNumberFormat="1" applyFont="1" applyFill="1" applyBorder="1"/>
    <xf numFmtId="17" fontId="1" fillId="2" borderId="0" xfId="0" applyNumberFormat="1" applyFont="1" applyFill="1" applyBorder="1" applyAlignment="1">
      <alignment horizontal="left" vertical="center"/>
    </xf>
    <xf numFmtId="10" fontId="2" fillId="0" borderId="0" xfId="0" applyNumberFormat="1" applyFont="1"/>
    <xf numFmtId="3" fontId="3" fillId="5" borderId="0" xfId="0" applyNumberFormat="1" applyFont="1" applyFill="1" applyAlignment="1">
      <alignment horizontal="center" vertical="center"/>
    </xf>
  </cellXfs>
  <cellStyles count="2"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AU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6" sqref="F26"/>
    </sheetView>
  </sheetViews>
  <sheetFormatPr defaultRowHeight="15" outlineLevelCol="1" x14ac:dyDescent="0.25"/>
  <cols>
    <col min="1" max="1" width="16.28515625" customWidth="1"/>
    <col min="2" max="5" width="8.7109375" customWidth="1"/>
    <col min="6" max="6" width="9" customWidth="1"/>
    <col min="7" max="7" width="9.140625" customWidth="1"/>
    <col min="8" max="8" width="8.85546875" customWidth="1"/>
    <col min="9" max="9" width="9.140625" customWidth="1"/>
    <col min="10" max="11" width="9.42578125" customWidth="1"/>
    <col min="12" max="12" width="8.28515625" customWidth="1"/>
    <col min="13" max="15" width="8.7109375" customWidth="1"/>
    <col min="16" max="16" width="62.28515625" customWidth="1"/>
    <col min="17" max="28" width="8.7109375" customWidth="1"/>
    <col min="32" max="32" width="18.42578125" bestFit="1" customWidth="1"/>
    <col min="33" max="44" width="18.42578125" bestFit="1" customWidth="1" outlineLevel="1"/>
    <col min="45" max="45" width="10.85546875" customWidth="1"/>
  </cols>
  <sheetData>
    <row r="1" spans="1:29" s="1" customFormat="1" ht="22.5" customHeight="1" thickBot="1" x14ac:dyDescent="0.3">
      <c r="A1" s="6" t="s">
        <v>0</v>
      </c>
      <c r="B1" s="7">
        <v>39722</v>
      </c>
      <c r="C1" s="7">
        <v>39753</v>
      </c>
      <c r="D1" s="7">
        <v>39783</v>
      </c>
      <c r="E1" s="7">
        <v>39814</v>
      </c>
      <c r="F1" s="7">
        <v>39845</v>
      </c>
      <c r="G1" s="7">
        <v>39873</v>
      </c>
      <c r="H1" s="7">
        <v>39904</v>
      </c>
      <c r="I1" s="7">
        <v>39934</v>
      </c>
      <c r="J1" s="7">
        <v>39965</v>
      </c>
      <c r="K1" s="7">
        <v>39995</v>
      </c>
      <c r="L1" s="7">
        <v>40026</v>
      </c>
      <c r="M1" s="7">
        <v>40057</v>
      </c>
      <c r="N1" s="7">
        <v>40087</v>
      </c>
      <c r="O1" s="7">
        <v>40118</v>
      </c>
      <c r="P1" s="7">
        <v>40148</v>
      </c>
      <c r="Q1" s="7">
        <v>40179</v>
      </c>
      <c r="R1" s="7">
        <v>40210</v>
      </c>
      <c r="S1" s="7">
        <v>40238</v>
      </c>
      <c r="T1" s="7">
        <v>40269</v>
      </c>
      <c r="U1" s="7">
        <v>40299</v>
      </c>
      <c r="V1" s="7">
        <v>40330</v>
      </c>
      <c r="W1" s="7">
        <v>40360</v>
      </c>
      <c r="X1" s="7">
        <v>40391</v>
      </c>
      <c r="Y1" s="7">
        <v>40422</v>
      </c>
      <c r="Z1" s="7">
        <v>40452</v>
      </c>
      <c r="AA1" s="7">
        <v>40483</v>
      </c>
      <c r="AB1" s="7">
        <v>40513</v>
      </c>
      <c r="AC1" s="7">
        <v>40544</v>
      </c>
    </row>
    <row r="2" spans="1:29" s="1" customFormat="1" ht="15.75" thickTop="1" x14ac:dyDescent="0.25">
      <c r="A2" s="9" t="s">
        <v>37</v>
      </c>
      <c r="B2" s="10">
        <v>176737</v>
      </c>
      <c r="C2" s="10">
        <v>144820.5</v>
      </c>
      <c r="D2" s="10">
        <v>246801.5</v>
      </c>
      <c r="E2" s="10">
        <v>117744</v>
      </c>
      <c r="F2" s="10">
        <v>161920</v>
      </c>
      <c r="G2" s="10">
        <v>176671</v>
      </c>
      <c r="H2" s="10">
        <v>169818</v>
      </c>
      <c r="I2" s="10">
        <v>183194</v>
      </c>
      <c r="J2" s="10">
        <v>181929</v>
      </c>
      <c r="K2" s="10">
        <v>210496</v>
      </c>
      <c r="L2" s="10">
        <v>197714</v>
      </c>
      <c r="M2" s="10">
        <v>185515</v>
      </c>
      <c r="N2" s="10">
        <v>174823</v>
      </c>
      <c r="O2" s="10">
        <v>129206</v>
      </c>
      <c r="P2" s="10">
        <v>245817</v>
      </c>
      <c r="Q2" s="10">
        <v>124443</v>
      </c>
      <c r="R2" s="10">
        <v>111089</v>
      </c>
      <c r="S2" s="10">
        <v>123827</v>
      </c>
      <c r="T2" s="10">
        <v>110055</v>
      </c>
      <c r="U2" s="10">
        <v>125895</v>
      </c>
      <c r="V2" s="10">
        <v>139238</v>
      </c>
      <c r="W2" s="10">
        <v>140591</v>
      </c>
      <c r="X2" s="10">
        <v>178112</v>
      </c>
      <c r="Y2" s="10">
        <v>195096</v>
      </c>
      <c r="Z2" s="10">
        <v>178651</v>
      </c>
      <c r="AA2" s="10">
        <v>160435</v>
      </c>
      <c r="AB2" s="11">
        <v>247786</v>
      </c>
      <c r="AC2" s="26">
        <f>AC22</f>
        <v>129972.20050414116</v>
      </c>
    </row>
    <row r="4" spans="1:29" ht="15.75" thickBot="1" x14ac:dyDescent="0.3">
      <c r="N4" s="5">
        <f>IF(M2=0,0,((N2-M2)/M2))</f>
        <v>-5.7634153572487398E-2</v>
      </c>
      <c r="O4" s="5">
        <f t="shared" ref="O4:P4" si="0">IF(N2=0,0,((O2-N2)/N2))</f>
        <v>-0.26093248600012586</v>
      </c>
      <c r="P4" s="5">
        <f t="shared" si="0"/>
        <v>0.90252000681082922</v>
      </c>
      <c r="Q4" s="5">
        <f>IF(P2=0,0,((Q2-P2)/P2))</f>
        <v>-0.49375755134917437</v>
      </c>
      <c r="R4" s="5">
        <f>IF(Q2=0,0,((R2-Q2)/Q2))</f>
        <v>-0.10731017413594979</v>
      </c>
      <c r="S4" s="5">
        <f t="shared" ref="S4:AB4" si="1">IF(R2=0,0,((S2-R2)/R2))</f>
        <v>0.11466481829884147</v>
      </c>
      <c r="T4" s="5">
        <f t="shared" si="1"/>
        <v>-0.11121968552900417</v>
      </c>
      <c r="U4" s="5">
        <f t="shared" si="1"/>
        <v>0.14392803598200898</v>
      </c>
      <c r="V4" s="5">
        <f t="shared" si="1"/>
        <v>0.10598514635211882</v>
      </c>
      <c r="W4" s="5">
        <f t="shared" si="1"/>
        <v>9.7171749091483645E-3</v>
      </c>
      <c r="X4" s="5">
        <f t="shared" si="1"/>
        <v>0.26688052578045535</v>
      </c>
      <c r="Y4" s="5">
        <f t="shared" si="1"/>
        <v>9.5355731225296447E-2</v>
      </c>
      <c r="Z4" s="5">
        <f t="shared" si="1"/>
        <v>-8.4291835814163288E-2</v>
      </c>
      <c r="AA4" s="5">
        <f t="shared" si="1"/>
        <v>-0.10196416476817929</v>
      </c>
      <c r="AB4" s="5">
        <f t="shared" si="1"/>
        <v>0.5444634898868701</v>
      </c>
      <c r="AC4" s="5"/>
    </row>
    <row r="5" spans="1:29" ht="15.75" thickTop="1" x14ac:dyDescent="0.25">
      <c r="P5" s="2" t="s">
        <v>29</v>
      </c>
      <c r="Q5" s="3">
        <f>(P4+O4+N4)/3</f>
        <v>0.19465112241273866</v>
      </c>
      <c r="R5" s="3">
        <f>(Q4+P4+O4)/3</f>
        <v>4.9276656487176329E-2</v>
      </c>
      <c r="S5" s="3">
        <f t="shared" ref="S5:AB5" si="2">(R4+Q4+P4)/3</f>
        <v>0.100484093775235</v>
      </c>
      <c r="T5" s="3">
        <f t="shared" si="2"/>
        <v>-0.16213430239542756</v>
      </c>
      <c r="U5" s="3">
        <f t="shared" si="2"/>
        <v>-3.4621680455370833E-2</v>
      </c>
      <c r="V5" s="3">
        <f t="shared" si="2"/>
        <v>4.9124389583948762E-2</v>
      </c>
      <c r="W5" s="3">
        <f t="shared" si="2"/>
        <v>4.6231165601707869E-2</v>
      </c>
      <c r="X5" s="3">
        <f t="shared" si="2"/>
        <v>8.654345241442539E-2</v>
      </c>
      <c r="Y5" s="3">
        <f t="shared" si="2"/>
        <v>0.12752761568057416</v>
      </c>
      <c r="Z5" s="3">
        <f t="shared" si="2"/>
        <v>0.12398447730496671</v>
      </c>
      <c r="AA5" s="3">
        <f t="shared" si="2"/>
        <v>9.2648140397196169E-2</v>
      </c>
      <c r="AB5" s="3">
        <f t="shared" si="2"/>
        <v>-3.0300089785682049E-2</v>
      </c>
      <c r="AC5" s="3"/>
    </row>
    <row r="6" spans="1:29" x14ac:dyDescent="0.25">
      <c r="P6" s="2" t="s">
        <v>30</v>
      </c>
      <c r="Q6" s="4">
        <f>IF(SUM(B2:D2)=0,0,(SUM(N2:P2)-SUM(B2:D2))/SUM(B2:D2))</f>
        <v>-3.2572722522208677E-2</v>
      </c>
      <c r="R6" s="4">
        <f>IF(SUM(C2:E2)=0,0,(SUM(O2:Q2)-SUM(C2:E2))/SUM(C2:E2))</f>
        <v>-1.9435926229862222E-2</v>
      </c>
      <c r="S6" s="4">
        <f t="shared" ref="S6:AC6" si="3">IF(SUM(D2:F2)=0,0,(SUM(P2:R2)-SUM(D2:F2))/SUM(D2:F2))</f>
        <v>-8.5696973495889089E-2</v>
      </c>
      <c r="T6" s="4">
        <f>IF(SUM(E2:G2)=0,0,(SUM(Q2:S2)-SUM(E2:G2))/SUM(E2:G2))</f>
        <v>-0.21251054598047486</v>
      </c>
      <c r="U6" s="4">
        <f t="shared" si="3"/>
        <v>-0.3214695255198079</v>
      </c>
      <c r="V6" s="4">
        <f t="shared" si="3"/>
        <v>-0.32076921479450915</v>
      </c>
      <c r="W6" s="4">
        <f t="shared" si="3"/>
        <v>-0.29863667208159406</v>
      </c>
      <c r="X6" s="4">
        <f>IF(SUM(I2:K2)=0,0,(SUM(U2:W2)-SUM(I2:K2))/SUM(I2:K2))</f>
        <v>-0.2951518278583577</v>
      </c>
      <c r="Y6" s="4">
        <f t="shared" si="3"/>
        <v>-0.22401163115808309</v>
      </c>
      <c r="Z6" s="4">
        <f t="shared" si="3"/>
        <v>-0.134617878647522</v>
      </c>
      <c r="AA6" s="4">
        <f>IF(SUM(L2:N2)=0,0,(SUM(X2:Z2)-SUM(L2:N2))/SUM(L2:N2))</f>
        <v>-1.1097532129622329E-2</v>
      </c>
      <c r="AB6" s="4">
        <f t="shared" si="3"/>
        <v>9.1182815027862671E-2</v>
      </c>
      <c r="AC6" s="4">
        <f t="shared" si="3"/>
        <v>6.7338854879366222E-2</v>
      </c>
    </row>
    <row r="8" spans="1:29" ht="22.5" customHeight="1" thickBot="1" x14ac:dyDescent="0.3">
      <c r="P8" s="6" t="s">
        <v>17</v>
      </c>
      <c r="Q8" s="7">
        <v>40179</v>
      </c>
      <c r="R8" s="7">
        <v>40210</v>
      </c>
      <c r="S8" s="7">
        <v>40238</v>
      </c>
      <c r="T8" s="7">
        <v>40269</v>
      </c>
      <c r="U8" s="7">
        <v>40299</v>
      </c>
      <c r="V8" s="7">
        <v>40330</v>
      </c>
      <c r="W8" s="7">
        <v>40360</v>
      </c>
      <c r="X8" s="7">
        <v>40391</v>
      </c>
      <c r="Y8" s="7">
        <v>40422</v>
      </c>
      <c r="Z8" s="7">
        <v>40452</v>
      </c>
      <c r="AA8" s="7">
        <v>40483</v>
      </c>
      <c r="AB8" s="7">
        <v>40513</v>
      </c>
      <c r="AC8" s="7">
        <v>40544</v>
      </c>
    </row>
    <row r="9" spans="1:29" ht="15.75" thickTop="1" x14ac:dyDescent="0.25">
      <c r="P9" s="12" t="s">
        <v>13</v>
      </c>
      <c r="Q9" s="15">
        <f>AVERAGE(K2:P2)</f>
        <v>190595.16666666666</v>
      </c>
      <c r="R9" s="15">
        <f>AVERAGE(L2:Q2)</f>
        <v>176253</v>
      </c>
      <c r="S9" s="15">
        <f t="shared" ref="S9:AB9" si="4">AVERAGE(M2:R2)</f>
        <v>161815.5</v>
      </c>
      <c r="T9" s="15">
        <f t="shared" si="4"/>
        <v>151534.16666666666</v>
      </c>
      <c r="U9" s="15">
        <f t="shared" si="4"/>
        <v>140739.5</v>
      </c>
      <c r="V9" s="15">
        <f t="shared" si="4"/>
        <v>140187.66666666666</v>
      </c>
      <c r="W9" s="15">
        <f t="shared" si="4"/>
        <v>122424.5</v>
      </c>
      <c r="X9" s="15">
        <f t="shared" si="4"/>
        <v>125115.83333333333</v>
      </c>
      <c r="Y9" s="15">
        <f t="shared" si="4"/>
        <v>136286.33333333334</v>
      </c>
      <c r="Z9" s="15">
        <f t="shared" si="4"/>
        <v>148164.5</v>
      </c>
      <c r="AA9" s="15">
        <f t="shared" si="4"/>
        <v>159597.16666666666</v>
      </c>
      <c r="AB9" s="15">
        <f t="shared" si="4"/>
        <v>165353.83333333334</v>
      </c>
    </row>
    <row r="10" spans="1:29" x14ac:dyDescent="0.25">
      <c r="P10" s="13" t="s">
        <v>14</v>
      </c>
      <c r="Q10" s="16">
        <f>AVERAGE(K2:P2)*(1+Q5)</f>
        <v>227694.72978477634</v>
      </c>
      <c r="R10" s="16">
        <f t="shared" ref="R10:AB10" si="5">AVERAGE(L2:Q2)*(1+R5)</f>
        <v>184938.15853583429</v>
      </c>
      <c r="S10" s="16">
        <f t="shared" si="5"/>
        <v>178075.38387628653</v>
      </c>
      <c r="T10" s="16">
        <f t="shared" si="5"/>
        <v>126965.2802650942</v>
      </c>
      <c r="U10" s="16">
        <f t="shared" si="5"/>
        <v>135866.86200355133</v>
      </c>
      <c r="V10" s="16">
        <f t="shared" si="5"/>
        <v>147074.30021886475</v>
      </c>
      <c r="W10" s="16">
        <f t="shared" si="5"/>
        <v>128084.32733320628</v>
      </c>
      <c r="X10" s="16">
        <f t="shared" si="5"/>
        <v>135943.78950170783</v>
      </c>
      <c r="Y10" s="16">
        <f t="shared" si="5"/>
        <v>153666.6044731813</v>
      </c>
      <c r="Z10" s="16">
        <f t="shared" si="5"/>
        <v>166534.59808765174</v>
      </c>
      <c r="AA10" s="16">
        <f t="shared" si="5"/>
        <v>174383.5473709947</v>
      </c>
      <c r="AB10" s="16">
        <f t="shared" si="5"/>
        <v>160343.59733692664</v>
      </c>
    </row>
    <row r="11" spans="1:29" x14ac:dyDescent="0.25">
      <c r="P11" s="12" t="s">
        <v>15</v>
      </c>
      <c r="Q11" s="15">
        <f>AVERAGE(N2:P2)</f>
        <v>183282</v>
      </c>
      <c r="R11" s="15">
        <f t="shared" ref="R11:AB11" si="6">AVERAGE(O2:Q2)</f>
        <v>166488.66666666666</v>
      </c>
      <c r="S11" s="15">
        <f t="shared" si="6"/>
        <v>160449.66666666666</v>
      </c>
      <c r="T11" s="15">
        <f t="shared" si="6"/>
        <v>119786.33333333333</v>
      </c>
      <c r="U11" s="15">
        <f t="shared" si="6"/>
        <v>114990.33333333333</v>
      </c>
      <c r="V11" s="15">
        <f t="shared" si="6"/>
        <v>119925.66666666667</v>
      </c>
      <c r="W11" s="15">
        <f t="shared" si="6"/>
        <v>125062.66666666667</v>
      </c>
      <c r="X11" s="15">
        <f t="shared" si="6"/>
        <v>135241.33333333334</v>
      </c>
      <c r="Y11" s="15">
        <f t="shared" si="6"/>
        <v>152647</v>
      </c>
      <c r="Z11" s="15">
        <f t="shared" si="6"/>
        <v>171266.33333333334</v>
      </c>
      <c r="AA11" s="15">
        <f t="shared" si="6"/>
        <v>183953</v>
      </c>
      <c r="AB11" s="15">
        <f t="shared" si="6"/>
        <v>178060.66666666666</v>
      </c>
    </row>
    <row r="12" spans="1:29" x14ac:dyDescent="0.25">
      <c r="P12" s="13" t="s">
        <v>16</v>
      </c>
      <c r="Q12" s="16">
        <f>AVERAGE(N2:P2)*(1+Q5)</f>
        <v>218958.04701805158</v>
      </c>
      <c r="R12" s="16">
        <f t="shared" ref="R12:AB12" si="7">AVERAGE(O2:Q2)*(1+R5)</f>
        <v>174692.67150300799</v>
      </c>
      <c r="S12" s="16">
        <f t="shared" si="7"/>
        <v>176572.30601820518</v>
      </c>
      <c r="T12" s="16">
        <f t="shared" si="7"/>
        <v>100364.85974182718</v>
      </c>
      <c r="U12" s="16">
        <f t="shared" si="7"/>
        <v>111009.17475721009</v>
      </c>
      <c r="V12" s="16">
        <f t="shared" si="7"/>
        <v>125816.94183711479</v>
      </c>
      <c r="W12" s="16">
        <f t="shared" si="7"/>
        <v>130844.45951992452</v>
      </c>
      <c r="X12" s="16">
        <f t="shared" si="7"/>
        <v>146945.58522913011</v>
      </c>
      <c r="Y12" s="16">
        <f t="shared" si="7"/>
        <v>172113.70795079262</v>
      </c>
      <c r="Z12" s="16">
        <f t="shared" si="7"/>
        <v>192500.70015160489</v>
      </c>
      <c r="AA12" s="16">
        <f t="shared" si="7"/>
        <v>200995.90337048544</v>
      </c>
      <c r="AB12" s="16">
        <f t="shared" si="7"/>
        <v>172665.41247936827</v>
      </c>
    </row>
    <row r="13" spans="1:29" x14ac:dyDescent="0.25">
      <c r="P13" s="12" t="s">
        <v>18</v>
      </c>
      <c r="Q13" s="15">
        <f>AVERAGE(E2:G2)</f>
        <v>152111.66666666666</v>
      </c>
      <c r="R13" s="15">
        <f t="shared" ref="R13:AB13" si="8">AVERAGE(F2:H2)</f>
        <v>169469.66666666666</v>
      </c>
      <c r="S13" s="15">
        <f t="shared" si="8"/>
        <v>176561</v>
      </c>
      <c r="T13" s="15">
        <f t="shared" si="8"/>
        <v>178313.66666666666</v>
      </c>
      <c r="U13" s="15">
        <f t="shared" si="8"/>
        <v>191873</v>
      </c>
      <c r="V13" s="15">
        <f t="shared" si="8"/>
        <v>196713</v>
      </c>
      <c r="W13" s="15">
        <f t="shared" si="8"/>
        <v>197908.33333333334</v>
      </c>
      <c r="X13" s="15">
        <f t="shared" si="8"/>
        <v>186017.33333333334</v>
      </c>
      <c r="Y13" s="15">
        <f t="shared" si="8"/>
        <v>163181.33333333334</v>
      </c>
      <c r="Z13" s="15">
        <f t="shared" si="8"/>
        <v>183282</v>
      </c>
      <c r="AA13" s="15">
        <f t="shared" si="8"/>
        <v>166488.66666666666</v>
      </c>
      <c r="AB13" s="15">
        <f t="shared" si="8"/>
        <v>160449.66666666666</v>
      </c>
    </row>
    <row r="14" spans="1:29" x14ac:dyDescent="0.25">
      <c r="P14" s="13" t="s">
        <v>19</v>
      </c>
      <c r="Q14" s="16">
        <f>SUM(P2*3,O2*2.5,N2*2,M2*1.5,L2)/10</f>
        <v>188609.85</v>
      </c>
      <c r="R14" s="16">
        <f t="shared" ref="R14:AB14" si="9">SUM(Q2*3,P2*2.5,O2*2,N2*1.5,M2)/10</f>
        <v>169403.3</v>
      </c>
      <c r="S14" s="16">
        <f t="shared" si="9"/>
        <v>150464.04999999999</v>
      </c>
      <c r="T14" s="16">
        <f t="shared" si="9"/>
        <v>139602.1</v>
      </c>
      <c r="U14" s="16">
        <f t="shared" si="9"/>
        <v>129439.2</v>
      </c>
      <c r="V14" s="16">
        <f t="shared" si="9"/>
        <v>119155.3</v>
      </c>
      <c r="W14" s="16">
        <f t="shared" si="9"/>
        <v>124939.1</v>
      </c>
      <c r="X14" s="16">
        <f t="shared" si="9"/>
        <v>131056.75</v>
      </c>
      <c r="Y14" s="16">
        <f t="shared" si="9"/>
        <v>146318.70000000001</v>
      </c>
      <c r="Z14" s="16">
        <f t="shared" si="9"/>
        <v>164650.20000000001</v>
      </c>
      <c r="AA14" s="16">
        <f t="shared" si="9"/>
        <v>173004.15</v>
      </c>
      <c r="AB14" s="16">
        <f t="shared" si="9"/>
        <v>172588.35</v>
      </c>
    </row>
    <row r="15" spans="1:29" x14ac:dyDescent="0.25">
      <c r="P15" s="12" t="s">
        <v>22</v>
      </c>
      <c r="Q15" s="15">
        <f>(SUM(P2*3,O2*2.5,N2*2,M2*1.5,L2)/10)*(1+Q5)</f>
        <v>225322.9690005983</v>
      </c>
      <c r="R15" s="15">
        <f t="shared" ref="R15:AB15" si="10">(SUM(Q2*3,P2*2.5,O2*2,N2*1.5,M2)/10)*(1+R5)</f>
        <v>177750.92822189405</v>
      </c>
      <c r="S15" s="15">
        <f t="shared" si="10"/>
        <v>165583.29371000163</v>
      </c>
      <c r="T15" s="15">
        <f t="shared" si="10"/>
        <v>116967.81090356328</v>
      </c>
      <c r="U15" s="15">
        <f t="shared" si="10"/>
        <v>124957.79737920116</v>
      </c>
      <c r="V15" s="15">
        <f t="shared" si="10"/>
        <v>125008.7313781923</v>
      </c>
      <c r="W15" s="15">
        <f t="shared" si="10"/>
        <v>130715.18022222834</v>
      </c>
      <c r="X15" s="15">
        <f t="shared" si="10"/>
        <v>142398.85360721423</v>
      </c>
      <c r="Y15" s="15">
        <f t="shared" si="10"/>
        <v>164978.37494048124</v>
      </c>
      <c r="Z15" s="15">
        <f t="shared" si="10"/>
        <v>185064.26898515824</v>
      </c>
      <c r="AA15" s="15">
        <f t="shared" si="10"/>
        <v>189032.66277849759</v>
      </c>
      <c r="AB15" s="15">
        <f t="shared" si="10"/>
        <v>167358.9074990373</v>
      </c>
    </row>
    <row r="16" spans="1:29" x14ac:dyDescent="0.25">
      <c r="P16" s="13" t="s">
        <v>20</v>
      </c>
      <c r="Q16" s="16">
        <f>SUM(P2*5,O2*2,N2)/8</f>
        <v>207790</v>
      </c>
      <c r="R16" s="16">
        <f t="shared" ref="R16:AB16" si="11">SUM(Q2*5,P2*2,O2)/8</f>
        <v>155381.875</v>
      </c>
      <c r="S16" s="16">
        <f t="shared" si="11"/>
        <v>131268.5</v>
      </c>
      <c r="T16" s="16">
        <f t="shared" si="11"/>
        <v>120719.5</v>
      </c>
      <c r="U16" s="16">
        <f t="shared" si="11"/>
        <v>113627.25</v>
      </c>
      <c r="V16" s="16">
        <f t="shared" si="11"/>
        <v>121676.5</v>
      </c>
      <c r="W16" s="16">
        <f t="shared" si="11"/>
        <v>132254.375</v>
      </c>
      <c r="X16" s="16">
        <f t="shared" si="11"/>
        <v>138415.75</v>
      </c>
      <c r="Y16" s="16">
        <f t="shared" si="11"/>
        <v>163872.5</v>
      </c>
      <c r="Z16" s="16">
        <f t="shared" si="11"/>
        <v>184036.875</v>
      </c>
      <c r="AA16" s="16">
        <f t="shared" si="11"/>
        <v>182694.875</v>
      </c>
      <c r="AB16" s="16">
        <f t="shared" si="11"/>
        <v>169321.625</v>
      </c>
    </row>
    <row r="17" spans="16:47" x14ac:dyDescent="0.25">
      <c r="P17" s="12" t="s">
        <v>21</v>
      </c>
      <c r="Q17" s="15">
        <f>(SUM(P2*5,O2*2,N2)/8)*(1+Q5)</f>
        <v>248236.556726143</v>
      </c>
      <c r="R17" s="15">
        <f t="shared" ref="R17:AB17" si="12">(SUM(Q2*5,P2*2,O2)/8)*(1+R5)</f>
        <v>163038.57427870837</v>
      </c>
      <c r="S17" s="15">
        <f t="shared" si="12"/>
        <v>144458.89626373444</v>
      </c>
      <c r="T17" s="15">
        <f t="shared" si="12"/>
        <v>101146.72808197518</v>
      </c>
      <c r="U17" s="15">
        <f t="shared" si="12"/>
        <v>109693.28365947747</v>
      </c>
      <c r="V17" s="15">
        <f t="shared" si="12"/>
        <v>127653.78378921135</v>
      </c>
      <c r="W17" s="15">
        <f t="shared" si="12"/>
        <v>138368.64891217535</v>
      </c>
      <c r="X17" s="15">
        <f t="shared" si="12"/>
        <v>150394.726873532</v>
      </c>
      <c r="Y17" s="15">
        <f t="shared" si="12"/>
        <v>184770.76920061492</v>
      </c>
      <c r="Z17" s="15">
        <f t="shared" si="12"/>
        <v>206854.59075171451</v>
      </c>
      <c r="AA17" s="15">
        <f t="shared" si="12"/>
        <v>199621.2154288482</v>
      </c>
      <c r="AB17" s="15">
        <f t="shared" si="12"/>
        <v>164191.16455984244</v>
      </c>
    </row>
    <row r="18" spans="16:47" x14ac:dyDescent="0.25">
      <c r="P18" s="13" t="s">
        <v>24</v>
      </c>
      <c r="Q18" s="16">
        <f>(((E2*2)+F2)/3)</f>
        <v>132469.33333333334</v>
      </c>
      <c r="R18" s="16">
        <f t="shared" ref="R18:AB18" si="13">(((F2*2)+G2)/3)</f>
        <v>166837</v>
      </c>
      <c r="S18" s="16">
        <f t="shared" si="13"/>
        <v>174386.66666666666</v>
      </c>
      <c r="T18" s="16">
        <f t="shared" si="13"/>
        <v>174276.66666666666</v>
      </c>
      <c r="U18" s="16">
        <f t="shared" si="13"/>
        <v>182772.33333333334</v>
      </c>
      <c r="V18" s="16">
        <f t="shared" si="13"/>
        <v>191451.33333333334</v>
      </c>
      <c r="W18" s="16">
        <f t="shared" si="13"/>
        <v>206235.33333333334</v>
      </c>
      <c r="X18" s="16">
        <f t="shared" si="13"/>
        <v>193647.66666666666</v>
      </c>
      <c r="Y18" s="16">
        <f t="shared" si="13"/>
        <v>181951</v>
      </c>
      <c r="Z18" s="16">
        <f t="shared" si="13"/>
        <v>159617.33333333334</v>
      </c>
      <c r="AA18" s="16">
        <f t="shared" si="13"/>
        <v>168076.33333333334</v>
      </c>
      <c r="AB18" s="16">
        <f t="shared" si="13"/>
        <v>205359</v>
      </c>
    </row>
    <row r="19" spans="16:47" x14ac:dyDescent="0.25">
      <c r="P19" s="12" t="s">
        <v>23</v>
      </c>
      <c r="Q19" s="15">
        <f>(((E2*2)+F2)/3)*(1+Q6)</f>
        <v>128154.44649596472</v>
      </c>
      <c r="R19" s="15">
        <f t="shared" ref="R19:AB19" si="14">(((F2*2)+G2)/3)*(1+R6)</f>
        <v>163594.36837558847</v>
      </c>
      <c r="S19" s="15">
        <f t="shared" si="14"/>
        <v>159442.25711529687</v>
      </c>
      <c r="T19" s="15">
        <f t="shared" si="14"/>
        <v>137241.0370816761</v>
      </c>
      <c r="U19" s="15">
        <f t="shared" si="14"/>
        <v>124016.5980585185</v>
      </c>
      <c r="V19" s="15">
        <f t="shared" si="14"/>
        <v>130039.63946863817</v>
      </c>
      <c r="W19" s="15">
        <f t="shared" si="14"/>
        <v>144645.89972102843</v>
      </c>
      <c r="X19" s="15">
        <f t="shared" si="14"/>
        <v>136492.20388949403</v>
      </c>
      <c r="Y19" s="15">
        <f t="shared" si="14"/>
        <v>141191.85969915561</v>
      </c>
      <c r="Z19" s="15">
        <f t="shared" si="14"/>
        <v>138129.98652462559</v>
      </c>
      <c r="AA19" s="15">
        <f t="shared" si="14"/>
        <v>166211.10082393757</v>
      </c>
      <c r="AB19" s="15">
        <f t="shared" si="14"/>
        <v>224084.21171130685</v>
      </c>
    </row>
    <row r="20" spans="16:47" x14ac:dyDescent="0.25">
      <c r="P20" s="13" t="s">
        <v>25</v>
      </c>
      <c r="Q20" s="16">
        <f>AVERAGE(E2:G2)*(1+Q6)</f>
        <v>147156.97555594263</v>
      </c>
      <c r="R20" s="16">
        <f t="shared" ref="R20:AB20" si="15">AVERAGE(F2:H2)*(1+R6)</f>
        <v>166175.86672713398</v>
      </c>
      <c r="S20" s="16">
        <f t="shared" si="15"/>
        <v>161430.25666259232</v>
      </c>
      <c r="T20" s="16">
        <f t="shared" si="15"/>
        <v>140420.13200755292</v>
      </c>
      <c r="U20" s="16">
        <f t="shared" si="15"/>
        <v>130191.6777299379</v>
      </c>
      <c r="V20" s="16">
        <f t="shared" si="15"/>
        <v>133613.52545012772</v>
      </c>
      <c r="W20" s="16">
        <f t="shared" si="15"/>
        <v>138805.64728945185</v>
      </c>
      <c r="X20" s="16">
        <f t="shared" si="15"/>
        <v>131113.97738666259</v>
      </c>
      <c r="Y20" s="16">
        <f t="shared" si="15"/>
        <v>126626.81667878246</v>
      </c>
      <c r="Z20" s="16">
        <f t="shared" si="15"/>
        <v>158608.96596572487</v>
      </c>
      <c r="AA20" s="16">
        <f t="shared" si="15"/>
        <v>164641.05333911534</v>
      </c>
      <c r="AB20" s="16">
        <f t="shared" si="15"/>
        <v>175079.91894361554</v>
      </c>
    </row>
    <row r="21" spans="16:47" x14ac:dyDescent="0.25">
      <c r="P21" s="12" t="s">
        <v>26</v>
      </c>
      <c r="Q21" s="15">
        <f>E2*(1+Q6)</f>
        <v>113908.75735934507</v>
      </c>
      <c r="R21" s="15">
        <f>F2*(1+R6)</f>
        <v>158772.93482486071</v>
      </c>
      <c r="S21" s="15">
        <f>G2*(1+S6)</f>
        <v>161530.82999550778</v>
      </c>
      <c r="T21" s="15">
        <f t="shared" ref="T21:AA21" si="16">H2*(1+T6)</f>
        <v>133729.88410268773</v>
      </c>
      <c r="U21" s="15">
        <f t="shared" si="16"/>
        <v>124302.71174192431</v>
      </c>
      <c r="V21" s="15">
        <f t="shared" si="16"/>
        <v>123571.77752164974</v>
      </c>
      <c r="W21" s="15">
        <f t="shared" si="16"/>
        <v>147634.17507351277</v>
      </c>
      <c r="X21" s="15">
        <f t="shared" si="16"/>
        <v>139358.35150681267</v>
      </c>
      <c r="Y21" s="15">
        <f t="shared" si="16"/>
        <v>143957.4822457082</v>
      </c>
      <c r="Z21" s="15">
        <f t="shared" si="16"/>
        <v>151288.69860120426</v>
      </c>
      <c r="AA21" s="15">
        <f t="shared" si="16"/>
        <v>127772.13226366002</v>
      </c>
      <c r="AB21" s="15">
        <f>P2*(1+AB6)</f>
        <v>268231.28604170412</v>
      </c>
    </row>
    <row r="22" spans="16:47" x14ac:dyDescent="0.25">
      <c r="P22" s="13" t="s">
        <v>27</v>
      </c>
      <c r="Q22" s="16">
        <f>(((E2*4)+F2)/5)*(1+Q6)</f>
        <v>122456.17084131684</v>
      </c>
      <c r="R22" s="16">
        <f t="shared" ref="R22:AA22" si="17">(((F2*4)+G2)/5)*(1+R6)</f>
        <v>161665.79495529737</v>
      </c>
      <c r="S22" s="16">
        <f t="shared" si="17"/>
        <v>160277.68626738124</v>
      </c>
      <c r="T22" s="16">
        <f t="shared" si="17"/>
        <v>135836.57589008077</v>
      </c>
      <c r="U22" s="16">
        <f t="shared" si="17"/>
        <v>124131.04353188083</v>
      </c>
      <c r="V22" s="16">
        <f t="shared" si="17"/>
        <v>127452.49468984279</v>
      </c>
      <c r="W22" s="16">
        <f t="shared" si="17"/>
        <v>145841.20986202217</v>
      </c>
      <c r="X22" s="16">
        <f t="shared" si="17"/>
        <v>137638.66293642149</v>
      </c>
      <c r="Y22" s="16">
        <f t="shared" si="17"/>
        <v>142298.10871777666</v>
      </c>
      <c r="Z22" s="16">
        <f t="shared" si="17"/>
        <v>143393.47135525706</v>
      </c>
      <c r="AA22" s="16">
        <f t="shared" si="17"/>
        <v>150835.51339982657</v>
      </c>
      <c r="AB22" s="16">
        <f>(((P2*4)+Q2)/5)*(1+AB6)</f>
        <v>241743.04144346577</v>
      </c>
      <c r="AC22" s="16">
        <f>(((Q2*4)+R2)/5)*(1+AC6)</f>
        <v>129972.20050414116</v>
      </c>
    </row>
    <row r="23" spans="16:47" x14ac:dyDescent="0.25">
      <c r="P23" s="12" t="s">
        <v>28</v>
      </c>
      <c r="Q23" s="15">
        <f>SUM(P2*3,D2*2,E2*9,F2*3,G2)/18</f>
        <v>164065.61111111112</v>
      </c>
      <c r="R23" s="15">
        <f t="shared" ref="R23:AB23" si="18">SUM(Q2*3,E2*2,F2*9,G2*3,H2)/18</f>
        <v>153662.66666666666</v>
      </c>
      <c r="S23" s="15">
        <f t="shared" si="18"/>
        <v>163321.88888888888</v>
      </c>
      <c r="T23" s="15">
        <f t="shared" si="18"/>
        <v>165816.44444444444</v>
      </c>
      <c r="U23" s="15">
        <f t="shared" si="18"/>
        <v>170823.88888888888</v>
      </c>
      <c r="V23" s="15">
        <f t="shared" si="18"/>
        <v>178368.66666666666</v>
      </c>
      <c r="W23" s="15">
        <f t="shared" si="18"/>
        <v>191927.38888888888</v>
      </c>
      <c r="X23" s="15">
        <f t="shared" si="18"/>
        <v>186308.83333333334</v>
      </c>
      <c r="Y23" s="15">
        <f t="shared" si="18"/>
        <v>180726.33333333334</v>
      </c>
      <c r="Z23" s="15">
        <f t="shared" si="18"/>
        <v>175731.11111111112</v>
      </c>
      <c r="AA23" s="15">
        <f t="shared" si="18"/>
        <v>161685.94444444444</v>
      </c>
      <c r="AB23" s="15">
        <f t="shared" si="18"/>
        <v>190916</v>
      </c>
    </row>
    <row r="24" spans="16:47" x14ac:dyDescent="0.25">
      <c r="P24" s="14" t="s">
        <v>28</v>
      </c>
      <c r="Q24" s="17">
        <f>SUM(P2*2,D2,E2*6,F2)/10</f>
        <v>160681.95000000001</v>
      </c>
      <c r="R24" s="17">
        <f t="shared" ref="R24:AB24" si="19">SUM(Q2*2,E2,F2*6,G2)/10</f>
        <v>151482.1</v>
      </c>
      <c r="S24" s="17">
        <f t="shared" si="19"/>
        <v>161394.20000000001</v>
      </c>
      <c r="T24" s="17">
        <f t="shared" si="19"/>
        <v>162642.70000000001</v>
      </c>
      <c r="U24" s="17">
        <f t="shared" si="19"/>
        <v>167102.1</v>
      </c>
      <c r="V24" s="17">
        <f t="shared" si="19"/>
        <v>173705.4</v>
      </c>
      <c r="W24" s="17">
        <f t="shared" si="19"/>
        <v>192109.5</v>
      </c>
      <c r="X24" s="17">
        <f t="shared" si="19"/>
        <v>186347.7</v>
      </c>
      <c r="Y24" s="17">
        <f t="shared" si="19"/>
        <v>184185.1</v>
      </c>
      <c r="Z24" s="17">
        <f t="shared" si="19"/>
        <v>175385.1</v>
      </c>
      <c r="AA24" s="17">
        <f t="shared" si="19"/>
        <v>155317.79999999999</v>
      </c>
      <c r="AB24" s="17">
        <f t="shared" si="19"/>
        <v>204942.1</v>
      </c>
    </row>
    <row r="28" spans="16:47" ht="15.75" thickBot="1" x14ac:dyDescent="0.3">
      <c r="P28" s="6" t="s">
        <v>31</v>
      </c>
      <c r="Q28" s="7" t="s">
        <v>1</v>
      </c>
      <c r="R28" s="7" t="s">
        <v>2</v>
      </c>
      <c r="S28" s="7" t="s">
        <v>3</v>
      </c>
      <c r="T28" s="7" t="s">
        <v>4</v>
      </c>
      <c r="U28" s="7" t="s">
        <v>5</v>
      </c>
      <c r="V28" s="7" t="s">
        <v>6</v>
      </c>
      <c r="W28" s="7" t="s">
        <v>7</v>
      </c>
      <c r="X28" s="7" t="s">
        <v>8</v>
      </c>
      <c r="Y28" s="7" t="s">
        <v>9</v>
      </c>
      <c r="Z28" s="7" t="s">
        <v>10</v>
      </c>
      <c r="AA28" s="7" t="s">
        <v>11</v>
      </c>
      <c r="AB28" s="7" t="s">
        <v>12</v>
      </c>
      <c r="AC28" s="8" t="s">
        <v>32</v>
      </c>
      <c r="AD28" s="8" t="s">
        <v>33</v>
      </c>
      <c r="AE28" s="8" t="s">
        <v>34</v>
      </c>
      <c r="AF28" s="24" t="s">
        <v>35</v>
      </c>
      <c r="AG28" s="24" t="s">
        <v>35</v>
      </c>
      <c r="AH28" s="24" t="s">
        <v>35</v>
      </c>
      <c r="AI28" s="24" t="s">
        <v>35</v>
      </c>
      <c r="AJ28" s="24" t="s">
        <v>35</v>
      </c>
      <c r="AK28" s="24" t="s">
        <v>35</v>
      </c>
      <c r="AL28" s="24" t="s">
        <v>35</v>
      </c>
      <c r="AM28" s="24" t="s">
        <v>35</v>
      </c>
      <c r="AN28" s="24" t="s">
        <v>35</v>
      </c>
      <c r="AO28" s="24" t="s">
        <v>35</v>
      </c>
      <c r="AP28" s="24" t="s">
        <v>35</v>
      </c>
      <c r="AQ28" s="24" t="s">
        <v>35</v>
      </c>
      <c r="AR28" s="24" t="s">
        <v>35</v>
      </c>
      <c r="AS28" s="24" t="s">
        <v>36</v>
      </c>
    </row>
    <row r="29" spans="16:47" ht="15.75" thickTop="1" x14ac:dyDescent="0.25">
      <c r="P29" s="12" t="s">
        <v>13</v>
      </c>
      <c r="Q29" s="18">
        <f>ABS(Q9-Q$2)/MIN(Q9,Q$2)</f>
        <v>0.53158608090986759</v>
      </c>
      <c r="R29" s="18">
        <f>ABS(R9-R$2)/MIN(R9,R$2)</f>
        <v>0.5865927319536588</v>
      </c>
      <c r="S29" s="18">
        <f>ABS(S9-S$2)/MIN(S9,S$2)</f>
        <v>0.30678688815847915</v>
      </c>
      <c r="T29" s="18">
        <f>ABS(T9-T$2)/MIN(T9,T$2)</f>
        <v>0.37689488589038805</v>
      </c>
      <c r="U29" s="18">
        <f>ABS(U9-U$2)/MIN(U9,U$2)</f>
        <v>0.11791175185670598</v>
      </c>
      <c r="V29" s="18">
        <f>ABS(V9-V$2)/MIN(V9,V$2)</f>
        <v>6.8204561015430916E-3</v>
      </c>
      <c r="W29" s="18">
        <f>ABS(W9-W$2)/MIN(W9,W$2)</f>
        <v>0.14838941551731885</v>
      </c>
      <c r="X29" s="18">
        <f>ABS(X9-X$2)/MIN(X9,X$2)</f>
        <v>0.42357681881456521</v>
      </c>
      <c r="Y29" s="18">
        <f>ABS(Y9-Y$2)/MIN(Y9,Y$2)</f>
        <v>0.43151551023702539</v>
      </c>
      <c r="Z29" s="18">
        <f>ABS(Z9-Z$2)/MIN(Z9,Z$2)</f>
        <v>0.20576116411151119</v>
      </c>
      <c r="AA29" s="18">
        <f>ABS(AA9-AA$2)/MIN(AA9,AA$2)</f>
        <v>5.2496754850493987E-3</v>
      </c>
      <c r="AB29" s="18">
        <f>ABS(AB9-AB$2)/MIN(AB9,AB$2)</f>
        <v>0.49851984078587019</v>
      </c>
      <c r="AC29" s="18">
        <f>MEDIAN(Q29:AB29)</f>
        <v>0.3418408870244336</v>
      </c>
      <c r="AD29" s="18">
        <f>AVERAGE(Q29:AB29)</f>
        <v>0.30330043498516523</v>
      </c>
      <c r="AE29" s="18">
        <f>MODE(AG29:AR29)</f>
        <v>0.4</v>
      </c>
      <c r="AF29" s="23">
        <f>AVERAGE(AC29:AE29)</f>
        <v>0.34838044066986629</v>
      </c>
      <c r="AG29" s="22">
        <f>ROUND(Q29,1)</f>
        <v>0.5</v>
      </c>
      <c r="AH29" s="22">
        <f>ROUND(R29,1)</f>
        <v>0.6</v>
      </c>
      <c r="AI29" s="22">
        <f>ROUND(S29,1)</f>
        <v>0.3</v>
      </c>
      <c r="AJ29" s="22">
        <f>ROUND(T29,1)</f>
        <v>0.4</v>
      </c>
      <c r="AK29" s="22">
        <f>ROUND(U29,1)</f>
        <v>0.1</v>
      </c>
      <c r="AL29" s="22">
        <f>ROUND(V29,1)</f>
        <v>0</v>
      </c>
      <c r="AM29" s="22">
        <f>ROUND(W29,1)</f>
        <v>0.1</v>
      </c>
      <c r="AN29" s="22">
        <f>ROUND(X29,1)</f>
        <v>0.4</v>
      </c>
      <c r="AO29" s="22">
        <f>ROUND(Y29,1)</f>
        <v>0.4</v>
      </c>
      <c r="AP29" s="22">
        <f>ROUND(Z29,1)</f>
        <v>0.2</v>
      </c>
      <c r="AQ29" s="22">
        <f>ROUND(AA29,1)</f>
        <v>0</v>
      </c>
      <c r="AR29" s="22">
        <f>ROUND(AB29,1)</f>
        <v>0.5</v>
      </c>
      <c r="AS29" s="25" t="str">
        <f>IF(AF29=$AF$45,"лучшая формула","")</f>
        <v/>
      </c>
      <c r="AT29" s="21"/>
      <c r="AU29" s="21"/>
    </row>
    <row r="30" spans="16:47" x14ac:dyDescent="0.25">
      <c r="P30" s="13" t="s">
        <v>14</v>
      </c>
      <c r="Q30" s="19">
        <f>ABS(Q10-Q$2)/MIN(Q10,Q$2)</f>
        <v>0.82971103063070117</v>
      </c>
      <c r="R30" s="19">
        <f>ABS(R10-R$2)/MIN(R10,R$2)</f>
        <v>0.66477471699118984</v>
      </c>
      <c r="S30" s="19">
        <f>ABS(S10-S$2)/MIN(S10,S$2)</f>
        <v>0.4380981843724433</v>
      </c>
      <c r="T30" s="19">
        <f>ABS(T10-T$2)/MIN(T10,T$2)</f>
        <v>0.15365299409471811</v>
      </c>
      <c r="U30" s="19">
        <f>ABS(U10-U$2)/MIN(U10,U$2)</f>
        <v>7.920776840661925E-2</v>
      </c>
      <c r="V30" s="19">
        <f>ABS(V10-V$2)/MIN(V10,V$2)</f>
        <v>5.6279896428164375E-2</v>
      </c>
      <c r="W30" s="19">
        <f>ABS(W10-W$2)/MIN(W10,W$2)</f>
        <v>9.764405159624337E-2</v>
      </c>
      <c r="X30" s="19">
        <f>ABS(X10-X$2)/MIN(X10,X$2)</f>
        <v>0.31018857612294548</v>
      </c>
      <c r="Y30" s="19">
        <f>ABS(Y10-Y$2)/MIN(Y10,Y$2)</f>
        <v>0.26960571992107218</v>
      </c>
      <c r="Z30" s="19">
        <f>ABS(Z10-Z$2)/MIN(Z10,Z$2)</f>
        <v>7.2756064214182459E-2</v>
      </c>
      <c r="AA30" s="19">
        <f>ABS(AA10-AA$2)/MIN(AA10,AA$2)</f>
        <v>8.6942047377409515E-2</v>
      </c>
      <c r="AB30" s="19">
        <f>ABS(AB10-AB$2)/MIN(AB10,AB$2)</f>
        <v>0.54534389969642794</v>
      </c>
      <c r="AC30" s="19">
        <f>MEDIAN(Q30:AB30)</f>
        <v>0.21162935700789515</v>
      </c>
      <c r="AD30" s="19">
        <f>AVERAGE(Q30:AB30)</f>
        <v>0.30035041248767641</v>
      </c>
      <c r="AE30" s="19">
        <f t="shared" ref="AE30:AE44" si="20">MODE(AG30:AR30)</f>
        <v>0.1</v>
      </c>
      <c r="AF30" s="23">
        <f t="shared" ref="AF30:AF44" si="21">AVERAGE(AC30:AE30)</f>
        <v>0.20399325649852385</v>
      </c>
      <c r="AG30" s="22">
        <f>ROUND(Q30,1)</f>
        <v>0.8</v>
      </c>
      <c r="AH30" s="22">
        <f>ROUND(R30,1)</f>
        <v>0.7</v>
      </c>
      <c r="AI30" s="22">
        <f>ROUND(S30,1)</f>
        <v>0.4</v>
      </c>
      <c r="AJ30" s="22">
        <f>ROUND(T30,1)</f>
        <v>0.2</v>
      </c>
      <c r="AK30" s="22">
        <f>ROUND(U30,1)</f>
        <v>0.1</v>
      </c>
      <c r="AL30" s="22">
        <f>ROUND(V30,1)</f>
        <v>0.1</v>
      </c>
      <c r="AM30" s="22">
        <f>ROUND(W30,1)</f>
        <v>0.1</v>
      </c>
      <c r="AN30" s="22">
        <f>ROUND(X30,1)</f>
        <v>0.3</v>
      </c>
      <c r="AO30" s="22">
        <f>ROUND(Y30,1)</f>
        <v>0.3</v>
      </c>
      <c r="AP30" s="22">
        <f>ROUND(Z30,1)</f>
        <v>0.1</v>
      </c>
      <c r="AQ30" s="22">
        <f>ROUND(AA30,1)</f>
        <v>0.1</v>
      </c>
      <c r="AR30" s="22">
        <f>ROUND(AB30,1)</f>
        <v>0.5</v>
      </c>
      <c r="AS30" s="25" t="str">
        <f>IF(AF30=$AF$45,"лучшая формула","")</f>
        <v/>
      </c>
    </row>
    <row r="31" spans="16:47" x14ac:dyDescent="0.25">
      <c r="P31" s="12" t="s">
        <v>15</v>
      </c>
      <c r="Q31" s="18">
        <f>ABS(Q11-Q$2)/MIN(Q11,Q$2)</f>
        <v>0.47281888093343938</v>
      </c>
      <c r="R31" s="18">
        <f>ABS(R11-R$2)/MIN(R11,R$2)</f>
        <v>0.49869624055186973</v>
      </c>
      <c r="S31" s="18">
        <f>ABS(S11-S$2)/MIN(S11,S$2)</f>
        <v>0.29575671434070644</v>
      </c>
      <c r="T31" s="18">
        <f>ABS(T11-T$2)/MIN(T11,T$2)</f>
        <v>8.8422455438947153E-2</v>
      </c>
      <c r="U31" s="18">
        <f>ABS(U11-U$2)/MIN(U11,U$2)</f>
        <v>9.4831159720672215E-2</v>
      </c>
      <c r="V31" s="18">
        <f>ABS(V11-V$2)/MIN(V11,V$2)</f>
        <v>0.16103586388234931</v>
      </c>
      <c r="W31" s="18">
        <f>ABS(W11-W$2)/MIN(W11,W$2)</f>
        <v>0.12416441890465575</v>
      </c>
      <c r="X31" s="18">
        <f>ABS(X11-X$2)/MIN(X11,X$2)</f>
        <v>0.31699381845786784</v>
      </c>
      <c r="Y31" s="18">
        <f>ABS(Y11-Y$2)/MIN(Y11,Y$2)</f>
        <v>0.27808604165165379</v>
      </c>
      <c r="Z31" s="18">
        <f>ABS(Z11-Z$2)/MIN(Z11,Z$2)</f>
        <v>4.3118028645443E-2</v>
      </c>
      <c r="AA31" s="18">
        <f>ABS(AA11-AA$2)/MIN(AA11,AA$2)</f>
        <v>0.14658896126157012</v>
      </c>
      <c r="AB31" s="18">
        <f>ABS(AB11-AB$2)/MIN(AB11,AB$2)</f>
        <v>0.39158189530908949</v>
      </c>
      <c r="AC31" s="18">
        <f>MEDIAN(Q31:AB31)</f>
        <v>0.21956095276700155</v>
      </c>
      <c r="AD31" s="18">
        <f>AVERAGE(Q31:AB31)</f>
        <v>0.24267453992485535</v>
      </c>
      <c r="AE31" s="18">
        <f t="shared" si="20"/>
        <v>0.1</v>
      </c>
      <c r="AF31" s="23">
        <f t="shared" si="21"/>
        <v>0.18741183089728564</v>
      </c>
      <c r="AG31" s="22">
        <f>ROUND(Q31,1)</f>
        <v>0.5</v>
      </c>
      <c r="AH31" s="22">
        <f>ROUND(R31,1)</f>
        <v>0.5</v>
      </c>
      <c r="AI31" s="22">
        <f>ROUND(S31,1)</f>
        <v>0.3</v>
      </c>
      <c r="AJ31" s="22">
        <f>ROUND(T31,1)</f>
        <v>0.1</v>
      </c>
      <c r="AK31" s="22">
        <f>ROUND(U31,1)</f>
        <v>0.1</v>
      </c>
      <c r="AL31" s="22">
        <f>ROUND(V31,1)</f>
        <v>0.2</v>
      </c>
      <c r="AM31" s="22">
        <f>ROUND(W31,1)</f>
        <v>0.1</v>
      </c>
      <c r="AN31" s="22">
        <f>ROUND(X31,1)</f>
        <v>0.3</v>
      </c>
      <c r="AO31" s="22">
        <f>ROUND(Y31,1)</f>
        <v>0.3</v>
      </c>
      <c r="AP31" s="22">
        <f>ROUND(Z31,1)</f>
        <v>0</v>
      </c>
      <c r="AQ31" s="22">
        <f>ROUND(AA31,1)</f>
        <v>0.1</v>
      </c>
      <c r="AR31" s="22">
        <f>ROUND(AB31,1)</f>
        <v>0.4</v>
      </c>
      <c r="AS31" s="25" t="str">
        <f>IF(AF31=$AF$45,"лучшая формула","")</f>
        <v/>
      </c>
    </row>
    <row r="32" spans="16:47" x14ac:dyDescent="0.25">
      <c r="P32" s="13" t="s">
        <v>16</v>
      </c>
      <c r="Q32" s="19">
        <f>ABS(Q12-Q$2)/MIN(Q12,Q$2)</f>
        <v>0.75950472921780721</v>
      </c>
      <c r="R32" s="19">
        <f>ABS(R12-R$2)/MIN(R12,R$2)</f>
        <v>0.5725469803761668</v>
      </c>
      <c r="S32" s="19">
        <f>ABS(S12-S$2)/MIN(S12,S$2)</f>
        <v>0.42595965353440834</v>
      </c>
      <c r="T32" s="19">
        <f>ABS(T12-T$2)/MIN(T12,T$2)</f>
        <v>9.654913366191295E-2</v>
      </c>
      <c r="U32" s="19">
        <f>ABS(U12-U$2)/MIN(U12,U$2)</f>
        <v>0.13409544999633533</v>
      </c>
      <c r="V32" s="19">
        <f>ABS(V12-V$2)/MIN(V12,V$2)</f>
        <v>0.10667131124725943</v>
      </c>
      <c r="W32" s="19">
        <f>ABS(W12-W$2)/MIN(W12,W$2)</f>
        <v>7.4489516146392959E-2</v>
      </c>
      <c r="X32" s="19">
        <f>ABS(X12-X$2)/MIN(X12,X$2)</f>
        <v>0.21209493787970934</v>
      </c>
      <c r="Y32" s="19">
        <f>ABS(Y12-Y$2)/MIN(Y12,Y$2)</f>
        <v>0.13352970151440827</v>
      </c>
      <c r="Z32" s="19">
        <f>ABS(Z12-Z$2)/MIN(Z12,Z$2)</f>
        <v>7.7523776254288482E-2</v>
      </c>
      <c r="AA32" s="19">
        <f>ABS(AA12-AA$2)/MIN(AA12,AA$2)</f>
        <v>0.25281829632240743</v>
      </c>
      <c r="AB32" s="19">
        <f>ABS(AB12-AB$2)/MIN(AB12,AB$2)</f>
        <v>0.43506447783575569</v>
      </c>
      <c r="AC32" s="19">
        <f>MEDIAN(Q32:AB32)</f>
        <v>0.17309519393802233</v>
      </c>
      <c r="AD32" s="19">
        <f>AVERAGE(Q32:AB32)</f>
        <v>0.27340399699890433</v>
      </c>
      <c r="AE32" s="19">
        <f t="shared" si="20"/>
        <v>0.1</v>
      </c>
      <c r="AF32" s="23">
        <f t="shared" si="21"/>
        <v>0.18216639697897555</v>
      </c>
      <c r="AG32" s="22">
        <f>ROUND(Q32,1)</f>
        <v>0.8</v>
      </c>
      <c r="AH32" s="22">
        <f>ROUND(R32,1)</f>
        <v>0.6</v>
      </c>
      <c r="AI32" s="22">
        <f>ROUND(S32,1)</f>
        <v>0.4</v>
      </c>
      <c r="AJ32" s="22">
        <f>ROUND(T32,1)</f>
        <v>0.1</v>
      </c>
      <c r="AK32" s="22">
        <f>ROUND(U32,1)</f>
        <v>0.1</v>
      </c>
      <c r="AL32" s="22">
        <f>ROUND(V32,1)</f>
        <v>0.1</v>
      </c>
      <c r="AM32" s="22">
        <f>ROUND(W32,1)</f>
        <v>0.1</v>
      </c>
      <c r="AN32" s="22">
        <f>ROUND(X32,1)</f>
        <v>0.2</v>
      </c>
      <c r="AO32" s="22">
        <f>ROUND(Y32,1)</f>
        <v>0.1</v>
      </c>
      <c r="AP32" s="22">
        <f>ROUND(Z32,1)</f>
        <v>0.1</v>
      </c>
      <c r="AQ32" s="22">
        <f>ROUND(AA32,1)</f>
        <v>0.3</v>
      </c>
      <c r="AR32" s="22">
        <f>ROUND(AB32,1)</f>
        <v>0.4</v>
      </c>
      <c r="AS32" s="25" t="str">
        <f>IF(AF32=$AF$45,"лучшая формула","")</f>
        <v/>
      </c>
    </row>
    <row r="33" spans="16:45" x14ac:dyDescent="0.25">
      <c r="P33" s="12" t="s">
        <v>18</v>
      </c>
      <c r="Q33" s="18">
        <f>ABS(Q13-Q$2)/MIN(Q13,Q$2)</f>
        <v>0.22234008073307987</v>
      </c>
      <c r="R33" s="18">
        <f>ABS(R13-R$2)/MIN(R13,R$2)</f>
        <v>0.52553058058553648</v>
      </c>
      <c r="S33" s="18">
        <f>ABS(S13-S$2)/MIN(S13,S$2)</f>
        <v>0.42586834858310385</v>
      </c>
      <c r="T33" s="18">
        <f>ABS(T13-T$2)/MIN(T13,T$2)</f>
        <v>0.62022322172247202</v>
      </c>
      <c r="U33" s="18">
        <f>ABS(U13-U$2)/MIN(U13,U$2)</f>
        <v>0.52407164700742681</v>
      </c>
      <c r="V33" s="18">
        <f>ABS(V13-V$2)/MIN(V13,V$2)</f>
        <v>0.41278243008374149</v>
      </c>
      <c r="W33" s="18">
        <f>ABS(W13-W$2)/MIN(W13,W$2)</f>
        <v>0.40768849594450102</v>
      </c>
      <c r="X33" s="18">
        <f>ABS(X13-X$2)/MIN(X13,X$2)</f>
        <v>4.4384057971014544E-2</v>
      </c>
      <c r="Y33" s="18">
        <f>ABS(Y13-Y$2)/MIN(Y13,Y$2)</f>
        <v>0.19557792557972309</v>
      </c>
      <c r="Z33" s="18">
        <f>ABS(Z13-Z$2)/MIN(Z13,Z$2)</f>
        <v>2.5922049134905485E-2</v>
      </c>
      <c r="AA33" s="18">
        <f>ABS(AA13-AA$2)/MIN(AA13,AA$2)</f>
        <v>3.7732830533653235E-2</v>
      </c>
      <c r="AB33" s="18">
        <f>ABS(AB13-AB$2)/MIN(AB13,AB$2)</f>
        <v>0.54432231083891325</v>
      </c>
      <c r="AC33" s="18">
        <f>MEDIAN(Q33:AB33)</f>
        <v>0.41023546301412128</v>
      </c>
      <c r="AD33" s="18">
        <f>AVERAGE(Q33:AB33)</f>
        <v>0.3322036648931726</v>
      </c>
      <c r="AE33" s="18">
        <f t="shared" si="20"/>
        <v>0.5</v>
      </c>
      <c r="AF33" s="23">
        <f t="shared" si="21"/>
        <v>0.41414637596909798</v>
      </c>
      <c r="AG33" s="22">
        <f>ROUND(Q33,1)</f>
        <v>0.2</v>
      </c>
      <c r="AH33" s="22">
        <f>ROUND(R33,1)</f>
        <v>0.5</v>
      </c>
      <c r="AI33" s="22">
        <f>ROUND(S33,1)</f>
        <v>0.4</v>
      </c>
      <c r="AJ33" s="22">
        <f>ROUND(T33,1)</f>
        <v>0.6</v>
      </c>
      <c r="AK33" s="22">
        <f>ROUND(U33,1)</f>
        <v>0.5</v>
      </c>
      <c r="AL33" s="22">
        <f>ROUND(V33,1)</f>
        <v>0.4</v>
      </c>
      <c r="AM33" s="22">
        <f>ROUND(W33,1)</f>
        <v>0.4</v>
      </c>
      <c r="AN33" s="22">
        <f>ROUND(X33,1)</f>
        <v>0</v>
      </c>
      <c r="AO33" s="22">
        <f>ROUND(Y33,1)</f>
        <v>0.2</v>
      </c>
      <c r="AP33" s="22">
        <f>ROUND(Z33,1)</f>
        <v>0</v>
      </c>
      <c r="AQ33" s="22">
        <f>ROUND(AA33,1)</f>
        <v>0</v>
      </c>
      <c r="AR33" s="22">
        <f>ROUND(AB33,1)</f>
        <v>0.5</v>
      </c>
      <c r="AS33" s="25" t="str">
        <f>IF(AF33=$AF$45,"лучшая формула","")</f>
        <v/>
      </c>
    </row>
    <row r="34" spans="16:45" x14ac:dyDescent="0.25">
      <c r="P34" s="13" t="s">
        <v>19</v>
      </c>
      <c r="Q34" s="19">
        <f>ABS(Q14-Q$2)/MIN(Q14,Q$2)</f>
        <v>0.51563245823389026</v>
      </c>
      <c r="R34" s="19">
        <f>ABS(R14-R$2)/MIN(R14,R$2)</f>
        <v>0.52493316169917803</v>
      </c>
      <c r="S34" s="19">
        <f>ABS(S14-S$2)/MIN(S14,S$2)</f>
        <v>0.21511503953095842</v>
      </c>
      <c r="T34" s="19">
        <f>ABS(T14-T$2)/MIN(T14,T$2)</f>
        <v>0.26847576211894059</v>
      </c>
      <c r="U34" s="19">
        <f>ABS(U14-U$2)/MIN(U14,U$2)</f>
        <v>2.8152031454783726E-2</v>
      </c>
      <c r="V34" s="19">
        <f>ABS(V14-V$2)/MIN(V14,V$2)</f>
        <v>0.1685422301819558</v>
      </c>
      <c r="W34" s="19">
        <f>ABS(W14-W$2)/MIN(W14,W$2)</f>
        <v>0.12527623458148804</v>
      </c>
      <c r="X34" s="19">
        <f>ABS(X14-X$2)/MIN(X14,X$2)</f>
        <v>0.35904484126151459</v>
      </c>
      <c r="Y34" s="19">
        <f>ABS(Y14-Y$2)/MIN(Y14,Y$2)</f>
        <v>0.33336340467759751</v>
      </c>
      <c r="Z34" s="19">
        <f>ABS(Z14-Z$2)/MIN(Z14,Z$2)</f>
        <v>8.5033604575032326E-2</v>
      </c>
      <c r="AA34" s="19">
        <f>ABS(AA14-AA$2)/MIN(AA14,AA$2)</f>
        <v>7.8344189235515907E-2</v>
      </c>
      <c r="AB34" s="19">
        <f>ABS(AB14-AB$2)/MIN(AB14,AB$2)</f>
        <v>0.43570524893482088</v>
      </c>
      <c r="AC34" s="19">
        <f>MEDIAN(Q34:AB34)</f>
        <v>0.24179540082494949</v>
      </c>
      <c r="AD34" s="19">
        <f>AVERAGE(Q34:AB34)</f>
        <v>0.26146818387380638</v>
      </c>
      <c r="AE34" s="19">
        <f t="shared" si="20"/>
        <v>0.1</v>
      </c>
      <c r="AF34" s="23">
        <f t="shared" si="21"/>
        <v>0.20108786156625194</v>
      </c>
      <c r="AG34" s="22">
        <f>ROUND(Q34,1)</f>
        <v>0.5</v>
      </c>
      <c r="AH34" s="22">
        <f>ROUND(R34,1)</f>
        <v>0.5</v>
      </c>
      <c r="AI34" s="22">
        <f>ROUND(S34,1)</f>
        <v>0.2</v>
      </c>
      <c r="AJ34" s="22">
        <f>ROUND(T34,1)</f>
        <v>0.3</v>
      </c>
      <c r="AK34" s="22">
        <f>ROUND(U34,1)</f>
        <v>0</v>
      </c>
      <c r="AL34" s="22">
        <f>ROUND(V34,1)</f>
        <v>0.2</v>
      </c>
      <c r="AM34" s="22">
        <f>ROUND(W34,1)</f>
        <v>0.1</v>
      </c>
      <c r="AN34" s="22">
        <f>ROUND(X34,1)</f>
        <v>0.4</v>
      </c>
      <c r="AO34" s="22">
        <f>ROUND(Y34,1)</f>
        <v>0.3</v>
      </c>
      <c r="AP34" s="22">
        <f>ROUND(Z34,1)</f>
        <v>0.1</v>
      </c>
      <c r="AQ34" s="22">
        <f>ROUND(AA34,1)</f>
        <v>0.1</v>
      </c>
      <c r="AR34" s="22">
        <f>ROUND(AB34,1)</f>
        <v>0.4</v>
      </c>
      <c r="AS34" s="25" t="str">
        <f>IF(AF34=$AF$45,"лучшая формула","")</f>
        <v/>
      </c>
    </row>
    <row r="35" spans="16:45" x14ac:dyDescent="0.25">
      <c r="P35" s="12" t="s">
        <v>22</v>
      </c>
      <c r="Q35" s="18">
        <f>ABS(Q15-Q$2)/MIN(Q15,Q$2)</f>
        <v>0.81065201739429538</v>
      </c>
      <c r="R35" s="18">
        <f>ABS(R15-R$2)/MIN(R15,R$2)</f>
        <v>0.600076769274132</v>
      </c>
      <c r="S35" s="18">
        <f>ABS(S15-S$2)/MIN(S15,S$2)</f>
        <v>0.33721477311088555</v>
      </c>
      <c r="T35" s="18">
        <f>ABS(T15-T$2)/MIN(T15,T$2)</f>
        <v>6.2812329322277774E-2</v>
      </c>
      <c r="U35" s="18">
        <f>ABS(U15-U$2)/MIN(U15,U$2)</f>
        <v>7.5001531753538476E-3</v>
      </c>
      <c r="V35" s="18">
        <f>ABS(V15-V$2)/MIN(V15,V$2)</f>
        <v>0.11382619809779133</v>
      </c>
      <c r="W35" s="18">
        <f>ABS(W15-W$2)/MIN(W15,W$2)</f>
        <v>7.5552202590256273E-2</v>
      </c>
      <c r="X35" s="18">
        <f>ABS(X15-X$2)/MIN(X15,X$2)</f>
        <v>0.25079658640578034</v>
      </c>
      <c r="Y35" s="18">
        <f>ABS(Y15-Y$2)/MIN(Y15,Y$2)</f>
        <v>0.18255498679984092</v>
      </c>
      <c r="Z35" s="18">
        <f>ABS(Z15-Z$2)/MIN(Z15,Z$2)</f>
        <v>3.5898310029936806E-2</v>
      </c>
      <c r="AA35" s="18">
        <f>ABS(AA15-AA$2)/MIN(AA15,AA$2)</f>
        <v>0.17825077307630871</v>
      </c>
      <c r="AB35" s="18">
        <f>ABS(AB15-AB$2)/MIN(AB15,AB$2)</f>
        <v>0.48056654828142525</v>
      </c>
      <c r="AC35" s="18">
        <f>MEDIAN(Q35:AB35)</f>
        <v>0.1804028799380748</v>
      </c>
      <c r="AD35" s="18">
        <f>AVERAGE(Q35:AB35)</f>
        <v>0.26130847062985701</v>
      </c>
      <c r="AE35" s="18">
        <f t="shared" si="20"/>
        <v>0.1</v>
      </c>
      <c r="AF35" s="23">
        <f t="shared" si="21"/>
        <v>0.18057045018931062</v>
      </c>
      <c r="AG35" s="22">
        <f>ROUND(Q35,1)</f>
        <v>0.8</v>
      </c>
      <c r="AH35" s="22">
        <f>ROUND(R35,1)</f>
        <v>0.6</v>
      </c>
      <c r="AI35" s="22">
        <f>ROUND(S35,1)</f>
        <v>0.3</v>
      </c>
      <c r="AJ35" s="22">
        <f>ROUND(T35,1)</f>
        <v>0.1</v>
      </c>
      <c r="AK35" s="22">
        <f>ROUND(U35,1)</f>
        <v>0</v>
      </c>
      <c r="AL35" s="22">
        <f>ROUND(V35,1)</f>
        <v>0.1</v>
      </c>
      <c r="AM35" s="22">
        <f>ROUND(W35,1)</f>
        <v>0.1</v>
      </c>
      <c r="AN35" s="22">
        <f>ROUND(X35,1)</f>
        <v>0.3</v>
      </c>
      <c r="AO35" s="22">
        <f>ROUND(Y35,1)</f>
        <v>0.2</v>
      </c>
      <c r="AP35" s="22">
        <f>ROUND(Z35,1)</f>
        <v>0</v>
      </c>
      <c r="AQ35" s="22">
        <f>ROUND(AA35,1)</f>
        <v>0.2</v>
      </c>
      <c r="AR35" s="22">
        <f>ROUND(AB35,1)</f>
        <v>0.5</v>
      </c>
      <c r="AS35" s="25" t="str">
        <f>IF(AF35=$AF$45,"лучшая формула","")</f>
        <v/>
      </c>
    </row>
    <row r="36" spans="16:45" x14ac:dyDescent="0.25">
      <c r="P36" s="13" t="s">
        <v>20</v>
      </c>
      <c r="Q36" s="19">
        <f>ABS(Q16-Q$2)/MIN(Q16,Q$2)</f>
        <v>0.66976045257668171</v>
      </c>
      <c r="R36" s="19">
        <f>ABS(R16-R$2)/MIN(R16,R$2)</f>
        <v>0.3987152193286464</v>
      </c>
      <c r="S36" s="19">
        <f>ABS(S16-S$2)/MIN(S16,S$2)</f>
        <v>6.0095940303810963E-2</v>
      </c>
      <c r="T36" s="19">
        <f>ABS(T16-T$2)/MIN(T16,T$2)</f>
        <v>9.690154922538731E-2</v>
      </c>
      <c r="U36" s="19">
        <f>ABS(U16-U$2)/MIN(U16,U$2)</f>
        <v>0.10796485878167429</v>
      </c>
      <c r="V36" s="19">
        <f>ABS(V16-V$2)/MIN(V16,V$2)</f>
        <v>0.14432943090900871</v>
      </c>
      <c r="W36" s="19">
        <f>ABS(W16-W$2)/MIN(W16,W$2)</f>
        <v>6.3034776732338718E-2</v>
      </c>
      <c r="X36" s="19">
        <f>ABS(X16-X$2)/MIN(X16,X$2)</f>
        <v>0.28678997874158108</v>
      </c>
      <c r="Y36" s="19">
        <f>ABS(Y16-Y$2)/MIN(Y16,Y$2)</f>
        <v>0.19053532471891257</v>
      </c>
      <c r="Z36" s="19">
        <f>ABS(Z16-Z$2)/MIN(Z16,Z$2)</f>
        <v>3.0147466289021613E-2</v>
      </c>
      <c r="AA36" s="19">
        <f>ABS(AA16-AA$2)/MIN(AA16,AA$2)</f>
        <v>0.13874700034281795</v>
      </c>
      <c r="AB36" s="19">
        <f>ABS(AB16-AB$2)/MIN(AB16,AB$2)</f>
        <v>0.46340433479775545</v>
      </c>
      <c r="AC36" s="19">
        <f>MEDIAN(Q36:AB36)</f>
        <v>0.14153821562591334</v>
      </c>
      <c r="AD36" s="19">
        <f>AVERAGE(Q36:AB36)</f>
        <v>0.22086886106230308</v>
      </c>
      <c r="AE36" s="19">
        <f t="shared" si="20"/>
        <v>0.1</v>
      </c>
      <c r="AF36" s="23">
        <f t="shared" si="21"/>
        <v>0.15413569222940549</v>
      </c>
      <c r="AG36" s="22">
        <f>ROUND(Q36,1)</f>
        <v>0.7</v>
      </c>
      <c r="AH36" s="22">
        <f>ROUND(R36,1)</f>
        <v>0.4</v>
      </c>
      <c r="AI36" s="22">
        <f>ROUND(S36,1)</f>
        <v>0.1</v>
      </c>
      <c r="AJ36" s="22">
        <f>ROUND(T36,1)</f>
        <v>0.1</v>
      </c>
      <c r="AK36" s="22">
        <f>ROUND(U36,1)</f>
        <v>0.1</v>
      </c>
      <c r="AL36" s="22">
        <f>ROUND(V36,1)</f>
        <v>0.1</v>
      </c>
      <c r="AM36" s="22">
        <f>ROUND(W36,1)</f>
        <v>0.1</v>
      </c>
      <c r="AN36" s="22">
        <f>ROUND(X36,1)</f>
        <v>0.3</v>
      </c>
      <c r="AO36" s="22">
        <f>ROUND(Y36,1)</f>
        <v>0.2</v>
      </c>
      <c r="AP36" s="22">
        <f>ROUND(Z36,1)</f>
        <v>0</v>
      </c>
      <c r="AQ36" s="22">
        <f>ROUND(AA36,1)</f>
        <v>0.1</v>
      </c>
      <c r="AR36" s="22">
        <f>ROUND(AB36,1)</f>
        <v>0.5</v>
      </c>
      <c r="AS36" s="25" t="str">
        <f>IF(AF36=$AF$45,"лучшая формула","")</f>
        <v/>
      </c>
    </row>
    <row r="37" spans="16:45" x14ac:dyDescent="0.25">
      <c r="P37" s="12" t="s">
        <v>21</v>
      </c>
      <c r="Q37" s="18">
        <f>ABS(Q17-Q$2)/MIN(Q17,Q$2)</f>
        <v>0.99478119883113547</v>
      </c>
      <c r="R37" s="18">
        <f>ABS(R17-R$2)/MIN(R17,R$2)</f>
        <v>0.46763922871488961</v>
      </c>
      <c r="S37" s="18">
        <f>ABS(S17-S$2)/MIN(S17,S$2)</f>
        <v>0.16661872018004503</v>
      </c>
      <c r="T37" s="18">
        <f>ABS(T17-T$2)/MIN(T17,T$2)</f>
        <v>8.807276406217554E-2</v>
      </c>
      <c r="U37" s="18">
        <f>ABS(U17-U$2)/MIN(U17,U$2)</f>
        <v>0.14770016723009008</v>
      </c>
      <c r="V37" s="18">
        <f>ABS(V17-V$2)/MIN(V17,V$2)</f>
        <v>9.0747143303774855E-2</v>
      </c>
      <c r="W37" s="18">
        <f>ABS(W17-W$2)/MIN(W17,W$2)</f>
        <v>1.6061088297792115E-2</v>
      </c>
      <c r="X37" s="18">
        <f>ABS(X17-X$2)/MIN(X17,X$2)</f>
        <v>0.18429684140306102</v>
      </c>
      <c r="Y37" s="18">
        <f>ABS(Y17-Y$2)/MIN(Y17,Y$2)</f>
        <v>5.5881300078230785E-2</v>
      </c>
      <c r="Z37" s="18">
        <f>ABS(Z17-Z$2)/MIN(Z17,Z$2)</f>
        <v>0.15786976144390186</v>
      </c>
      <c r="AA37" s="18">
        <f>ABS(AA17-AA$2)/MIN(AA17,AA$2)</f>
        <v>0.24424979230746532</v>
      </c>
      <c r="AB37" s="18">
        <f>ABS(AB17-AB$2)/MIN(AB17,AB$2)</f>
        <v>0.50913114395805337</v>
      </c>
      <c r="AC37" s="18">
        <f>MEDIAN(Q37:AB37)</f>
        <v>0.16224424081197344</v>
      </c>
      <c r="AD37" s="18">
        <f>AVERAGE(Q37:AB37)</f>
        <v>0.26025409581755127</v>
      </c>
      <c r="AE37" s="18">
        <f t="shared" si="20"/>
        <v>0.2</v>
      </c>
      <c r="AF37" s="23">
        <f t="shared" si="21"/>
        <v>0.2074994455431749</v>
      </c>
      <c r="AG37" s="22">
        <f>ROUND(Q37,1)</f>
        <v>1</v>
      </c>
      <c r="AH37" s="22">
        <f>ROUND(R37,1)</f>
        <v>0.5</v>
      </c>
      <c r="AI37" s="22">
        <f>ROUND(S37,1)</f>
        <v>0.2</v>
      </c>
      <c r="AJ37" s="22">
        <f>ROUND(T37,1)</f>
        <v>0.1</v>
      </c>
      <c r="AK37" s="22">
        <f>ROUND(U37,1)</f>
        <v>0.1</v>
      </c>
      <c r="AL37" s="22">
        <f>ROUND(V37,1)</f>
        <v>0.1</v>
      </c>
      <c r="AM37" s="22">
        <f>ROUND(W37,1)</f>
        <v>0</v>
      </c>
      <c r="AN37" s="22">
        <f>ROUND(X37,1)</f>
        <v>0.2</v>
      </c>
      <c r="AO37" s="22">
        <f>ROUND(Y37,1)</f>
        <v>0.1</v>
      </c>
      <c r="AP37" s="22">
        <f>ROUND(Z37,1)</f>
        <v>0.2</v>
      </c>
      <c r="AQ37" s="22">
        <f>ROUND(AA37,1)</f>
        <v>0.2</v>
      </c>
      <c r="AR37" s="22">
        <f>ROUND(AB37,1)</f>
        <v>0.5</v>
      </c>
      <c r="AS37" s="25" t="str">
        <f>IF(AF37=$AF$45,"лучшая формула","")</f>
        <v/>
      </c>
    </row>
    <row r="38" spans="16:45" x14ac:dyDescent="0.25">
      <c r="P38" s="13" t="s">
        <v>24</v>
      </c>
      <c r="Q38" s="19">
        <f>ABS(Q18-Q$2)/MIN(Q18,Q$2)</f>
        <v>6.449807006688478E-2</v>
      </c>
      <c r="R38" s="19">
        <f>ABS(R18-R$2)/MIN(R18,R$2)</f>
        <v>0.50183186454104367</v>
      </c>
      <c r="S38" s="19">
        <f>ABS(S18-S$2)/MIN(S18,S$2)</f>
        <v>0.40830890408930731</v>
      </c>
      <c r="T38" s="19">
        <f>ABS(T18-T$2)/MIN(T18,T$2)</f>
        <v>0.58354156255205725</v>
      </c>
      <c r="U38" s="19">
        <f>ABS(U18-U$2)/MIN(U18,U$2)</f>
        <v>0.45178389398572893</v>
      </c>
      <c r="V38" s="19">
        <f>ABS(V18-V$2)/MIN(V18,V$2)</f>
        <v>0.37499341654816459</v>
      </c>
      <c r="W38" s="19">
        <f>ABS(W18-W$2)/MIN(W18,W$2)</f>
        <v>0.46691703831207787</v>
      </c>
      <c r="X38" s="19">
        <f>ABS(X18-X$2)/MIN(X18,X$2)</f>
        <v>8.7224143610013127E-2</v>
      </c>
      <c r="Y38" s="19">
        <f>ABS(Y18-Y$2)/MIN(Y18,Y$2)</f>
        <v>7.2244725228220785E-2</v>
      </c>
      <c r="Z38" s="19">
        <f>ABS(Z18-Z$2)/MIN(Z18,Z$2)</f>
        <v>0.11924561242304504</v>
      </c>
      <c r="AA38" s="19">
        <f>ABS(AA18-AA$2)/MIN(AA18,AA$2)</f>
        <v>4.762884241800943E-2</v>
      </c>
      <c r="AB38" s="19">
        <f>ABS(AB18-AB$2)/MIN(AB18,AB$2)</f>
        <v>0.2065991751031121</v>
      </c>
      <c r="AC38" s="19">
        <f>MEDIAN(Q38:AB38)</f>
        <v>0.29079629582563837</v>
      </c>
      <c r="AD38" s="19">
        <f>AVERAGE(Q38:AB38)</f>
        <v>0.28206810407313876</v>
      </c>
      <c r="AE38" s="19">
        <f t="shared" si="20"/>
        <v>0.1</v>
      </c>
      <c r="AF38" s="23">
        <f t="shared" si="21"/>
        <v>0.22428813329959238</v>
      </c>
      <c r="AG38" s="22">
        <f>ROUND(Q38,1)</f>
        <v>0.1</v>
      </c>
      <c r="AH38" s="22">
        <f>ROUND(R38,1)</f>
        <v>0.5</v>
      </c>
      <c r="AI38" s="22">
        <f>ROUND(S38,1)</f>
        <v>0.4</v>
      </c>
      <c r="AJ38" s="22">
        <f>ROUND(T38,1)</f>
        <v>0.6</v>
      </c>
      <c r="AK38" s="22">
        <f>ROUND(U38,1)</f>
        <v>0.5</v>
      </c>
      <c r="AL38" s="22">
        <f>ROUND(V38,1)</f>
        <v>0.4</v>
      </c>
      <c r="AM38" s="22">
        <f>ROUND(W38,1)</f>
        <v>0.5</v>
      </c>
      <c r="AN38" s="22">
        <f>ROUND(X38,1)</f>
        <v>0.1</v>
      </c>
      <c r="AO38" s="22">
        <f>ROUND(Y38,1)</f>
        <v>0.1</v>
      </c>
      <c r="AP38" s="22">
        <f>ROUND(Z38,1)</f>
        <v>0.1</v>
      </c>
      <c r="AQ38" s="22">
        <f>ROUND(AA38,1)</f>
        <v>0</v>
      </c>
      <c r="AR38" s="22">
        <f>ROUND(AB38,1)</f>
        <v>0.2</v>
      </c>
      <c r="AS38" s="25" t="str">
        <f>IF(AF38=$AF$45,"лучшая формула","")</f>
        <v/>
      </c>
    </row>
    <row r="39" spans="16:45" x14ac:dyDescent="0.25">
      <c r="P39" s="12" t="s">
        <v>23</v>
      </c>
      <c r="Q39" s="18">
        <f>ABS(Q19-Q$2)/MIN(Q19,Q$2)</f>
        <v>2.9824469805169562E-2</v>
      </c>
      <c r="R39" s="18">
        <f>ABS(R19-R$2)/MIN(R19,R$2)</f>
        <v>0.47264237121216746</v>
      </c>
      <c r="S39" s="18">
        <f>ABS(S19-S$2)/MIN(S19,S$2)</f>
        <v>0.28762109326154128</v>
      </c>
      <c r="T39" s="18">
        <f>ABS(T19-T$2)/MIN(T19,T$2)</f>
        <v>0.24702228051134523</v>
      </c>
      <c r="U39" s="18">
        <f>ABS(U19-U$2)/MIN(U19,U$2)</f>
        <v>1.5146375331108134E-2</v>
      </c>
      <c r="V39" s="18">
        <f>ABS(V19-V$2)/MIN(V19,V$2)</f>
        <v>7.0735051011735633E-2</v>
      </c>
      <c r="W39" s="18">
        <f>ABS(W19-W$2)/MIN(W19,W$2)</f>
        <v>2.8841815770770739E-2</v>
      </c>
      <c r="X39" s="18">
        <f>ABS(X19-X$2)/MIN(X19,X$2)</f>
        <v>0.30492434677222974</v>
      </c>
      <c r="Y39" s="18">
        <f>ABS(Y19-Y$2)/MIN(Y19,Y$2)</f>
        <v>0.38177937747757251</v>
      </c>
      <c r="Z39" s="18">
        <f>ABS(Z19-Z$2)/MIN(Z19,Z$2)</f>
        <v>0.29335421290401981</v>
      </c>
      <c r="AA39" s="18">
        <f>ABS(AA19-AA$2)/MIN(AA19,AA$2)</f>
        <v>3.6002747679356538E-2</v>
      </c>
      <c r="AB39" s="18">
        <f>ABS(AB19-AB$2)/MIN(AB19,AB$2)</f>
        <v>0.10577179046968618</v>
      </c>
      <c r="AC39" s="18">
        <f>MEDIAN(Q39:AB39)</f>
        <v>0.17639703549051572</v>
      </c>
      <c r="AD39" s="18">
        <f>AVERAGE(Q39:AB39)</f>
        <v>0.18947216101722522</v>
      </c>
      <c r="AE39" s="18">
        <f t="shared" si="20"/>
        <v>0</v>
      </c>
      <c r="AF39" s="23">
        <f t="shared" si="21"/>
        <v>0.12195639883591365</v>
      </c>
      <c r="AG39" s="22">
        <f>ROUND(Q39,1)</f>
        <v>0</v>
      </c>
      <c r="AH39" s="22">
        <f>ROUND(R39,1)</f>
        <v>0.5</v>
      </c>
      <c r="AI39" s="22">
        <f>ROUND(S39,1)</f>
        <v>0.3</v>
      </c>
      <c r="AJ39" s="22">
        <f>ROUND(T39,1)</f>
        <v>0.2</v>
      </c>
      <c r="AK39" s="22">
        <f>ROUND(U39,1)</f>
        <v>0</v>
      </c>
      <c r="AL39" s="22">
        <f>ROUND(V39,1)</f>
        <v>0.1</v>
      </c>
      <c r="AM39" s="22">
        <f>ROUND(W39,1)</f>
        <v>0</v>
      </c>
      <c r="AN39" s="22">
        <f>ROUND(X39,1)</f>
        <v>0.3</v>
      </c>
      <c r="AO39" s="22">
        <f>ROUND(Y39,1)</f>
        <v>0.4</v>
      </c>
      <c r="AP39" s="22">
        <f>ROUND(Z39,1)</f>
        <v>0.3</v>
      </c>
      <c r="AQ39" s="22">
        <f>ROUND(AA39,1)</f>
        <v>0</v>
      </c>
      <c r="AR39" s="22">
        <f>ROUND(AB39,1)</f>
        <v>0.1</v>
      </c>
      <c r="AS39" s="25" t="str">
        <f>IF(AF39=$AF$45,"лучшая формула","")</f>
        <v/>
      </c>
    </row>
    <row r="40" spans="16:45" x14ac:dyDescent="0.25">
      <c r="P40" s="13" t="s">
        <v>25</v>
      </c>
      <c r="Q40" s="19">
        <f>ABS(Q20-Q$2)/MIN(Q20,Q$2)</f>
        <v>0.1825251364555871</v>
      </c>
      <c r="R40" s="19">
        <f>ABS(R20-R$2)/MIN(R20,R$2)</f>
        <v>0.49588048075987706</v>
      </c>
      <c r="S40" s="19">
        <f>ABS(S20-S$2)/MIN(S20,S$2)</f>
        <v>0.30367574650595042</v>
      </c>
      <c r="T40" s="19">
        <f>ABS(T20-T$2)/MIN(T20,T$2)</f>
        <v>0.27590870026398551</v>
      </c>
      <c r="U40" s="19">
        <f>ABS(U20-U$2)/MIN(U20,U$2)</f>
        <v>3.41290577857572E-2</v>
      </c>
      <c r="V40" s="19">
        <f>ABS(V20-V$2)/MIN(V20,V$2)</f>
        <v>4.2095098762824391E-2</v>
      </c>
      <c r="W40" s="19">
        <f>ABS(W20-W$2)/MIN(W20,W$2)</f>
        <v>1.2862248369658522E-2</v>
      </c>
      <c r="X40" s="19">
        <f>ABS(X20-X$2)/MIN(X20,X$2)</f>
        <v>0.35845165824492964</v>
      </c>
      <c r="Y40" s="19">
        <f>ABS(Y20-Y$2)/MIN(Y20,Y$2)</f>
        <v>0.54071629625583262</v>
      </c>
      <c r="Z40" s="19">
        <f>ABS(Z20-Z$2)/MIN(Z20,Z$2)</f>
        <v>0.12636129308481955</v>
      </c>
      <c r="AA40" s="19">
        <f>ABS(AA20-AA$2)/MIN(AA20,AA$2)</f>
        <v>2.6216557104842112E-2</v>
      </c>
      <c r="AB40" s="19">
        <f>ABS(AB20-AB$2)/MIN(AB20,AB$2)</f>
        <v>0.41527367327488562</v>
      </c>
      <c r="AC40" s="19">
        <f>MEDIAN(Q40:AB40)</f>
        <v>0.2292169183597863</v>
      </c>
      <c r="AD40" s="19">
        <f>AVERAGE(Q40:AB40)</f>
        <v>0.23450799557241245</v>
      </c>
      <c r="AE40" s="19">
        <f t="shared" si="20"/>
        <v>0</v>
      </c>
      <c r="AF40" s="23">
        <f t="shared" si="21"/>
        <v>0.15457497131073292</v>
      </c>
      <c r="AG40" s="22">
        <f>ROUND(Q40,1)</f>
        <v>0.2</v>
      </c>
      <c r="AH40" s="22">
        <f>ROUND(R40,1)</f>
        <v>0.5</v>
      </c>
      <c r="AI40" s="22">
        <f>ROUND(S40,1)</f>
        <v>0.3</v>
      </c>
      <c r="AJ40" s="22">
        <f>ROUND(T40,1)</f>
        <v>0.3</v>
      </c>
      <c r="AK40" s="22">
        <f>ROUND(U40,1)</f>
        <v>0</v>
      </c>
      <c r="AL40" s="22">
        <f>ROUND(V40,1)</f>
        <v>0</v>
      </c>
      <c r="AM40" s="22">
        <f>ROUND(W40,1)</f>
        <v>0</v>
      </c>
      <c r="AN40" s="22">
        <f>ROUND(X40,1)</f>
        <v>0.4</v>
      </c>
      <c r="AO40" s="22">
        <f>ROUND(Y40,1)</f>
        <v>0.5</v>
      </c>
      <c r="AP40" s="22">
        <f>ROUND(Z40,1)</f>
        <v>0.1</v>
      </c>
      <c r="AQ40" s="22">
        <f>ROUND(AA40,1)</f>
        <v>0</v>
      </c>
      <c r="AR40" s="22">
        <f>ROUND(AB40,1)</f>
        <v>0.4</v>
      </c>
      <c r="AS40" s="25" t="str">
        <f>IF(AF40=$AF$45,"лучшая формула","")</f>
        <v/>
      </c>
    </row>
    <row r="41" spans="16:45" x14ac:dyDescent="0.25">
      <c r="P41" s="12" t="s">
        <v>26</v>
      </c>
      <c r="Q41" s="18">
        <f>ABS(Q21-Q$2)/MIN(Q21,Q$2)</f>
        <v>9.24796555143063E-2</v>
      </c>
      <c r="R41" s="18">
        <f>ABS(R21-R$2)/MIN(R21,R$2)</f>
        <v>0.42924083234938393</v>
      </c>
      <c r="S41" s="18">
        <f>ABS(S21-S$2)/MIN(S21,S$2)</f>
        <v>0.304487954933155</v>
      </c>
      <c r="T41" s="18">
        <f>ABS(T21-T$2)/MIN(T21,T$2)</f>
        <v>0.21511865978545031</v>
      </c>
      <c r="U41" s="18">
        <f>ABS(U21-U$2)/MIN(U21,U$2)</f>
        <v>1.2809762842355148E-2</v>
      </c>
      <c r="V41" s="18">
        <f>ABS(V21-V$2)/MIN(V21,V$2)</f>
        <v>0.1267783210094679</v>
      </c>
      <c r="W41" s="18">
        <f>ABS(W21-W$2)/MIN(W21,W$2)</f>
        <v>5.0096912843018197E-2</v>
      </c>
      <c r="X41" s="18">
        <f>ABS(X21-X$2)/MIN(X21,X$2)</f>
        <v>0.27808630106601695</v>
      </c>
      <c r="Y41" s="18">
        <f>ABS(Y21-Y$2)/MIN(Y21,Y$2)</f>
        <v>0.35523348252929304</v>
      </c>
      <c r="Z41" s="18">
        <f>ABS(Z21-Z$2)/MIN(Z21,Z$2)</f>
        <v>0.18086150288675915</v>
      </c>
      <c r="AA41" s="18">
        <f>ABS(AA21-AA$2)/MIN(AA21,AA$2)</f>
        <v>0.25563373763646347</v>
      </c>
      <c r="AB41" s="18">
        <f>ABS(AB21-AB$2)/MIN(AB21,AB$2)</f>
        <v>8.2511869281170533E-2</v>
      </c>
      <c r="AC41" s="18">
        <f>MEDIAN(Q41:AB41)</f>
        <v>0.19799008133610474</v>
      </c>
      <c r="AD41" s="18">
        <f>AVERAGE(Q41:AB41)</f>
        <v>0.19861158272306997</v>
      </c>
      <c r="AE41" s="18">
        <f t="shared" si="20"/>
        <v>0.1</v>
      </c>
      <c r="AF41" s="23">
        <f t="shared" si="21"/>
        <v>0.16553388801972491</v>
      </c>
      <c r="AG41" s="22">
        <f>ROUND(Q41,1)</f>
        <v>0.1</v>
      </c>
      <c r="AH41" s="22">
        <f>ROUND(R41,1)</f>
        <v>0.4</v>
      </c>
      <c r="AI41" s="22">
        <f>ROUND(S41,1)</f>
        <v>0.3</v>
      </c>
      <c r="AJ41" s="22">
        <f>ROUND(T41,1)</f>
        <v>0.2</v>
      </c>
      <c r="AK41" s="22">
        <f>ROUND(U41,1)</f>
        <v>0</v>
      </c>
      <c r="AL41" s="22">
        <f>ROUND(V41,1)</f>
        <v>0.1</v>
      </c>
      <c r="AM41" s="22">
        <f>ROUND(W41,1)</f>
        <v>0.1</v>
      </c>
      <c r="AN41" s="22">
        <f>ROUND(X41,1)</f>
        <v>0.3</v>
      </c>
      <c r="AO41" s="22">
        <f>ROUND(Y41,1)</f>
        <v>0.4</v>
      </c>
      <c r="AP41" s="22">
        <f>ROUND(Z41,1)</f>
        <v>0.2</v>
      </c>
      <c r="AQ41" s="22">
        <f>ROUND(AA41,1)</f>
        <v>0.3</v>
      </c>
      <c r="AR41" s="22">
        <f>ROUND(AB41,1)</f>
        <v>0.1</v>
      </c>
      <c r="AS41" s="25" t="str">
        <f>IF(AF41=$AF$45,"лучшая формула","")</f>
        <v/>
      </c>
    </row>
    <row r="42" spans="16:45" x14ac:dyDescent="0.25">
      <c r="P42" s="13" t="s">
        <v>27</v>
      </c>
      <c r="Q42" s="19">
        <f>ABS(Q22-Q$2)/MIN(Q22,Q$2)</f>
        <v>1.6224818602712701E-2</v>
      </c>
      <c r="R42" s="19">
        <f>ABS(R22-R$2)/MIN(R22,R$2)</f>
        <v>0.45528175566705409</v>
      </c>
      <c r="S42" s="19">
        <f>ABS(S22-S$2)/MIN(S22,S$2)</f>
        <v>0.29436783793018684</v>
      </c>
      <c r="T42" s="19">
        <f>ABS(T22-T$2)/MIN(T22,T$2)</f>
        <v>0.23426083222098742</v>
      </c>
      <c r="U42" s="19">
        <f>ABS(U22-U$2)/MIN(U22,U$2)</f>
        <v>1.421043775940004E-2</v>
      </c>
      <c r="V42" s="19">
        <f>ABS(V22-V$2)/MIN(V22,V$2)</f>
        <v>9.2469789146437539E-2</v>
      </c>
      <c r="W42" s="19">
        <f>ABS(W22-W$2)/MIN(W22,W$2)</f>
        <v>3.7343854599669719E-2</v>
      </c>
      <c r="X42" s="19">
        <f>ABS(X22-X$2)/MIN(X22,X$2)</f>
        <v>0.29405500024563658</v>
      </c>
      <c r="Y42" s="19">
        <f>ABS(Y22-Y$2)/MIN(Y22,Y$2)</f>
        <v>0.37103719619308995</v>
      </c>
      <c r="Z42" s="19">
        <f>ABS(Z22-Z$2)/MIN(Z22,Z$2)</f>
        <v>0.24587959487634187</v>
      </c>
      <c r="AA42" s="19">
        <f>ABS(AA22-AA$2)/MIN(AA22,AA$2)</f>
        <v>6.3642085234447657E-2</v>
      </c>
      <c r="AB42" s="19">
        <f>ABS(AB22-AB$2)/MIN(AB22,AB$2)</f>
        <v>2.4997445719435275E-2</v>
      </c>
      <c r="AC42" s="19">
        <f>MEDIAN(Q42:AB42)</f>
        <v>0.16336531068371246</v>
      </c>
      <c r="AD42" s="19">
        <f>AVERAGE(Q42:AB42)</f>
        <v>0.17864755401628329</v>
      </c>
      <c r="AE42" s="19">
        <f t="shared" si="20"/>
        <v>0</v>
      </c>
      <c r="AF42" s="23">
        <f t="shared" si="21"/>
        <v>0.11400428823333192</v>
      </c>
      <c r="AG42" s="22">
        <f>ROUND(Q42,1)</f>
        <v>0</v>
      </c>
      <c r="AH42" s="22">
        <f>ROUND(R42,1)</f>
        <v>0.5</v>
      </c>
      <c r="AI42" s="22">
        <f>ROUND(S42,1)</f>
        <v>0.3</v>
      </c>
      <c r="AJ42" s="22">
        <f>ROUND(T42,1)</f>
        <v>0.2</v>
      </c>
      <c r="AK42" s="22">
        <f>ROUND(U42,1)</f>
        <v>0</v>
      </c>
      <c r="AL42" s="22">
        <f>ROUND(V42,1)</f>
        <v>0.1</v>
      </c>
      <c r="AM42" s="22">
        <f>ROUND(W42,1)</f>
        <v>0</v>
      </c>
      <c r="AN42" s="22">
        <f>ROUND(X42,1)</f>
        <v>0.3</v>
      </c>
      <c r="AO42" s="22">
        <f>ROUND(Y42,1)</f>
        <v>0.4</v>
      </c>
      <c r="AP42" s="22">
        <f>ROUND(Z42,1)</f>
        <v>0.2</v>
      </c>
      <c r="AQ42" s="22">
        <f>ROUND(AA42,1)</f>
        <v>0.1</v>
      </c>
      <c r="AR42" s="22">
        <f>ROUND(AB42,1)</f>
        <v>0</v>
      </c>
      <c r="AS42" s="25" t="str">
        <f>IF(AF42=$AF$45,"лучшая формула","")</f>
        <v>лучшая формула</v>
      </c>
    </row>
    <row r="43" spans="16:45" x14ac:dyDescent="0.25">
      <c r="P43" s="12" t="s">
        <v>28</v>
      </c>
      <c r="Q43" s="18">
        <f>ABS(Q23-Q$2)/MIN(Q23,Q$2)</f>
        <v>0.31839967785340378</v>
      </c>
      <c r="R43" s="18">
        <f>ABS(R23-R$2)/MIN(R23,R$2)</f>
        <v>0.38323926461365804</v>
      </c>
      <c r="S43" s="18">
        <f>ABS(S23-S$2)/MIN(S23,S$2)</f>
        <v>0.31895215816331557</v>
      </c>
      <c r="T43" s="18">
        <f>ABS(T23-T$2)/MIN(T23,T$2)</f>
        <v>0.50666888777833297</v>
      </c>
      <c r="U43" s="18">
        <f>ABS(U23-U$2)/MIN(U23,U$2)</f>
        <v>0.35687587981165952</v>
      </c>
      <c r="V43" s="18">
        <f>ABS(V23-V$2)/MIN(V23,V$2)</f>
        <v>0.28103439195238838</v>
      </c>
      <c r="W43" s="18">
        <f>ABS(W23-W$2)/MIN(W23,W$2)</f>
        <v>0.3651470498743794</v>
      </c>
      <c r="X43" s="18">
        <f>ABS(X23-X$2)/MIN(X23,X$2)</f>
        <v>4.6020668642951304E-2</v>
      </c>
      <c r="Y43" s="18">
        <f>ABS(Y23-Y$2)/MIN(Y23,Y$2)</f>
        <v>7.9510641319564146E-2</v>
      </c>
      <c r="Z43" s="18">
        <f>ABS(Z23-Z$2)/MIN(Z23,Z$2)</f>
        <v>1.6615662818194391E-2</v>
      </c>
      <c r="AA43" s="18">
        <f>ABS(AA23-AA$2)/MIN(AA23,AA$2)</f>
        <v>7.797204129051878E-3</v>
      </c>
      <c r="AB43" s="18">
        <f>ABS(AB23-AB$2)/MIN(AB23,AB$2)</f>
        <v>0.29787969578243834</v>
      </c>
      <c r="AC43" s="18">
        <f>MEDIAN(Q43:AB43)</f>
        <v>0.30813968681792103</v>
      </c>
      <c r="AD43" s="18">
        <f>AVERAGE(Q43:AB43)</f>
        <v>0.24817843189494479</v>
      </c>
      <c r="AE43" s="18">
        <f t="shared" si="20"/>
        <v>0.3</v>
      </c>
      <c r="AF43" s="23">
        <f>AVERAGE(AC43:AE43)</f>
        <v>0.28543937290428861</v>
      </c>
      <c r="AG43" s="22">
        <f>ROUND(Q43,1)</f>
        <v>0.3</v>
      </c>
      <c r="AH43" s="22">
        <f>ROUND(R43,1)</f>
        <v>0.4</v>
      </c>
      <c r="AI43" s="22">
        <f>ROUND(S43,1)</f>
        <v>0.3</v>
      </c>
      <c r="AJ43" s="22">
        <f>ROUND(T43,1)</f>
        <v>0.5</v>
      </c>
      <c r="AK43" s="22">
        <f>ROUND(U43,1)</f>
        <v>0.4</v>
      </c>
      <c r="AL43" s="22">
        <f>ROUND(V43,1)</f>
        <v>0.3</v>
      </c>
      <c r="AM43" s="22">
        <f>ROUND(W43,1)</f>
        <v>0.4</v>
      </c>
      <c r="AN43" s="22">
        <f>ROUND(X43,1)</f>
        <v>0</v>
      </c>
      <c r="AO43" s="22">
        <f>ROUND(Y43,1)</f>
        <v>0.1</v>
      </c>
      <c r="AP43" s="22">
        <f>ROUND(Z43,1)</f>
        <v>0</v>
      </c>
      <c r="AQ43" s="22">
        <f>ROUND(AA43,1)</f>
        <v>0</v>
      </c>
      <c r="AR43" s="22">
        <f>ROUND(AB43,1)</f>
        <v>0.3</v>
      </c>
      <c r="AS43" s="25" t="str">
        <f>IF(AF43=$AF$45,"лучшая формула","")</f>
        <v/>
      </c>
    </row>
    <row r="44" spans="16:45" x14ac:dyDescent="0.25">
      <c r="P44" s="14" t="s">
        <v>28</v>
      </c>
      <c r="Q44" s="20">
        <f>ABS(Q24-Q$2)/MIN(Q24,Q$2)</f>
        <v>0.29120922832140023</v>
      </c>
      <c r="R44" s="20">
        <f>ABS(R24-R$2)/MIN(R24,R$2)</f>
        <v>0.36361025844142991</v>
      </c>
      <c r="S44" s="20">
        <f>ABS(S24-S$2)/MIN(S24,S$2)</f>
        <v>0.3033845607177757</v>
      </c>
      <c r="T44" s="20">
        <f>ABS(T24-T$2)/MIN(T24,T$2)</f>
        <v>0.47783108445777123</v>
      </c>
      <c r="U44" s="20">
        <f>ABS(U24-U$2)/MIN(U24,U$2)</f>
        <v>0.32731323722149414</v>
      </c>
      <c r="V44" s="20">
        <f>ABS(V24-V$2)/MIN(V24,V$2)</f>
        <v>0.24754305577500391</v>
      </c>
      <c r="W44" s="20">
        <f>ABS(W24-W$2)/MIN(W24,W$2)</f>
        <v>0.36644237540098584</v>
      </c>
      <c r="X44" s="20">
        <f>ABS(X24-X$2)/MIN(X24,X$2)</f>
        <v>4.6238883399209549E-2</v>
      </c>
      <c r="Y44" s="20">
        <f>ABS(Y24-Y$2)/MIN(Y24,Y$2)</f>
        <v>5.9238776643713277E-2</v>
      </c>
      <c r="Z44" s="20">
        <f>ABS(Z24-Z$2)/MIN(Z24,Z$2)</f>
        <v>1.8621308195508023E-2</v>
      </c>
      <c r="AA44" s="20">
        <f>ABS(AA24-AA$2)/MIN(AA24,AA$2)</f>
        <v>3.2946642303715426E-2</v>
      </c>
      <c r="AB44" s="20">
        <f>ABS(AB24-AB$2)/MIN(AB24,AB$2)</f>
        <v>0.20905367906350131</v>
      </c>
      <c r="AC44" s="20">
        <f>MEDIAN(Q44:AB44)</f>
        <v>0.26937614204820204</v>
      </c>
      <c r="AD44" s="20">
        <f>AVERAGE(Q44:AB44)</f>
        <v>0.22861942416179246</v>
      </c>
      <c r="AE44" s="20">
        <f t="shared" si="20"/>
        <v>0.3</v>
      </c>
      <c r="AF44" s="23">
        <f t="shared" si="21"/>
        <v>0.26599852206999813</v>
      </c>
      <c r="AG44" s="22">
        <f>ROUND(Q44,1)</f>
        <v>0.3</v>
      </c>
      <c r="AH44" s="22">
        <f>ROUND(R44,1)</f>
        <v>0.4</v>
      </c>
      <c r="AI44" s="22">
        <f>ROUND(S44,1)</f>
        <v>0.3</v>
      </c>
      <c r="AJ44" s="22">
        <f>ROUND(T44,1)</f>
        <v>0.5</v>
      </c>
      <c r="AK44" s="22">
        <f>ROUND(U44,1)</f>
        <v>0.3</v>
      </c>
      <c r="AL44" s="22">
        <f>ROUND(V44,1)</f>
        <v>0.2</v>
      </c>
      <c r="AM44" s="22">
        <f>ROUND(W44,1)</f>
        <v>0.4</v>
      </c>
      <c r="AN44" s="22">
        <f>ROUND(X44,1)</f>
        <v>0</v>
      </c>
      <c r="AO44" s="22">
        <f>ROUND(Y44,1)</f>
        <v>0.1</v>
      </c>
      <c r="AP44" s="22">
        <f>ROUND(Z44,1)</f>
        <v>0</v>
      </c>
      <c r="AQ44" s="22">
        <f>ROUND(AA44,1)</f>
        <v>0</v>
      </c>
      <c r="AR44" s="22">
        <f>ROUND(AB44,1)</f>
        <v>0.2</v>
      </c>
      <c r="AS44" s="25" t="str">
        <f>IF(AF44=$AF$45,"лучшая формула","")</f>
        <v/>
      </c>
    </row>
    <row r="45" spans="16:45" x14ac:dyDescent="0.25">
      <c r="AF45" s="21">
        <f>MIN(AF29:AF44)</f>
        <v>0.11400428823333192</v>
      </c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5"/>
    </row>
    <row r="46" spans="16:45" x14ac:dyDescent="0.25">
      <c r="AS46" s="25"/>
    </row>
  </sheetData>
  <conditionalFormatting sqref="Q29:AB4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9:AC44">
    <cfRule type="dataBar" priority="6">
      <dataBar>
        <cfvo type="min"/>
        <cfvo type="max"/>
        <color rgb="FFFF555A"/>
      </dataBar>
    </cfRule>
  </conditionalFormatting>
  <conditionalFormatting sqref="AD29:AD44">
    <cfRule type="dataBar" priority="7">
      <dataBar>
        <cfvo type="min"/>
        <cfvo type="max"/>
        <color rgb="FFFF555A"/>
      </dataBar>
    </cfRule>
  </conditionalFormatting>
  <conditionalFormatting sqref="AE29:AF44">
    <cfRule type="dataBar" priority="8">
      <dataBar>
        <cfvo type="min"/>
        <cfvo type="max"/>
        <color rgb="FFFF555A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 forecast</dc:title>
  <dc:creator/>
  <cp:lastModifiedBy/>
  <dcterms:created xsi:type="dcterms:W3CDTF">2006-09-28T05:33:49Z</dcterms:created>
  <dcterms:modified xsi:type="dcterms:W3CDTF">2020-12-20T11:03:59Z</dcterms:modified>
</cp:coreProperties>
</file>