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4505" yWindow="120" windowWidth="14325" windowHeight="12645" tabRatio="593"/>
  </bookViews>
  <sheets>
    <sheet name="Cover" sheetId="27" r:id="rId1"/>
    <sheet name="Methodological notes" sheetId="17" r:id="rId2"/>
    <sheet name="Aggregate dynamics" sheetId="25" r:id="rId3"/>
    <sheet name="2023" sheetId="29" r:id="rId4"/>
    <sheet name="2022" sheetId="28" r:id="rId5"/>
    <sheet name="2021" sheetId="19" r:id="rId6"/>
    <sheet name="2020" sheetId="20" r:id="rId7"/>
    <sheet name="2019" sheetId="22" r:id="rId8"/>
    <sheet name="2018" sheetId="4" r:id="rId9"/>
    <sheet name="2017" sheetId="9" r:id="rId10"/>
    <sheet name="2016" sheetId="7" r:id="rId11"/>
    <sheet name="2015" sheetId="10" r:id="rId12"/>
    <sheet name="2014" sheetId="11" r:id="rId13"/>
    <sheet name="2013" sheetId="12" r:id="rId14"/>
    <sheet name="2012" sheetId="13" r:id="rId15"/>
    <sheet name="2011" sheetId="14" r:id="rId16"/>
    <sheet name="2010" sheetId="15"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_MOL1" localSheetId="4">#REF!</definedName>
    <definedName name="__MOL1" localSheetId="3">#REF!</definedName>
    <definedName name="__MOL1">#REF!</definedName>
    <definedName name="_MOL1" localSheetId="4">#REF!</definedName>
    <definedName name="_MOL1" localSheetId="3">#REF!</definedName>
    <definedName name="_MOL1">#REF!</definedName>
    <definedName name="_Order1" hidden="1">255</definedName>
    <definedName name="_Order2" hidden="1">255</definedName>
    <definedName name="aa?" localSheetId="6">#REF!</definedName>
    <definedName name="aa?" localSheetId="4">#REF!</definedName>
    <definedName name="aa?" localSheetId="3">#REF!</definedName>
    <definedName name="aa?">#REF!</definedName>
    <definedName name="Aaca" localSheetId="4">[1]!Eeno1</definedName>
    <definedName name="Aaca" localSheetId="3">[1]!Eeno1</definedName>
    <definedName name="Aaca">[1]!Eeno1</definedName>
    <definedName name="Áàçà" localSheetId="4">[1]!Ëèñò1</definedName>
    <definedName name="Áàçà" localSheetId="3">[1]!Ëèñò1</definedName>
    <definedName name="Áàçà">[1]!Ëèñò1</definedName>
    <definedName name="budjet" localSheetId="4">[1]!Eeno1</definedName>
    <definedName name="budjet" localSheetId="3">[1]!Eeno1</definedName>
    <definedName name="budjet">[1]!Eeno1</definedName>
    <definedName name="bul.xls" localSheetId="4">[1]!Лист1</definedName>
    <definedName name="bul.xls" localSheetId="3">[1]!Лист1</definedName>
    <definedName name="bul.xls">[1]!Лист1</definedName>
    <definedName name="bul96.xls" localSheetId="4">[1]!Лист1</definedName>
    <definedName name="bul96.xls" localSheetId="3">[1]!Лист1</definedName>
    <definedName name="bul96.xls">[1]!Лист1</definedName>
    <definedName name="DelKreditor" localSheetId="6">#REF!,#REF!</definedName>
    <definedName name="DelKreditor" localSheetId="4">#REF!,#REF!</definedName>
    <definedName name="DelKreditor" localSheetId="3">#REF!,#REF!</definedName>
    <definedName name="DelKreditor">#REF!,#REF!</definedName>
    <definedName name="delstr" localSheetId="6">#REF!,#REF!,#REF!</definedName>
    <definedName name="delstr" localSheetId="4">#REF!,#REF!,#REF!</definedName>
    <definedName name="delstr" localSheetId="3">#REF!,#REF!,#REF!</definedName>
    <definedName name="delstr">#REF!,#REF!,#REF!</definedName>
    <definedName name="DELVD" localSheetId="6">#REF!,#REF!,#REF!,#REF!,#REF!,#REF!,#REF!,#REF!,#REF!,#REF!,#REF!,#REF!,#REF!,#REF!,#REF!,#REF!,#REF!</definedName>
    <definedName name="DELVD" localSheetId="4">#REF!,#REF!,#REF!,#REF!,#REF!,#REF!,#REF!,#REF!,#REF!,#REF!,#REF!,#REF!,#REF!,#REF!,#REF!,#REF!,#REF!</definedName>
    <definedName name="DELVD" localSheetId="3">#REF!,#REF!,#REF!,#REF!,#REF!,#REF!,#REF!,#REF!,#REF!,#REF!,#REF!,#REF!,#REF!,#REF!,#REF!,#REF!,#REF!</definedName>
    <definedName name="DELVD">#REF!,#REF!,#REF!,#REF!,#REF!,#REF!,#REF!,#REF!,#REF!,#REF!,#REF!,#REF!,#REF!,#REF!,#REF!,#REF!,#REF!</definedName>
    <definedName name="DelVd1" localSheetId="6">#REF!,#REF!,#REF!,#REF!,#REF!,#REF!,#REF!,#REF!,#REF!,#REF!,#REF!,#REF!</definedName>
    <definedName name="DelVd1" localSheetId="4">#REF!,#REF!,#REF!,#REF!,#REF!,#REF!,#REF!,#REF!,#REF!,#REF!,#REF!,#REF!</definedName>
    <definedName name="DelVd1" localSheetId="3">#REF!,#REF!,#REF!,#REF!,#REF!,#REF!,#REF!,#REF!,#REF!,#REF!,#REF!,#REF!</definedName>
    <definedName name="DelVd1">#REF!,#REF!,#REF!,#REF!,#REF!,#REF!,#REF!,#REF!,#REF!,#REF!,#REF!,#REF!</definedName>
    <definedName name="DelZaim" localSheetId="6">#REF!</definedName>
    <definedName name="DelZaim" localSheetId="4">#REF!</definedName>
    <definedName name="DelZaim" localSheetId="3">#REF!</definedName>
    <definedName name="DelZaim">#REF!</definedName>
    <definedName name="HTML_CodePage" hidden="1">1251</definedName>
    <definedName name="HTML_Control" localSheetId="6" hidden="1">{"'транс,связь'!$C$3:$C$7"}</definedName>
    <definedName name="HTML_Control" localSheetId="2" hidden="1">{"'транс,связь'!$C$3:$C$7"}</definedName>
    <definedName name="HTML_Control" hidden="1">{"'транс,связь'!$C$3:$C$7"}</definedName>
    <definedName name="HTML_Description" hidden="1">""</definedName>
    <definedName name="HTML_Email" hidden="1">""</definedName>
    <definedName name="HTML_Header" hidden="1">"транс,связь"</definedName>
    <definedName name="HTML_LastUpdate" hidden="1">"19.08.2005"</definedName>
    <definedName name="HTML_LineAfter" hidden="1">FALSE</definedName>
    <definedName name="HTML_LineBefore" hidden="1">FALSE</definedName>
    <definedName name="HTML_Name" hidden="1">"1"</definedName>
    <definedName name="HTML_OBDlg2" hidden="1">TRUE</definedName>
    <definedName name="HTML_OBDlg4" hidden="1">TRUE</definedName>
    <definedName name="HTML_OS" hidden="1">0</definedName>
    <definedName name="HTML_PathFile" hidden="1">"D:\Мои документы\MyHTML.htm"</definedName>
    <definedName name="HTML_Title" hidden="1">"BUL2004"</definedName>
    <definedName name="kurs1q06" localSheetId="6">[2]банки!#REF!</definedName>
    <definedName name="kurs1q06" localSheetId="4">[2]банки!#REF!</definedName>
    <definedName name="kurs1q06" localSheetId="3">[2]банки!#REF!</definedName>
    <definedName name="kurs1q06">[2]банки!#REF!</definedName>
    <definedName name="kurs1q07" localSheetId="6">[2]банки!#REF!</definedName>
    <definedName name="kurs1q07" localSheetId="4">[2]банки!#REF!</definedName>
    <definedName name="kurs1q07" localSheetId="3">[2]банки!#REF!</definedName>
    <definedName name="kurs1q07">[2]банки!#REF!</definedName>
    <definedName name="kurs2q06" localSheetId="6">[2]банки!#REF!</definedName>
    <definedName name="kurs2q06" localSheetId="4">[2]банки!#REF!</definedName>
    <definedName name="kurs2q06" localSheetId="3">[2]банки!#REF!</definedName>
    <definedName name="kurs2q06">[2]банки!#REF!</definedName>
    <definedName name="kurs2q07" localSheetId="6">[2]банки!#REF!</definedName>
    <definedName name="kurs2q07" localSheetId="4">[2]банки!#REF!</definedName>
    <definedName name="kurs2q07" localSheetId="3">[2]банки!#REF!</definedName>
    <definedName name="kurs2q07">[2]банки!#REF!</definedName>
    <definedName name="kurs3q06" localSheetId="6">[2]банки!#REF!</definedName>
    <definedName name="kurs3q06" localSheetId="4">[2]банки!#REF!</definedName>
    <definedName name="kurs3q06" localSheetId="3">[2]банки!#REF!</definedName>
    <definedName name="kurs3q06">[2]банки!#REF!</definedName>
    <definedName name="kurs3q07" localSheetId="4">[2]банки!#REF!</definedName>
    <definedName name="kurs3q07" localSheetId="3">[2]банки!#REF!</definedName>
    <definedName name="kurs3q07">[2]банки!#REF!</definedName>
    <definedName name="kurs4q05" localSheetId="4">[2]банки!#REF!</definedName>
    <definedName name="kurs4q05" localSheetId="3">[2]банки!#REF!</definedName>
    <definedName name="kurs4q05">[2]банки!#REF!</definedName>
    <definedName name="kurs4q06" localSheetId="4">[2]банки!#REF!</definedName>
    <definedName name="kurs4q06" localSheetId="3">[2]банки!#REF!</definedName>
    <definedName name="kurs4q06">[2]банки!#REF!</definedName>
    <definedName name="kurs4q07" localSheetId="4">[2]банки!#REF!</definedName>
    <definedName name="kurs4q07" localSheetId="3">[2]банки!#REF!</definedName>
    <definedName name="kurs4q07">[2]банки!#REF!</definedName>
    <definedName name="l" localSheetId="4">[1]!Eeno1</definedName>
    <definedName name="l" localSheetId="3">[1]!Eeno1</definedName>
    <definedName name="l">[1]!Eeno1</definedName>
    <definedName name="macros" localSheetId="6">#REF!</definedName>
    <definedName name="macros" localSheetId="4">#REF!</definedName>
    <definedName name="macros" localSheetId="3">#REF!</definedName>
    <definedName name="macros">#REF!</definedName>
    <definedName name="MOL1N" localSheetId="6">#REF!</definedName>
    <definedName name="MOL1N" localSheetId="4">#REF!</definedName>
    <definedName name="MOL1N" localSheetId="3">#REF!</definedName>
    <definedName name="MOL1N">#REF!</definedName>
    <definedName name="SAPBEXrevision" hidden="1">17</definedName>
    <definedName name="SAPBEXsysID" hidden="1">"ATK"</definedName>
    <definedName name="SAPBEXwbID" hidden="1">"3WGYHYKNIPC8D11OE5NMG6YAD"</definedName>
    <definedName name="SNAcode" localSheetId="6">[3]CodeSNA!$A$1:$A$65</definedName>
    <definedName name="SNAcode">[3]CodeSNA!$A$1:$A$65</definedName>
    <definedName name="TAB1_1KV_VSEGO">[4]ПФ!$A$3:$C$5</definedName>
    <definedName name="tretyr" localSheetId="4">[1]!Eeno1</definedName>
    <definedName name="tretyr" localSheetId="3">[1]!Eeno1</definedName>
    <definedName name="tretyr">[1]!Eeno1</definedName>
    <definedName name="zzmacros" localSheetId="6">#REF!</definedName>
    <definedName name="zzmacros" localSheetId="4">#REF!</definedName>
    <definedName name="zzmacros" localSheetId="3">#REF!</definedName>
    <definedName name="zzmacros">#REF!</definedName>
    <definedName name="ааа" localSheetId="4">[1]!Ëèñò1</definedName>
    <definedName name="ааа" localSheetId="3">[1]!Ëèñò1</definedName>
    <definedName name="ааа">[1]!Ëèñò1</definedName>
    <definedName name="баз" localSheetId="4">[1]!Лист1</definedName>
    <definedName name="баз" localSheetId="3">[1]!Лист1</definedName>
    <definedName name="баз">[1]!Лист1</definedName>
    <definedName name="База" localSheetId="4">[1]!Лист1</definedName>
    <definedName name="База" localSheetId="3">[1]!Лист1</definedName>
    <definedName name="База">[1]!Лист1</definedName>
    <definedName name="_xlnm.Database" localSheetId="6">#REF!</definedName>
    <definedName name="_xlnm.Database" localSheetId="4">#REF!</definedName>
    <definedName name="_xlnm.Database" localSheetId="3">#REF!</definedName>
    <definedName name="_xlnm.Database">#REF!</definedName>
    <definedName name="бюджет" localSheetId="4">[1]!Eeno1</definedName>
    <definedName name="бюджет" localSheetId="3">[1]!Eeno1</definedName>
    <definedName name="бюджет">[1]!Eeno1</definedName>
    <definedName name="бюджет1" localSheetId="4">[1]!Лист1</definedName>
    <definedName name="бюджет1" localSheetId="3">[1]!Лист1</definedName>
    <definedName name="бюджет1">[1]!Лист1</definedName>
    <definedName name="гео98" localSheetId="4">[1]!Лист1</definedName>
    <definedName name="гео98" localSheetId="3">[1]!Лист1</definedName>
    <definedName name="гео98">[1]!Лист1</definedName>
    <definedName name="занят" localSheetId="4">[1]!Лист1</definedName>
    <definedName name="занят" localSheetId="3">[1]!Лист1</definedName>
    <definedName name="занят">[1]!Лист1</definedName>
    <definedName name="лывнпфа" localSheetId="6">[5]CodeSNA!$A$1:$A$65</definedName>
    <definedName name="лывнпфа">[6]CodeSNA!$A$1:$A$65</definedName>
    <definedName name="Операции_с_продуктами" localSheetId="6">[3]CodeSNA!$A$1:$A$65</definedName>
    <definedName name="Операции_с_продуктами">[3]CodeSNA!$A$1:$A$65</definedName>
    <definedName name="Проба" localSheetId="4">[1]!Eeno1</definedName>
    <definedName name="Проба" localSheetId="3">[1]!Eeno1</definedName>
    <definedName name="Проба">[1]!Eeno1</definedName>
    <definedName name="промыш" localSheetId="4">[1]!Eeno1</definedName>
    <definedName name="промыш" localSheetId="3">[1]!Eeno1</definedName>
    <definedName name="промыш">[1]!Eeno1</definedName>
    <definedName name="ПФ" localSheetId="4">[1]!Eeno1</definedName>
    <definedName name="ПФ" localSheetId="3">[1]!Eeno1</definedName>
    <definedName name="ПФ">[1]!Eeno1</definedName>
    <definedName name="р2_графа1_сравн_пред_гр7" localSheetId="6">#REF!</definedName>
    <definedName name="р2_графа1_сравн_пред_гр7" localSheetId="4">#REF!</definedName>
    <definedName name="р2_графа1_сравн_пред_гр7" localSheetId="3">#REF!</definedName>
    <definedName name="р2_графа1_сравн_пред_гр7">#REF!</definedName>
    <definedName name="р2_графа7_контроль" localSheetId="6">#REF!</definedName>
    <definedName name="р2_графа7_контроль" localSheetId="4">#REF!</definedName>
    <definedName name="р2_графа7_контроль" localSheetId="3">#REF!</definedName>
    <definedName name="р2_графа7_контроль">#REF!</definedName>
    <definedName name="рр1" localSheetId="6">'[7]р1 СНГ'!#REF!</definedName>
    <definedName name="рр1" localSheetId="4">'[7]р1 СНГ'!#REF!</definedName>
    <definedName name="рр1" localSheetId="3">'[7]р1 СНГ'!#REF!</definedName>
    <definedName name="рр1">'[7]р1 СНГ'!#REF!</definedName>
    <definedName name="с124">'[8]Fasl96-97'!$B$265</definedName>
    <definedName name="ссс" localSheetId="4">[1]!Ëèñò1</definedName>
    <definedName name="ссс" localSheetId="3">[1]!Ëèñò1</definedName>
    <definedName name="ссс">[1]!Ëèñò1</definedName>
    <definedName name="ссысы">[9]Лист1!$B$265</definedName>
    <definedName name="уссс" localSheetId="6">[0]!Eeno1</definedName>
    <definedName name="уссс" localSheetId="4">[0]!Eeno1</definedName>
    <definedName name="уссс" localSheetId="3">[0]!Eeno1</definedName>
    <definedName name="уссс" localSheetId="2">[0]!Eeno1</definedName>
    <definedName name="уссс">[0]!Eeno1</definedName>
    <definedName name="ф10" localSheetId="6">#REF!</definedName>
    <definedName name="ф10" localSheetId="4">#REF!</definedName>
    <definedName name="ф10" localSheetId="3">#REF!</definedName>
    <definedName name="ф10" localSheetId="2">#REF!</definedName>
    <definedName name="ф10">#REF!</definedName>
    <definedName name="ф757" localSheetId="6">#REF!</definedName>
    <definedName name="ф757" localSheetId="4">#REF!</definedName>
    <definedName name="ф757" localSheetId="3">#REF!</definedName>
    <definedName name="ф757">#REF!</definedName>
    <definedName name="ф860" localSheetId="6">#REF!</definedName>
    <definedName name="ф860" localSheetId="4">#REF!</definedName>
    <definedName name="ф860" localSheetId="3">#REF!</definedName>
    <definedName name="ф860">#REF!</definedName>
  </definedNames>
  <calcPr calcId="144525"/>
</workbook>
</file>

<file path=xl/calcChain.xml><?xml version="1.0" encoding="utf-8"?>
<calcChain xmlns="http://schemas.openxmlformats.org/spreadsheetml/2006/main">
  <c r="R22" i="29" l="1"/>
  <c r="R21" i="29"/>
  <c r="R20" i="29"/>
  <c r="R19" i="29"/>
  <c r="Q18" i="29"/>
  <c r="R18" i="29" s="1"/>
  <c r="O7" i="29"/>
  <c r="N7" i="29"/>
  <c r="M7" i="29"/>
  <c r="L7" i="29"/>
  <c r="K7" i="29"/>
  <c r="P7" i="29" s="1"/>
  <c r="R7" i="29" s="1"/>
  <c r="H17" i="29"/>
  <c r="H16" i="29"/>
  <c r="H15" i="29"/>
  <c r="G15" i="29"/>
  <c r="E14" i="29"/>
  <c r="D14" i="29"/>
  <c r="C14" i="29"/>
  <c r="B14" i="29"/>
  <c r="A14" i="29"/>
  <c r="F14" i="29" s="1"/>
  <c r="H14" i="29" s="1"/>
  <c r="E13" i="29"/>
  <c r="D13" i="29"/>
  <c r="C13" i="29"/>
  <c r="B13" i="29"/>
  <c r="F13" i="29" s="1"/>
  <c r="H13" i="29" s="1"/>
  <c r="A13" i="29"/>
  <c r="E12" i="29"/>
  <c r="D12" i="29"/>
  <c r="C12" i="29"/>
  <c r="B12" i="29"/>
  <c r="A12" i="29"/>
  <c r="F12" i="29" s="1"/>
  <c r="H12" i="29" s="1"/>
  <c r="F11" i="29"/>
  <c r="H11" i="29" s="1"/>
  <c r="F10" i="29"/>
  <c r="H10" i="29" s="1"/>
  <c r="E9" i="29"/>
  <c r="D9" i="29"/>
  <c r="F9" i="29" s="1"/>
  <c r="H9" i="29" s="1"/>
  <c r="C9" i="29"/>
  <c r="E8" i="29"/>
  <c r="D8" i="29"/>
  <c r="C8" i="29"/>
  <c r="B8" i="29"/>
  <c r="A8" i="29"/>
  <c r="F8" i="29" s="1"/>
  <c r="H8" i="29" s="1"/>
  <c r="F23" i="29" l="1"/>
  <c r="H23" i="29" s="1"/>
  <c r="F24" i="29"/>
  <c r="M89" i="29"/>
  <c r="P88" i="29"/>
  <c r="R88" i="29" s="1"/>
  <c r="R87" i="29"/>
  <c r="P87" i="29"/>
  <c r="O81" i="29"/>
  <c r="O89" i="29" s="1"/>
  <c r="N81" i="29"/>
  <c r="N89" i="29" s="1"/>
  <c r="D90" i="29" s="1"/>
  <c r="M81" i="29"/>
  <c r="L81" i="29"/>
  <c r="P81" i="29" s="1"/>
  <c r="R81" i="29" s="1"/>
  <c r="K81" i="29"/>
  <c r="K89" i="29" s="1"/>
  <c r="G90" i="29"/>
  <c r="H86" i="29"/>
  <c r="F86" i="29"/>
  <c r="H85" i="29"/>
  <c r="F85" i="29"/>
  <c r="H84" i="29"/>
  <c r="F84" i="29"/>
  <c r="H83" i="29"/>
  <c r="F83" i="29"/>
  <c r="E82" i="29"/>
  <c r="D82" i="29"/>
  <c r="C82" i="29"/>
  <c r="B82" i="29"/>
  <c r="A82" i="29"/>
  <c r="F82" i="29" s="1"/>
  <c r="H82" i="29" s="1"/>
  <c r="P75" i="29"/>
  <c r="R75" i="29" s="1"/>
  <c r="O74" i="29"/>
  <c r="N74" i="29"/>
  <c r="D77" i="29" s="1"/>
  <c r="D78" i="29" s="1"/>
  <c r="M74" i="29"/>
  <c r="C77" i="29" s="1"/>
  <c r="C78" i="29" s="1"/>
  <c r="L74" i="29"/>
  <c r="K74" i="29"/>
  <c r="P74" i="29" s="1"/>
  <c r="R74" i="29" s="1"/>
  <c r="E77" i="29"/>
  <c r="E78" i="29" s="1"/>
  <c r="B77" i="29"/>
  <c r="B78" i="29" s="1"/>
  <c r="A77" i="29"/>
  <c r="F76" i="29"/>
  <c r="H76" i="29" s="1"/>
  <c r="F75" i="29"/>
  <c r="H75" i="29" s="1"/>
  <c r="P70" i="29"/>
  <c r="R70" i="29" s="1"/>
  <c r="O69" i="29"/>
  <c r="N69" i="29"/>
  <c r="M69" i="29"/>
  <c r="C71" i="29" s="1"/>
  <c r="L69" i="29"/>
  <c r="B71" i="29" s="1"/>
  <c r="K69" i="29"/>
  <c r="E71" i="29"/>
  <c r="D71" i="29"/>
  <c r="A71" i="29"/>
  <c r="F70" i="29"/>
  <c r="H70" i="29" s="1"/>
  <c r="P64" i="29"/>
  <c r="R64" i="29" s="1"/>
  <c r="R62" i="29"/>
  <c r="P62" i="29"/>
  <c r="P61" i="29"/>
  <c r="R61" i="29" s="1"/>
  <c r="O60" i="29"/>
  <c r="N60" i="29"/>
  <c r="M60" i="29"/>
  <c r="M56" i="29" s="1"/>
  <c r="L60" i="29"/>
  <c r="K60" i="29"/>
  <c r="P60" i="29" s="1"/>
  <c r="R60" i="29" s="1"/>
  <c r="P59" i="29"/>
  <c r="R59" i="29" s="1"/>
  <c r="P58" i="29"/>
  <c r="R58" i="29" s="1"/>
  <c r="P57" i="29"/>
  <c r="R57" i="29" s="1"/>
  <c r="O56" i="29"/>
  <c r="N56" i="29"/>
  <c r="L56" i="29"/>
  <c r="P56" i="29" s="1"/>
  <c r="R56" i="29" s="1"/>
  <c r="K56" i="29"/>
  <c r="O55" i="29"/>
  <c r="N55" i="29"/>
  <c r="M55" i="29"/>
  <c r="L55" i="29"/>
  <c r="K55" i="29"/>
  <c r="P55" i="29" s="1"/>
  <c r="R55" i="29" s="1"/>
  <c r="F64" i="29"/>
  <c r="H64" i="29" s="1"/>
  <c r="F63" i="29"/>
  <c r="H63" i="29" s="1"/>
  <c r="F62" i="29"/>
  <c r="H62" i="29" s="1"/>
  <c r="F61" i="29"/>
  <c r="H61" i="29" s="1"/>
  <c r="E60" i="29"/>
  <c r="D60" i="29"/>
  <c r="C60" i="29"/>
  <c r="B60" i="29"/>
  <c r="A60" i="29"/>
  <c r="F60" i="29" s="1"/>
  <c r="H60" i="29" s="1"/>
  <c r="H59" i="29"/>
  <c r="F59" i="29"/>
  <c r="F58" i="29"/>
  <c r="H58" i="29" s="1"/>
  <c r="H57" i="29"/>
  <c r="F57" i="29"/>
  <c r="E56" i="29"/>
  <c r="D56" i="29"/>
  <c r="C56" i="29"/>
  <c r="B56" i="29"/>
  <c r="B65" i="29" s="1"/>
  <c r="B66" i="29" s="1"/>
  <c r="A56" i="29"/>
  <c r="F56" i="29" s="1"/>
  <c r="H56" i="29" s="1"/>
  <c r="R50" i="29"/>
  <c r="P50" i="29"/>
  <c r="R49" i="29"/>
  <c r="P49" i="29"/>
  <c r="R48" i="29"/>
  <c r="P48" i="29"/>
  <c r="R47" i="29"/>
  <c r="P47" i="29"/>
  <c r="O46" i="29"/>
  <c r="N46" i="29"/>
  <c r="M46" i="29"/>
  <c r="L46" i="29"/>
  <c r="K46" i="29"/>
  <c r="P46" i="29" s="1"/>
  <c r="R46" i="29" s="1"/>
  <c r="A52" i="29"/>
  <c r="E51" i="29"/>
  <c r="E52" i="29" s="1"/>
  <c r="D51" i="29"/>
  <c r="D52" i="29" s="1"/>
  <c r="C51" i="29"/>
  <c r="C52" i="29" s="1"/>
  <c r="B51" i="29"/>
  <c r="B52" i="29" s="1"/>
  <c r="A51" i="29"/>
  <c r="H50" i="29"/>
  <c r="F50" i="29"/>
  <c r="O34" i="29"/>
  <c r="N34" i="29"/>
  <c r="M34" i="29"/>
  <c r="L34" i="29"/>
  <c r="K34" i="29"/>
  <c r="P34" i="29" s="1"/>
  <c r="R34" i="29" s="1"/>
  <c r="H41" i="29"/>
  <c r="F41" i="29"/>
  <c r="F40" i="29"/>
  <c r="H40" i="29" s="1"/>
  <c r="H39" i="29"/>
  <c r="F39" i="29"/>
  <c r="F38" i="29"/>
  <c r="H38" i="29" s="1"/>
  <c r="E37" i="29"/>
  <c r="C37" i="29"/>
  <c r="C35" i="29" s="1"/>
  <c r="C42" i="29" s="1"/>
  <c r="C43" i="29" s="1"/>
  <c r="B37" i="29"/>
  <c r="B35" i="29" s="1"/>
  <c r="B42" i="29" s="1"/>
  <c r="B43" i="29" s="1"/>
  <c r="A37" i="29"/>
  <c r="F37" i="29" s="1"/>
  <c r="H37" i="29" s="1"/>
  <c r="H36" i="29"/>
  <c r="F36" i="29"/>
  <c r="E35" i="29"/>
  <c r="E42" i="29" s="1"/>
  <c r="E43" i="29" s="1"/>
  <c r="D35" i="29"/>
  <c r="A35" i="29"/>
  <c r="P28" i="29"/>
  <c r="R28" i="29" s="1"/>
  <c r="E30" i="29"/>
  <c r="E31" i="29" s="1"/>
  <c r="D30" i="29"/>
  <c r="D31" i="29" s="1"/>
  <c r="C30" i="29"/>
  <c r="C31" i="29" s="1"/>
  <c r="B30" i="29"/>
  <c r="A30" i="29"/>
  <c r="A31" i="29" s="1"/>
  <c r="F29" i="29"/>
  <c r="H29" i="29" s="1"/>
  <c r="O86" i="28"/>
  <c r="M86" i="28"/>
  <c r="C87" i="28" s="1"/>
  <c r="K86" i="28"/>
  <c r="P85" i="28"/>
  <c r="R85" i="28" s="1"/>
  <c r="P84" i="28"/>
  <c r="R84" i="28" s="1"/>
  <c r="O79" i="28"/>
  <c r="N79" i="28"/>
  <c r="N86" i="28" s="1"/>
  <c r="M79" i="28"/>
  <c r="L79" i="28"/>
  <c r="P79" i="28" s="1"/>
  <c r="R79" i="28" s="1"/>
  <c r="K79" i="28"/>
  <c r="G87" i="28"/>
  <c r="F83" i="28"/>
  <c r="H83" i="28" s="1"/>
  <c r="H82" i="28"/>
  <c r="F82" i="28"/>
  <c r="F81" i="28"/>
  <c r="H81" i="28" s="1"/>
  <c r="E80" i="28"/>
  <c r="D80" i="28"/>
  <c r="C80" i="28"/>
  <c r="B80" i="28"/>
  <c r="A80" i="28"/>
  <c r="P73" i="28"/>
  <c r="R73" i="28" s="1"/>
  <c r="O72" i="28"/>
  <c r="N72" i="28"/>
  <c r="M72" i="28"/>
  <c r="C75" i="28" s="1"/>
  <c r="C76" i="28" s="1"/>
  <c r="L72" i="28"/>
  <c r="B75" i="28" s="1"/>
  <c r="B76" i="28" s="1"/>
  <c r="K72" i="28"/>
  <c r="E75" i="28"/>
  <c r="E76" i="28" s="1"/>
  <c r="D75" i="28"/>
  <c r="D76" i="28" s="1"/>
  <c r="A75" i="28"/>
  <c r="H74" i="28"/>
  <c r="F74" i="28"/>
  <c r="F73" i="28"/>
  <c r="H73" i="28" s="1"/>
  <c r="P68" i="28"/>
  <c r="R68" i="28" s="1"/>
  <c r="O67" i="28"/>
  <c r="N67" i="28"/>
  <c r="M67" i="28"/>
  <c r="C69" i="28" s="1"/>
  <c r="L67" i="28"/>
  <c r="K67" i="28"/>
  <c r="P67" i="28" s="1"/>
  <c r="R67" i="28" s="1"/>
  <c r="E69" i="28"/>
  <c r="D69" i="28"/>
  <c r="B69" i="28"/>
  <c r="A69" i="28"/>
  <c r="F68" i="28"/>
  <c r="H68" i="28" s="1"/>
  <c r="P62" i="28"/>
  <c r="R62" i="28" s="1"/>
  <c r="R60" i="28"/>
  <c r="P60" i="28"/>
  <c r="P59" i="28"/>
  <c r="R59" i="28" s="1"/>
  <c r="O58" i="28"/>
  <c r="N58" i="28"/>
  <c r="M58" i="28"/>
  <c r="M54" i="28" s="1"/>
  <c r="L58" i="28"/>
  <c r="K58" i="28"/>
  <c r="P58" i="28" s="1"/>
  <c r="R58" i="28" s="1"/>
  <c r="P57" i="28"/>
  <c r="R57" i="28" s="1"/>
  <c r="P56" i="28"/>
  <c r="R56" i="28" s="1"/>
  <c r="P55" i="28"/>
  <c r="R55" i="28" s="1"/>
  <c r="O54" i="28"/>
  <c r="N54" i="28"/>
  <c r="L54" i="28"/>
  <c r="P54" i="28" s="1"/>
  <c r="R54" i="28" s="1"/>
  <c r="K54" i="28"/>
  <c r="O53" i="28"/>
  <c r="N53" i="28"/>
  <c r="M53" i="28"/>
  <c r="L53" i="28"/>
  <c r="K53" i="28"/>
  <c r="P53" i="28" s="1"/>
  <c r="R53" i="28" s="1"/>
  <c r="F62" i="28"/>
  <c r="H62" i="28" s="1"/>
  <c r="F61" i="28"/>
  <c r="H61" i="28" s="1"/>
  <c r="F60" i="28"/>
  <c r="H60" i="28" s="1"/>
  <c r="F59" i="28"/>
  <c r="H59" i="28" s="1"/>
  <c r="E58" i="28"/>
  <c r="D58" i="28"/>
  <c r="D54" i="28" s="1"/>
  <c r="D63" i="28" s="1"/>
  <c r="D64" i="28" s="1"/>
  <c r="C58" i="28"/>
  <c r="B58" i="28"/>
  <c r="A58" i="28"/>
  <c r="F58" i="28" s="1"/>
  <c r="H58" i="28" s="1"/>
  <c r="H57" i="28"/>
  <c r="F57" i="28"/>
  <c r="F56" i="28"/>
  <c r="H56" i="28" s="1"/>
  <c r="H55" i="28"/>
  <c r="F55" i="28"/>
  <c r="E54" i="28"/>
  <c r="C54" i="28"/>
  <c r="B54" i="28"/>
  <c r="A54" i="28"/>
  <c r="P48" i="28"/>
  <c r="R48" i="28" s="1"/>
  <c r="P47" i="28"/>
  <c r="R47" i="28" s="1"/>
  <c r="P46" i="28"/>
  <c r="R46" i="28" s="1"/>
  <c r="P45" i="28"/>
  <c r="R45" i="28" s="1"/>
  <c r="O44" i="28"/>
  <c r="N44" i="28"/>
  <c r="M44" i="28"/>
  <c r="C49" i="28" s="1"/>
  <c r="C50" i="28" s="1"/>
  <c r="L44" i="28"/>
  <c r="P44" i="28" s="1"/>
  <c r="R44" i="28" s="1"/>
  <c r="K44" i="28"/>
  <c r="E49" i="28"/>
  <c r="E50" i="28" s="1"/>
  <c r="D49" i="28"/>
  <c r="D50" i="28" s="1"/>
  <c r="A49" i="28"/>
  <c r="H48" i="28"/>
  <c r="F48" i="28"/>
  <c r="O33" i="28"/>
  <c r="N33" i="28"/>
  <c r="M33" i="28"/>
  <c r="L33" i="28"/>
  <c r="P33" i="28" s="1"/>
  <c r="R33" i="28" s="1"/>
  <c r="K33" i="28"/>
  <c r="F39" i="28"/>
  <c r="H39" i="28" s="1"/>
  <c r="F38" i="28"/>
  <c r="H38" i="28" s="1"/>
  <c r="F37" i="28"/>
  <c r="H37" i="28" s="1"/>
  <c r="E36" i="28"/>
  <c r="C36" i="28"/>
  <c r="B36" i="28"/>
  <c r="A36" i="28"/>
  <c r="F36" i="28" s="1"/>
  <c r="H36" i="28" s="1"/>
  <c r="F35" i="28"/>
  <c r="H35" i="28" s="1"/>
  <c r="E34" i="28"/>
  <c r="D34" i="28"/>
  <c r="D40" i="28" s="1"/>
  <c r="D41" i="28" s="1"/>
  <c r="C34" i="28"/>
  <c r="C40" i="28" s="1"/>
  <c r="C41" i="28" s="1"/>
  <c r="B34" i="28"/>
  <c r="P27" i="28"/>
  <c r="R27" i="28" s="1"/>
  <c r="E29" i="28"/>
  <c r="E30" i="28" s="1"/>
  <c r="D29" i="28"/>
  <c r="D30" i="28" s="1"/>
  <c r="C29" i="28"/>
  <c r="C30" i="28" s="1"/>
  <c r="B29" i="28"/>
  <c r="B30" i="28" s="1"/>
  <c r="A29" i="28"/>
  <c r="A30" i="28" s="1"/>
  <c r="F28" i="28"/>
  <c r="H28" i="28" s="1"/>
  <c r="R21" i="28"/>
  <c r="R20" i="28"/>
  <c r="R19" i="28"/>
  <c r="R18" i="28"/>
  <c r="Q17" i="28"/>
  <c r="R17" i="28" s="1"/>
  <c r="O7" i="28"/>
  <c r="N7" i="28"/>
  <c r="M7" i="28"/>
  <c r="L7" i="28"/>
  <c r="K7" i="28"/>
  <c r="H16" i="28"/>
  <c r="H15" i="28"/>
  <c r="G14" i="28"/>
  <c r="H14" i="28" s="1"/>
  <c r="E13" i="28"/>
  <c r="D13" i="28"/>
  <c r="C13" i="28"/>
  <c r="B13" i="28"/>
  <c r="A13" i="28"/>
  <c r="E12" i="28"/>
  <c r="D12" i="28"/>
  <c r="C12" i="28"/>
  <c r="B12" i="28"/>
  <c r="A12" i="28"/>
  <c r="F12" i="28" s="1"/>
  <c r="H12" i="28" s="1"/>
  <c r="F11" i="28"/>
  <c r="H11" i="28" s="1"/>
  <c r="F10" i="28"/>
  <c r="H10" i="28" s="1"/>
  <c r="E9" i="28"/>
  <c r="D9" i="28"/>
  <c r="F9" i="28" s="1"/>
  <c r="H9" i="28" s="1"/>
  <c r="C9" i="28"/>
  <c r="E8" i="28"/>
  <c r="D8" i="28"/>
  <c r="C8" i="28"/>
  <c r="B8" i="28"/>
  <c r="A8" i="28"/>
  <c r="P85" i="19"/>
  <c r="R85" i="19" s="1"/>
  <c r="P84" i="19"/>
  <c r="R84" i="19" s="1"/>
  <c r="P73" i="19"/>
  <c r="R73" i="19" s="1"/>
  <c r="P68" i="19"/>
  <c r="R68" i="19" s="1"/>
  <c r="P62" i="19"/>
  <c r="R62" i="19" s="1"/>
  <c r="P60" i="19"/>
  <c r="R60" i="19" s="1"/>
  <c r="P59" i="19"/>
  <c r="R59" i="19" s="1"/>
  <c r="O58" i="19"/>
  <c r="N58" i="19"/>
  <c r="N54" i="19" s="1"/>
  <c r="M58" i="19"/>
  <c r="L58" i="19"/>
  <c r="K58" i="19"/>
  <c r="R57" i="19"/>
  <c r="P57" i="19"/>
  <c r="P56" i="19"/>
  <c r="R56" i="19" s="1"/>
  <c r="P55" i="19"/>
  <c r="R55" i="19" s="1"/>
  <c r="O54" i="19"/>
  <c r="M54" i="19"/>
  <c r="L54" i="19"/>
  <c r="K54" i="19"/>
  <c r="P48" i="19"/>
  <c r="R48" i="19" s="1"/>
  <c r="P47" i="19"/>
  <c r="R47" i="19" s="1"/>
  <c r="P46" i="19"/>
  <c r="R46" i="19" s="1"/>
  <c r="P45" i="19"/>
  <c r="R45" i="19" s="1"/>
  <c r="L33" i="19"/>
  <c r="P27" i="19"/>
  <c r="R27" i="19" s="1"/>
  <c r="R21" i="19"/>
  <c r="R20" i="19"/>
  <c r="R19" i="19"/>
  <c r="R18" i="19"/>
  <c r="Q17" i="19"/>
  <c r="R17" i="19" s="1"/>
  <c r="O7" i="19"/>
  <c r="N7" i="19"/>
  <c r="M7" i="19"/>
  <c r="L7" i="19"/>
  <c r="K7" i="19"/>
  <c r="F83" i="19"/>
  <c r="H83" i="19" s="1"/>
  <c r="F82" i="19"/>
  <c r="H82" i="19" s="1"/>
  <c r="F81" i="19"/>
  <c r="H81" i="19" s="1"/>
  <c r="E80" i="19"/>
  <c r="D80" i="19"/>
  <c r="C80" i="19"/>
  <c r="B80" i="19"/>
  <c r="A80" i="19"/>
  <c r="F74" i="19"/>
  <c r="H74" i="19" s="1"/>
  <c r="F73" i="19"/>
  <c r="H73" i="19" s="1"/>
  <c r="F68" i="19"/>
  <c r="H68" i="19" s="1"/>
  <c r="F62" i="19"/>
  <c r="H62" i="19" s="1"/>
  <c r="F61" i="19"/>
  <c r="H61" i="19" s="1"/>
  <c r="H60" i="19"/>
  <c r="F60" i="19"/>
  <c r="F59" i="19"/>
  <c r="H59" i="19" s="1"/>
  <c r="E58" i="19"/>
  <c r="D58" i="19"/>
  <c r="C58" i="19"/>
  <c r="C54" i="19" s="1"/>
  <c r="B58" i="19"/>
  <c r="F58" i="19" s="1"/>
  <c r="H58" i="19" s="1"/>
  <c r="A58" i="19"/>
  <c r="F57" i="19"/>
  <c r="H57" i="19" s="1"/>
  <c r="H56" i="19"/>
  <c r="F56" i="19"/>
  <c r="F55" i="19"/>
  <c r="H55" i="19" s="1"/>
  <c r="E54" i="19"/>
  <c r="D54" i="19"/>
  <c r="A54" i="19"/>
  <c r="F48" i="19"/>
  <c r="H48" i="19" s="1"/>
  <c r="H39" i="19"/>
  <c r="F39" i="19"/>
  <c r="F38" i="19"/>
  <c r="H38" i="19" s="1"/>
  <c r="F37" i="19"/>
  <c r="H37" i="19" s="1"/>
  <c r="E36" i="19"/>
  <c r="C36" i="19"/>
  <c r="C34" i="19" s="1"/>
  <c r="B36" i="19"/>
  <c r="A36" i="19"/>
  <c r="A34" i="19" s="1"/>
  <c r="F35" i="19"/>
  <c r="H35" i="19" s="1"/>
  <c r="E34" i="19"/>
  <c r="D34" i="19"/>
  <c r="B34" i="19"/>
  <c r="E29" i="19"/>
  <c r="E30" i="19" s="1"/>
  <c r="D29" i="19"/>
  <c r="D30" i="19" s="1"/>
  <c r="C29" i="19"/>
  <c r="C30" i="19" s="1"/>
  <c r="B29" i="19"/>
  <c r="B30" i="19" s="1"/>
  <c r="A29" i="19"/>
  <c r="K33" i="19" s="1"/>
  <c r="F28" i="19"/>
  <c r="H28" i="19" s="1"/>
  <c r="H16" i="19"/>
  <c r="H15" i="19"/>
  <c r="G14" i="19"/>
  <c r="H14" i="19" s="1"/>
  <c r="E13" i="19"/>
  <c r="D13" i="19"/>
  <c r="C13" i="19"/>
  <c r="B13" i="19"/>
  <c r="A13" i="19"/>
  <c r="E12" i="19"/>
  <c r="D12" i="19"/>
  <c r="C12" i="19"/>
  <c r="B12" i="19"/>
  <c r="A12" i="19"/>
  <c r="F11" i="19"/>
  <c r="H11" i="19" s="1"/>
  <c r="F10" i="19"/>
  <c r="H10" i="19" s="1"/>
  <c r="E9" i="19"/>
  <c r="F9" i="19" s="1"/>
  <c r="H9" i="19" s="1"/>
  <c r="D9" i="19"/>
  <c r="C9" i="19"/>
  <c r="E8" i="19"/>
  <c r="D8" i="19"/>
  <c r="C8" i="19"/>
  <c r="B8" i="19"/>
  <c r="A8" i="19"/>
  <c r="P85" i="20"/>
  <c r="R85" i="20" s="1"/>
  <c r="P84" i="20"/>
  <c r="R84" i="20" s="1"/>
  <c r="P73" i="20"/>
  <c r="R73" i="20" s="1"/>
  <c r="P68" i="20"/>
  <c r="R68" i="20" s="1"/>
  <c r="P62" i="20"/>
  <c r="R62" i="20" s="1"/>
  <c r="P60" i="20"/>
  <c r="R60" i="20" s="1"/>
  <c r="P59" i="20"/>
  <c r="R59" i="20" s="1"/>
  <c r="O58" i="20"/>
  <c r="N58" i="20"/>
  <c r="M58" i="20"/>
  <c r="M54" i="20" s="1"/>
  <c r="L58" i="20"/>
  <c r="K58" i="20"/>
  <c r="P57" i="20"/>
  <c r="R57" i="20" s="1"/>
  <c r="P56" i="20"/>
  <c r="R56" i="20" s="1"/>
  <c r="P55" i="20"/>
  <c r="R55" i="20" s="1"/>
  <c r="O54" i="20"/>
  <c r="N54" i="20"/>
  <c r="K54" i="20"/>
  <c r="P48" i="20"/>
  <c r="R48" i="20" s="1"/>
  <c r="P47" i="20"/>
  <c r="R47" i="20" s="1"/>
  <c r="P46" i="20"/>
  <c r="R46" i="20" s="1"/>
  <c r="P45" i="20"/>
  <c r="R45" i="20" s="1"/>
  <c r="L33" i="20"/>
  <c r="P27" i="20"/>
  <c r="R27" i="20" s="1"/>
  <c r="R21" i="20"/>
  <c r="R20" i="20"/>
  <c r="R19" i="20"/>
  <c r="R18" i="20"/>
  <c r="Q17" i="20"/>
  <c r="R17" i="20" s="1"/>
  <c r="O7" i="20"/>
  <c r="N7" i="20"/>
  <c r="M7" i="20"/>
  <c r="L7" i="20"/>
  <c r="K7" i="20"/>
  <c r="F83" i="20"/>
  <c r="H83" i="20" s="1"/>
  <c r="F82" i="20"/>
  <c r="H82" i="20" s="1"/>
  <c r="F81" i="20"/>
  <c r="H81" i="20" s="1"/>
  <c r="E80" i="20"/>
  <c r="D80" i="20"/>
  <c r="C80" i="20"/>
  <c r="B80" i="20"/>
  <c r="A80" i="20"/>
  <c r="F74" i="20"/>
  <c r="H74" i="20" s="1"/>
  <c r="F73" i="20"/>
  <c r="H73" i="20" s="1"/>
  <c r="F68" i="20"/>
  <c r="H68" i="20" s="1"/>
  <c r="F62" i="20"/>
  <c r="H62" i="20" s="1"/>
  <c r="F61" i="20"/>
  <c r="H61" i="20" s="1"/>
  <c r="F60" i="20"/>
  <c r="H60" i="20" s="1"/>
  <c r="F59" i="20"/>
  <c r="H59" i="20" s="1"/>
  <c r="E58" i="20"/>
  <c r="D58" i="20"/>
  <c r="D54" i="20" s="1"/>
  <c r="C58" i="20"/>
  <c r="C54" i="20" s="1"/>
  <c r="B58" i="20"/>
  <c r="B54" i="20" s="1"/>
  <c r="A58" i="20"/>
  <c r="H57" i="20"/>
  <c r="F57" i="20"/>
  <c r="H56" i="20"/>
  <c r="F56" i="20"/>
  <c r="H55" i="20"/>
  <c r="F55" i="20"/>
  <c r="E54" i="20"/>
  <c r="A54" i="20"/>
  <c r="F48" i="20"/>
  <c r="H48" i="20" s="1"/>
  <c r="F39" i="20"/>
  <c r="H39" i="20" s="1"/>
  <c r="F38" i="20"/>
  <c r="H38" i="20" s="1"/>
  <c r="F37" i="20"/>
  <c r="H37" i="20" s="1"/>
  <c r="E36" i="20"/>
  <c r="C36" i="20"/>
  <c r="B36" i="20"/>
  <c r="B34" i="20" s="1"/>
  <c r="A36" i="20"/>
  <c r="A34" i="20" s="1"/>
  <c r="F35" i="20"/>
  <c r="H35" i="20" s="1"/>
  <c r="E34" i="20"/>
  <c r="D34" i="20"/>
  <c r="C34" i="20"/>
  <c r="E29" i="20"/>
  <c r="E30" i="20" s="1"/>
  <c r="D29" i="20"/>
  <c r="D30" i="20" s="1"/>
  <c r="C29" i="20"/>
  <c r="C30" i="20" s="1"/>
  <c r="B29" i="20"/>
  <c r="B30" i="20" s="1"/>
  <c r="A29" i="20"/>
  <c r="A30" i="20" s="1"/>
  <c r="F28" i="20"/>
  <c r="H28" i="20" s="1"/>
  <c r="H16" i="20"/>
  <c r="H15" i="20"/>
  <c r="G14" i="20"/>
  <c r="H14" i="20" s="1"/>
  <c r="E13" i="20"/>
  <c r="D13" i="20"/>
  <c r="C13" i="20"/>
  <c r="B13" i="20"/>
  <c r="A13" i="20"/>
  <c r="E12" i="20"/>
  <c r="D12" i="20"/>
  <c r="C12" i="20"/>
  <c r="B12" i="20"/>
  <c r="A12" i="20"/>
  <c r="F11" i="20"/>
  <c r="H11" i="20" s="1"/>
  <c r="F10" i="20"/>
  <c r="H10" i="20" s="1"/>
  <c r="E9" i="20"/>
  <c r="D9" i="20"/>
  <c r="C9" i="20"/>
  <c r="F9" i="20" s="1"/>
  <c r="H9" i="20" s="1"/>
  <c r="E8" i="20"/>
  <c r="D8" i="20"/>
  <c r="C8" i="20"/>
  <c r="B8" i="20"/>
  <c r="A8" i="20"/>
  <c r="A8" i="25"/>
  <c r="A7" i="25"/>
  <c r="A6" i="25"/>
  <c r="A5" i="25"/>
  <c r="A4" i="25"/>
  <c r="A3" i="25"/>
  <c r="F25" i="29" l="1"/>
  <c r="H25" i="29" s="1"/>
  <c r="H24" i="29"/>
  <c r="P89" i="29"/>
  <c r="R89" i="29" s="1"/>
  <c r="C90" i="29"/>
  <c r="E90" i="29"/>
  <c r="L89" i="29"/>
  <c r="B90" i="29" s="1"/>
  <c r="A90" i="29"/>
  <c r="F77" i="29"/>
  <c r="H77" i="29" s="1"/>
  <c r="A78" i="29"/>
  <c r="F78" i="29" s="1"/>
  <c r="H78" i="29" s="1"/>
  <c r="P69" i="29"/>
  <c r="R69" i="29" s="1"/>
  <c r="F71" i="29"/>
  <c r="H71" i="29" s="1"/>
  <c r="E65" i="29"/>
  <c r="E66" i="29" s="1"/>
  <c r="C65" i="29"/>
  <c r="C66" i="29" s="1"/>
  <c r="D65" i="29"/>
  <c r="D66" i="29" s="1"/>
  <c r="A65" i="29"/>
  <c r="F51" i="29"/>
  <c r="H51" i="29" s="1"/>
  <c r="F52" i="29"/>
  <c r="H52" i="29" s="1"/>
  <c r="A42" i="29"/>
  <c r="D42" i="29"/>
  <c r="D43" i="29" s="1"/>
  <c r="F42" i="29"/>
  <c r="H42" i="29" s="1"/>
  <c r="A43" i="29"/>
  <c r="F35" i="29"/>
  <c r="H35" i="29" s="1"/>
  <c r="F30" i="29"/>
  <c r="H30" i="29" s="1"/>
  <c r="B31" i="29"/>
  <c r="F31" i="29" s="1"/>
  <c r="H31" i="29" s="1"/>
  <c r="D87" i="28"/>
  <c r="A87" i="28"/>
  <c r="E87" i="28"/>
  <c r="L86" i="28"/>
  <c r="B87" i="28" s="1"/>
  <c r="F13" i="28"/>
  <c r="H13" i="28" s="1"/>
  <c r="F80" i="28"/>
  <c r="H80" i="28" s="1"/>
  <c r="P72" i="28"/>
  <c r="R72" i="28" s="1"/>
  <c r="F75" i="28"/>
  <c r="H75" i="28" s="1"/>
  <c r="A76" i="28"/>
  <c r="F76" i="28" s="1"/>
  <c r="H76" i="28" s="1"/>
  <c r="F69" i="28"/>
  <c r="H69" i="28" s="1"/>
  <c r="E63" i="28"/>
  <c r="E64" i="28" s="1"/>
  <c r="B63" i="28"/>
  <c r="B64" i="28" s="1"/>
  <c r="C63" i="28"/>
  <c r="C64" i="28" s="1"/>
  <c r="F54" i="28"/>
  <c r="H54" i="28" s="1"/>
  <c r="A63" i="28"/>
  <c r="B49" i="28"/>
  <c r="B50" i="28" s="1"/>
  <c r="F49" i="28"/>
  <c r="H49" i="28" s="1"/>
  <c r="A50" i="28"/>
  <c r="E40" i="28"/>
  <c r="E41" i="28" s="1"/>
  <c r="B40" i="28"/>
  <c r="B41" i="28" s="1"/>
  <c r="A34" i="28"/>
  <c r="F30" i="28"/>
  <c r="H30" i="28" s="1"/>
  <c r="P7" i="28"/>
  <c r="R7" i="28" s="1"/>
  <c r="F29" i="28"/>
  <c r="H29" i="28" s="1"/>
  <c r="F8" i="28"/>
  <c r="H8" i="28" s="1"/>
  <c r="F80" i="20"/>
  <c r="H80" i="20" s="1"/>
  <c r="G87" i="20"/>
  <c r="K33" i="20"/>
  <c r="P33" i="20" s="1"/>
  <c r="R33" i="20" s="1"/>
  <c r="O33" i="20"/>
  <c r="P58" i="20"/>
  <c r="R58" i="20" s="1"/>
  <c r="F80" i="19"/>
  <c r="H80" i="19" s="1"/>
  <c r="G87" i="19"/>
  <c r="O33" i="19"/>
  <c r="M33" i="20"/>
  <c r="M33" i="19"/>
  <c r="P58" i="19"/>
  <c r="R58" i="19" s="1"/>
  <c r="N33" i="20"/>
  <c r="N33" i="19"/>
  <c r="P33" i="19" s="1"/>
  <c r="R33" i="19" s="1"/>
  <c r="P54" i="19"/>
  <c r="R54" i="19" s="1"/>
  <c r="F29" i="19"/>
  <c r="H29" i="19" s="1"/>
  <c r="P7" i="19"/>
  <c r="R7" i="19" s="1"/>
  <c r="F23" i="19" s="1"/>
  <c r="F12" i="19"/>
  <c r="H12" i="19" s="1"/>
  <c r="F13" i="19"/>
  <c r="H13" i="19" s="1"/>
  <c r="B54" i="19"/>
  <c r="F34" i="19"/>
  <c r="H34" i="19" s="1"/>
  <c r="F36" i="19"/>
  <c r="H36" i="19" s="1"/>
  <c r="F8" i="19"/>
  <c r="H8" i="19" s="1"/>
  <c r="A30" i="19"/>
  <c r="F30" i="19" s="1"/>
  <c r="H30" i="19" s="1"/>
  <c r="L54" i="20"/>
  <c r="P54" i="20" s="1"/>
  <c r="R54" i="20" s="1"/>
  <c r="P7" i="20"/>
  <c r="R7" i="20" s="1"/>
  <c r="F23" i="20" s="1"/>
  <c r="F12" i="20"/>
  <c r="H12" i="20" s="1"/>
  <c r="F13" i="20"/>
  <c r="H13" i="20" s="1"/>
  <c r="F30" i="20"/>
  <c r="H30" i="20" s="1"/>
  <c r="F58" i="20"/>
  <c r="H58" i="20" s="1"/>
  <c r="F54" i="20"/>
  <c r="H54" i="20" s="1"/>
  <c r="F34" i="20"/>
  <c r="H34" i="20" s="1"/>
  <c r="F36" i="20"/>
  <c r="H36" i="20" s="1"/>
  <c r="F29" i="20"/>
  <c r="H29" i="20" s="1"/>
  <c r="F8" i="20"/>
  <c r="H8" i="20" s="1"/>
  <c r="P85" i="22"/>
  <c r="R85" i="22" s="1"/>
  <c r="P84" i="22"/>
  <c r="R84" i="22" s="1"/>
  <c r="F83" i="22"/>
  <c r="H83" i="22" s="1"/>
  <c r="F82" i="22"/>
  <c r="H82" i="22" s="1"/>
  <c r="D80" i="22"/>
  <c r="F81" i="22"/>
  <c r="H81" i="22" s="1"/>
  <c r="E80" i="22"/>
  <c r="C80" i="22"/>
  <c r="A80" i="22"/>
  <c r="F74" i="22"/>
  <c r="H74" i="22" s="1"/>
  <c r="P73" i="22"/>
  <c r="R73" i="22" s="1"/>
  <c r="F73" i="22"/>
  <c r="H73" i="22" s="1"/>
  <c r="P68" i="22"/>
  <c r="R68" i="22" s="1"/>
  <c r="F68" i="22"/>
  <c r="H68" i="22" s="1"/>
  <c r="P62" i="22"/>
  <c r="R62" i="22" s="1"/>
  <c r="F62" i="22"/>
  <c r="H62" i="22" s="1"/>
  <c r="F61" i="22"/>
  <c r="H61" i="22" s="1"/>
  <c r="P60" i="22"/>
  <c r="R60" i="22" s="1"/>
  <c r="F60" i="22"/>
  <c r="H60" i="22" s="1"/>
  <c r="P59" i="22"/>
  <c r="R59" i="22" s="1"/>
  <c r="F59" i="22"/>
  <c r="H59" i="22" s="1"/>
  <c r="O58" i="22"/>
  <c r="O54" i="22" s="1"/>
  <c r="N58" i="22"/>
  <c r="N54" i="22" s="1"/>
  <c r="M58" i="22"/>
  <c r="M54" i="22" s="1"/>
  <c r="L58" i="22"/>
  <c r="K58" i="22"/>
  <c r="E58" i="22"/>
  <c r="E54" i="22" s="1"/>
  <c r="D58" i="22"/>
  <c r="C58" i="22"/>
  <c r="B58" i="22"/>
  <c r="A58" i="22"/>
  <c r="P57" i="22"/>
  <c r="R57" i="22" s="1"/>
  <c r="F57" i="22"/>
  <c r="H57" i="22" s="1"/>
  <c r="P56" i="22"/>
  <c r="R56" i="22" s="1"/>
  <c r="F56" i="22"/>
  <c r="H56" i="22" s="1"/>
  <c r="P55" i="22"/>
  <c r="R55" i="22" s="1"/>
  <c r="F55" i="22"/>
  <c r="H55" i="22" s="1"/>
  <c r="L54" i="22"/>
  <c r="D54" i="22"/>
  <c r="C54" i="22"/>
  <c r="B54" i="22"/>
  <c r="P48" i="22"/>
  <c r="R48" i="22" s="1"/>
  <c r="F48" i="22"/>
  <c r="H48" i="22" s="1"/>
  <c r="P47" i="22"/>
  <c r="R47" i="22" s="1"/>
  <c r="P46" i="22"/>
  <c r="R46" i="22" s="1"/>
  <c r="P45" i="22"/>
  <c r="R45" i="22" s="1"/>
  <c r="F39" i="22"/>
  <c r="H39" i="22" s="1"/>
  <c r="F38" i="22"/>
  <c r="H38" i="22" s="1"/>
  <c r="F37" i="22"/>
  <c r="H37" i="22" s="1"/>
  <c r="E36" i="22"/>
  <c r="E34" i="22" s="1"/>
  <c r="D36" i="22"/>
  <c r="C36" i="22"/>
  <c r="C34" i="22" s="1"/>
  <c r="B36" i="22"/>
  <c r="B34" i="22" s="1"/>
  <c r="A36" i="22"/>
  <c r="A34" i="22" s="1"/>
  <c r="F35" i="22"/>
  <c r="H35" i="22" s="1"/>
  <c r="D34" i="22"/>
  <c r="F28" i="22"/>
  <c r="H28" i="22" s="1"/>
  <c r="E29" i="22"/>
  <c r="D29" i="22"/>
  <c r="C29" i="22"/>
  <c r="B29" i="22"/>
  <c r="P27" i="22"/>
  <c r="R27" i="22" s="1"/>
  <c r="R21" i="22"/>
  <c r="R20" i="22"/>
  <c r="R19" i="22"/>
  <c r="R18" i="22"/>
  <c r="Q17" i="22"/>
  <c r="R17" i="22" s="1"/>
  <c r="H16" i="22"/>
  <c r="H15" i="22"/>
  <c r="E13" i="22"/>
  <c r="D13" i="22"/>
  <c r="C13" i="22"/>
  <c r="B13" i="22"/>
  <c r="A13" i="22"/>
  <c r="E12" i="22"/>
  <c r="D12" i="22"/>
  <c r="C12" i="22"/>
  <c r="B12" i="22"/>
  <c r="A12" i="22"/>
  <c r="F11" i="22"/>
  <c r="H11" i="22" s="1"/>
  <c r="D9" i="22"/>
  <c r="F10" i="22"/>
  <c r="H10" i="22" s="1"/>
  <c r="E9" i="22"/>
  <c r="E8" i="22"/>
  <c r="D8" i="22"/>
  <c r="C8" i="22"/>
  <c r="B8" i="22"/>
  <c r="A8" i="22"/>
  <c r="O7" i="22"/>
  <c r="N7" i="22"/>
  <c r="M7" i="22"/>
  <c r="L7" i="22"/>
  <c r="K7" i="22"/>
  <c r="P50" i="15"/>
  <c r="R50" i="15" s="1"/>
  <c r="H29" i="15"/>
  <c r="F43" i="29" l="1"/>
  <c r="H43" i="29" s="1"/>
  <c r="F65" i="29"/>
  <c r="H65" i="29" s="1"/>
  <c r="A66" i="29"/>
  <c r="F66" i="29" s="1"/>
  <c r="H66" i="29" s="1"/>
  <c r="P86" i="28"/>
  <c r="R86" i="28" s="1"/>
  <c r="F63" i="28"/>
  <c r="H63" i="28" s="1"/>
  <c r="A64" i="28"/>
  <c r="F64" i="28" s="1"/>
  <c r="H64" i="28" s="1"/>
  <c r="F50" i="28"/>
  <c r="H50" i="28" s="1"/>
  <c r="A40" i="28"/>
  <c r="F34" i="28"/>
  <c r="H34" i="28" s="1"/>
  <c r="F22" i="28"/>
  <c r="F23" i="28"/>
  <c r="H23" i="28" s="1"/>
  <c r="F13" i="22"/>
  <c r="H13" i="22" s="1"/>
  <c r="F58" i="22"/>
  <c r="H58" i="22" s="1"/>
  <c r="F22" i="19"/>
  <c r="H22" i="19" s="1"/>
  <c r="F54" i="19"/>
  <c r="H54" i="19" s="1"/>
  <c r="H23" i="19"/>
  <c r="F24" i="19"/>
  <c r="H24" i="19" s="1"/>
  <c r="F22" i="20"/>
  <c r="H23" i="20"/>
  <c r="F24" i="20"/>
  <c r="H24" i="20" s="1"/>
  <c r="F8" i="22"/>
  <c r="H8" i="22" s="1"/>
  <c r="F12" i="22"/>
  <c r="H12" i="22" s="1"/>
  <c r="P58" i="22"/>
  <c r="R58" i="22" s="1"/>
  <c r="K54" i="22"/>
  <c r="P54" i="22" s="1"/>
  <c r="R54" i="22" s="1"/>
  <c r="A54" i="22"/>
  <c r="F54" i="22" s="1"/>
  <c r="H54" i="22" s="1"/>
  <c r="F36" i="22"/>
  <c r="H36" i="22" s="1"/>
  <c r="F34" i="22"/>
  <c r="H34" i="22" s="1"/>
  <c r="P7" i="22"/>
  <c r="R7" i="22" s="1"/>
  <c r="F23" i="22" s="1"/>
  <c r="D30" i="22"/>
  <c r="N33" i="22"/>
  <c r="D40" i="22" s="1"/>
  <c r="M33" i="22"/>
  <c r="C40" i="22" s="1"/>
  <c r="C30" i="22"/>
  <c r="L33" i="22"/>
  <c r="B40" i="22" s="1"/>
  <c r="B30" i="22"/>
  <c r="O33" i="22"/>
  <c r="E40" i="22" s="1"/>
  <c r="E30" i="22"/>
  <c r="C9" i="22"/>
  <c r="F9" i="22" s="1"/>
  <c r="H9" i="22" s="1"/>
  <c r="B80" i="22"/>
  <c r="F80" i="22" s="1"/>
  <c r="H80" i="22" s="1"/>
  <c r="G14" i="22"/>
  <c r="H14" i="22" s="1"/>
  <c r="A29" i="22"/>
  <c r="E40" i="20"/>
  <c r="D40" i="20"/>
  <c r="C40" i="20"/>
  <c r="B40" i="20"/>
  <c r="D40" i="19"/>
  <c r="C40" i="19"/>
  <c r="B40" i="19"/>
  <c r="E40" i="19"/>
  <c r="A54" i="14"/>
  <c r="O58" i="13"/>
  <c r="N57" i="13"/>
  <c r="A58" i="13"/>
  <c r="M58" i="13"/>
  <c r="N58" i="13"/>
  <c r="K58" i="13"/>
  <c r="B58" i="13"/>
  <c r="D58" i="13"/>
  <c r="P68" i="9"/>
  <c r="R68" i="9" s="1"/>
  <c r="P68" i="4"/>
  <c r="R68" i="4" s="1"/>
  <c r="G54" i="9"/>
  <c r="F90" i="29" l="1"/>
  <c r="H90" i="29" s="1"/>
  <c r="H22" i="28"/>
  <c r="F87" i="28"/>
  <c r="H87" i="28" s="1"/>
  <c r="F40" i="28"/>
  <c r="H40" i="28" s="1"/>
  <c r="A41" i="28"/>
  <c r="F41" i="28" s="1"/>
  <c r="H41" i="28" s="1"/>
  <c r="F24" i="28"/>
  <c r="H24" i="28" s="1"/>
  <c r="E41" i="19"/>
  <c r="O44" i="19"/>
  <c r="B41" i="20"/>
  <c r="L44" i="20"/>
  <c r="B41" i="19"/>
  <c r="L44" i="19"/>
  <c r="C41" i="20"/>
  <c r="M44" i="20"/>
  <c r="C41" i="19"/>
  <c r="M44" i="19"/>
  <c r="D41" i="20"/>
  <c r="N44" i="20"/>
  <c r="D41" i="19"/>
  <c r="N44" i="19"/>
  <c r="E41" i="20"/>
  <c r="O44" i="20"/>
  <c r="H22" i="20"/>
  <c r="F22" i="22"/>
  <c r="H22" i="22" s="1"/>
  <c r="K33" i="22"/>
  <c r="A30" i="22"/>
  <c r="F30" i="22" s="1"/>
  <c r="H30" i="22" s="1"/>
  <c r="F29" i="22"/>
  <c r="H29" i="22" s="1"/>
  <c r="L44" i="22"/>
  <c r="B49" i="22" s="1"/>
  <c r="B41" i="22"/>
  <c r="N44" i="22"/>
  <c r="D49" i="22" s="1"/>
  <c r="D41" i="22"/>
  <c r="E41" i="22"/>
  <c r="O44" i="22"/>
  <c r="E49" i="22" s="1"/>
  <c r="M44" i="22"/>
  <c r="C49" i="22" s="1"/>
  <c r="C41" i="22"/>
  <c r="H23" i="22"/>
  <c r="F24" i="22"/>
  <c r="H24" i="22" s="1"/>
  <c r="G87" i="22"/>
  <c r="A40" i="20"/>
  <c r="K44" i="20" s="1"/>
  <c r="P44" i="20" s="1"/>
  <c r="R44" i="20" s="1"/>
  <c r="B49" i="20"/>
  <c r="E49" i="20"/>
  <c r="C49" i="20"/>
  <c r="D49" i="20"/>
  <c r="A40" i="19"/>
  <c r="K44" i="19" s="1"/>
  <c r="D49" i="19"/>
  <c r="E49" i="19"/>
  <c r="B49" i="19"/>
  <c r="C49" i="19"/>
  <c r="L58" i="13"/>
  <c r="E58" i="13"/>
  <c r="C58" i="13"/>
  <c r="A54" i="13"/>
  <c r="A54" i="12"/>
  <c r="C50" i="19" l="1"/>
  <c r="M53" i="19"/>
  <c r="B50" i="20"/>
  <c r="L53" i="20"/>
  <c r="P44" i="19"/>
  <c r="R44" i="19" s="1"/>
  <c r="E50" i="20"/>
  <c r="O53" i="20"/>
  <c r="B50" i="19"/>
  <c r="L53" i="19"/>
  <c r="D50" i="20"/>
  <c r="N53" i="20"/>
  <c r="D50" i="19"/>
  <c r="N53" i="19"/>
  <c r="E50" i="19"/>
  <c r="O53" i="19"/>
  <c r="C50" i="20"/>
  <c r="M53" i="20"/>
  <c r="F40" i="19"/>
  <c r="H40" i="19" s="1"/>
  <c r="A41" i="19"/>
  <c r="F41" i="19" s="1"/>
  <c r="H41" i="19" s="1"/>
  <c r="F40" i="20"/>
  <c r="H40" i="20" s="1"/>
  <c r="A41" i="20"/>
  <c r="F41" i="20" s="1"/>
  <c r="H41" i="20" s="1"/>
  <c r="M53" i="22"/>
  <c r="C63" i="22" s="1"/>
  <c r="C50" i="22"/>
  <c r="N53" i="22"/>
  <c r="D63" i="22" s="1"/>
  <c r="D50" i="22"/>
  <c r="L53" i="22"/>
  <c r="B63" i="22" s="1"/>
  <c r="B50" i="22"/>
  <c r="E50" i="22"/>
  <c r="O53" i="22"/>
  <c r="E63" i="22" s="1"/>
  <c r="A40" i="22"/>
  <c r="P33" i="22"/>
  <c r="R33" i="22" s="1"/>
  <c r="D63" i="20"/>
  <c r="E63" i="20"/>
  <c r="B63" i="20"/>
  <c r="C63" i="20"/>
  <c r="C63" i="19"/>
  <c r="E63" i="19"/>
  <c r="B63" i="19"/>
  <c r="D63" i="19"/>
  <c r="F28" i="15"/>
  <c r="Q84" i="13"/>
  <c r="Q83" i="13"/>
  <c r="E73" i="13"/>
  <c r="F73" i="13" s="1"/>
  <c r="H73" i="13" s="1"/>
  <c r="D73" i="13"/>
  <c r="C73" i="13"/>
  <c r="Q54" i="13"/>
  <c r="G54" i="13"/>
  <c r="O48" i="13"/>
  <c r="N48" i="13"/>
  <c r="M48" i="13"/>
  <c r="L48" i="13"/>
  <c r="P48" i="13" s="1"/>
  <c r="R48" i="13" s="1"/>
  <c r="K48" i="13"/>
  <c r="C29" i="13"/>
  <c r="E10" i="13"/>
  <c r="D10" i="13"/>
  <c r="F10" i="13" s="1"/>
  <c r="H10" i="13" s="1"/>
  <c r="C10" i="13"/>
  <c r="D13" i="12"/>
  <c r="E12" i="12"/>
  <c r="C79" i="12"/>
  <c r="A79" i="12"/>
  <c r="P72" i="12"/>
  <c r="R72" i="12" s="1"/>
  <c r="F73" i="12"/>
  <c r="H73" i="12" s="1"/>
  <c r="F67" i="12"/>
  <c r="H67" i="12" s="1"/>
  <c r="N54" i="12"/>
  <c r="P55" i="12"/>
  <c r="R55" i="12" s="1"/>
  <c r="L54" i="12"/>
  <c r="K54" i="12"/>
  <c r="C54" i="12"/>
  <c r="F56" i="12"/>
  <c r="H56" i="12" s="1"/>
  <c r="F58" i="12"/>
  <c r="H58" i="12" s="1"/>
  <c r="F55" i="12"/>
  <c r="H55" i="12" s="1"/>
  <c r="F48" i="12"/>
  <c r="H48" i="12" s="1"/>
  <c r="F39" i="12"/>
  <c r="H39" i="12" s="1"/>
  <c r="D36" i="12"/>
  <c r="D34" i="12" s="1"/>
  <c r="B36" i="12"/>
  <c r="F37" i="12"/>
  <c r="H37" i="12" s="1"/>
  <c r="F35" i="12"/>
  <c r="H35" i="12" s="1"/>
  <c r="E29" i="12"/>
  <c r="O33" i="12" s="1"/>
  <c r="C29" i="12"/>
  <c r="C30" i="12" s="1"/>
  <c r="B29" i="12"/>
  <c r="B30" i="12" s="1"/>
  <c r="A29" i="12"/>
  <c r="D8" i="12"/>
  <c r="C8" i="12"/>
  <c r="H16" i="12"/>
  <c r="F10" i="12"/>
  <c r="H10" i="12" s="1"/>
  <c r="A54" i="11"/>
  <c r="F11" i="10"/>
  <c r="H11" i="10" s="1"/>
  <c r="P86" i="15"/>
  <c r="R86" i="15" s="1"/>
  <c r="P85" i="15"/>
  <c r="R85" i="15" s="1"/>
  <c r="F84" i="15"/>
  <c r="H84" i="15" s="1"/>
  <c r="F83" i="15"/>
  <c r="H83" i="15" s="1"/>
  <c r="F82" i="15"/>
  <c r="H82" i="15" s="1"/>
  <c r="E81" i="15"/>
  <c r="D81" i="15"/>
  <c r="C81" i="15"/>
  <c r="B81" i="15"/>
  <c r="A81" i="15"/>
  <c r="F75" i="15"/>
  <c r="H75" i="15" s="1"/>
  <c r="P74" i="15"/>
  <c r="R74" i="15" s="1"/>
  <c r="F74" i="15"/>
  <c r="H74" i="15" s="1"/>
  <c r="F69" i="15"/>
  <c r="H69" i="15" s="1"/>
  <c r="P63" i="15"/>
  <c r="R63" i="15" s="1"/>
  <c r="F63" i="15"/>
  <c r="H63" i="15" s="1"/>
  <c r="P62" i="15"/>
  <c r="R62" i="15" s="1"/>
  <c r="F62" i="15"/>
  <c r="H62" i="15" s="1"/>
  <c r="P61" i="15"/>
  <c r="R61" i="15" s="1"/>
  <c r="F61" i="15"/>
  <c r="H61" i="15" s="1"/>
  <c r="P60" i="15"/>
  <c r="R60" i="15" s="1"/>
  <c r="F60" i="15"/>
  <c r="H60" i="15" s="1"/>
  <c r="P59" i="15"/>
  <c r="R59" i="15" s="1"/>
  <c r="F59" i="15"/>
  <c r="H59" i="15" s="1"/>
  <c r="P58" i="15"/>
  <c r="R58" i="15" s="1"/>
  <c r="F58" i="15"/>
  <c r="H58" i="15" s="1"/>
  <c r="P57" i="15"/>
  <c r="R57" i="15" s="1"/>
  <c r="F57" i="15"/>
  <c r="H57" i="15" s="1"/>
  <c r="O56" i="15"/>
  <c r="N56" i="15"/>
  <c r="L56" i="15"/>
  <c r="K56" i="15"/>
  <c r="E56" i="15"/>
  <c r="D56" i="15"/>
  <c r="C56" i="15"/>
  <c r="B56" i="15"/>
  <c r="A56" i="15"/>
  <c r="P49" i="15"/>
  <c r="R49" i="15" s="1"/>
  <c r="F49" i="15"/>
  <c r="H49" i="15" s="1"/>
  <c r="P48" i="15"/>
  <c r="R48" i="15" s="1"/>
  <c r="P47" i="15"/>
  <c r="R47" i="15" s="1"/>
  <c r="P46" i="15"/>
  <c r="R46" i="15" s="1"/>
  <c r="F40" i="15"/>
  <c r="H40" i="15" s="1"/>
  <c r="F39" i="15"/>
  <c r="H39" i="15" s="1"/>
  <c r="F38" i="15"/>
  <c r="H38" i="15" s="1"/>
  <c r="E37" i="15"/>
  <c r="E35" i="15" s="1"/>
  <c r="D37" i="15"/>
  <c r="D35" i="15" s="1"/>
  <c r="C37" i="15"/>
  <c r="B37" i="15"/>
  <c r="B35" i="15" s="1"/>
  <c r="A37" i="15"/>
  <c r="F36" i="15"/>
  <c r="H36" i="15" s="1"/>
  <c r="C35" i="15"/>
  <c r="E30" i="15"/>
  <c r="O34" i="15" s="1"/>
  <c r="D30" i="15"/>
  <c r="N34" i="15" s="1"/>
  <c r="C30" i="15"/>
  <c r="C31" i="15" s="1"/>
  <c r="B30" i="15"/>
  <c r="A30" i="15"/>
  <c r="A31" i="15" s="1"/>
  <c r="P27" i="15"/>
  <c r="R21" i="15"/>
  <c r="R20" i="15"/>
  <c r="R19" i="15"/>
  <c r="R18" i="15"/>
  <c r="Q17" i="15"/>
  <c r="R17" i="15" s="1"/>
  <c r="H16" i="15"/>
  <c r="H15" i="15"/>
  <c r="G14" i="15"/>
  <c r="H14" i="15" s="1"/>
  <c r="E13" i="15"/>
  <c r="D13" i="15"/>
  <c r="C13" i="15"/>
  <c r="B13" i="15"/>
  <c r="A13" i="15"/>
  <c r="E12" i="15"/>
  <c r="D12" i="15"/>
  <c r="C12" i="15"/>
  <c r="B12" i="15"/>
  <c r="A12" i="15"/>
  <c r="F11" i="15"/>
  <c r="H11" i="15" s="1"/>
  <c r="F10" i="15"/>
  <c r="H10" i="15" s="1"/>
  <c r="E9" i="15"/>
  <c r="D9" i="15"/>
  <c r="C9" i="15"/>
  <c r="E8" i="15"/>
  <c r="D8" i="15"/>
  <c r="C8" i="15"/>
  <c r="B8" i="15"/>
  <c r="A8" i="15"/>
  <c r="O7" i="15"/>
  <c r="N7" i="15"/>
  <c r="M7" i="15"/>
  <c r="L7" i="15"/>
  <c r="K7" i="15"/>
  <c r="P84" i="14"/>
  <c r="R84" i="14" s="1"/>
  <c r="P83" i="14"/>
  <c r="R83" i="14" s="1"/>
  <c r="F82" i="14"/>
  <c r="H82" i="14" s="1"/>
  <c r="F81" i="14"/>
  <c r="H81" i="14" s="1"/>
  <c r="F80" i="14"/>
  <c r="H80" i="14" s="1"/>
  <c r="E79" i="14"/>
  <c r="D79" i="14"/>
  <c r="C79" i="14"/>
  <c r="B79" i="14"/>
  <c r="A79" i="14"/>
  <c r="F73" i="14"/>
  <c r="H73" i="14" s="1"/>
  <c r="P72" i="14"/>
  <c r="R72" i="14" s="1"/>
  <c r="F72" i="14"/>
  <c r="H72" i="14" s="1"/>
  <c r="F67" i="14"/>
  <c r="H67" i="14" s="1"/>
  <c r="P61" i="14"/>
  <c r="R61" i="14" s="1"/>
  <c r="F61" i="14"/>
  <c r="H61" i="14" s="1"/>
  <c r="P60" i="14"/>
  <c r="R60" i="14" s="1"/>
  <c r="F60" i="14"/>
  <c r="H60" i="14" s="1"/>
  <c r="P59" i="14"/>
  <c r="R59" i="14" s="1"/>
  <c r="F59" i="14"/>
  <c r="H59" i="14" s="1"/>
  <c r="P58" i="14"/>
  <c r="R58" i="14" s="1"/>
  <c r="F58" i="14"/>
  <c r="H58" i="14" s="1"/>
  <c r="P57" i="14"/>
  <c r="R57" i="14" s="1"/>
  <c r="F57" i="14"/>
  <c r="H57" i="14" s="1"/>
  <c r="P56" i="14"/>
  <c r="R56" i="14" s="1"/>
  <c r="F56" i="14"/>
  <c r="H56" i="14" s="1"/>
  <c r="P55" i="14"/>
  <c r="R55" i="14" s="1"/>
  <c r="F55" i="14"/>
  <c r="H55" i="14" s="1"/>
  <c r="O54" i="14"/>
  <c r="N54" i="14"/>
  <c r="L54" i="14"/>
  <c r="K54" i="14"/>
  <c r="E54" i="14"/>
  <c r="D54" i="14"/>
  <c r="C54" i="14"/>
  <c r="B54" i="14"/>
  <c r="P48" i="14"/>
  <c r="R48" i="14" s="1"/>
  <c r="F48" i="14"/>
  <c r="H48" i="14" s="1"/>
  <c r="P47" i="14"/>
  <c r="R47" i="14" s="1"/>
  <c r="P46" i="14"/>
  <c r="R46" i="14" s="1"/>
  <c r="P45" i="14"/>
  <c r="R45" i="14" s="1"/>
  <c r="F39" i="14"/>
  <c r="H39" i="14" s="1"/>
  <c r="F38" i="14"/>
  <c r="H38" i="14" s="1"/>
  <c r="F37" i="14"/>
  <c r="H37" i="14" s="1"/>
  <c r="E36" i="14"/>
  <c r="E34" i="14" s="1"/>
  <c r="D36" i="14"/>
  <c r="D34" i="14" s="1"/>
  <c r="C36" i="14"/>
  <c r="B36" i="14"/>
  <c r="A36" i="14"/>
  <c r="A34" i="14" s="1"/>
  <c r="F35" i="14"/>
  <c r="H35" i="14" s="1"/>
  <c r="C34" i="14"/>
  <c r="B34" i="14"/>
  <c r="E29" i="14"/>
  <c r="O33" i="14" s="1"/>
  <c r="D29" i="14"/>
  <c r="N33" i="14" s="1"/>
  <c r="D40" i="14" s="1"/>
  <c r="C29" i="14"/>
  <c r="C30" i="14" s="1"/>
  <c r="B29" i="14"/>
  <c r="A29" i="14"/>
  <c r="K33" i="14" s="1"/>
  <c r="F28" i="14"/>
  <c r="H28" i="14" s="1"/>
  <c r="P27" i="14"/>
  <c r="R27" i="14" s="1"/>
  <c r="R21" i="14"/>
  <c r="R20" i="14"/>
  <c r="R19" i="14"/>
  <c r="R18" i="14"/>
  <c r="Q17" i="14"/>
  <c r="R17" i="14" s="1"/>
  <c r="H16" i="14"/>
  <c r="H15" i="14"/>
  <c r="G14" i="14"/>
  <c r="H14" i="14" s="1"/>
  <c r="E13" i="14"/>
  <c r="D13" i="14"/>
  <c r="C13" i="14"/>
  <c r="B13" i="14"/>
  <c r="A13" i="14"/>
  <c r="E12" i="14"/>
  <c r="D12" i="14"/>
  <c r="C12" i="14"/>
  <c r="B12" i="14"/>
  <c r="A12" i="14"/>
  <c r="F11" i="14"/>
  <c r="H11" i="14" s="1"/>
  <c r="F10" i="14"/>
  <c r="H10" i="14" s="1"/>
  <c r="E9" i="14"/>
  <c r="D9" i="14"/>
  <c r="C9" i="14"/>
  <c r="E8" i="14"/>
  <c r="D8" i="14"/>
  <c r="C8" i="14"/>
  <c r="B8" i="14"/>
  <c r="A8" i="14"/>
  <c r="O7" i="14"/>
  <c r="N7" i="14"/>
  <c r="M7" i="14"/>
  <c r="L7" i="14"/>
  <c r="K7" i="14"/>
  <c r="P84" i="13"/>
  <c r="R84" i="13" s="1"/>
  <c r="P83" i="13"/>
  <c r="R83" i="13" s="1"/>
  <c r="F82" i="13"/>
  <c r="H82" i="13" s="1"/>
  <c r="F81" i="13"/>
  <c r="H81" i="13" s="1"/>
  <c r="F80" i="13"/>
  <c r="H80" i="13" s="1"/>
  <c r="E79" i="13"/>
  <c r="D79" i="13"/>
  <c r="C79" i="13"/>
  <c r="B79" i="13"/>
  <c r="A79" i="13"/>
  <c r="P72" i="13"/>
  <c r="R72" i="13" s="1"/>
  <c r="F72" i="13"/>
  <c r="H72" i="13" s="1"/>
  <c r="F67" i="13"/>
  <c r="H67" i="13" s="1"/>
  <c r="P61" i="13"/>
  <c r="R61" i="13" s="1"/>
  <c r="F61" i="13"/>
  <c r="H61" i="13" s="1"/>
  <c r="P60" i="13"/>
  <c r="R60" i="13" s="1"/>
  <c r="F60" i="13"/>
  <c r="H60" i="13" s="1"/>
  <c r="P59" i="13"/>
  <c r="R59" i="13" s="1"/>
  <c r="F59" i="13"/>
  <c r="H59" i="13" s="1"/>
  <c r="P58" i="13"/>
  <c r="R58" i="13" s="1"/>
  <c r="F58" i="13"/>
  <c r="H58" i="13" s="1"/>
  <c r="P57" i="13"/>
  <c r="R57" i="13" s="1"/>
  <c r="F57" i="13"/>
  <c r="H57" i="13" s="1"/>
  <c r="P56" i="13"/>
  <c r="R56" i="13" s="1"/>
  <c r="F56" i="13"/>
  <c r="H56" i="13" s="1"/>
  <c r="P55" i="13"/>
  <c r="R55" i="13" s="1"/>
  <c r="F55" i="13"/>
  <c r="H55" i="13" s="1"/>
  <c r="O54" i="13"/>
  <c r="N54" i="13"/>
  <c r="L54" i="13"/>
  <c r="K54" i="13"/>
  <c r="E54" i="13"/>
  <c r="D54" i="13"/>
  <c r="C54" i="13"/>
  <c r="B54" i="13"/>
  <c r="F48" i="13"/>
  <c r="H48" i="13" s="1"/>
  <c r="P47" i="13"/>
  <c r="R47" i="13" s="1"/>
  <c r="P46" i="13"/>
  <c r="R46" i="13" s="1"/>
  <c r="P45" i="13"/>
  <c r="R45" i="13" s="1"/>
  <c r="F39" i="13"/>
  <c r="H39" i="13" s="1"/>
  <c r="F38" i="13"/>
  <c r="H38" i="13" s="1"/>
  <c r="F37" i="13"/>
  <c r="H37" i="13" s="1"/>
  <c r="E36" i="13"/>
  <c r="E34" i="13" s="1"/>
  <c r="D36" i="13"/>
  <c r="D34" i="13" s="1"/>
  <c r="C36" i="13"/>
  <c r="B36" i="13"/>
  <c r="B34" i="13" s="1"/>
  <c r="A36" i="13"/>
  <c r="A34" i="13" s="1"/>
  <c r="F35" i="13"/>
  <c r="H35" i="13" s="1"/>
  <c r="C34" i="13"/>
  <c r="E29" i="13"/>
  <c r="E30" i="13" s="1"/>
  <c r="D29" i="13"/>
  <c r="N33" i="13" s="1"/>
  <c r="B29" i="13"/>
  <c r="A29" i="13"/>
  <c r="K33" i="13" s="1"/>
  <c r="F28" i="13"/>
  <c r="H28" i="13" s="1"/>
  <c r="P27" i="13"/>
  <c r="R27" i="13" s="1"/>
  <c r="R21" i="13"/>
  <c r="R20" i="13"/>
  <c r="R19" i="13"/>
  <c r="R18" i="13"/>
  <c r="R17" i="13"/>
  <c r="H16" i="13"/>
  <c r="H15" i="13"/>
  <c r="E13" i="13"/>
  <c r="D13" i="13"/>
  <c r="C13" i="13"/>
  <c r="B13" i="13"/>
  <c r="A13" i="13"/>
  <c r="E12" i="13"/>
  <c r="D12" i="13"/>
  <c r="C12" i="13"/>
  <c r="B12" i="13"/>
  <c r="A12" i="13"/>
  <c r="F11" i="13"/>
  <c r="H11" i="13" s="1"/>
  <c r="E9" i="13"/>
  <c r="C9" i="13"/>
  <c r="E8" i="13"/>
  <c r="D8" i="13"/>
  <c r="C8" i="13"/>
  <c r="B8" i="13"/>
  <c r="A8" i="13"/>
  <c r="O7" i="13"/>
  <c r="N7" i="13"/>
  <c r="M7" i="13"/>
  <c r="L7" i="13"/>
  <c r="K7" i="13"/>
  <c r="P84" i="12"/>
  <c r="R84" i="12" s="1"/>
  <c r="F80" i="12"/>
  <c r="H80" i="12" s="1"/>
  <c r="B79" i="12"/>
  <c r="F72" i="12"/>
  <c r="H72" i="12" s="1"/>
  <c r="P61" i="12"/>
  <c r="R61" i="12" s="1"/>
  <c r="F61" i="12"/>
  <c r="H61" i="12" s="1"/>
  <c r="P60" i="12"/>
  <c r="R60" i="12" s="1"/>
  <c r="F60" i="12"/>
  <c r="H60" i="12" s="1"/>
  <c r="P59" i="12"/>
  <c r="R59" i="12" s="1"/>
  <c r="F59" i="12"/>
  <c r="H59" i="12" s="1"/>
  <c r="P58" i="12"/>
  <c r="R58" i="12" s="1"/>
  <c r="P56" i="12"/>
  <c r="R56" i="12" s="1"/>
  <c r="O54" i="12"/>
  <c r="E54" i="12"/>
  <c r="P48" i="12"/>
  <c r="R48" i="12" s="1"/>
  <c r="P47" i="12"/>
  <c r="R47" i="12" s="1"/>
  <c r="P46" i="12"/>
  <c r="R46" i="12" s="1"/>
  <c r="P45" i="12"/>
  <c r="R45" i="12" s="1"/>
  <c r="E36" i="12"/>
  <c r="E34" i="12" s="1"/>
  <c r="A36" i="12"/>
  <c r="A34" i="12" s="1"/>
  <c r="D29" i="12"/>
  <c r="N33" i="12" s="1"/>
  <c r="F28" i="12"/>
  <c r="H28" i="12" s="1"/>
  <c r="R21" i="12"/>
  <c r="R20" i="12"/>
  <c r="R19" i="12"/>
  <c r="R18" i="12"/>
  <c r="H15" i="12"/>
  <c r="E13" i="12"/>
  <c r="C13" i="12"/>
  <c r="B13" i="12"/>
  <c r="A13" i="12"/>
  <c r="D12" i="12"/>
  <c r="C12" i="12"/>
  <c r="B12" i="12"/>
  <c r="F11" i="12"/>
  <c r="H11" i="12" s="1"/>
  <c r="E9" i="12"/>
  <c r="D9" i="12"/>
  <c r="C9" i="12"/>
  <c r="E8" i="12"/>
  <c r="B8" i="12"/>
  <c r="A8" i="12"/>
  <c r="O7" i="12"/>
  <c r="N7" i="12"/>
  <c r="M7" i="12"/>
  <c r="L7" i="12"/>
  <c r="K7" i="12"/>
  <c r="P84" i="11"/>
  <c r="R84" i="11" s="1"/>
  <c r="P83" i="11"/>
  <c r="R83" i="11" s="1"/>
  <c r="F82" i="11"/>
  <c r="H82" i="11" s="1"/>
  <c r="F81" i="11"/>
  <c r="H81" i="11" s="1"/>
  <c r="F80" i="11"/>
  <c r="H80" i="11" s="1"/>
  <c r="E79" i="11"/>
  <c r="D79" i="11"/>
  <c r="C79" i="11"/>
  <c r="B79" i="11"/>
  <c r="A79" i="11"/>
  <c r="F73" i="11"/>
  <c r="H73" i="11" s="1"/>
  <c r="P72" i="11"/>
  <c r="R72" i="11" s="1"/>
  <c r="F72" i="11"/>
  <c r="H72" i="11" s="1"/>
  <c r="F67" i="11"/>
  <c r="H67" i="11" s="1"/>
  <c r="P61" i="11"/>
  <c r="R61" i="11" s="1"/>
  <c r="F61" i="11"/>
  <c r="H61" i="11" s="1"/>
  <c r="P60" i="11"/>
  <c r="R60" i="11" s="1"/>
  <c r="F60" i="11"/>
  <c r="H60" i="11" s="1"/>
  <c r="P59" i="11"/>
  <c r="R59" i="11" s="1"/>
  <c r="F59" i="11"/>
  <c r="H59" i="11" s="1"/>
  <c r="P58" i="11"/>
  <c r="R58" i="11" s="1"/>
  <c r="P57" i="11"/>
  <c r="R57" i="11" s="1"/>
  <c r="F57" i="11"/>
  <c r="H57" i="11" s="1"/>
  <c r="P56" i="11"/>
  <c r="R56" i="11" s="1"/>
  <c r="F56" i="11"/>
  <c r="H56" i="11" s="1"/>
  <c r="P55" i="11"/>
  <c r="R55" i="11" s="1"/>
  <c r="F55" i="11"/>
  <c r="H55" i="11" s="1"/>
  <c r="O54" i="11"/>
  <c r="N54" i="11"/>
  <c r="L54" i="11"/>
  <c r="K54" i="11"/>
  <c r="E54" i="11"/>
  <c r="D54" i="11"/>
  <c r="B54" i="11"/>
  <c r="P48" i="11"/>
  <c r="R48" i="11" s="1"/>
  <c r="F48" i="11"/>
  <c r="H48" i="11" s="1"/>
  <c r="P47" i="11"/>
  <c r="R47" i="11" s="1"/>
  <c r="P46" i="11"/>
  <c r="R46" i="11" s="1"/>
  <c r="P45" i="11"/>
  <c r="R45" i="11" s="1"/>
  <c r="F39" i="11"/>
  <c r="H39" i="11" s="1"/>
  <c r="F38" i="11"/>
  <c r="H38" i="11" s="1"/>
  <c r="F37" i="11"/>
  <c r="H37" i="11" s="1"/>
  <c r="E36" i="11"/>
  <c r="E34" i="11" s="1"/>
  <c r="D36" i="11"/>
  <c r="C36" i="11"/>
  <c r="C34" i="11" s="1"/>
  <c r="B36" i="11"/>
  <c r="B34" i="11" s="1"/>
  <c r="A36" i="11"/>
  <c r="F35" i="11"/>
  <c r="H35" i="11" s="1"/>
  <c r="D34" i="11"/>
  <c r="E29" i="11"/>
  <c r="O33" i="11" s="1"/>
  <c r="D29" i="11"/>
  <c r="N33" i="11" s="1"/>
  <c r="C29" i="11"/>
  <c r="M33" i="11" s="1"/>
  <c r="B29" i="11"/>
  <c r="L33" i="11" s="1"/>
  <c r="A29" i="11"/>
  <c r="F28" i="11"/>
  <c r="H28" i="11" s="1"/>
  <c r="P27" i="11"/>
  <c r="R27" i="11" s="1"/>
  <c r="R21" i="11"/>
  <c r="R20" i="11"/>
  <c r="R19" i="11"/>
  <c r="R18" i="11"/>
  <c r="Q17" i="11"/>
  <c r="R17" i="11" s="1"/>
  <c r="H16" i="11"/>
  <c r="H15" i="11"/>
  <c r="G14" i="11"/>
  <c r="H14" i="11" s="1"/>
  <c r="E13" i="11"/>
  <c r="D13" i="11"/>
  <c r="C13" i="11"/>
  <c r="B13" i="11"/>
  <c r="A13" i="11"/>
  <c r="E12" i="11"/>
  <c r="D12" i="11"/>
  <c r="C12" i="11"/>
  <c r="B12" i="11"/>
  <c r="A12" i="11"/>
  <c r="F11" i="11"/>
  <c r="H11" i="11" s="1"/>
  <c r="F10" i="11"/>
  <c r="H10" i="11" s="1"/>
  <c r="E9" i="11"/>
  <c r="D9" i="11"/>
  <c r="C9" i="11"/>
  <c r="E8" i="11"/>
  <c r="D8" i="11"/>
  <c r="C8" i="11"/>
  <c r="B8" i="11"/>
  <c r="A8" i="11"/>
  <c r="O7" i="11"/>
  <c r="N7" i="11"/>
  <c r="M7" i="11"/>
  <c r="L7" i="11"/>
  <c r="K7" i="11"/>
  <c r="P84" i="10"/>
  <c r="R84" i="10" s="1"/>
  <c r="P83" i="10"/>
  <c r="R83" i="10" s="1"/>
  <c r="F82" i="10"/>
  <c r="H82" i="10" s="1"/>
  <c r="F81" i="10"/>
  <c r="H81" i="10" s="1"/>
  <c r="E79" i="10"/>
  <c r="C79" i="10"/>
  <c r="F80" i="10"/>
  <c r="H80" i="10" s="1"/>
  <c r="D79" i="10"/>
  <c r="B79" i="10"/>
  <c r="F73" i="10"/>
  <c r="H73" i="10" s="1"/>
  <c r="P72" i="10"/>
  <c r="R72" i="10" s="1"/>
  <c r="F72" i="10"/>
  <c r="H72" i="10" s="1"/>
  <c r="F67" i="10"/>
  <c r="H67" i="10" s="1"/>
  <c r="P61" i="10"/>
  <c r="R61" i="10" s="1"/>
  <c r="F61" i="10"/>
  <c r="H61" i="10" s="1"/>
  <c r="P60" i="10"/>
  <c r="R60" i="10" s="1"/>
  <c r="F60" i="10"/>
  <c r="H60" i="10" s="1"/>
  <c r="P59" i="10"/>
  <c r="R59" i="10" s="1"/>
  <c r="F59" i="10"/>
  <c r="H59" i="10" s="1"/>
  <c r="P58" i="10"/>
  <c r="R58" i="10" s="1"/>
  <c r="F58" i="10"/>
  <c r="H58" i="10" s="1"/>
  <c r="P57" i="10"/>
  <c r="R57" i="10" s="1"/>
  <c r="F57" i="10"/>
  <c r="H57" i="10" s="1"/>
  <c r="C54" i="10"/>
  <c r="P56" i="10"/>
  <c r="R56" i="10" s="1"/>
  <c r="F56" i="10"/>
  <c r="H56" i="10" s="1"/>
  <c r="P55" i="10"/>
  <c r="R55" i="10" s="1"/>
  <c r="F55" i="10"/>
  <c r="H55" i="10" s="1"/>
  <c r="O54" i="10"/>
  <c r="N54" i="10"/>
  <c r="L54" i="10"/>
  <c r="K54" i="10"/>
  <c r="E54" i="10"/>
  <c r="D54" i="10"/>
  <c r="B54" i="10"/>
  <c r="A54" i="10"/>
  <c r="P48" i="10"/>
  <c r="R48" i="10" s="1"/>
  <c r="F48" i="10"/>
  <c r="H48" i="10" s="1"/>
  <c r="P47" i="10"/>
  <c r="R47" i="10" s="1"/>
  <c r="P46" i="10"/>
  <c r="R46" i="10" s="1"/>
  <c r="P45" i="10"/>
  <c r="R45" i="10" s="1"/>
  <c r="F39" i="10"/>
  <c r="H39" i="10" s="1"/>
  <c r="F38" i="10"/>
  <c r="H38" i="10" s="1"/>
  <c r="D36" i="10"/>
  <c r="D34" i="10" s="1"/>
  <c r="C36" i="10"/>
  <c r="C34" i="10" s="1"/>
  <c r="F37" i="10"/>
  <c r="H37" i="10" s="1"/>
  <c r="E36" i="10"/>
  <c r="E34" i="10" s="1"/>
  <c r="B36" i="10"/>
  <c r="B34" i="10" s="1"/>
  <c r="A36" i="10"/>
  <c r="F35" i="10"/>
  <c r="H35" i="10" s="1"/>
  <c r="E29" i="10"/>
  <c r="E30" i="10" s="1"/>
  <c r="A29" i="10"/>
  <c r="A30" i="10" s="1"/>
  <c r="E8" i="10"/>
  <c r="F28" i="10"/>
  <c r="H28" i="10" s="1"/>
  <c r="D29" i="10"/>
  <c r="C29" i="10"/>
  <c r="P27" i="10"/>
  <c r="R27" i="10" s="1"/>
  <c r="R21" i="10"/>
  <c r="R20" i="10"/>
  <c r="R19" i="10"/>
  <c r="R18" i="10"/>
  <c r="H16" i="10"/>
  <c r="H15" i="10"/>
  <c r="G14" i="10"/>
  <c r="H14" i="10" s="1"/>
  <c r="E13" i="10"/>
  <c r="D13" i="10"/>
  <c r="C13" i="10"/>
  <c r="B13" i="10"/>
  <c r="A13" i="10"/>
  <c r="E12" i="10"/>
  <c r="D12" i="10"/>
  <c r="C12" i="10"/>
  <c r="B12" i="10"/>
  <c r="A12" i="10"/>
  <c r="E9" i="10"/>
  <c r="F10" i="10"/>
  <c r="H10" i="10" s="1"/>
  <c r="D8" i="10"/>
  <c r="C8" i="10"/>
  <c r="B8" i="10"/>
  <c r="O7" i="10"/>
  <c r="M7" i="10"/>
  <c r="L7" i="10"/>
  <c r="K7" i="10"/>
  <c r="P85" i="9"/>
  <c r="R85" i="9" s="1"/>
  <c r="P84" i="9"/>
  <c r="R84" i="9" s="1"/>
  <c r="F83" i="9"/>
  <c r="H83" i="9" s="1"/>
  <c r="F82" i="9"/>
  <c r="H82" i="9" s="1"/>
  <c r="E80" i="9"/>
  <c r="C80" i="9"/>
  <c r="F81" i="9"/>
  <c r="H81" i="9" s="1"/>
  <c r="D80" i="9"/>
  <c r="B80" i="9"/>
  <c r="F74" i="9"/>
  <c r="H74" i="9" s="1"/>
  <c r="P73" i="9"/>
  <c r="R73" i="9" s="1"/>
  <c r="F73" i="9"/>
  <c r="H73" i="9" s="1"/>
  <c r="F68" i="9"/>
  <c r="H68" i="9" s="1"/>
  <c r="P62" i="9"/>
  <c r="R62" i="9" s="1"/>
  <c r="F62" i="9"/>
  <c r="H62" i="9" s="1"/>
  <c r="F61" i="9"/>
  <c r="H61" i="9" s="1"/>
  <c r="P60" i="9"/>
  <c r="R60" i="9" s="1"/>
  <c r="F60" i="9"/>
  <c r="H60" i="9" s="1"/>
  <c r="P59" i="9"/>
  <c r="R59" i="9" s="1"/>
  <c r="F59" i="9"/>
  <c r="H59" i="9" s="1"/>
  <c r="O58" i="9"/>
  <c r="N58" i="9"/>
  <c r="M54" i="9"/>
  <c r="L58" i="9"/>
  <c r="L54" i="9" s="1"/>
  <c r="K58" i="9"/>
  <c r="K54" i="9" s="1"/>
  <c r="E58" i="9"/>
  <c r="E54" i="9" s="1"/>
  <c r="D58" i="9"/>
  <c r="D54" i="9" s="1"/>
  <c r="C54" i="9"/>
  <c r="B58" i="9"/>
  <c r="B54" i="9" s="1"/>
  <c r="A58" i="9"/>
  <c r="A54" i="9" s="1"/>
  <c r="P57" i="9"/>
  <c r="R57" i="9" s="1"/>
  <c r="F57" i="9"/>
  <c r="H57" i="9" s="1"/>
  <c r="P56" i="9"/>
  <c r="R56" i="9" s="1"/>
  <c r="F56" i="9"/>
  <c r="H56" i="9" s="1"/>
  <c r="P55" i="9"/>
  <c r="R55" i="9" s="1"/>
  <c r="F55" i="9"/>
  <c r="H55" i="9" s="1"/>
  <c r="O54" i="9"/>
  <c r="N54" i="9"/>
  <c r="P48" i="9"/>
  <c r="R48" i="9" s="1"/>
  <c r="F48" i="9"/>
  <c r="H48" i="9" s="1"/>
  <c r="P47" i="9"/>
  <c r="R47" i="9" s="1"/>
  <c r="P46" i="9"/>
  <c r="R46" i="9" s="1"/>
  <c r="P45" i="9"/>
  <c r="R45" i="9" s="1"/>
  <c r="F39" i="9"/>
  <c r="H39" i="9" s="1"/>
  <c r="F38" i="9"/>
  <c r="H38" i="9" s="1"/>
  <c r="F37" i="9"/>
  <c r="H37" i="9" s="1"/>
  <c r="E36" i="9"/>
  <c r="E34" i="9" s="1"/>
  <c r="D36" i="9"/>
  <c r="D34" i="9" s="1"/>
  <c r="C36" i="9"/>
  <c r="C34" i="9" s="1"/>
  <c r="B36" i="9"/>
  <c r="B34" i="9" s="1"/>
  <c r="A36" i="9"/>
  <c r="A34" i="9" s="1"/>
  <c r="F35" i="9"/>
  <c r="H35" i="9" s="1"/>
  <c r="F28" i="9"/>
  <c r="H28" i="9" s="1"/>
  <c r="E29" i="9"/>
  <c r="D29" i="9"/>
  <c r="C29" i="9"/>
  <c r="B29" i="9"/>
  <c r="A29" i="9"/>
  <c r="R21" i="9"/>
  <c r="R20" i="9"/>
  <c r="R19" i="9"/>
  <c r="R18" i="9"/>
  <c r="Q17" i="9"/>
  <c r="H16" i="9"/>
  <c r="G14" i="9"/>
  <c r="H14" i="9" s="1"/>
  <c r="E13" i="9"/>
  <c r="D13" i="9"/>
  <c r="C13" i="9"/>
  <c r="B13" i="9"/>
  <c r="A13" i="9"/>
  <c r="E12" i="9"/>
  <c r="D12" i="9"/>
  <c r="C12" i="9"/>
  <c r="B12" i="9"/>
  <c r="A12" i="9"/>
  <c r="F11" i="9"/>
  <c r="H11" i="9" s="1"/>
  <c r="D9" i="9"/>
  <c r="F10" i="9"/>
  <c r="H10" i="9" s="1"/>
  <c r="E9" i="9"/>
  <c r="C9" i="9"/>
  <c r="E8" i="9"/>
  <c r="D8" i="9"/>
  <c r="C8" i="9"/>
  <c r="B8" i="9"/>
  <c r="A8" i="9"/>
  <c r="O7" i="9"/>
  <c r="N7" i="9"/>
  <c r="M7" i="9"/>
  <c r="L7" i="9"/>
  <c r="K7" i="9"/>
  <c r="P72" i="7"/>
  <c r="R72" i="7" s="1"/>
  <c r="F61" i="7"/>
  <c r="H61" i="7" s="1"/>
  <c r="F60" i="7"/>
  <c r="H60" i="7" s="1"/>
  <c r="C54" i="7"/>
  <c r="P59" i="7"/>
  <c r="R59" i="7" s="1"/>
  <c r="P57" i="7"/>
  <c r="R57" i="7" s="1"/>
  <c r="P47" i="7"/>
  <c r="R47" i="7" s="1"/>
  <c r="P45" i="7"/>
  <c r="E36" i="7"/>
  <c r="E34" i="7" s="1"/>
  <c r="B12" i="7"/>
  <c r="C12" i="7"/>
  <c r="B13" i="7"/>
  <c r="A13" i="7"/>
  <c r="B8" i="7"/>
  <c r="E8" i="7"/>
  <c r="A8" i="7"/>
  <c r="N7" i="7"/>
  <c r="O7" i="7"/>
  <c r="K7" i="7"/>
  <c r="F11" i="7"/>
  <c r="H11" i="7" s="1"/>
  <c r="E9" i="7"/>
  <c r="D9" i="7"/>
  <c r="R21" i="7"/>
  <c r="R20" i="7"/>
  <c r="R19" i="7"/>
  <c r="R18" i="7"/>
  <c r="H15" i="7"/>
  <c r="D79" i="7"/>
  <c r="F72" i="7"/>
  <c r="H72" i="7" s="1"/>
  <c r="E54" i="7"/>
  <c r="F57" i="7"/>
  <c r="H57" i="7" s="1"/>
  <c r="P55" i="7"/>
  <c r="R55" i="7" s="1"/>
  <c r="F55" i="7"/>
  <c r="H55" i="7" s="1"/>
  <c r="P46" i="7"/>
  <c r="R46" i="7" s="1"/>
  <c r="D36" i="7"/>
  <c r="D34" i="7" s="1"/>
  <c r="E13" i="7"/>
  <c r="D13" i="7"/>
  <c r="C13" i="7"/>
  <c r="D12" i="7"/>
  <c r="A12" i="7"/>
  <c r="C8" i="7"/>
  <c r="B64" i="19" l="1"/>
  <c r="L67" i="19"/>
  <c r="L72" i="19"/>
  <c r="B64" i="20"/>
  <c r="L72" i="20"/>
  <c r="L67" i="20"/>
  <c r="E64" i="19"/>
  <c r="O67" i="19"/>
  <c r="O72" i="19"/>
  <c r="E64" i="20"/>
  <c r="O72" i="20"/>
  <c r="O67" i="20"/>
  <c r="C64" i="19"/>
  <c r="M72" i="19"/>
  <c r="M67" i="19"/>
  <c r="D64" i="20"/>
  <c r="N67" i="20"/>
  <c r="N72" i="20"/>
  <c r="D64" i="19"/>
  <c r="N72" i="19"/>
  <c r="N67" i="19"/>
  <c r="C64" i="20"/>
  <c r="M67" i="20"/>
  <c r="M72" i="20"/>
  <c r="D9" i="13"/>
  <c r="F9" i="13" s="1"/>
  <c r="H9" i="13" s="1"/>
  <c r="F8" i="9"/>
  <c r="H8" i="9" s="1"/>
  <c r="A41" i="22"/>
  <c r="F41" i="22" s="1"/>
  <c r="H41" i="22" s="1"/>
  <c r="F40" i="22"/>
  <c r="H40" i="22" s="1"/>
  <c r="K44" i="22"/>
  <c r="L72" i="22"/>
  <c r="B75" i="22" s="1"/>
  <c r="B64" i="22"/>
  <c r="L67" i="22"/>
  <c r="B69" i="22" s="1"/>
  <c r="M67" i="22"/>
  <c r="C69" i="22" s="1"/>
  <c r="M72" i="22"/>
  <c r="C75" i="22" s="1"/>
  <c r="C64" i="22"/>
  <c r="N67" i="22"/>
  <c r="D69" i="22" s="1"/>
  <c r="N72" i="22"/>
  <c r="D75" i="22" s="1"/>
  <c r="D64" i="22"/>
  <c r="O67" i="22"/>
  <c r="E69" i="22" s="1"/>
  <c r="O72" i="22"/>
  <c r="E75" i="22" s="1"/>
  <c r="E64" i="22"/>
  <c r="D69" i="20"/>
  <c r="D75" i="20"/>
  <c r="C75" i="20"/>
  <c r="C69" i="20"/>
  <c r="A49" i="20"/>
  <c r="K53" i="20" s="1"/>
  <c r="P53" i="20" s="1"/>
  <c r="R53" i="20" s="1"/>
  <c r="B69" i="20"/>
  <c r="B75" i="20"/>
  <c r="E69" i="20"/>
  <c r="E75" i="20"/>
  <c r="B69" i="19"/>
  <c r="B75" i="19"/>
  <c r="C69" i="19"/>
  <c r="C75" i="19"/>
  <c r="A49" i="19"/>
  <c r="K53" i="19" s="1"/>
  <c r="P53" i="19" s="1"/>
  <c r="R53" i="19" s="1"/>
  <c r="E75" i="19"/>
  <c r="E69" i="19"/>
  <c r="D69" i="19"/>
  <c r="D75" i="19"/>
  <c r="H28" i="15"/>
  <c r="F8" i="15"/>
  <c r="H8" i="15" s="1"/>
  <c r="F12" i="11"/>
  <c r="H12" i="11" s="1"/>
  <c r="R27" i="15"/>
  <c r="F30" i="15"/>
  <c r="F12" i="15"/>
  <c r="H12" i="15" s="1"/>
  <c r="F8" i="14"/>
  <c r="H8" i="14" s="1"/>
  <c r="F13" i="14"/>
  <c r="H13" i="14" s="1"/>
  <c r="C30" i="13"/>
  <c r="P7" i="13"/>
  <c r="R7" i="13" s="1"/>
  <c r="P83" i="12"/>
  <c r="R83" i="12" s="1"/>
  <c r="Q17" i="12"/>
  <c r="R17" i="12" s="1"/>
  <c r="F38" i="12"/>
  <c r="H38" i="12" s="1"/>
  <c r="F57" i="12"/>
  <c r="H57" i="12" s="1"/>
  <c r="P57" i="12"/>
  <c r="R57" i="12" s="1"/>
  <c r="D79" i="12"/>
  <c r="F82" i="12"/>
  <c r="H82" i="12" s="1"/>
  <c r="B34" i="12"/>
  <c r="F81" i="12"/>
  <c r="H81" i="12" s="1"/>
  <c r="P7" i="11"/>
  <c r="R7" i="11" s="1"/>
  <c r="F9" i="9"/>
  <c r="H9" i="9" s="1"/>
  <c r="F13" i="15"/>
  <c r="H13" i="15" s="1"/>
  <c r="F81" i="15"/>
  <c r="H81" i="15" s="1"/>
  <c r="P56" i="15"/>
  <c r="R56" i="15" s="1"/>
  <c r="F56" i="15"/>
  <c r="H56" i="15" s="1"/>
  <c r="E41" i="15"/>
  <c r="O45" i="15" s="1"/>
  <c r="E51" i="15" s="1"/>
  <c r="F37" i="15"/>
  <c r="H37" i="15" s="1"/>
  <c r="A35" i="15"/>
  <c r="F35" i="15" s="1"/>
  <c r="H35" i="15" s="1"/>
  <c r="P7" i="15"/>
  <c r="R7" i="15" s="1"/>
  <c r="E31" i="15"/>
  <c r="K34" i="15"/>
  <c r="H30" i="15"/>
  <c r="G88" i="15"/>
  <c r="F9" i="15"/>
  <c r="H9" i="15" s="1"/>
  <c r="F79" i="14"/>
  <c r="H79" i="14" s="1"/>
  <c r="F12" i="14"/>
  <c r="H12" i="14" s="1"/>
  <c r="P54" i="14"/>
  <c r="R54" i="14" s="1"/>
  <c r="F54" i="14"/>
  <c r="H54" i="14" s="1"/>
  <c r="F34" i="14"/>
  <c r="H34" i="14" s="1"/>
  <c r="E30" i="14"/>
  <c r="P7" i="14"/>
  <c r="R7" i="14" s="1"/>
  <c r="F29" i="14"/>
  <c r="H29" i="14" s="1"/>
  <c r="A30" i="14"/>
  <c r="G86" i="14"/>
  <c r="F9" i="14"/>
  <c r="H9" i="14" s="1"/>
  <c r="F13" i="13"/>
  <c r="H13" i="13" s="1"/>
  <c r="F79" i="13"/>
  <c r="H79" i="13" s="1"/>
  <c r="F12" i="13"/>
  <c r="H12" i="13" s="1"/>
  <c r="P54" i="13"/>
  <c r="R54" i="13" s="1"/>
  <c r="F54" i="13"/>
  <c r="H54" i="13" s="1"/>
  <c r="F34" i="13"/>
  <c r="H34" i="13" s="1"/>
  <c r="O33" i="13"/>
  <c r="E40" i="13" s="1"/>
  <c r="O44" i="13" s="1"/>
  <c r="E49" i="13" s="1"/>
  <c r="D30" i="13"/>
  <c r="F29" i="13"/>
  <c r="H29" i="13" s="1"/>
  <c r="F8" i="13"/>
  <c r="H8" i="13" s="1"/>
  <c r="A30" i="13"/>
  <c r="G86" i="13"/>
  <c r="H14" i="13"/>
  <c r="F8" i="12"/>
  <c r="H8" i="12" s="1"/>
  <c r="G14" i="12"/>
  <c r="H14" i="12" s="1"/>
  <c r="P27" i="12"/>
  <c r="R27" i="12" s="1"/>
  <c r="E79" i="12"/>
  <c r="F79" i="12" s="1"/>
  <c r="H79" i="12" s="1"/>
  <c r="C36" i="12"/>
  <c r="C34" i="12" s="1"/>
  <c r="A12" i="12"/>
  <c r="F12" i="12" s="1"/>
  <c r="H12" i="12" s="1"/>
  <c r="B54" i="12"/>
  <c r="D54" i="12"/>
  <c r="F13" i="12"/>
  <c r="H13" i="12" s="1"/>
  <c r="P54" i="12"/>
  <c r="R54" i="12" s="1"/>
  <c r="E40" i="12"/>
  <c r="E41" i="12" s="1"/>
  <c r="D40" i="12"/>
  <c r="N44" i="12" s="1"/>
  <c r="D49" i="12" s="1"/>
  <c r="P7" i="12"/>
  <c r="R7" i="12" s="1"/>
  <c r="E30" i="12"/>
  <c r="L33" i="12"/>
  <c r="B40" i="12" s="1"/>
  <c r="L44" i="12" s="1"/>
  <c r="B49" i="12" s="1"/>
  <c r="F29" i="12"/>
  <c r="H29" i="12" s="1"/>
  <c r="A30" i="12"/>
  <c r="F9" i="12"/>
  <c r="H9" i="12" s="1"/>
  <c r="F13" i="11"/>
  <c r="H13" i="11" s="1"/>
  <c r="F79" i="11"/>
  <c r="H79" i="11" s="1"/>
  <c r="P54" i="11"/>
  <c r="R54" i="11" s="1"/>
  <c r="C54" i="11"/>
  <c r="F54" i="11" s="1"/>
  <c r="H54" i="11" s="1"/>
  <c r="F58" i="11"/>
  <c r="H58" i="11" s="1"/>
  <c r="E40" i="11"/>
  <c r="E41" i="11" s="1"/>
  <c r="D40" i="11"/>
  <c r="N44" i="11" s="1"/>
  <c r="D49" i="11" s="1"/>
  <c r="B40" i="11"/>
  <c r="L44" i="11" s="1"/>
  <c r="B49" i="11" s="1"/>
  <c r="F36" i="11"/>
  <c r="H36" i="11" s="1"/>
  <c r="A34" i="11"/>
  <c r="D30" i="11"/>
  <c r="C30" i="11"/>
  <c r="F8" i="11"/>
  <c r="H8" i="11" s="1"/>
  <c r="B30" i="11"/>
  <c r="F29" i="11"/>
  <c r="H29" i="11" s="1"/>
  <c r="F9" i="11"/>
  <c r="H9" i="11" s="1"/>
  <c r="C9" i="10"/>
  <c r="D41" i="15"/>
  <c r="B31" i="15"/>
  <c r="M34" i="15"/>
  <c r="C41" i="15" s="1"/>
  <c r="L34" i="15"/>
  <c r="B41" i="15" s="1"/>
  <c r="D31" i="15"/>
  <c r="D41" i="14"/>
  <c r="N44" i="14"/>
  <c r="D49" i="14" s="1"/>
  <c r="A40" i="14"/>
  <c r="E40" i="14"/>
  <c r="B30" i="14"/>
  <c r="M33" i="14"/>
  <c r="C40" i="14" s="1"/>
  <c r="L33" i="14"/>
  <c r="B40" i="14" s="1"/>
  <c r="F36" i="14"/>
  <c r="H36" i="14" s="1"/>
  <c r="D30" i="14"/>
  <c r="A40" i="13"/>
  <c r="D40" i="13"/>
  <c r="B30" i="13"/>
  <c r="M33" i="13"/>
  <c r="C40" i="13" s="1"/>
  <c r="L33" i="13"/>
  <c r="B40" i="13" s="1"/>
  <c r="F36" i="13"/>
  <c r="H36" i="13" s="1"/>
  <c r="M33" i="12"/>
  <c r="D30" i="12"/>
  <c r="K33" i="12"/>
  <c r="C40" i="11"/>
  <c r="F34" i="11"/>
  <c r="H34" i="11" s="1"/>
  <c r="A30" i="11"/>
  <c r="E30" i="11"/>
  <c r="G86" i="11"/>
  <c r="K33" i="11"/>
  <c r="F12" i="10"/>
  <c r="H12" i="10" s="1"/>
  <c r="F13" i="10"/>
  <c r="H13" i="10" s="1"/>
  <c r="F54" i="10"/>
  <c r="H54" i="10" s="1"/>
  <c r="M33" i="10"/>
  <c r="C40" i="10" s="1"/>
  <c r="C30" i="10"/>
  <c r="F36" i="10"/>
  <c r="H36" i="10" s="1"/>
  <c r="N33" i="10"/>
  <c r="D40" i="10" s="1"/>
  <c r="D30" i="10"/>
  <c r="N7" i="10"/>
  <c r="P7" i="10" s="1"/>
  <c r="R7" i="10" s="1"/>
  <c r="A8" i="10"/>
  <c r="F8" i="10" s="1"/>
  <c r="H8" i="10" s="1"/>
  <c r="D9" i="10"/>
  <c r="Q17" i="10"/>
  <c r="K33" i="10"/>
  <c r="O33" i="10"/>
  <c r="E40" i="10" s="1"/>
  <c r="M54" i="10"/>
  <c r="P54" i="10" s="1"/>
  <c r="R54" i="10" s="1"/>
  <c r="B29" i="10"/>
  <c r="F29" i="10" s="1"/>
  <c r="H29" i="10" s="1"/>
  <c r="A34" i="10"/>
  <c r="F34" i="10" s="1"/>
  <c r="H34" i="10" s="1"/>
  <c r="A79" i="10"/>
  <c r="F79" i="10" s="1"/>
  <c r="H79" i="10" s="1"/>
  <c r="F12" i="9"/>
  <c r="H12" i="9" s="1"/>
  <c r="F13" i="9"/>
  <c r="H13" i="9" s="1"/>
  <c r="P58" i="9"/>
  <c r="R58" i="9" s="1"/>
  <c r="P54" i="9"/>
  <c r="R54" i="9" s="1"/>
  <c r="F58" i="9"/>
  <c r="H58" i="9" s="1"/>
  <c r="F54" i="9"/>
  <c r="H54" i="9" s="1"/>
  <c r="F34" i="9"/>
  <c r="H34" i="9" s="1"/>
  <c r="F36" i="9"/>
  <c r="H36" i="9" s="1"/>
  <c r="P7" i="9"/>
  <c r="R7" i="9" s="1"/>
  <c r="F23" i="9" s="1"/>
  <c r="M33" i="9"/>
  <c r="C40" i="9" s="1"/>
  <c r="C30" i="9"/>
  <c r="B30" i="9"/>
  <c r="L33" i="9"/>
  <c r="B40" i="9" s="1"/>
  <c r="F29" i="9"/>
  <c r="H29" i="9" s="1"/>
  <c r="K33" i="9"/>
  <c r="A30" i="9"/>
  <c r="O33" i="9"/>
  <c r="E40" i="9" s="1"/>
  <c r="E30" i="9"/>
  <c r="N33" i="9"/>
  <c r="D40" i="9" s="1"/>
  <c r="D30" i="9"/>
  <c r="G87" i="9"/>
  <c r="H15" i="9"/>
  <c r="R17" i="9"/>
  <c r="P27" i="9"/>
  <c r="R27" i="9" s="1"/>
  <c r="A80" i="9"/>
  <c r="F80" i="9" s="1"/>
  <c r="H80" i="9" s="1"/>
  <c r="B29" i="7"/>
  <c r="L7" i="7"/>
  <c r="F81" i="7"/>
  <c r="F48" i="7"/>
  <c r="H48" i="7" s="1"/>
  <c r="P61" i="7"/>
  <c r="R61" i="7" s="1"/>
  <c r="D54" i="7"/>
  <c r="B54" i="7"/>
  <c r="F59" i="7"/>
  <c r="H59" i="7" s="1"/>
  <c r="F67" i="7"/>
  <c r="H67" i="7" s="1"/>
  <c r="F73" i="7"/>
  <c r="H73" i="7" s="1"/>
  <c r="C9" i="7"/>
  <c r="F9" i="7" s="1"/>
  <c r="H9" i="7" s="1"/>
  <c r="F56" i="7"/>
  <c r="H56" i="7" s="1"/>
  <c r="F39" i="7"/>
  <c r="H39" i="7" s="1"/>
  <c r="A79" i="7"/>
  <c r="R45" i="7"/>
  <c r="G14" i="7"/>
  <c r="H14" i="7" s="1"/>
  <c r="F10" i="7"/>
  <c r="H10" i="7" s="1"/>
  <c r="C36" i="7"/>
  <c r="C34" i="7" s="1"/>
  <c r="F80" i="7"/>
  <c r="H80" i="7" s="1"/>
  <c r="F37" i="7"/>
  <c r="H37" i="7" s="1"/>
  <c r="P48" i="7"/>
  <c r="R48" i="7" s="1"/>
  <c r="P60" i="7"/>
  <c r="R60" i="7" s="1"/>
  <c r="O54" i="7"/>
  <c r="D29" i="7"/>
  <c r="P83" i="7"/>
  <c r="R83" i="7" s="1"/>
  <c r="F82" i="7"/>
  <c r="H82" i="7" s="1"/>
  <c r="E79" i="7"/>
  <c r="E12" i="7"/>
  <c r="F12" i="7" s="1"/>
  <c r="H12" i="7" s="1"/>
  <c r="H16" i="7"/>
  <c r="B36" i="7"/>
  <c r="B34" i="7" s="1"/>
  <c r="P84" i="7"/>
  <c r="R84" i="7" s="1"/>
  <c r="D8" i="7"/>
  <c r="F8" i="7" s="1"/>
  <c r="H8" i="7" s="1"/>
  <c r="F35" i="7"/>
  <c r="H35" i="7" s="1"/>
  <c r="P56" i="7"/>
  <c r="R56" i="7" s="1"/>
  <c r="F38" i="7"/>
  <c r="H38" i="7" s="1"/>
  <c r="M54" i="7"/>
  <c r="N54" i="7"/>
  <c r="C79" i="7"/>
  <c r="C29" i="7"/>
  <c r="M7" i="7"/>
  <c r="F13" i="7"/>
  <c r="H13" i="7" s="1"/>
  <c r="Q17" i="7"/>
  <c r="A29" i="7"/>
  <c r="A30" i="7" s="1"/>
  <c r="E29" i="7"/>
  <c r="A36" i="7"/>
  <c r="F28" i="7"/>
  <c r="H28" i="7" s="1"/>
  <c r="P27" i="7"/>
  <c r="R27" i="7" s="1"/>
  <c r="K54" i="7"/>
  <c r="B79" i="7"/>
  <c r="D76" i="19" l="1"/>
  <c r="N79" i="19"/>
  <c r="N86" i="19" s="1"/>
  <c r="D76" i="20"/>
  <c r="N79" i="20"/>
  <c r="N86" i="20" s="1"/>
  <c r="C76" i="19"/>
  <c r="M79" i="19"/>
  <c r="M86" i="19" s="1"/>
  <c r="E76" i="20"/>
  <c r="O79" i="20"/>
  <c r="O86" i="20" s="1"/>
  <c r="E76" i="19"/>
  <c r="O79" i="19"/>
  <c r="O86" i="19" s="1"/>
  <c r="B76" i="19"/>
  <c r="L79" i="19"/>
  <c r="L86" i="19" s="1"/>
  <c r="B76" i="20"/>
  <c r="L79" i="20"/>
  <c r="C76" i="20"/>
  <c r="M79" i="20"/>
  <c r="M86" i="20" s="1"/>
  <c r="A50" i="19"/>
  <c r="F50" i="19" s="1"/>
  <c r="H50" i="19" s="1"/>
  <c r="F49" i="19"/>
  <c r="H49" i="19" s="1"/>
  <c r="A50" i="20"/>
  <c r="F50" i="20" s="1"/>
  <c r="H50" i="20" s="1"/>
  <c r="F49" i="20"/>
  <c r="H49" i="20" s="1"/>
  <c r="F23" i="14"/>
  <c r="H23" i="14" s="1"/>
  <c r="F23" i="12"/>
  <c r="F54" i="12"/>
  <c r="H54" i="12" s="1"/>
  <c r="F23" i="11"/>
  <c r="P7" i="7"/>
  <c r="R7" i="7" s="1"/>
  <c r="N79" i="22"/>
  <c r="N86" i="22" s="1"/>
  <c r="D87" i="22" s="1"/>
  <c r="D76" i="22"/>
  <c r="P44" i="22"/>
  <c r="R44" i="22" s="1"/>
  <c r="A49" i="22"/>
  <c r="E76" i="22"/>
  <c r="O79" i="22"/>
  <c r="O86" i="22" s="1"/>
  <c r="E87" i="22" s="1"/>
  <c r="M79" i="22"/>
  <c r="M86" i="22" s="1"/>
  <c r="C87" i="22" s="1"/>
  <c r="C76" i="22"/>
  <c r="L79" i="22"/>
  <c r="L86" i="22" s="1"/>
  <c r="B87" i="22" s="1"/>
  <c r="B76" i="22"/>
  <c r="E87" i="20"/>
  <c r="D87" i="20"/>
  <c r="C87" i="20"/>
  <c r="D87" i="19"/>
  <c r="E87" i="19"/>
  <c r="B87" i="19"/>
  <c r="C87" i="19"/>
  <c r="E42" i="15"/>
  <c r="A41" i="15"/>
  <c r="A42" i="15" s="1"/>
  <c r="F23" i="13"/>
  <c r="F34" i="12"/>
  <c r="H34" i="12" s="1"/>
  <c r="O44" i="12"/>
  <c r="E49" i="12" s="1"/>
  <c r="O53" i="12" s="1"/>
  <c r="E62" i="12" s="1"/>
  <c r="G86" i="12"/>
  <c r="F23" i="7"/>
  <c r="H23" i="7" s="1"/>
  <c r="O33" i="7"/>
  <c r="E40" i="7" s="1"/>
  <c r="E30" i="7"/>
  <c r="N33" i="7"/>
  <c r="D40" i="7" s="1"/>
  <c r="D30" i="7"/>
  <c r="L33" i="7"/>
  <c r="B30" i="7"/>
  <c r="M33" i="7"/>
  <c r="C40" i="7" s="1"/>
  <c r="C30" i="7"/>
  <c r="B40" i="7"/>
  <c r="F31" i="15"/>
  <c r="H31" i="15" s="1"/>
  <c r="P34" i="15"/>
  <c r="F41" i="15" s="1"/>
  <c r="H41" i="15" s="1"/>
  <c r="F22" i="15"/>
  <c r="H22" i="15" s="1"/>
  <c r="F22" i="14"/>
  <c r="H22" i="14" s="1"/>
  <c r="F22" i="12"/>
  <c r="H22" i="12" s="1"/>
  <c r="F23" i="15"/>
  <c r="H23" i="15" s="1"/>
  <c r="F30" i="14"/>
  <c r="H30" i="14" s="1"/>
  <c r="F22" i="13"/>
  <c r="H22" i="13" s="1"/>
  <c r="E41" i="13"/>
  <c r="F30" i="13"/>
  <c r="H30" i="13" s="1"/>
  <c r="P33" i="13"/>
  <c r="R33" i="13" s="1"/>
  <c r="F36" i="12"/>
  <c r="H36" i="12" s="1"/>
  <c r="B41" i="12"/>
  <c r="C40" i="12"/>
  <c r="M44" i="12" s="1"/>
  <c r="C49" i="12" s="1"/>
  <c r="D41" i="12"/>
  <c r="F30" i="12"/>
  <c r="H30" i="12" s="1"/>
  <c r="F9" i="10"/>
  <c r="H9" i="10" s="1"/>
  <c r="B41" i="11"/>
  <c r="O44" i="11"/>
  <c r="E49" i="11" s="1"/>
  <c r="O53" i="11" s="1"/>
  <c r="E62" i="11" s="1"/>
  <c r="D41" i="11"/>
  <c r="F22" i="11"/>
  <c r="H22" i="11" s="1"/>
  <c r="L45" i="15"/>
  <c r="B51" i="15" s="1"/>
  <c r="B42" i="15"/>
  <c r="D42" i="15"/>
  <c r="N45" i="15"/>
  <c r="D51" i="15" s="1"/>
  <c r="R34" i="15"/>
  <c r="E52" i="15"/>
  <c r="O55" i="15"/>
  <c r="E64" i="15" s="1"/>
  <c r="M45" i="15"/>
  <c r="C51" i="15" s="1"/>
  <c r="C42" i="15"/>
  <c r="M44" i="14"/>
  <c r="C49" i="14" s="1"/>
  <c r="C41" i="14"/>
  <c r="F24" i="14"/>
  <c r="H24" i="14" s="1"/>
  <c r="L44" i="14"/>
  <c r="B49" i="14" s="1"/>
  <c r="B41" i="14"/>
  <c r="N53" i="14"/>
  <c r="D62" i="14" s="1"/>
  <c r="D50" i="14"/>
  <c r="O44" i="14"/>
  <c r="E49" i="14" s="1"/>
  <c r="E41" i="14"/>
  <c r="K44" i="14"/>
  <c r="A41" i="14"/>
  <c r="F40" i="14"/>
  <c r="H40" i="14" s="1"/>
  <c r="P33" i="14"/>
  <c r="R33" i="14" s="1"/>
  <c r="M44" i="13"/>
  <c r="C49" i="13" s="1"/>
  <c r="C41" i="13"/>
  <c r="K44" i="13"/>
  <c r="A41" i="13"/>
  <c r="F40" i="13"/>
  <c r="H40" i="13" s="1"/>
  <c r="L44" i="13"/>
  <c r="B49" i="13" s="1"/>
  <c r="B41" i="13"/>
  <c r="D41" i="13"/>
  <c r="N44" i="13"/>
  <c r="D49" i="13" s="1"/>
  <c r="H23" i="13"/>
  <c r="F24" i="13"/>
  <c r="H24" i="13" s="1"/>
  <c r="E50" i="13"/>
  <c r="O53" i="13"/>
  <c r="E62" i="13" s="1"/>
  <c r="A40" i="12"/>
  <c r="P33" i="12"/>
  <c r="R33" i="12" s="1"/>
  <c r="H23" i="12"/>
  <c r="F24" i="12"/>
  <c r="H24" i="12" s="1"/>
  <c r="C41" i="12"/>
  <c r="N53" i="12"/>
  <c r="D62" i="12" s="1"/>
  <c r="D50" i="12"/>
  <c r="L53" i="12"/>
  <c r="B62" i="12" s="1"/>
  <c r="B50" i="12"/>
  <c r="A40" i="11"/>
  <c r="P33" i="11"/>
  <c r="R33" i="11" s="1"/>
  <c r="H23" i="11"/>
  <c r="F24" i="11"/>
  <c r="H24" i="11" s="1"/>
  <c r="M44" i="11"/>
  <c r="C49" i="11" s="1"/>
  <c r="C41" i="11"/>
  <c r="L53" i="11"/>
  <c r="B62" i="11" s="1"/>
  <c r="B50" i="11"/>
  <c r="F30" i="11"/>
  <c r="H30" i="11" s="1"/>
  <c r="D50" i="11"/>
  <c r="N53" i="11"/>
  <c r="D62" i="11" s="1"/>
  <c r="A40" i="10"/>
  <c r="M44" i="10"/>
  <c r="C49" i="10" s="1"/>
  <c r="C41" i="10"/>
  <c r="O44" i="10"/>
  <c r="E49" i="10" s="1"/>
  <c r="E41" i="10"/>
  <c r="F23" i="10"/>
  <c r="N44" i="10"/>
  <c r="D49" i="10" s="1"/>
  <c r="D41" i="10"/>
  <c r="L33" i="10"/>
  <c r="B40" i="10" s="1"/>
  <c r="B30" i="10"/>
  <c r="F30" i="10" s="1"/>
  <c r="H30" i="10" s="1"/>
  <c r="R17" i="10"/>
  <c r="G86" i="10"/>
  <c r="F22" i="9"/>
  <c r="H22" i="9" s="1"/>
  <c r="C41" i="9"/>
  <c r="M44" i="9"/>
  <c r="C49" i="9" s="1"/>
  <c r="F30" i="9"/>
  <c r="H30" i="9" s="1"/>
  <c r="O44" i="9"/>
  <c r="E49" i="9" s="1"/>
  <c r="E41" i="9"/>
  <c r="F24" i="9"/>
  <c r="H24" i="9" s="1"/>
  <c r="H23" i="9"/>
  <c r="N44" i="9"/>
  <c r="D49" i="9" s="1"/>
  <c r="D41" i="9"/>
  <c r="A40" i="9"/>
  <c r="P33" i="9"/>
  <c r="R33" i="9" s="1"/>
  <c r="L44" i="9"/>
  <c r="B49" i="9" s="1"/>
  <c r="B41" i="9"/>
  <c r="F79" i="7"/>
  <c r="H79" i="7" s="1"/>
  <c r="F36" i="7"/>
  <c r="H36" i="7" s="1"/>
  <c r="A34" i="7"/>
  <c r="F34" i="7" s="1"/>
  <c r="H34" i="7" s="1"/>
  <c r="F58" i="7"/>
  <c r="H58" i="7" s="1"/>
  <c r="A54" i="7"/>
  <c r="F54" i="7" s="1"/>
  <c r="H54" i="7" s="1"/>
  <c r="R17" i="7"/>
  <c r="F22" i="7" s="1"/>
  <c r="H22" i="7" s="1"/>
  <c r="G86" i="7"/>
  <c r="P58" i="7"/>
  <c r="R58" i="7" s="1"/>
  <c r="L54" i="7"/>
  <c r="P54" i="7" s="1"/>
  <c r="R54" i="7" s="1"/>
  <c r="F29" i="7"/>
  <c r="H29" i="7" s="1"/>
  <c r="K33" i="7"/>
  <c r="L86" i="20" l="1"/>
  <c r="B87" i="20" s="1"/>
  <c r="A50" i="22"/>
  <c r="F50" i="22" s="1"/>
  <c r="H50" i="22" s="1"/>
  <c r="F49" i="22"/>
  <c r="H49" i="22" s="1"/>
  <c r="K53" i="22"/>
  <c r="A63" i="20"/>
  <c r="A63" i="19"/>
  <c r="K45" i="15"/>
  <c r="A51" i="15" s="1"/>
  <c r="K55" i="15" s="1"/>
  <c r="E50" i="12"/>
  <c r="F30" i="7"/>
  <c r="H30" i="7" s="1"/>
  <c r="M44" i="7"/>
  <c r="C49" i="7" s="1"/>
  <c r="C41" i="7"/>
  <c r="N44" i="7"/>
  <c r="D49" i="7" s="1"/>
  <c r="D41" i="7"/>
  <c r="L44" i="7"/>
  <c r="B49" i="7" s="1"/>
  <c r="B41" i="7"/>
  <c r="O44" i="7"/>
  <c r="E49" i="7" s="1"/>
  <c r="E41" i="7"/>
  <c r="F42" i="15"/>
  <c r="H42" i="15" s="1"/>
  <c r="P45" i="15"/>
  <c r="R45" i="15" s="1"/>
  <c r="E50" i="11"/>
  <c r="F22" i="10"/>
  <c r="H22" i="10" s="1"/>
  <c r="F24" i="15"/>
  <c r="H24" i="15" s="1"/>
  <c r="F41" i="14"/>
  <c r="H41" i="14" s="1"/>
  <c r="P33" i="10"/>
  <c r="R33" i="10" s="1"/>
  <c r="O73" i="15"/>
  <c r="E76" i="15" s="1"/>
  <c r="O68" i="15"/>
  <c r="E70" i="15" s="1"/>
  <c r="E65" i="15"/>
  <c r="M55" i="15"/>
  <c r="C64" i="15" s="1"/>
  <c r="C52" i="15"/>
  <c r="N55" i="15"/>
  <c r="D64" i="15" s="1"/>
  <c r="D52" i="15"/>
  <c r="L55" i="15"/>
  <c r="B64" i="15" s="1"/>
  <c r="B52" i="15"/>
  <c r="A49" i="14"/>
  <c r="P44" i="14"/>
  <c r="R44" i="14" s="1"/>
  <c r="E50" i="14"/>
  <c r="O53" i="14"/>
  <c r="E62" i="14" s="1"/>
  <c r="L53" i="14"/>
  <c r="B62" i="14" s="1"/>
  <c r="B50" i="14"/>
  <c r="M53" i="14"/>
  <c r="C62" i="14" s="1"/>
  <c r="C50" i="14"/>
  <c r="N71" i="14"/>
  <c r="D74" i="14" s="1"/>
  <c r="N66" i="14"/>
  <c r="D68" i="14" s="1"/>
  <c r="D63" i="14"/>
  <c r="L53" i="13"/>
  <c r="B62" i="13" s="1"/>
  <c r="B50" i="13"/>
  <c r="O71" i="13"/>
  <c r="E74" i="13" s="1"/>
  <c r="O66" i="13"/>
  <c r="E68" i="13" s="1"/>
  <c r="E63" i="13"/>
  <c r="N53" i="13"/>
  <c r="D62" i="13" s="1"/>
  <c r="D50" i="13"/>
  <c r="M53" i="13"/>
  <c r="C62" i="13" s="1"/>
  <c r="C50" i="13"/>
  <c r="F41" i="13"/>
  <c r="H41" i="13" s="1"/>
  <c r="A49" i="13"/>
  <c r="P44" i="13"/>
  <c r="R44" i="13" s="1"/>
  <c r="N71" i="12"/>
  <c r="D74" i="12" s="1"/>
  <c r="N66" i="12"/>
  <c r="D68" i="12" s="1"/>
  <c r="D63" i="12"/>
  <c r="M53" i="12"/>
  <c r="C62" i="12" s="1"/>
  <c r="C50" i="12"/>
  <c r="K44" i="12"/>
  <c r="A41" i="12"/>
  <c r="F41" i="12" s="1"/>
  <c r="H41" i="12" s="1"/>
  <c r="F40" i="12"/>
  <c r="H40" i="12" s="1"/>
  <c r="B63" i="12"/>
  <c r="L71" i="12"/>
  <c r="B74" i="12" s="1"/>
  <c r="L66" i="12"/>
  <c r="B68" i="12" s="1"/>
  <c r="E63" i="12"/>
  <c r="O71" i="12"/>
  <c r="E74" i="12" s="1"/>
  <c r="O66" i="12"/>
  <c r="E68" i="12" s="1"/>
  <c r="E63" i="11"/>
  <c r="O71" i="11"/>
  <c r="E74" i="11" s="1"/>
  <c r="O66" i="11"/>
  <c r="E68" i="11" s="1"/>
  <c r="N71" i="11"/>
  <c r="D74" i="11" s="1"/>
  <c r="N66" i="11"/>
  <c r="D68" i="11" s="1"/>
  <c r="D63" i="11"/>
  <c r="M53" i="11"/>
  <c r="C62" i="11" s="1"/>
  <c r="C50" i="11"/>
  <c r="K44" i="11"/>
  <c r="F40" i="11"/>
  <c r="H40" i="11" s="1"/>
  <c r="A41" i="11"/>
  <c r="F41" i="11" s="1"/>
  <c r="H41" i="11" s="1"/>
  <c r="B63" i="11"/>
  <c r="L71" i="11"/>
  <c r="B74" i="11" s="1"/>
  <c r="L66" i="11"/>
  <c r="B68" i="11" s="1"/>
  <c r="B41" i="10"/>
  <c r="L44" i="10"/>
  <c r="B49" i="10" s="1"/>
  <c r="M53" i="10"/>
  <c r="C62" i="10" s="1"/>
  <c r="C50" i="10"/>
  <c r="H23" i="10"/>
  <c r="F24" i="10"/>
  <c r="H24" i="10" s="1"/>
  <c r="N53" i="10"/>
  <c r="D62" i="10" s="1"/>
  <c r="D50" i="10"/>
  <c r="O53" i="10"/>
  <c r="E62" i="10" s="1"/>
  <c r="E50" i="10"/>
  <c r="F40" i="10"/>
  <c r="H40" i="10" s="1"/>
  <c r="K44" i="10"/>
  <c r="A41" i="10"/>
  <c r="F41" i="10" s="1"/>
  <c r="H41" i="10" s="1"/>
  <c r="N53" i="9"/>
  <c r="D63" i="9" s="1"/>
  <c r="D50" i="9"/>
  <c r="O53" i="9"/>
  <c r="E63" i="9" s="1"/>
  <c r="E50" i="9"/>
  <c r="L53" i="9"/>
  <c r="B63" i="9" s="1"/>
  <c r="B50" i="9"/>
  <c r="F40" i="9"/>
  <c r="H40" i="9" s="1"/>
  <c r="K44" i="9"/>
  <c r="A41" i="9"/>
  <c r="F41" i="9" s="1"/>
  <c r="H41" i="9" s="1"/>
  <c r="C50" i="9"/>
  <c r="M53" i="9"/>
  <c r="C63" i="9" s="1"/>
  <c r="Q17" i="4"/>
  <c r="A40" i="7"/>
  <c r="A41" i="7" s="1"/>
  <c r="P33" i="7"/>
  <c r="R33" i="7" s="1"/>
  <c r="G14" i="4"/>
  <c r="B13" i="4"/>
  <c r="C13" i="4"/>
  <c r="D13" i="4"/>
  <c r="E13" i="4"/>
  <c r="B80" i="4"/>
  <c r="E12" i="4"/>
  <c r="P73" i="4"/>
  <c r="R73" i="4" s="1"/>
  <c r="F51" i="15" l="1"/>
  <c r="H51" i="15" s="1"/>
  <c r="K67" i="19"/>
  <c r="P67" i="19" s="1"/>
  <c r="R67" i="19" s="1"/>
  <c r="K72" i="19"/>
  <c r="P72" i="19" s="1"/>
  <c r="R72" i="19" s="1"/>
  <c r="K72" i="20"/>
  <c r="P72" i="20" s="1"/>
  <c r="R72" i="20" s="1"/>
  <c r="K67" i="20"/>
  <c r="P67" i="20" s="1"/>
  <c r="R67" i="20" s="1"/>
  <c r="A64" i="19"/>
  <c r="F64" i="19" s="1"/>
  <c r="H64" i="19" s="1"/>
  <c r="F63" i="19"/>
  <c r="H63" i="19" s="1"/>
  <c r="F63" i="20"/>
  <c r="H63" i="20" s="1"/>
  <c r="A64" i="20"/>
  <c r="F64" i="20" s="1"/>
  <c r="H64" i="20" s="1"/>
  <c r="A63" i="22"/>
  <c r="P53" i="22"/>
  <c r="R53" i="22" s="1"/>
  <c r="A52" i="15"/>
  <c r="F52" i="15" s="1"/>
  <c r="H52" i="15" s="1"/>
  <c r="O53" i="7"/>
  <c r="E62" i="7" s="1"/>
  <c r="E50" i="7"/>
  <c r="N53" i="7"/>
  <c r="D62" i="7" s="1"/>
  <c r="D50" i="7"/>
  <c r="L53" i="7"/>
  <c r="B62" i="7" s="1"/>
  <c r="B50" i="7"/>
  <c r="M53" i="7"/>
  <c r="C62" i="7" s="1"/>
  <c r="C50" i="7"/>
  <c r="F41" i="7"/>
  <c r="H41" i="7" s="1"/>
  <c r="B65" i="15"/>
  <c r="L73" i="15"/>
  <c r="B76" i="15" s="1"/>
  <c r="L68" i="15"/>
  <c r="B70" i="15" s="1"/>
  <c r="A64" i="15"/>
  <c r="P55" i="15"/>
  <c r="R55" i="15" s="1"/>
  <c r="M73" i="15"/>
  <c r="C76" i="15" s="1"/>
  <c r="M68" i="15"/>
  <c r="C70" i="15" s="1"/>
  <c r="C65" i="15"/>
  <c r="N73" i="15"/>
  <c r="D76" i="15" s="1"/>
  <c r="N68" i="15"/>
  <c r="D70" i="15" s="1"/>
  <c r="D65" i="15"/>
  <c r="O80" i="15"/>
  <c r="O87" i="15" s="1"/>
  <c r="E88" i="15" s="1"/>
  <c r="E77" i="15"/>
  <c r="N78" i="14"/>
  <c r="N85" i="14" s="1"/>
  <c r="D86" i="14" s="1"/>
  <c r="D75" i="14"/>
  <c r="B63" i="14"/>
  <c r="L71" i="14"/>
  <c r="B74" i="14" s="1"/>
  <c r="L66" i="14"/>
  <c r="B68" i="14" s="1"/>
  <c r="A50" i="14"/>
  <c r="F50" i="14" s="1"/>
  <c r="H50" i="14" s="1"/>
  <c r="F49" i="14"/>
  <c r="H49" i="14" s="1"/>
  <c r="K53" i="14"/>
  <c r="M71" i="14"/>
  <c r="C74" i="14" s="1"/>
  <c r="M66" i="14"/>
  <c r="C68" i="14" s="1"/>
  <c r="C63" i="14"/>
  <c r="O71" i="14"/>
  <c r="E74" i="14" s="1"/>
  <c r="O66" i="14"/>
  <c r="E68" i="14" s="1"/>
  <c r="E63" i="14"/>
  <c r="N71" i="13"/>
  <c r="D74" i="13" s="1"/>
  <c r="N66" i="13"/>
  <c r="D68" i="13" s="1"/>
  <c r="D63" i="13"/>
  <c r="A50" i="13"/>
  <c r="F50" i="13" s="1"/>
  <c r="H50" i="13" s="1"/>
  <c r="F49" i="13"/>
  <c r="H49" i="13" s="1"/>
  <c r="K53" i="13"/>
  <c r="O78" i="13"/>
  <c r="O85" i="13" s="1"/>
  <c r="E86" i="13" s="1"/>
  <c r="E75" i="13"/>
  <c r="M71" i="13"/>
  <c r="C74" i="13" s="1"/>
  <c r="M66" i="13"/>
  <c r="C68" i="13" s="1"/>
  <c r="C63" i="13"/>
  <c r="B63" i="13"/>
  <c r="L71" i="13"/>
  <c r="B74" i="13" s="1"/>
  <c r="L66" i="13"/>
  <c r="B68" i="13" s="1"/>
  <c r="E75" i="12"/>
  <c r="O78" i="12"/>
  <c r="O85" i="12" s="1"/>
  <c r="E86" i="12" s="1"/>
  <c r="N78" i="12"/>
  <c r="N85" i="12" s="1"/>
  <c r="D86" i="12" s="1"/>
  <c r="D75" i="12"/>
  <c r="B75" i="12"/>
  <c r="L78" i="12"/>
  <c r="L85" i="12" s="1"/>
  <c r="B86" i="12" s="1"/>
  <c r="A49" i="12"/>
  <c r="P44" i="12"/>
  <c r="R44" i="12" s="1"/>
  <c r="M71" i="12"/>
  <c r="C74" i="12" s="1"/>
  <c r="M66" i="12"/>
  <c r="C68" i="12" s="1"/>
  <c r="C63" i="12"/>
  <c r="O78" i="11"/>
  <c r="O85" i="11" s="1"/>
  <c r="E86" i="11" s="1"/>
  <c r="E75" i="11"/>
  <c r="M71" i="11"/>
  <c r="C74" i="11" s="1"/>
  <c r="M66" i="11"/>
  <c r="C68" i="11" s="1"/>
  <c r="C63" i="11"/>
  <c r="N78" i="11"/>
  <c r="N85" i="11" s="1"/>
  <c r="D86" i="11" s="1"/>
  <c r="D75" i="11"/>
  <c r="L78" i="11"/>
  <c r="L85" i="11" s="1"/>
  <c r="B86" i="11" s="1"/>
  <c r="B75" i="11"/>
  <c r="A49" i="11"/>
  <c r="P44" i="11"/>
  <c r="R44" i="11" s="1"/>
  <c r="B50" i="10"/>
  <c r="L53" i="10"/>
  <c r="B62" i="10" s="1"/>
  <c r="N71" i="10"/>
  <c r="D74" i="10" s="1"/>
  <c r="N66" i="10"/>
  <c r="D68" i="10" s="1"/>
  <c r="D63" i="10"/>
  <c r="M71" i="10"/>
  <c r="C74" i="10" s="1"/>
  <c r="M66" i="10"/>
  <c r="C68" i="10" s="1"/>
  <c r="C63" i="10"/>
  <c r="A49" i="10"/>
  <c r="P44" i="10"/>
  <c r="R44" i="10" s="1"/>
  <c r="E63" i="10"/>
  <c r="O71" i="10"/>
  <c r="E74" i="10" s="1"/>
  <c r="O66" i="10"/>
  <c r="E68" i="10" s="1"/>
  <c r="M72" i="9"/>
  <c r="C75" i="9" s="1"/>
  <c r="M67" i="9"/>
  <c r="C69" i="9" s="1"/>
  <c r="C64" i="9"/>
  <c r="E64" i="9"/>
  <c r="O72" i="9"/>
  <c r="E75" i="9" s="1"/>
  <c r="O67" i="9"/>
  <c r="E69" i="9" s="1"/>
  <c r="P44" i="9"/>
  <c r="R44" i="9" s="1"/>
  <c r="A49" i="9"/>
  <c r="L67" i="9"/>
  <c r="B69" i="9" s="1"/>
  <c r="B64" i="9"/>
  <c r="L72" i="9"/>
  <c r="B75" i="9" s="1"/>
  <c r="N72" i="9"/>
  <c r="D75" i="9" s="1"/>
  <c r="N67" i="9"/>
  <c r="D69" i="9" s="1"/>
  <c r="D64" i="9"/>
  <c r="G87" i="4"/>
  <c r="A13" i="4"/>
  <c r="F83" i="4"/>
  <c r="H83" i="4" s="1"/>
  <c r="A12" i="4"/>
  <c r="F81" i="4"/>
  <c r="H81" i="4" s="1"/>
  <c r="F82" i="4"/>
  <c r="F40" i="7"/>
  <c r="H40" i="7" s="1"/>
  <c r="K44" i="7"/>
  <c r="C80" i="4"/>
  <c r="B12" i="4"/>
  <c r="D80" i="4"/>
  <c r="C12" i="4"/>
  <c r="D12" i="4"/>
  <c r="P84" i="4"/>
  <c r="R84" i="4" s="1"/>
  <c r="P85" i="4"/>
  <c r="R85" i="4" s="1"/>
  <c r="E80" i="4"/>
  <c r="A80" i="4"/>
  <c r="F56" i="4"/>
  <c r="H56" i="4" s="1"/>
  <c r="P57" i="4"/>
  <c r="R57" i="4" s="1"/>
  <c r="P59" i="4"/>
  <c r="R59" i="4" s="1"/>
  <c r="P55" i="4"/>
  <c r="R55" i="4" s="1"/>
  <c r="P47" i="4"/>
  <c r="R47" i="4" s="1"/>
  <c r="P46" i="4"/>
  <c r="R46" i="4" s="1"/>
  <c r="P45" i="4"/>
  <c r="R45" i="4" s="1"/>
  <c r="B8" i="4"/>
  <c r="C8" i="4"/>
  <c r="D8" i="4"/>
  <c r="E8" i="4"/>
  <c r="A8" i="4"/>
  <c r="F74" i="4"/>
  <c r="H74" i="4" s="1"/>
  <c r="F73" i="4"/>
  <c r="H73" i="4" s="1"/>
  <c r="F68" i="4"/>
  <c r="H68" i="4" s="1"/>
  <c r="H15" i="4"/>
  <c r="F11" i="4"/>
  <c r="H11" i="4" s="1"/>
  <c r="D9" i="4"/>
  <c r="R21" i="4"/>
  <c r="R20" i="4"/>
  <c r="F63" i="22" l="1"/>
  <c r="H63" i="22" s="1"/>
  <c r="K67" i="22"/>
  <c r="K72" i="22"/>
  <c r="A64" i="22"/>
  <c r="F64" i="22" s="1"/>
  <c r="H64" i="22" s="1"/>
  <c r="A69" i="20"/>
  <c r="F69" i="20" s="1"/>
  <c r="H69" i="20" s="1"/>
  <c r="A75" i="20"/>
  <c r="K79" i="20" s="1"/>
  <c r="A75" i="19"/>
  <c r="K79" i="19" s="1"/>
  <c r="A69" i="19"/>
  <c r="F69" i="19" s="1"/>
  <c r="H69" i="19" s="1"/>
  <c r="M71" i="7"/>
  <c r="C74" i="7" s="1"/>
  <c r="C63" i="7"/>
  <c r="M66" i="7"/>
  <c r="C68" i="7" s="1"/>
  <c r="B63" i="7"/>
  <c r="L66" i="7"/>
  <c r="B68" i="7" s="1"/>
  <c r="L71" i="7"/>
  <c r="B74" i="7" s="1"/>
  <c r="E63" i="7"/>
  <c r="O71" i="7"/>
  <c r="E74" i="7" s="1"/>
  <c r="O66" i="7"/>
  <c r="E68" i="7" s="1"/>
  <c r="N71" i="7"/>
  <c r="D74" i="7" s="1"/>
  <c r="D63" i="7"/>
  <c r="N66" i="7"/>
  <c r="D68" i="7" s="1"/>
  <c r="C77" i="15"/>
  <c r="M80" i="15"/>
  <c r="M87" i="15" s="1"/>
  <c r="C88" i="15" s="1"/>
  <c r="L80" i="15"/>
  <c r="L87" i="15" s="1"/>
  <c r="B88" i="15" s="1"/>
  <c r="B77" i="15"/>
  <c r="F64" i="15"/>
  <c r="H64" i="15" s="1"/>
  <c r="K73" i="15"/>
  <c r="K68" i="15"/>
  <c r="A65" i="15"/>
  <c r="F65" i="15" s="1"/>
  <c r="H65" i="15" s="1"/>
  <c r="N80" i="15"/>
  <c r="N87" i="15" s="1"/>
  <c r="D88" i="15" s="1"/>
  <c r="D77" i="15"/>
  <c r="C75" i="14"/>
  <c r="M78" i="14"/>
  <c r="M85" i="14" s="1"/>
  <c r="C86" i="14" s="1"/>
  <c r="O78" i="14"/>
  <c r="O85" i="14" s="1"/>
  <c r="E86" i="14" s="1"/>
  <c r="E75" i="14"/>
  <c r="A62" i="14"/>
  <c r="P53" i="14"/>
  <c r="R53" i="14" s="1"/>
  <c r="L78" i="14"/>
  <c r="L85" i="14" s="1"/>
  <c r="B86" i="14" s="1"/>
  <c r="B75" i="14"/>
  <c r="A62" i="13"/>
  <c r="P53" i="13"/>
  <c r="R53" i="13" s="1"/>
  <c r="L78" i="13"/>
  <c r="L85" i="13" s="1"/>
  <c r="B86" i="13" s="1"/>
  <c r="B75" i="13"/>
  <c r="C75" i="13"/>
  <c r="M78" i="13"/>
  <c r="M85" i="13" s="1"/>
  <c r="C86" i="13" s="1"/>
  <c r="N78" i="13"/>
  <c r="N85" i="13" s="1"/>
  <c r="D86" i="13" s="1"/>
  <c r="D75" i="13"/>
  <c r="C75" i="12"/>
  <c r="M78" i="12"/>
  <c r="M85" i="12" s="1"/>
  <c r="C86" i="12" s="1"/>
  <c r="A50" i="12"/>
  <c r="F50" i="12" s="1"/>
  <c r="H50" i="12" s="1"/>
  <c r="F49" i="12"/>
  <c r="H49" i="12" s="1"/>
  <c r="K53" i="12"/>
  <c r="A50" i="11"/>
  <c r="F50" i="11" s="1"/>
  <c r="H50" i="11" s="1"/>
  <c r="K53" i="11"/>
  <c r="F49" i="11"/>
  <c r="H49" i="11" s="1"/>
  <c r="C75" i="11"/>
  <c r="M78" i="11"/>
  <c r="M85" i="11" s="1"/>
  <c r="C86" i="11" s="1"/>
  <c r="M78" i="10"/>
  <c r="M85" i="10" s="1"/>
  <c r="C86" i="10" s="1"/>
  <c r="C75" i="10"/>
  <c r="L66" i="10"/>
  <c r="B68" i="10" s="1"/>
  <c r="B63" i="10"/>
  <c r="L71" i="10"/>
  <c r="B74" i="10" s="1"/>
  <c r="N78" i="10"/>
  <c r="N85" i="10" s="1"/>
  <c r="D86" i="10" s="1"/>
  <c r="D75" i="10"/>
  <c r="O78" i="10"/>
  <c r="O85" i="10" s="1"/>
  <c r="E86" i="10" s="1"/>
  <c r="E75" i="10"/>
  <c r="F49" i="10"/>
  <c r="H49" i="10" s="1"/>
  <c r="K53" i="10"/>
  <c r="A50" i="10"/>
  <c r="F50" i="10" s="1"/>
  <c r="H50" i="10" s="1"/>
  <c r="B76" i="9"/>
  <c r="L79" i="9"/>
  <c r="L86" i="9" s="1"/>
  <c r="B87" i="9" s="1"/>
  <c r="N79" i="9"/>
  <c r="N86" i="9" s="1"/>
  <c r="D87" i="9" s="1"/>
  <c r="D76" i="9"/>
  <c r="F49" i="9"/>
  <c r="H49" i="9" s="1"/>
  <c r="K53" i="9"/>
  <c r="A50" i="9"/>
  <c r="F50" i="9" s="1"/>
  <c r="H50" i="9" s="1"/>
  <c r="O79" i="9"/>
  <c r="O86" i="9" s="1"/>
  <c r="E87" i="9" s="1"/>
  <c r="E76" i="9"/>
  <c r="M79" i="9"/>
  <c r="M86" i="9" s="1"/>
  <c r="C87" i="9" s="1"/>
  <c r="C76" i="9"/>
  <c r="A49" i="7"/>
  <c r="A50" i="7" s="1"/>
  <c r="F50" i="7" s="1"/>
  <c r="H50" i="7" s="1"/>
  <c r="P44" i="7"/>
  <c r="R44" i="7" s="1"/>
  <c r="H16" i="4"/>
  <c r="R19" i="4"/>
  <c r="R18" i="4"/>
  <c r="B36" i="4"/>
  <c r="B34" i="4" s="1"/>
  <c r="A29" i="4"/>
  <c r="F80" i="4"/>
  <c r="H80" i="4" s="1"/>
  <c r="F57" i="4"/>
  <c r="H57" i="4" s="1"/>
  <c r="F59" i="4"/>
  <c r="H59" i="4" s="1"/>
  <c r="E29" i="4"/>
  <c r="B29" i="4"/>
  <c r="C36" i="4"/>
  <c r="C34" i="4" s="1"/>
  <c r="N58" i="4"/>
  <c r="N54" i="4" s="1"/>
  <c r="P48" i="4"/>
  <c r="R48" i="4" s="1"/>
  <c r="K58" i="4"/>
  <c r="K54" i="4" s="1"/>
  <c r="E58" i="4"/>
  <c r="E54" i="4" s="1"/>
  <c r="F55" i="4"/>
  <c r="H55" i="4" s="1"/>
  <c r="F10" i="4"/>
  <c r="H10" i="4" s="1"/>
  <c r="L58" i="4"/>
  <c r="L54" i="4" s="1"/>
  <c r="O58" i="4"/>
  <c r="O54" i="4" s="1"/>
  <c r="A58" i="4"/>
  <c r="A54" i="4" s="1"/>
  <c r="C58" i="4"/>
  <c r="C54" i="4" s="1"/>
  <c r="F60" i="4"/>
  <c r="H60" i="4" s="1"/>
  <c r="F35" i="4"/>
  <c r="F39" i="4"/>
  <c r="H39" i="4" s="1"/>
  <c r="F48" i="4"/>
  <c r="H48" i="4" s="1"/>
  <c r="P56" i="4"/>
  <c r="R56" i="4" s="1"/>
  <c r="F61" i="4"/>
  <c r="H61" i="4" s="1"/>
  <c r="E9" i="4"/>
  <c r="F38" i="4"/>
  <c r="P60" i="4"/>
  <c r="R60" i="4" s="1"/>
  <c r="F12" i="4"/>
  <c r="H12" i="4" s="1"/>
  <c r="D29" i="4"/>
  <c r="F37" i="4"/>
  <c r="M58" i="4"/>
  <c r="M54" i="4" s="1"/>
  <c r="F62" i="4"/>
  <c r="H62" i="4" s="1"/>
  <c r="D58" i="4"/>
  <c r="D54" i="4" s="1"/>
  <c r="B58" i="4"/>
  <c r="B54" i="4" s="1"/>
  <c r="P62" i="4"/>
  <c r="R62" i="4" s="1"/>
  <c r="C29" i="4"/>
  <c r="E36" i="4"/>
  <c r="E34" i="4" s="1"/>
  <c r="M7" i="4"/>
  <c r="A36" i="4"/>
  <c r="D36" i="4"/>
  <c r="D34" i="4" s="1"/>
  <c r="N7" i="4"/>
  <c r="O7" i="4"/>
  <c r="K7" i="4"/>
  <c r="L7" i="4"/>
  <c r="F8" i="4"/>
  <c r="H8" i="4" s="1"/>
  <c r="F28" i="4"/>
  <c r="H28" i="4" s="1"/>
  <c r="P27" i="4"/>
  <c r="R27" i="4" s="1"/>
  <c r="F13" i="4"/>
  <c r="H13" i="4" s="1"/>
  <c r="C9" i="4"/>
  <c r="K86" i="19" l="1"/>
  <c r="P86" i="19" s="1"/>
  <c r="R86" i="19" s="1"/>
  <c r="P79" i="19"/>
  <c r="R79" i="19" s="1"/>
  <c r="K86" i="20"/>
  <c r="P86" i="20" s="1"/>
  <c r="R86" i="20" s="1"/>
  <c r="P79" i="20"/>
  <c r="R79" i="20" s="1"/>
  <c r="A76" i="19"/>
  <c r="F76" i="19" s="1"/>
  <c r="H76" i="19" s="1"/>
  <c r="F75" i="19"/>
  <c r="H75" i="19" s="1"/>
  <c r="F75" i="20"/>
  <c r="H75" i="20" s="1"/>
  <c r="A76" i="20"/>
  <c r="F76" i="20" s="1"/>
  <c r="H76" i="20" s="1"/>
  <c r="A69" i="22"/>
  <c r="F69" i="22" s="1"/>
  <c r="H69" i="22" s="1"/>
  <c r="P67" i="22"/>
  <c r="R67" i="22" s="1"/>
  <c r="P72" i="22"/>
  <c r="R72" i="22" s="1"/>
  <c r="A75" i="22"/>
  <c r="N78" i="7"/>
  <c r="N85" i="7" s="1"/>
  <c r="D86" i="7" s="1"/>
  <c r="D75" i="7"/>
  <c r="L78" i="7"/>
  <c r="L85" i="7" s="1"/>
  <c r="B86" i="7" s="1"/>
  <c r="B75" i="7"/>
  <c r="O78" i="7"/>
  <c r="O85" i="7" s="1"/>
  <c r="E86" i="7" s="1"/>
  <c r="E75" i="7"/>
  <c r="M78" i="7"/>
  <c r="M85" i="7" s="1"/>
  <c r="C86" i="7" s="1"/>
  <c r="C75" i="7"/>
  <c r="N33" i="4"/>
  <c r="D30" i="4"/>
  <c r="K33" i="4"/>
  <c r="A30" i="4"/>
  <c r="L33" i="4"/>
  <c r="B30" i="4"/>
  <c r="M33" i="4"/>
  <c r="C30" i="4"/>
  <c r="O33" i="4"/>
  <c r="E40" i="4" s="1"/>
  <c r="E30" i="4"/>
  <c r="A76" i="15"/>
  <c r="P73" i="15"/>
  <c r="R73" i="15" s="1"/>
  <c r="A70" i="15"/>
  <c r="F70" i="15" s="1"/>
  <c r="H70" i="15" s="1"/>
  <c r="P68" i="15"/>
  <c r="R68" i="15" s="1"/>
  <c r="F62" i="14"/>
  <c r="H62" i="14" s="1"/>
  <c r="K71" i="14"/>
  <c r="K66" i="14"/>
  <c r="A63" i="14"/>
  <c r="F63" i="14" s="1"/>
  <c r="H63" i="14" s="1"/>
  <c r="F62" i="13"/>
  <c r="H62" i="13" s="1"/>
  <c r="K71" i="13"/>
  <c r="K66" i="13"/>
  <c r="A63" i="13"/>
  <c r="F63" i="13" s="1"/>
  <c r="H63" i="13" s="1"/>
  <c r="A62" i="12"/>
  <c r="P53" i="12"/>
  <c r="R53" i="12" s="1"/>
  <c r="A62" i="11"/>
  <c r="P53" i="11"/>
  <c r="R53" i="11" s="1"/>
  <c r="A62" i="10"/>
  <c r="P53" i="10"/>
  <c r="R53" i="10" s="1"/>
  <c r="B75" i="10"/>
  <c r="L78" i="10"/>
  <c r="L85" i="10" s="1"/>
  <c r="B86" i="10" s="1"/>
  <c r="A63" i="9"/>
  <c r="P53" i="9"/>
  <c r="R53" i="9" s="1"/>
  <c r="K53" i="7"/>
  <c r="F49" i="7"/>
  <c r="H49" i="7" s="1"/>
  <c r="B40" i="4"/>
  <c r="R17" i="4"/>
  <c r="H14" i="4"/>
  <c r="P58" i="4"/>
  <c r="R58" i="4" s="1"/>
  <c r="P33" i="4"/>
  <c r="R33" i="4" s="1"/>
  <c r="F29" i="4"/>
  <c r="H29" i="4" s="1"/>
  <c r="P7" i="4"/>
  <c r="R7" i="4" s="1"/>
  <c r="F23" i="4" s="1"/>
  <c r="H23" i="4" s="1"/>
  <c r="D40" i="4"/>
  <c r="F9" i="4"/>
  <c r="H9" i="4" s="1"/>
  <c r="C40" i="4"/>
  <c r="F58" i="4"/>
  <c r="H58" i="4" s="1"/>
  <c r="F54" i="4"/>
  <c r="H54" i="4" s="1"/>
  <c r="A34" i="4"/>
  <c r="F36" i="4"/>
  <c r="P54" i="4"/>
  <c r="R54" i="4" s="1"/>
  <c r="A76" i="22" l="1"/>
  <c r="F76" i="22" s="1"/>
  <c r="H76" i="22" s="1"/>
  <c r="F75" i="22"/>
  <c r="H75" i="22" s="1"/>
  <c r="K79" i="22"/>
  <c r="O44" i="4"/>
  <c r="E49" i="4" s="1"/>
  <c r="E41" i="4"/>
  <c r="N44" i="4"/>
  <c r="D49" i="4" s="1"/>
  <c r="D41" i="4"/>
  <c r="L44" i="4"/>
  <c r="B49" i="4" s="1"/>
  <c r="B41" i="4"/>
  <c r="M44" i="4"/>
  <c r="C49" i="4" s="1"/>
  <c r="C41" i="4"/>
  <c r="F30" i="4"/>
  <c r="H30" i="4" s="1"/>
  <c r="F76" i="15"/>
  <c r="H76" i="15" s="1"/>
  <c r="K80" i="15"/>
  <c r="A77" i="15"/>
  <c r="F77" i="15" s="1"/>
  <c r="H77" i="15" s="1"/>
  <c r="A74" i="14"/>
  <c r="P71" i="14"/>
  <c r="R71" i="14" s="1"/>
  <c r="A68" i="14"/>
  <c r="F68" i="14" s="1"/>
  <c r="H68" i="14" s="1"/>
  <c r="P66" i="14"/>
  <c r="R66" i="14" s="1"/>
  <c r="A74" i="13"/>
  <c r="P71" i="13"/>
  <c r="R71" i="13" s="1"/>
  <c r="A68" i="13"/>
  <c r="F68" i="13" s="1"/>
  <c r="H68" i="13" s="1"/>
  <c r="P66" i="13"/>
  <c r="R66" i="13" s="1"/>
  <c r="K66" i="12"/>
  <c r="F62" i="12"/>
  <c r="H62" i="12" s="1"/>
  <c r="A63" i="12"/>
  <c r="F63" i="12" s="1"/>
  <c r="H63" i="12" s="1"/>
  <c r="K71" i="12"/>
  <c r="F62" i="11"/>
  <c r="H62" i="11" s="1"/>
  <c r="K71" i="11"/>
  <c r="K66" i="11"/>
  <c r="A63" i="11"/>
  <c r="F63" i="11" s="1"/>
  <c r="H63" i="11" s="1"/>
  <c r="A63" i="10"/>
  <c r="F63" i="10" s="1"/>
  <c r="H63" i="10" s="1"/>
  <c r="K71" i="10"/>
  <c r="F62" i="10"/>
  <c r="H62" i="10" s="1"/>
  <c r="K66" i="10"/>
  <c r="A64" i="9"/>
  <c r="F64" i="9" s="1"/>
  <c r="H64" i="9" s="1"/>
  <c r="K72" i="9"/>
  <c r="F63" i="9"/>
  <c r="H63" i="9" s="1"/>
  <c r="K67" i="9"/>
  <c r="P53" i="7"/>
  <c r="R53" i="7" s="1"/>
  <c r="A62" i="7"/>
  <c r="A63" i="7" s="1"/>
  <c r="F63" i="7" s="1"/>
  <c r="H63" i="7" s="1"/>
  <c r="F22" i="4"/>
  <c r="H22" i="4" s="1"/>
  <c r="A40" i="4"/>
  <c r="A41" i="4" s="1"/>
  <c r="F34" i="4"/>
  <c r="H37" i="4"/>
  <c r="H38" i="4"/>
  <c r="P79" i="22" l="1"/>
  <c r="R79" i="22" s="1"/>
  <c r="K86" i="22"/>
  <c r="A87" i="20"/>
  <c r="F87" i="20" s="1"/>
  <c r="H87" i="20" s="1"/>
  <c r="A87" i="19"/>
  <c r="F87" i="19" s="1"/>
  <c r="H87" i="19" s="1"/>
  <c r="M53" i="4"/>
  <c r="C63" i="4" s="1"/>
  <c r="C50" i="4"/>
  <c r="L53" i="4"/>
  <c r="B63" i="4" s="1"/>
  <c r="B50" i="4"/>
  <c r="O53" i="4"/>
  <c r="E63" i="4" s="1"/>
  <c r="E50" i="4"/>
  <c r="F41" i="4"/>
  <c r="H41" i="4" s="1"/>
  <c r="N53" i="4"/>
  <c r="D63" i="4" s="1"/>
  <c r="D50" i="4"/>
  <c r="K87" i="15"/>
  <c r="P80" i="15"/>
  <c r="R80" i="15" s="1"/>
  <c r="F74" i="14"/>
  <c r="H74" i="14" s="1"/>
  <c r="K78" i="14"/>
  <c r="A75" i="14"/>
  <c r="F75" i="14" s="1"/>
  <c r="H75" i="14" s="1"/>
  <c r="F74" i="13"/>
  <c r="H74" i="13" s="1"/>
  <c r="K78" i="13"/>
  <c r="A75" i="13"/>
  <c r="F75" i="13" s="1"/>
  <c r="H75" i="13" s="1"/>
  <c r="A68" i="12"/>
  <c r="F68" i="12" s="1"/>
  <c r="H68" i="12" s="1"/>
  <c r="P66" i="12"/>
  <c r="R66" i="12" s="1"/>
  <c r="A74" i="12"/>
  <c r="P71" i="12"/>
  <c r="R71" i="12" s="1"/>
  <c r="A74" i="11"/>
  <c r="P71" i="11"/>
  <c r="R71" i="11" s="1"/>
  <c r="A68" i="11"/>
  <c r="F68" i="11" s="1"/>
  <c r="H68" i="11" s="1"/>
  <c r="P66" i="11"/>
  <c r="R66" i="11" s="1"/>
  <c r="A74" i="10"/>
  <c r="P71" i="10"/>
  <c r="R71" i="10" s="1"/>
  <c r="P66" i="10"/>
  <c r="R66" i="10" s="1"/>
  <c r="A68" i="10"/>
  <c r="F68" i="10" s="1"/>
  <c r="H68" i="10" s="1"/>
  <c r="A75" i="9"/>
  <c r="P72" i="9"/>
  <c r="R72" i="9" s="1"/>
  <c r="P67" i="9"/>
  <c r="R67" i="9" s="1"/>
  <c r="A69" i="9"/>
  <c r="F69" i="9" s="1"/>
  <c r="H69" i="9" s="1"/>
  <c r="F62" i="7"/>
  <c r="H62" i="7" s="1"/>
  <c r="K66" i="7"/>
  <c r="K71" i="7"/>
  <c r="K44" i="4"/>
  <c r="F40" i="4"/>
  <c r="H40" i="4" s="1"/>
  <c r="H36" i="4"/>
  <c r="A87" i="22" l="1"/>
  <c r="F87" i="22" s="1"/>
  <c r="H87" i="22" s="1"/>
  <c r="P86" i="22"/>
  <c r="R86" i="22" s="1"/>
  <c r="B64" i="4"/>
  <c r="L67" i="4"/>
  <c r="B69" i="4" s="1"/>
  <c r="L72" i="4"/>
  <c r="B75" i="4" s="1"/>
  <c r="D64" i="4"/>
  <c r="N72" i="4"/>
  <c r="D75" i="4" s="1"/>
  <c r="N67" i="4"/>
  <c r="D69" i="4" s="1"/>
  <c r="E64" i="4"/>
  <c r="O67" i="4"/>
  <c r="E69" i="4" s="1"/>
  <c r="O72" i="4"/>
  <c r="E75" i="4" s="1"/>
  <c r="C64" i="4"/>
  <c r="M72" i="4"/>
  <c r="C75" i="4" s="1"/>
  <c r="M67" i="4"/>
  <c r="C69" i="4" s="1"/>
  <c r="A88" i="15"/>
  <c r="F88" i="15" s="1"/>
  <c r="H88" i="15" s="1"/>
  <c r="P87" i="15"/>
  <c r="R87" i="15" s="1"/>
  <c r="K85" i="14"/>
  <c r="P78" i="14"/>
  <c r="R78" i="14" s="1"/>
  <c r="K85" i="13"/>
  <c r="P78" i="13"/>
  <c r="R78" i="13" s="1"/>
  <c r="F74" i="12"/>
  <c r="H74" i="12" s="1"/>
  <c r="K78" i="12"/>
  <c r="A75" i="12"/>
  <c r="F75" i="12" s="1"/>
  <c r="H75" i="12" s="1"/>
  <c r="F74" i="11"/>
  <c r="H74" i="11" s="1"/>
  <c r="K78" i="11"/>
  <c r="A75" i="11"/>
  <c r="F75" i="11" s="1"/>
  <c r="H75" i="11" s="1"/>
  <c r="F74" i="10"/>
  <c r="H74" i="10" s="1"/>
  <c r="K78" i="10"/>
  <c r="A75" i="10"/>
  <c r="F75" i="10" s="1"/>
  <c r="H75" i="10" s="1"/>
  <c r="F75" i="9"/>
  <c r="H75" i="9" s="1"/>
  <c r="K79" i="9"/>
  <c r="A76" i="9"/>
  <c r="F76" i="9" s="1"/>
  <c r="H76" i="9" s="1"/>
  <c r="A68" i="7"/>
  <c r="F68" i="7" s="1"/>
  <c r="H68" i="7" s="1"/>
  <c r="P66" i="7"/>
  <c r="R66" i="7" s="1"/>
  <c r="P71" i="7"/>
  <c r="R71" i="7" s="1"/>
  <c r="A74" i="7"/>
  <c r="A75" i="7" s="1"/>
  <c r="F75" i="7" s="1"/>
  <c r="H75" i="7" s="1"/>
  <c r="A49" i="4"/>
  <c r="A50" i="4" s="1"/>
  <c r="F50" i="4" s="1"/>
  <c r="H50" i="4" s="1"/>
  <c r="P44" i="4"/>
  <c r="R44" i="4" s="1"/>
  <c r="H34" i="4"/>
  <c r="H35" i="4"/>
  <c r="O79" i="4" l="1"/>
  <c r="O86" i="4" s="1"/>
  <c r="E87" i="4" s="1"/>
  <c r="E76" i="4"/>
  <c r="N79" i="4"/>
  <c r="N86" i="4" s="1"/>
  <c r="D87" i="4" s="1"/>
  <c r="D76" i="4"/>
  <c r="M79" i="4"/>
  <c r="M86" i="4" s="1"/>
  <c r="C87" i="4" s="1"/>
  <c r="C76" i="4"/>
  <c r="L79" i="4"/>
  <c r="L86" i="4" s="1"/>
  <c r="B87" i="4" s="1"/>
  <c r="B76" i="4"/>
  <c r="A86" i="14"/>
  <c r="F86" i="14" s="1"/>
  <c r="H86" i="14" s="1"/>
  <c r="P85" i="14"/>
  <c r="R85" i="14" s="1"/>
  <c r="A86" i="13"/>
  <c r="F86" i="13" s="1"/>
  <c r="H86" i="13" s="1"/>
  <c r="P85" i="13"/>
  <c r="R85" i="13" s="1"/>
  <c r="K85" i="12"/>
  <c r="P78" i="12"/>
  <c r="R78" i="12" s="1"/>
  <c r="K85" i="11"/>
  <c r="P78" i="11"/>
  <c r="R78" i="11" s="1"/>
  <c r="K85" i="10"/>
  <c r="P78" i="10"/>
  <c r="R78" i="10" s="1"/>
  <c r="K86" i="9"/>
  <c r="P79" i="9"/>
  <c r="R79" i="9" s="1"/>
  <c r="F74" i="7"/>
  <c r="H74" i="7" s="1"/>
  <c r="K78" i="7"/>
  <c r="K53" i="4"/>
  <c r="F49" i="4"/>
  <c r="H49" i="4" s="1"/>
  <c r="A86" i="12" l="1"/>
  <c r="F86" i="12" s="1"/>
  <c r="H86" i="12" s="1"/>
  <c r="P85" i="12"/>
  <c r="R85" i="12" s="1"/>
  <c r="A86" i="11"/>
  <c r="F86" i="11" s="1"/>
  <c r="H86" i="11" s="1"/>
  <c r="P85" i="11"/>
  <c r="R85" i="11" s="1"/>
  <c r="A86" i="10"/>
  <c r="F86" i="10" s="1"/>
  <c r="H86" i="10" s="1"/>
  <c r="P85" i="10"/>
  <c r="R85" i="10" s="1"/>
  <c r="A87" i="9"/>
  <c r="F87" i="9" s="1"/>
  <c r="H87" i="9" s="1"/>
  <c r="P86" i="9"/>
  <c r="R86" i="9" s="1"/>
  <c r="P78" i="7"/>
  <c r="R78" i="7" s="1"/>
  <c r="K85" i="7"/>
  <c r="P53" i="4"/>
  <c r="R53" i="4" s="1"/>
  <c r="A63" i="4"/>
  <c r="A64" i="4" s="1"/>
  <c r="F64" i="4" s="1"/>
  <c r="H64" i="4" s="1"/>
  <c r="A86" i="7" l="1"/>
  <c r="P85" i="7"/>
  <c r="R85" i="7" s="1"/>
  <c r="K72" i="4"/>
  <c r="K67" i="4"/>
  <c r="F63" i="4"/>
  <c r="H63" i="4" s="1"/>
  <c r="H81" i="7" l="1"/>
  <c r="F24" i="7" s="1"/>
  <c r="H24" i="7" s="1"/>
  <c r="F86" i="7"/>
  <c r="H86" i="7" s="1"/>
  <c r="A69" i="4"/>
  <c r="F69" i="4" s="1"/>
  <c r="H69" i="4" s="1"/>
  <c r="P67" i="4"/>
  <c r="R67" i="4" s="1"/>
  <c r="A75" i="4"/>
  <c r="A76" i="4" s="1"/>
  <c r="F76" i="4" s="1"/>
  <c r="H76" i="4" s="1"/>
  <c r="P72" i="4"/>
  <c r="R72" i="4" s="1"/>
  <c r="K79" i="4" l="1"/>
  <c r="K86" i="4" s="1"/>
  <c r="F75" i="4"/>
  <c r="H75" i="4" s="1"/>
  <c r="P86" i="4" l="1"/>
  <c r="R86" i="4" s="1"/>
  <c r="A87" i="4"/>
  <c r="F87" i="4" s="1"/>
  <c r="P79" i="4"/>
  <c r="R79" i="4" s="1"/>
  <c r="H82" i="4" l="1"/>
  <c r="F24" i="4" s="1"/>
  <c r="H24" i="4" s="1"/>
  <c r="H87" i="4"/>
</calcChain>
</file>

<file path=xl/sharedStrings.xml><?xml version="1.0" encoding="utf-8"?>
<sst xmlns="http://schemas.openxmlformats.org/spreadsheetml/2006/main" count="2623" uniqueCount="205">
  <si>
    <t>S11</t>
  </si>
  <si>
    <t>S12</t>
  </si>
  <si>
    <t>S13</t>
  </si>
  <si>
    <t>S14</t>
  </si>
  <si>
    <t>S15</t>
  </si>
  <si>
    <t>S1</t>
  </si>
  <si>
    <t>B1g</t>
  </si>
  <si>
    <t>D1</t>
  </si>
  <si>
    <t>D11</t>
  </si>
  <si>
    <t>D12</t>
  </si>
  <si>
    <t>D121</t>
  </si>
  <si>
    <t>D122</t>
  </si>
  <si>
    <t>D29</t>
  </si>
  <si>
    <t>B2g/B3g</t>
  </si>
  <si>
    <t>P1</t>
  </si>
  <si>
    <t>P2</t>
  </si>
  <si>
    <t>D2</t>
  </si>
  <si>
    <t>D3</t>
  </si>
  <si>
    <t>D4</t>
  </si>
  <si>
    <t>B5g</t>
  </si>
  <si>
    <t>D5</t>
  </si>
  <si>
    <t>D61</t>
  </si>
  <si>
    <t>D62</t>
  </si>
  <si>
    <t>D7</t>
  </si>
  <si>
    <t>D71</t>
  </si>
  <si>
    <t>D72</t>
  </si>
  <si>
    <t>D75</t>
  </si>
  <si>
    <t>B6g</t>
  </si>
  <si>
    <t>D63</t>
  </si>
  <si>
    <t>B7g</t>
  </si>
  <si>
    <t>D8</t>
  </si>
  <si>
    <t>P3</t>
  </si>
  <si>
    <t>B8g</t>
  </si>
  <si>
    <t>D9r</t>
  </si>
  <si>
    <t>D9p</t>
  </si>
  <si>
    <t>P51g</t>
  </si>
  <si>
    <t>P52 AN12</t>
  </si>
  <si>
    <t>B9</t>
  </si>
  <si>
    <t>D21</t>
  </si>
  <si>
    <t>D31</t>
  </si>
  <si>
    <t>P7</t>
  </si>
  <si>
    <t>P71</t>
  </si>
  <si>
    <t>P72</t>
  </si>
  <si>
    <t>P6</t>
  </si>
  <si>
    <t>P61</t>
  </si>
  <si>
    <t>P62</t>
  </si>
  <si>
    <t>S2</t>
  </si>
  <si>
    <t>P51c</t>
  </si>
  <si>
    <t>D73</t>
  </si>
  <si>
    <t>P5g</t>
  </si>
  <si>
    <t>P52</t>
  </si>
  <si>
    <t>B1n</t>
  </si>
  <si>
    <t>B2n/B3n</t>
  </si>
  <si>
    <t>B5n</t>
  </si>
  <si>
    <t>B6n</t>
  </si>
  <si>
    <t>B8n</t>
  </si>
  <si>
    <t>FISIM</t>
  </si>
  <si>
    <t>E-mail: to.bekturova@aspire.gov.kz</t>
  </si>
  <si>
    <t>Methodological notes</t>
  </si>
  <si>
    <t>Goods and services account is a special summary table. Like all other accounts, it consists of two parts: on the «resources» side the output and imports of goods and services, taxes on products and imports, subsidies on products are recorded; on the «uses» side consumer expenditures on goods and services (intermediate and final), gross fixed capital formation, changes in inventories, and exports are recorded.</t>
  </si>
  <si>
    <t>Production account records transactions directly linked to the production process. In this account the value added is defined, which is the basis for calculating of the gross domestic product, a main aggregate of the development of the economy.</t>
  </si>
  <si>
    <t>Output is the total value of goods and services produced in the economy in the reporting period.</t>
  </si>
  <si>
    <t>Intermediate consumption is equal to the value of goods and services, transformed or totally consumed in the current process of production. The intermediate consumption does not include consumption of fixed capital.</t>
  </si>
  <si>
    <t>Intermediate consumption also covers payments of financial intermediate services indirectly measured (banks).</t>
  </si>
  <si>
    <t>Gross value added is calculated at the level of the economy branches as the difference between output of goods and services and intermediate consumption. The term «gross» means, that the value added includes the value of fixed capital consumed in the process of production.</t>
  </si>
  <si>
    <t>Taxes on products include taxes the rates of which directly depend on the value of goods produced and services rendered. Taxes on products include: value added tax (VAT), sales tax, excise tax, taxes on imported goods and services and others.</t>
  </si>
  <si>
    <t>Subsidies on products are current unrequited payments from the state budget to enterprises provided to those enterprises, which are really producing particular goods and services.</t>
  </si>
  <si>
    <t>Generation of income account reflects primary incomes payable by resident institutional units directly engaged in the process of production of goods and services.</t>
  </si>
  <si>
    <t>Сompensation of employees is determined by the sum of all wages and salaries in cash and / or in kind paid by employers to employees for work performed by them during the reporting period.</t>
  </si>
  <si>
    <t>Other taxes on production consist of all taxes, excluding taxes on products, payable by enterprises in connection with their production process. The rates of these taxes do not directly depend on the volume and profitability of production.</t>
  </si>
  <si>
    <t>Gross (or net) operating surplus of the economy is the part of value added which remains with producers after deducting expenditures related to the compensation of employees and taxes on production. The terms «gross» and «net» in this case indicate that this indicator includes or excludes consumption of fixed capital in the production process.</t>
  </si>
  <si>
    <t>Profit generated as a result of production activity of the enterprises owned by households is called «Gross mixed income», because it reflects both remuneration of work done by the owner of enterprise and entrepreneurial income.</t>
  </si>
  <si>
    <t>Consumption of fixed capital is defined as the decline, during the accounting period, in the current value of fixed assets used in the process of production as a result of physical depreciation, obsolescence or accidental damages.</t>
  </si>
  <si>
    <t>The allocation of primary income account characterizes the distribution of primary income received from production activities and from property among residents (institutional units or sectors).</t>
  </si>
  <si>
    <t>Property income includes income received or paid by institutional units in connection with the lease of financial assets, land and other non-financial assets (subsoil and other natural assets, patents, licenses, etc.).</t>
  </si>
  <si>
    <t>The balance of primary income characterizes the income generated from resident institutional units as a result of their participation in production from property. It is defined as the difference between all primary income received and paid by resident units. At the level of the economy as a whole, the balance of primary income determined on a gross basis, i.e. before deducting consumption of fixed capital, equal to gross national income. The balance of primary income determined on a net basis, i.e. minus consumption of fixed capital, equal to net national income.</t>
  </si>
  <si>
    <t>The secondary distribution of income account reflects the transformation of the primary income balances of the sectors into their disposable income as a result of receipts and transfers of current transfers.</t>
  </si>
  <si>
    <t>A transfer is a transaction where one institutional unit provides a good, service, or asset (financial or non-financial) to another unit without receiving a good, service or asset in return. Distinguish between current and capital transfers. They can be produced in cash and in kind.</t>
  </si>
  <si>
    <t>Current transfers include the following main types: current taxes on income, wealth, etc., social security contributions, social benefits, voluntary contributions and non-capital gifts, fines, etc.</t>
  </si>
  <si>
    <t>Disposable income is the income that an institutional unit disposes of for final consumption and savings. It is equal to the balance of primary income minus income transferred as current transfers plus current transfers received.</t>
  </si>
  <si>
    <t>The redistribution of income in kind account reflects social transfers in kind provided to resident households by government, including social security funds and non-profit institutions serving households (NPISH).</t>
  </si>
  <si>
    <t>The use of disposable income account shows how households, government agencies and NPISHs allocate their disposable income between final consumption expenditure and saving.</t>
  </si>
  <si>
    <t>Final consumption expenditure consists of household final consumption expenditure, government agency final consumption expenditure on individual goods and services, collective services, and final consumption expenditure of non-profit institutions serving households.</t>
  </si>
  <si>
    <t>Household final consumption expenditure includes household expenditure on the purchase of consumer goods and services, as well as the consumption of goods and services in kind produced for themselves (agricultural products of personal subsidiary plots, imputed housing services) and received as wages.</t>
  </si>
  <si>
    <t>Government final consumption expenditure on individual goods and services consists of government spending on consumer goods and services for individual consumption. Such expenses are financed from the state budget and extra-budgetary funds.</t>
  </si>
  <si>
    <t>Final consumption expenditures of general goverment that meet collective needs include services provided from the state budget by enterprises and organizations that meet the needs of not individual households, but society as a whole or certain groups of the population. This indicator includes expenditures on defense, general government, highways, as well as expenditures on non-market science, utilities, services of organizations serving agriculture.</t>
  </si>
  <si>
    <t>Final consumption expenditure by non-profit institutions serving households is the expenditure of public organizations on consumer goods and services provided to households free of charge. This also includes free services provided by enterprises and organizations to their employees in the field of education, health care, and culture.</t>
  </si>
  <si>
    <t>Use of adjusted disposable income account: the resource part reflects the adjusted disposable income transferred from the income redistribution account in kind, and the use side reflects actual final consumption.</t>
  </si>
  <si>
    <t>Gross saving is that part of disposable income that is not spent on final consumption of goods and services.</t>
  </si>
  <si>
    <t>The capital account is the first of the four accumulation accounts. Its function includes accounting for transactions with non-financial assets. These transactions consist of the acquisition of new or existing non-financial assets and the disposal or addition of existing non-financial assets.</t>
  </si>
  <si>
    <t>Capital transfers are gratuitous transfers of ownership of assets (other than cash and tangible assets) or funds to acquire them from one institutional unit to another. Capital transfers are usually one-off and significant transactions involving the acquisition or disposal of assets from participants in the transaction. These include taxes on capital, investment grants, and other capital transfers.</t>
  </si>
  <si>
    <t>Gross fixed capital formation is the investment by resident units of funds in objects of fixed capital to create new income in the future by using them in production.</t>
  </si>
  <si>
    <t>Changes in inventories include changes in inventories, work in progress, finished goods and goods for resale.</t>
  </si>
  <si>
    <t>The change in the value of inventories during a given period is calculated as the difference between the value of inventories at the end and at the beginning of the period, estimated at average market prices for the period in question to eliminate the influence of prices.</t>
  </si>
  <si>
    <t>Net lending (+) or net borrowing (-) represents the excess or deficit of funding sources relative to the net acquisition of nonfinancial assets. At the level of the economy as a whole, net lending or net borrowing measures the amount of resources a country makes available to the “rest of the world” or that the “rest of the world” makes available to a country.</t>
  </si>
  <si>
    <t>The rest of the world account reflects all transactions between resident and non-resident institutional units across all economic activities.</t>
  </si>
  <si>
    <t>million tenge</t>
  </si>
  <si>
    <t>National Accounts of Kazakhstan for 2021, million tenge</t>
  </si>
  <si>
    <t>National Accounts of Kazakhstan for 2010, million tenge</t>
  </si>
  <si>
    <t>National Accounts of Kazakhstan for 2011, million tenge</t>
  </si>
  <si>
    <t>National Accounts of Kazakhstan for 2012, million tenge</t>
  </si>
  <si>
    <t>National Accounts of Kazakhstan for 2013, million tenge</t>
  </si>
  <si>
    <t>National Accounts of Kazakhstan for 2014, million tenge</t>
  </si>
  <si>
    <t>National Accounts of Kazakhstan for 2015, million tenge</t>
  </si>
  <si>
    <t>National Accounts of Kazakhstan for 2016, million tenge</t>
  </si>
  <si>
    <t>National Accounts of Kazakhstan for 2017, million tenge</t>
  </si>
  <si>
    <t>National Accounts of Kazakhstan for 2018, million tenge</t>
  </si>
  <si>
    <t>National Accounts of Kazakhstan for 2019, million tenge</t>
  </si>
  <si>
    <t>National Accounts of Kazakhstan for 2020, million tenge</t>
  </si>
  <si>
    <t>Non-financial corporations</t>
  </si>
  <si>
    <t>Financial corporations</t>
  </si>
  <si>
    <t>General government</t>
  </si>
  <si>
    <t>Households</t>
  </si>
  <si>
    <t>NPISHs</t>
  </si>
  <si>
    <t>Total economy</t>
  </si>
  <si>
    <t>Total</t>
  </si>
  <si>
    <t>Code</t>
  </si>
  <si>
    <t>Rest of the world</t>
  </si>
  <si>
    <t>Transactions and  balancing items</t>
  </si>
  <si>
    <t>Goods and services</t>
  </si>
  <si>
    <t>Uses</t>
  </si>
  <si>
    <t>Resources</t>
  </si>
  <si>
    <t>Output</t>
  </si>
  <si>
    <t>Intermediate consumption</t>
  </si>
  <si>
    <t>Final consumption expenditure</t>
  </si>
  <si>
    <t>Individual consumption expenditure</t>
  </si>
  <si>
    <t>Collective consumption expenditure</t>
  </si>
  <si>
    <t>Gross fixed capital formation</t>
  </si>
  <si>
    <t>Changes in inventories</t>
  </si>
  <si>
    <t>Exports of goods and services</t>
  </si>
  <si>
    <t>Exports of goods</t>
  </si>
  <si>
    <t>Exports of services</t>
  </si>
  <si>
    <t>Imports of goods and services</t>
  </si>
  <si>
    <t>Imports of goods</t>
  </si>
  <si>
    <t>Imports of services</t>
  </si>
  <si>
    <t>Taxes on products</t>
  </si>
  <si>
    <t>Subsidies on products</t>
  </si>
  <si>
    <t>Statistical discrepancy</t>
  </si>
  <si>
    <t>Gross domestic product</t>
  </si>
  <si>
    <t>Net domestic product</t>
  </si>
  <si>
    <t>Production account</t>
  </si>
  <si>
    <t>Gross value added</t>
  </si>
  <si>
    <t>Net value added</t>
  </si>
  <si>
    <t>Generation of income account</t>
  </si>
  <si>
    <t>Compensation of employees</t>
  </si>
  <si>
    <t>Wages and salaries</t>
  </si>
  <si>
    <t>Other taxes on production</t>
  </si>
  <si>
    <t>Operating surplus and Mixed income, gross</t>
  </si>
  <si>
    <t>Operating surplus and Mixed income, net</t>
  </si>
  <si>
    <t>Employers' actual social contributions</t>
  </si>
  <si>
    <t>Employers'  social contributions</t>
  </si>
  <si>
    <t>Employers'  imputed social contributions</t>
  </si>
  <si>
    <t>Allocation of primary income account</t>
  </si>
  <si>
    <t>Taxes on production and imports</t>
  </si>
  <si>
    <t>Subsidies(-)</t>
  </si>
  <si>
    <t>Property income</t>
  </si>
  <si>
    <t>National income, gross</t>
  </si>
  <si>
    <t>National income, net</t>
  </si>
  <si>
    <t>Secondary distribution of income account</t>
  </si>
  <si>
    <t>Current transfers</t>
  </si>
  <si>
    <t>Current taxes on income, wealth, etc.</t>
  </si>
  <si>
    <t>Net social contributions</t>
  </si>
  <si>
    <t>Social benefits other than social transfers in kind</t>
  </si>
  <si>
    <t>Other current transfers</t>
  </si>
  <si>
    <t>Net non-life insurance premiums</t>
  </si>
  <si>
    <t>Non-life insurance claims</t>
  </si>
  <si>
    <t>Miscellaneous current transfers</t>
  </si>
  <si>
    <t>Disposable income, gross</t>
  </si>
  <si>
    <t>Disposable income,net</t>
  </si>
  <si>
    <t>Current transfers within general government</t>
  </si>
  <si>
    <t>Redistribution of income in kind account</t>
  </si>
  <si>
    <t>Social transfers in kind</t>
  </si>
  <si>
    <t>Adjusted disposable income, gross</t>
  </si>
  <si>
    <t>Use of disposable income account</t>
  </si>
  <si>
    <t>Adjustment for the change in pension entitlements</t>
  </si>
  <si>
    <t>Saving, gross</t>
  </si>
  <si>
    <t>Saving, net</t>
  </si>
  <si>
    <t>Capital account</t>
  </si>
  <si>
    <t>Consumption of fixed capital</t>
  </si>
  <si>
    <t>Capital transfers, receivable</t>
  </si>
  <si>
    <t>Capital transfers, payable</t>
  </si>
  <si>
    <t>Net lending (+) / net borrowing (-)</t>
  </si>
  <si>
    <t>Changes in assets</t>
  </si>
  <si>
    <t>Gross  capital  formation</t>
  </si>
  <si>
    <t>Change in net worth due to saving and capital transfers</t>
  </si>
  <si>
    <t>Changes in liabilities and net worth</t>
  </si>
  <si>
    <t>National accounts of the Republic of Kazakhstan</t>
  </si>
  <si>
    <t>Serie 1 National accounts statistics</t>
  </si>
  <si>
    <t>Responsible for release:</t>
  </si>
  <si>
    <t>Department of National Accounts</t>
  </si>
  <si>
    <t xml:space="preserve">A.Nakipbekov </t>
  </si>
  <si>
    <t>tel. +7 7172 74 97 17</t>
  </si>
  <si>
    <t>National Accounts of Kazakhstan for 2022, million tenge</t>
  </si>
  <si>
    <t>Director of the Department</t>
  </si>
  <si>
    <t>P53</t>
  </si>
  <si>
    <t>D39</t>
  </si>
  <si>
    <t>Other taxes on subsidies</t>
  </si>
  <si>
    <t>Acquisition of valuables less disposal</t>
  </si>
  <si>
    <t>National Accounts of Kazakhstan for 2023, million tenge</t>
  </si>
  <si>
    <t>Exe: Bekturova Т.</t>
  </si>
  <si>
    <t>Tel. +7 7172 74  93 04</t>
  </si>
  <si>
    <t>The system of national accounts implemented in the Republic of Kazakhstan is based on the concepts of the 2008 SNA. The essence of the system of national accounts is reduced to the calculation of generalized indicators of the development of sectors of the economy at different stages of the reproduction process and the mutual linking of these indicators with each other. Each stage of reproduction corresponds to a special account or group of accounts. Thus, it is possible to trace the movement of the value of goods and services produced, as well as value added from production to use.</t>
  </si>
  <si>
    <t>№ 4-8/8128-ВН</t>
  </si>
  <si>
    <t>Date of publication: 06.12.2024</t>
  </si>
  <si>
    <t>Date of next publication: 22.12.2025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</si>
</sst>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0&quot;р.&quot;;\-#,##0&quot;р.&quot;"/>
    <numFmt numFmtId="7" formatCode="#,##0.00&quot;р.&quot;;\-#,##0.00&quot;р.&quot;"/>
    <numFmt numFmtId="42" formatCode="_-* #,##0&quot;р.&quot;_-;\-* #,##0&quot;р.&quot;_-;_-* &quot;-&quot;&quot;р.&quot;_-;_-@_-"/>
    <numFmt numFmtId="41" formatCode="_-* #,##0_р_._-;\-* #,##0_р_._-;_-* &quot;-&quot;_р_._-;_-@_-"/>
    <numFmt numFmtId="44" formatCode="_-* #,##0.00&quot;р.&quot;_-;\-* #,##0.00&quot;р.&quot;_-;_-* &quot;-&quot;??&quot;р.&quot;_-;_-@_-"/>
    <numFmt numFmtId="43" formatCode="_-* #,##0.00_р_._-;\-* #,##0.00_р_._-;_-* &quot;-&quot;??_р_._-;_-@_-"/>
    <numFmt numFmtId="164" formatCode="#,##0.0"/>
    <numFmt numFmtId="165" formatCode="0.0"/>
    <numFmt numFmtId="166" formatCode="mmmm\ d\,\ yyyy"/>
    <numFmt numFmtId="167" formatCode="_-* #,##0_?_._-;\-* #,##0_?_._-;_-* &quot;-&quot;_?_._-;_-@_-"/>
    <numFmt numFmtId="168" formatCode="_-* #,##0.00_?_._-;\-* #,##0.00_?_._-;_-* &quot;-&quot;??_?_._-;_-@_-"/>
    <numFmt numFmtId="169" formatCode="_-* #,##0_ð_._-;\-* #,##0_ð_._-;_-* &quot;-&quot;_ð_._-;_-@_-"/>
    <numFmt numFmtId="170" formatCode="_-* #,##0.00_ð_._-;\-* #,##0.00_ð_._-;_-* &quot;-&quot;??_ð_._-;_-@_-"/>
    <numFmt numFmtId="171" formatCode="_-* #,##0\ _р_._-;\-* #,##0\ _р_._-;_-* &quot;-&quot;\ _р_._-;_-@_-"/>
    <numFmt numFmtId="172" formatCode="_(* #,##0.00_);_(* \(#,##0.00\);_(* &quot;-&quot;??_);_(@_)"/>
    <numFmt numFmtId="173" formatCode="###\ ###\ ###\ ###\ ##0"/>
  </numFmts>
  <fonts count="66">
    <font>
      <sz val="11"/>
      <color theme="1"/>
      <name val="Calibri"/>
      <family val="2"/>
      <charset val="204"/>
      <scheme val="minor"/>
    </font>
    <font>
      <sz val="11"/>
      <color theme="1"/>
      <name val="Calibri"/>
      <family val="2"/>
      <scheme val="minor"/>
    </font>
    <font>
      <sz val="10"/>
      <name val="Arial Cyr"/>
      <charset val="204"/>
    </font>
    <font>
      <sz val="11"/>
      <color theme="1"/>
      <name val="Calibri"/>
      <family val="2"/>
      <charset val="204"/>
      <scheme val="minor"/>
    </font>
    <font>
      <sz val="10"/>
      <name val="Arial"/>
      <family val="2"/>
      <charset val="204"/>
    </font>
    <font>
      <sz val="11"/>
      <color indexed="8"/>
      <name val="Calibri"/>
      <family val="2"/>
      <charset val="204"/>
    </font>
    <font>
      <sz val="11"/>
      <color indexed="9"/>
      <name val="Calibri"/>
      <family val="2"/>
      <charset val="204"/>
    </font>
    <font>
      <b/>
      <sz val="18"/>
      <name val="Arial"/>
      <family val="2"/>
      <charset val="204"/>
    </font>
    <font>
      <b/>
      <sz val="12"/>
      <name val="Arial"/>
      <family val="2"/>
      <charset val="204"/>
    </font>
    <font>
      <sz val="12"/>
      <name val="Academy"/>
    </font>
    <font>
      <sz val="8"/>
      <name val="Academy"/>
    </font>
    <font>
      <sz val="10"/>
      <name val="NTHarmonica"/>
      <charset val="204"/>
    </font>
    <font>
      <sz val="10"/>
      <color indexed="8"/>
      <name val="Times New Roman"/>
      <family val="1"/>
      <charset val="204"/>
    </font>
    <font>
      <b/>
      <sz val="10"/>
      <color indexed="8"/>
      <name val="Times New Roman"/>
      <family val="1"/>
      <charset val="204"/>
    </font>
    <font>
      <sz val="10"/>
      <color rgb="FF000000"/>
      <name val="Times New Roman"/>
      <family val="1"/>
      <charset val="204"/>
    </font>
    <font>
      <b/>
      <sz val="10"/>
      <color indexed="8"/>
      <name val="Arial"/>
      <family val="2"/>
    </font>
    <font>
      <b/>
      <sz val="10"/>
      <color indexed="39"/>
      <name val="Arial"/>
      <family val="2"/>
    </font>
    <font>
      <sz val="10"/>
      <color indexed="8"/>
      <name val="Arial"/>
      <family val="2"/>
    </font>
    <font>
      <b/>
      <sz val="12"/>
      <color indexed="8"/>
      <name val="Arial"/>
      <family val="2"/>
      <charset val="204"/>
    </font>
    <font>
      <sz val="10"/>
      <color indexed="8"/>
      <name val="Arial"/>
      <family val="2"/>
      <charset val="204"/>
    </font>
    <font>
      <sz val="10"/>
      <color indexed="39"/>
      <name val="Arial"/>
      <family val="2"/>
    </font>
    <font>
      <sz val="19"/>
      <color indexed="48"/>
      <name val="Arial"/>
      <family val="2"/>
      <charset val="204"/>
    </font>
    <font>
      <sz val="10"/>
      <color indexed="10"/>
      <name val="Arial"/>
      <family val="2"/>
    </font>
    <font>
      <sz val="11"/>
      <color indexed="62"/>
      <name val="Calibri"/>
      <family val="2"/>
      <charset val="204"/>
    </font>
    <font>
      <b/>
      <sz val="11"/>
      <color indexed="63"/>
      <name val="Calibri"/>
      <family val="2"/>
      <charset val="204"/>
    </font>
    <font>
      <b/>
      <sz val="11"/>
      <color indexed="52"/>
      <name val="Calibri"/>
      <family val="2"/>
      <charset val="204"/>
    </font>
    <font>
      <b/>
      <sz val="11"/>
      <color indexed="53"/>
      <name val="Calibri"/>
      <family val="2"/>
      <charset val="204"/>
    </font>
    <font>
      <u/>
      <sz val="10"/>
      <color theme="10"/>
      <name val="Arial Cyr"/>
      <charset val="204"/>
    </font>
    <font>
      <b/>
      <sz val="15"/>
      <color indexed="56"/>
      <name val="Calibri"/>
      <family val="2"/>
      <charset val="204"/>
    </font>
    <font>
      <b/>
      <sz val="15"/>
      <color indexed="62"/>
      <name val="Calibri"/>
      <family val="2"/>
      <charset val="204"/>
    </font>
    <font>
      <b/>
      <sz val="13"/>
      <color indexed="56"/>
      <name val="Calibri"/>
      <family val="2"/>
      <charset val="204"/>
    </font>
    <font>
      <b/>
      <sz val="13"/>
      <color indexed="62"/>
      <name val="Calibri"/>
      <family val="2"/>
      <charset val="204"/>
    </font>
    <font>
      <b/>
      <sz val="11"/>
      <color indexed="56"/>
      <name val="Calibri"/>
      <family val="2"/>
      <charset val="204"/>
    </font>
    <font>
      <b/>
      <sz val="11"/>
      <color indexed="62"/>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b/>
      <sz val="18"/>
      <color indexed="62"/>
      <name val="Cambria"/>
      <family val="2"/>
      <charset val="204"/>
    </font>
    <font>
      <sz val="11"/>
      <color indexed="60"/>
      <name val="Calibri"/>
      <family val="2"/>
      <charset val="204"/>
    </font>
    <font>
      <sz val="10"/>
      <name val="MS Sans Serif"/>
      <family val="2"/>
      <charset val="204"/>
    </font>
    <font>
      <sz val="11"/>
      <color theme="1"/>
      <name val="Calibri"/>
      <family val="2"/>
      <charset val="238"/>
      <scheme val="minor"/>
    </font>
    <font>
      <sz val="11"/>
      <color indexed="8"/>
      <name val="Times New Roman Cyr"/>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53"/>
      <name val="Calibri"/>
      <family val="2"/>
      <charset val="204"/>
    </font>
    <font>
      <sz val="10"/>
      <name val="Helv"/>
    </font>
    <font>
      <sz val="10"/>
      <color indexed="0"/>
      <name val="Helv"/>
    </font>
    <font>
      <sz val="11"/>
      <color indexed="10"/>
      <name val="Calibri"/>
      <family val="2"/>
      <charset val="204"/>
    </font>
    <font>
      <sz val="8"/>
      <name val="Arial Cyr"/>
    </font>
    <font>
      <sz val="11"/>
      <color indexed="17"/>
      <name val="Calibri"/>
      <family val="2"/>
      <charset val="204"/>
    </font>
    <font>
      <sz val="11"/>
      <color indexed="8"/>
      <name val="Calibri"/>
      <family val="2"/>
    </font>
    <font>
      <b/>
      <sz val="14"/>
      <name val="Roboto"/>
      <charset val="204"/>
    </font>
    <font>
      <b/>
      <sz val="20"/>
      <name val="Roboto"/>
      <charset val="204"/>
    </font>
    <font>
      <sz val="14"/>
      <name val="Roboto"/>
      <charset val="204"/>
    </font>
    <font>
      <sz val="8"/>
      <name val="Roboto"/>
      <charset val="204"/>
    </font>
    <font>
      <b/>
      <sz val="8"/>
      <name val="Roboto"/>
      <charset val="204"/>
    </font>
    <font>
      <sz val="8"/>
      <color theme="1"/>
      <name val="Roboto"/>
      <charset val="204"/>
    </font>
    <font>
      <sz val="8"/>
      <color rgb="FFFF0000"/>
      <name val="Roboto"/>
      <charset val="204"/>
    </font>
    <font>
      <b/>
      <sz val="10"/>
      <name val="Roboto"/>
      <charset val="204"/>
    </font>
    <font>
      <sz val="10"/>
      <name val="Roboto"/>
      <charset val="204"/>
    </font>
    <font>
      <sz val="10"/>
      <color rgb="FF000000"/>
      <name val="Roboto"/>
      <charset val="204"/>
    </font>
    <font>
      <b/>
      <sz val="11"/>
      <color theme="1"/>
      <name val="Roboto"/>
      <charset val="204"/>
    </font>
    <font>
      <sz val="11"/>
      <color theme="1"/>
      <name val="Roboto"/>
      <charset val="204"/>
    </font>
    <font>
      <sz val="11"/>
      <name val="Roboto"/>
      <charset val="204"/>
    </font>
    <font>
      <b/>
      <sz val="8"/>
      <color theme="1"/>
      <name val="Roboto"/>
      <charset val="204"/>
    </font>
  </fonts>
  <fills count="39">
    <fill>
      <patternFill patternType="none"/>
    </fill>
    <fill>
      <patternFill patternType="gray125"/>
    </fill>
    <fill>
      <patternFill patternType="solid">
        <fgColor indexed="31"/>
      </patternFill>
    </fill>
    <fill>
      <patternFill patternType="solid">
        <fgColor indexed="40"/>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9"/>
      </patternFill>
    </fill>
    <fill>
      <patternFill patternType="solid">
        <fgColor indexed="27"/>
      </patternFill>
    </fill>
    <fill>
      <patternFill patternType="solid">
        <fgColor indexed="44"/>
      </patternFill>
    </fill>
    <fill>
      <patternFill patternType="solid">
        <fgColor indexed="47"/>
      </patternFill>
    </fill>
    <fill>
      <patternFill patternType="solid">
        <fgColor indexed="54"/>
      </patternFill>
    </fill>
    <fill>
      <patternFill patternType="solid">
        <fgColor indexed="11"/>
      </patternFill>
    </fill>
    <fill>
      <patternFill patternType="solid">
        <fgColor indexed="57"/>
      </patternFill>
    </fill>
    <fill>
      <patternFill patternType="solid">
        <fgColor indexed="22"/>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10"/>
      </patternFill>
    </fill>
    <fill>
      <patternFill patternType="solid">
        <fgColor indexed="53"/>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5"/>
      </patternFill>
    </fill>
    <fill>
      <patternFill patternType="solid">
        <fgColor indexed="62"/>
      </patternFill>
    </fill>
    <fill>
      <patternFill patternType="solid">
        <fgColor indexed="23"/>
      </patternFill>
    </fill>
    <fill>
      <patternFill patternType="solid">
        <fgColor indexed="55"/>
      </patternFill>
    </fill>
    <fill>
      <patternFill patternType="solid">
        <fgColor theme="0"/>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54"/>
      </bottom>
      <diagonal/>
    </border>
    <border>
      <left/>
      <right/>
      <top/>
      <bottom style="medium">
        <color indexed="30"/>
      </bottom>
      <diagonal/>
    </border>
    <border>
      <left/>
      <right/>
      <top/>
      <bottom style="medium">
        <color indexed="54"/>
      </bottom>
      <diagonal/>
    </border>
    <border>
      <left/>
      <right/>
      <top style="thin">
        <color indexed="62"/>
      </top>
      <bottom style="double">
        <color indexed="62"/>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double">
        <color indexed="53"/>
      </bottom>
      <diagonal/>
    </border>
  </borders>
  <cellStyleXfs count="497">
    <xf numFmtId="0" fontId="0" fillId="0" borderId="0"/>
    <xf numFmtId="0" fontId="1"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2"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1" borderId="0" applyNumberFormat="0" applyBorder="0" applyAlignment="0" applyProtection="0"/>
    <xf numFmtId="0" fontId="5" fillId="13"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8" borderId="0" applyNumberFormat="0" applyBorder="0" applyAlignment="0" applyProtection="0"/>
    <xf numFmtId="0" fontId="5" fillId="16"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3"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7" borderId="0" applyNumberFormat="0" applyBorder="0" applyAlignment="0" applyProtection="0"/>
    <xf numFmtId="0" fontId="5" fillId="12"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3"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12"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164" fontId="4" fillId="0" borderId="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3" fontId="4" fillId="0" borderId="0" applyFill="0" applyBorder="0" applyAlignment="0" applyProtection="0"/>
    <xf numFmtId="7" fontId="4" fillId="0" borderId="0" applyFill="0" applyBorder="0" applyAlignment="0" applyProtection="0"/>
    <xf numFmtId="42" fontId="4" fillId="0" borderId="0" applyFont="0" applyFill="0" applyBorder="0" applyAlignment="0" applyProtection="0"/>
    <xf numFmtId="44" fontId="4" fillId="0" borderId="0" applyFont="0" applyFill="0" applyBorder="0" applyAlignment="0" applyProtection="0"/>
    <xf numFmtId="5" fontId="4" fillId="0" borderId="0" applyFill="0" applyBorder="0" applyAlignment="0" applyProtection="0"/>
    <xf numFmtId="166" fontId="4" fillId="0" borderId="0" applyFill="0" applyBorder="0" applyAlignment="0" applyProtection="0"/>
    <xf numFmtId="2" fontId="4" fillId="0" borderId="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lignment wrapText="1"/>
    </xf>
    <xf numFmtId="0" fontId="10" fillId="0" borderId="0"/>
    <xf numFmtId="0" fontId="4" fillId="0" borderId="0" applyNumberFormat="0" applyFill="0" applyBorder="0" applyAlignment="0" applyProtection="0"/>
    <xf numFmtId="167"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0" fontId="4" fillId="0" borderId="0" applyFill="0" applyBorder="0" applyAlignment="0" applyProtection="0"/>
    <xf numFmtId="0" fontId="12" fillId="0" borderId="0">
      <alignment horizontal="center" vertical="center"/>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xf>
    <xf numFmtId="0" fontId="13" fillId="0" borderId="0">
      <alignment horizontal="center" vertical="center"/>
    </xf>
    <xf numFmtId="0" fontId="14" fillId="0" borderId="0">
      <alignment horizontal="right" vertical="center"/>
    </xf>
    <xf numFmtId="0" fontId="13" fillId="0" borderId="0">
      <alignment horizontal="center" vertical="center"/>
    </xf>
    <xf numFmtId="0" fontId="13" fillId="0" borderId="0">
      <alignment horizontal="center" vertical="center"/>
    </xf>
    <xf numFmtId="0" fontId="13" fillId="0" borderId="0">
      <alignment horizontal="center" vertical="center"/>
    </xf>
    <xf numFmtId="0" fontId="13" fillId="0" borderId="0">
      <alignment horizontal="center" vertical="center"/>
    </xf>
    <xf numFmtId="0" fontId="13" fillId="0" borderId="0">
      <alignment horizontal="center" vertical="center"/>
    </xf>
    <xf numFmtId="0" fontId="13" fillId="0" borderId="0">
      <alignment horizontal="center" vertical="center"/>
    </xf>
    <xf numFmtId="4" fontId="15" fillId="22" borderId="4" applyNumberFormat="0" applyProtection="0">
      <alignment vertical="center"/>
    </xf>
    <xf numFmtId="4" fontId="16" fillId="23" borderId="4" applyNumberFormat="0" applyProtection="0">
      <alignment vertical="center"/>
    </xf>
    <xf numFmtId="4" fontId="15" fillId="23" borderId="4" applyNumberFormat="0" applyProtection="0">
      <alignment horizontal="left" vertical="center" indent="1"/>
    </xf>
    <xf numFmtId="0" fontId="15" fillId="23" borderId="4" applyNumberFormat="0" applyProtection="0">
      <alignment horizontal="left" vertical="top" indent="1"/>
    </xf>
    <xf numFmtId="4" fontId="15" fillId="24" borderId="0" applyNumberFormat="0" applyProtection="0">
      <alignment horizontal="left" vertical="center" indent="1"/>
    </xf>
    <xf numFmtId="4" fontId="17" fillId="4" borderId="4" applyNumberFormat="0" applyProtection="0">
      <alignment horizontal="right" vertical="center"/>
    </xf>
    <xf numFmtId="4" fontId="17" fillId="5" borderId="4" applyNumberFormat="0" applyProtection="0">
      <alignment horizontal="right" vertical="center"/>
    </xf>
    <xf numFmtId="4" fontId="17" fillId="25" borderId="4" applyNumberFormat="0" applyProtection="0">
      <alignment horizontal="right" vertical="center"/>
    </xf>
    <xf numFmtId="4" fontId="17" fillId="17" borderId="4" applyNumberFormat="0" applyProtection="0">
      <alignment horizontal="right" vertical="center"/>
    </xf>
    <xf numFmtId="4" fontId="17" fillId="21" borderId="4" applyNumberFormat="0" applyProtection="0">
      <alignment horizontal="right" vertical="center"/>
    </xf>
    <xf numFmtId="4" fontId="17" fillId="26" borderId="4" applyNumberFormat="0" applyProtection="0">
      <alignment horizontal="right" vertical="center"/>
    </xf>
    <xf numFmtId="4" fontId="17" fillId="15" borderId="4" applyNumberFormat="0" applyProtection="0">
      <alignment horizontal="right" vertical="center"/>
    </xf>
    <xf numFmtId="4" fontId="17" fillId="27" borderId="4" applyNumberFormat="0" applyProtection="0">
      <alignment horizontal="right" vertical="center"/>
    </xf>
    <xf numFmtId="4" fontId="17" fillId="14" borderId="4" applyNumberFormat="0" applyProtection="0">
      <alignment horizontal="right" vertical="center"/>
    </xf>
    <xf numFmtId="4" fontId="15" fillId="28" borderId="5" applyNumberFormat="0" applyProtection="0">
      <alignment horizontal="left" vertical="center" indent="1"/>
    </xf>
    <xf numFmtId="4" fontId="17" fillId="29" borderId="0" applyNumberFormat="0" applyProtection="0">
      <alignment horizontal="left" vertical="center" indent="1"/>
    </xf>
    <xf numFmtId="4" fontId="18" fillId="30" borderId="0" applyNumberFormat="0" applyProtection="0">
      <alignment horizontal="left" vertical="center" indent="1"/>
    </xf>
    <xf numFmtId="4" fontId="18" fillId="30" borderId="0" applyNumberFormat="0" applyProtection="0">
      <alignment horizontal="left" vertical="center" indent="1"/>
    </xf>
    <xf numFmtId="4" fontId="18" fillId="30" borderId="0" applyNumberFormat="0" applyProtection="0">
      <alignment horizontal="left" vertical="center" indent="1"/>
    </xf>
    <xf numFmtId="4" fontId="18" fillId="30" borderId="0" applyNumberFormat="0" applyProtection="0">
      <alignment horizontal="left" vertical="center" indent="1"/>
    </xf>
    <xf numFmtId="4" fontId="18" fillId="30" borderId="0" applyNumberFormat="0" applyProtection="0">
      <alignment horizontal="left" vertical="center" indent="1"/>
    </xf>
    <xf numFmtId="4" fontId="17" fillId="3" borderId="4" applyNumberFormat="0" applyProtection="0">
      <alignment horizontal="right" vertical="center"/>
    </xf>
    <xf numFmtId="4" fontId="19" fillId="29" borderId="0" applyNumberFormat="0" applyProtection="0">
      <alignment horizontal="left" vertical="center" indent="1"/>
    </xf>
    <xf numFmtId="4" fontId="19" fillId="29" borderId="0" applyNumberFormat="0" applyProtection="0">
      <alignment horizontal="left" vertical="center" indent="1"/>
    </xf>
    <xf numFmtId="4" fontId="19" fillId="29" borderId="0" applyNumberFormat="0" applyProtection="0">
      <alignment horizontal="left" vertical="center" indent="1"/>
    </xf>
    <xf numFmtId="4" fontId="19" fillId="29" borderId="0" applyNumberFormat="0" applyProtection="0">
      <alignment horizontal="left" vertical="center" indent="1"/>
    </xf>
    <xf numFmtId="4" fontId="19" fillId="29" borderId="0" applyNumberFormat="0" applyProtection="0">
      <alignment horizontal="left" vertical="center" indent="1"/>
    </xf>
    <xf numFmtId="4" fontId="19" fillId="24" borderId="0" applyNumberFormat="0" applyProtection="0">
      <alignment horizontal="left" vertical="center" indent="1"/>
    </xf>
    <xf numFmtId="4" fontId="19" fillId="24" borderId="0" applyNumberFormat="0" applyProtection="0">
      <alignment horizontal="left" vertical="center" indent="1"/>
    </xf>
    <xf numFmtId="4" fontId="19" fillId="24" borderId="0" applyNumberFormat="0" applyProtection="0">
      <alignment horizontal="left" vertical="center" indent="1"/>
    </xf>
    <xf numFmtId="4" fontId="19" fillId="24" borderId="0" applyNumberFormat="0" applyProtection="0">
      <alignment horizontal="left" vertical="center" indent="1"/>
    </xf>
    <xf numFmtId="4" fontId="19" fillId="24" borderId="0" applyNumberFormat="0" applyProtection="0">
      <alignment horizontal="left" vertical="center" indent="1"/>
    </xf>
    <xf numFmtId="0" fontId="4" fillId="30" borderId="4" applyNumberFormat="0" applyProtection="0">
      <alignment horizontal="left" vertical="center" indent="1"/>
    </xf>
    <xf numFmtId="0" fontId="4" fillId="30" borderId="4" applyNumberFormat="0" applyProtection="0">
      <alignment horizontal="left" vertical="center" indent="1"/>
    </xf>
    <xf numFmtId="0" fontId="4" fillId="30" borderId="4" applyNumberFormat="0" applyProtection="0">
      <alignment horizontal="left" vertical="center" indent="1"/>
    </xf>
    <xf numFmtId="0" fontId="4" fillId="30" borderId="4" applyNumberFormat="0" applyProtection="0">
      <alignment horizontal="left" vertical="center" indent="1"/>
    </xf>
    <xf numFmtId="0" fontId="4" fillId="30" borderId="4" applyNumberFormat="0" applyProtection="0">
      <alignment horizontal="left" vertical="center" indent="1"/>
    </xf>
    <xf numFmtId="0" fontId="4" fillId="30" borderId="4" applyNumberFormat="0" applyProtection="0">
      <alignment horizontal="left" vertical="top" indent="1"/>
    </xf>
    <xf numFmtId="0" fontId="4" fillId="30" borderId="4" applyNumberFormat="0" applyProtection="0">
      <alignment horizontal="left" vertical="top" indent="1"/>
    </xf>
    <xf numFmtId="0" fontId="4" fillId="30" borderId="4" applyNumberFormat="0" applyProtection="0">
      <alignment horizontal="left" vertical="top" indent="1"/>
    </xf>
    <xf numFmtId="0" fontId="4" fillId="30" borderId="4" applyNumberFormat="0" applyProtection="0">
      <alignment horizontal="left" vertical="top" indent="1"/>
    </xf>
    <xf numFmtId="0" fontId="4" fillId="30" borderId="4" applyNumberFormat="0" applyProtection="0">
      <alignment horizontal="left" vertical="top" indent="1"/>
    </xf>
    <xf numFmtId="0" fontId="4" fillId="24" borderId="4" applyNumberFormat="0" applyProtection="0">
      <alignment horizontal="left" vertical="center" indent="1"/>
    </xf>
    <xf numFmtId="0" fontId="4" fillId="24" borderId="4" applyNumberFormat="0" applyProtection="0">
      <alignment horizontal="left" vertical="center" indent="1"/>
    </xf>
    <xf numFmtId="0" fontId="4" fillId="24" borderId="4" applyNumberFormat="0" applyProtection="0">
      <alignment horizontal="left" vertical="center" indent="1"/>
    </xf>
    <xf numFmtId="0" fontId="4" fillId="24" borderId="4" applyNumberFormat="0" applyProtection="0">
      <alignment horizontal="left" vertical="center" indent="1"/>
    </xf>
    <xf numFmtId="0" fontId="4" fillId="24" borderId="4" applyNumberFormat="0" applyProtection="0">
      <alignment horizontal="left" vertical="center" indent="1"/>
    </xf>
    <xf numFmtId="0" fontId="4" fillId="24" borderId="4" applyNumberFormat="0" applyProtection="0">
      <alignment horizontal="left" vertical="top" indent="1"/>
    </xf>
    <xf numFmtId="0" fontId="4" fillId="24" borderId="4" applyNumberFormat="0" applyProtection="0">
      <alignment horizontal="left" vertical="top" indent="1"/>
    </xf>
    <xf numFmtId="0" fontId="4" fillId="24" borderId="4" applyNumberFormat="0" applyProtection="0">
      <alignment horizontal="left" vertical="top" indent="1"/>
    </xf>
    <xf numFmtId="0" fontId="4" fillId="24" borderId="4" applyNumberFormat="0" applyProtection="0">
      <alignment horizontal="left" vertical="top" indent="1"/>
    </xf>
    <xf numFmtId="0" fontId="4" fillId="24" borderId="4" applyNumberFormat="0" applyProtection="0">
      <alignment horizontal="left" vertical="top" indent="1"/>
    </xf>
    <xf numFmtId="0" fontId="4" fillId="31" borderId="4" applyNumberFormat="0" applyProtection="0">
      <alignment horizontal="left" vertical="center" indent="1"/>
    </xf>
    <xf numFmtId="0" fontId="4" fillId="31" borderId="4" applyNumberFormat="0" applyProtection="0">
      <alignment horizontal="left" vertical="center" indent="1"/>
    </xf>
    <xf numFmtId="0" fontId="4" fillId="31" borderId="4" applyNumberFormat="0" applyProtection="0">
      <alignment horizontal="left" vertical="center" indent="1"/>
    </xf>
    <xf numFmtId="0" fontId="4" fillId="31" borderId="4" applyNumberFormat="0" applyProtection="0">
      <alignment horizontal="left" vertical="center" indent="1"/>
    </xf>
    <xf numFmtId="0" fontId="4" fillId="31" borderId="4" applyNumberFormat="0" applyProtection="0">
      <alignment horizontal="left" vertical="center" indent="1"/>
    </xf>
    <xf numFmtId="0" fontId="4" fillId="31" borderId="4" applyNumberFormat="0" applyProtection="0">
      <alignment horizontal="left" vertical="top" indent="1"/>
    </xf>
    <xf numFmtId="0" fontId="4" fillId="31" borderId="4" applyNumberFormat="0" applyProtection="0">
      <alignment horizontal="left" vertical="top" indent="1"/>
    </xf>
    <xf numFmtId="0" fontId="4" fillId="31" borderId="4" applyNumberFormat="0" applyProtection="0">
      <alignment horizontal="left" vertical="top" indent="1"/>
    </xf>
    <xf numFmtId="0" fontId="4" fillId="31" borderId="4" applyNumberFormat="0" applyProtection="0">
      <alignment horizontal="left" vertical="top" indent="1"/>
    </xf>
    <xf numFmtId="0" fontId="4" fillId="31" borderId="4" applyNumberFormat="0" applyProtection="0">
      <alignment horizontal="left" vertical="top" indent="1"/>
    </xf>
    <xf numFmtId="0" fontId="4" fillId="32" borderId="4" applyNumberFormat="0" applyProtection="0">
      <alignment horizontal="left" vertical="center" indent="1"/>
    </xf>
    <xf numFmtId="0" fontId="4" fillId="32" borderId="4" applyNumberFormat="0" applyProtection="0">
      <alignment horizontal="left" vertical="center" indent="1"/>
    </xf>
    <xf numFmtId="0" fontId="4" fillId="32" borderId="4" applyNumberFormat="0" applyProtection="0">
      <alignment horizontal="left" vertical="center" indent="1"/>
    </xf>
    <xf numFmtId="0" fontId="4" fillId="32" borderId="4" applyNumberFormat="0" applyProtection="0">
      <alignment horizontal="left" vertical="center" indent="1"/>
    </xf>
    <xf numFmtId="0" fontId="4" fillId="32" borderId="4" applyNumberFormat="0" applyProtection="0">
      <alignment horizontal="left" vertical="center" indent="1"/>
    </xf>
    <xf numFmtId="0" fontId="4" fillId="32" borderId="4" applyNumberFormat="0" applyProtection="0">
      <alignment horizontal="left" vertical="top" indent="1"/>
    </xf>
    <xf numFmtId="0" fontId="4" fillId="32" borderId="4" applyNumberFormat="0" applyProtection="0">
      <alignment horizontal="left" vertical="top" indent="1"/>
    </xf>
    <xf numFmtId="0" fontId="4" fillId="32" borderId="4" applyNumberFormat="0" applyProtection="0">
      <alignment horizontal="left" vertical="top" indent="1"/>
    </xf>
    <xf numFmtId="0" fontId="4" fillId="32" borderId="4" applyNumberFormat="0" applyProtection="0">
      <alignment horizontal="left" vertical="top" indent="1"/>
    </xf>
    <xf numFmtId="0" fontId="4" fillId="32" borderId="4" applyNumberFormat="0" applyProtection="0">
      <alignment horizontal="left" vertical="top" indent="1"/>
    </xf>
    <xf numFmtId="4" fontId="17" fillId="33" borderId="4" applyNumberFormat="0" applyProtection="0">
      <alignment vertical="center"/>
    </xf>
    <xf numFmtId="4" fontId="20" fillId="33" borderId="4" applyNumberFormat="0" applyProtection="0">
      <alignment vertical="center"/>
    </xf>
    <xf numFmtId="4" fontId="17" fillId="33" borderId="4" applyNumberFormat="0" applyProtection="0">
      <alignment horizontal="left" vertical="center" indent="1"/>
    </xf>
    <xf numFmtId="0" fontId="17" fillId="33" borderId="4" applyNumberFormat="0" applyProtection="0">
      <alignment horizontal="left" vertical="top" indent="1"/>
    </xf>
    <xf numFmtId="4" fontId="17" fillId="29" borderId="4" applyNumberFormat="0" applyProtection="0">
      <alignment horizontal="right" vertical="center"/>
    </xf>
    <xf numFmtId="4" fontId="20" fillId="29" borderId="4" applyNumberFormat="0" applyProtection="0">
      <alignment horizontal="right" vertical="center"/>
    </xf>
    <xf numFmtId="4" fontId="17" fillId="3" borderId="4" applyNumberFormat="0" applyProtection="0">
      <alignment horizontal="left" vertical="center" indent="1"/>
    </xf>
    <xf numFmtId="0" fontId="17" fillId="24" borderId="4" applyNumberFormat="0" applyProtection="0">
      <alignment horizontal="left" vertical="top" indent="1"/>
    </xf>
    <xf numFmtId="4" fontId="21" fillId="34" borderId="0" applyNumberFormat="0" applyProtection="0">
      <alignment horizontal="left" vertical="center" indent="1"/>
    </xf>
    <xf numFmtId="4" fontId="21" fillId="34" borderId="0" applyNumberFormat="0" applyProtection="0">
      <alignment horizontal="left" vertical="center" indent="1"/>
    </xf>
    <xf numFmtId="4" fontId="21" fillId="34" borderId="0" applyNumberFormat="0" applyProtection="0">
      <alignment horizontal="left" vertical="center" indent="1"/>
    </xf>
    <xf numFmtId="4" fontId="21" fillId="34" borderId="0" applyNumberFormat="0" applyProtection="0">
      <alignment horizontal="left" vertical="center" indent="1"/>
    </xf>
    <xf numFmtId="4" fontId="21" fillId="34" borderId="0" applyNumberFormat="0" applyProtection="0">
      <alignment horizontal="left" vertical="center" indent="1"/>
    </xf>
    <xf numFmtId="4" fontId="22" fillId="29" borderId="4" applyNumberFormat="0" applyProtection="0">
      <alignment horizontal="right" vertical="center"/>
    </xf>
    <xf numFmtId="0" fontId="4" fillId="0" borderId="6" applyNumberFormat="0" applyFill="0" applyAlignment="0" applyProtection="0"/>
    <xf numFmtId="0" fontId="6" fillId="35" borderId="0" applyNumberFormat="0" applyBorder="0" applyAlignment="0" applyProtection="0"/>
    <xf numFmtId="0" fontId="6" fillId="20"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36"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6" fillId="17"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23" fillId="12" borderId="7" applyNumberFormat="0" applyAlignment="0" applyProtection="0"/>
    <xf numFmtId="0" fontId="23" fillId="12" borderId="7" applyNumberFormat="0" applyAlignment="0" applyProtection="0"/>
    <xf numFmtId="0" fontId="23" fillId="12" borderId="7" applyNumberFormat="0" applyAlignment="0" applyProtection="0"/>
    <xf numFmtId="0" fontId="23" fillId="12" borderId="7" applyNumberFormat="0" applyAlignment="0" applyProtection="0"/>
    <xf numFmtId="0" fontId="23" fillId="12" borderId="7" applyNumberFormat="0" applyAlignment="0" applyProtection="0"/>
    <xf numFmtId="0" fontId="24" fillId="16" borderId="8" applyNumberFormat="0" applyAlignment="0" applyProtection="0"/>
    <xf numFmtId="0" fontId="24" fillId="9" borderId="8" applyNumberFormat="0" applyAlignment="0" applyProtection="0"/>
    <xf numFmtId="0" fontId="24" fillId="16" borderId="8" applyNumberFormat="0" applyAlignment="0" applyProtection="0"/>
    <xf numFmtId="0" fontId="24" fillId="16" borderId="8" applyNumberFormat="0" applyAlignment="0" applyProtection="0"/>
    <xf numFmtId="0" fontId="24" fillId="16" borderId="8" applyNumberFormat="0" applyAlignment="0" applyProtection="0"/>
    <xf numFmtId="0" fontId="24" fillId="16" borderId="8" applyNumberFormat="0" applyAlignment="0" applyProtection="0"/>
    <xf numFmtId="0" fontId="24" fillId="16" borderId="8" applyNumberFormat="0" applyAlignment="0" applyProtection="0"/>
    <xf numFmtId="0" fontId="25" fillId="16" borderId="7" applyNumberFormat="0" applyAlignment="0" applyProtection="0"/>
    <xf numFmtId="0" fontId="26" fillId="9" borderId="7" applyNumberFormat="0" applyAlignment="0" applyProtection="0"/>
    <xf numFmtId="0" fontId="25" fillId="16" borderId="7" applyNumberFormat="0" applyAlignment="0" applyProtection="0"/>
    <xf numFmtId="0" fontId="25" fillId="16" borderId="7" applyNumberFormat="0" applyAlignment="0" applyProtection="0"/>
    <xf numFmtId="0" fontId="25" fillId="16" borderId="7" applyNumberFormat="0" applyAlignment="0" applyProtection="0"/>
    <xf numFmtId="0" fontId="25" fillId="16" borderId="7" applyNumberFormat="0" applyAlignment="0" applyProtection="0"/>
    <xf numFmtId="0" fontId="25" fillId="16" borderId="7" applyNumberFormat="0" applyAlignment="0" applyProtection="0"/>
    <xf numFmtId="0" fontId="27" fillId="0" borderId="0" applyNumberFormat="0" applyFill="0" applyBorder="0" applyAlignment="0" applyProtection="0">
      <alignment vertical="top"/>
      <protection locked="0"/>
    </xf>
    <xf numFmtId="44" fontId="2" fillId="0" borderId="0" applyFont="0" applyFill="0" applyBorder="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2" fillId="0" borderId="13" applyNumberFormat="0" applyFill="0" applyAlignment="0" applyProtection="0"/>
    <xf numFmtId="0" fontId="33" fillId="0" borderId="14"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15" applyNumberFormat="0" applyFill="0" applyAlignment="0" applyProtection="0"/>
    <xf numFmtId="0" fontId="34" fillId="0" borderId="16"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22" borderId="0" applyNumberFormat="0" applyBorder="0" applyAlignment="0" applyProtection="0"/>
    <xf numFmtId="0" fontId="38" fillId="1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1" fillId="0" borderId="0"/>
    <xf numFmtId="0" fontId="2" fillId="0" borderId="0"/>
    <xf numFmtId="0" fontId="4" fillId="0" borderId="0"/>
    <xf numFmtId="0" fontId="4" fillId="0" borderId="0"/>
    <xf numFmtId="0" fontId="4" fillId="0" borderId="0"/>
    <xf numFmtId="0" fontId="4" fillId="0" borderId="0"/>
    <xf numFmtId="0" fontId="2" fillId="0" borderId="0"/>
    <xf numFmtId="0" fontId="4" fillId="0" borderId="0"/>
    <xf numFmtId="0" fontId="39" fillId="0" borderId="0"/>
    <xf numFmtId="0" fontId="3" fillId="0" borderId="0"/>
    <xf numFmtId="0" fontId="2" fillId="0" borderId="0"/>
    <xf numFmtId="0" fontId="2" fillId="0" borderId="0"/>
    <xf numFmtId="0" fontId="4" fillId="0" borderId="0"/>
    <xf numFmtId="0" fontId="3" fillId="0" borderId="0"/>
    <xf numFmtId="0" fontId="2" fillId="0" borderId="0"/>
    <xf numFmtId="0" fontId="3" fillId="0" borderId="0"/>
    <xf numFmtId="0" fontId="40"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2" fillId="0" borderId="0"/>
    <xf numFmtId="0" fontId="41" fillId="0" borderId="0"/>
    <xf numFmtId="0" fontId="41" fillId="0" borderId="0"/>
    <xf numFmtId="0" fontId="4" fillId="0" borderId="0"/>
    <xf numFmtId="0" fontId="42" fillId="4" borderId="0" applyNumberFormat="0" applyBorder="0" applyAlignment="0" applyProtection="0"/>
    <xf numFmtId="0" fontId="42" fillId="8"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 fillId="7" borderId="18" applyNumberFormat="0" applyFont="0" applyAlignment="0" applyProtection="0"/>
    <xf numFmtId="0" fontId="4" fillId="7" borderId="18" applyNumberFormat="0" applyFont="0" applyAlignment="0" applyProtection="0"/>
    <xf numFmtId="0" fontId="5" fillId="7" borderId="18" applyNumberFormat="0" applyFont="0" applyAlignment="0" applyProtection="0"/>
    <xf numFmtId="0" fontId="5" fillId="7" borderId="18" applyNumberFormat="0" applyFont="0" applyAlignment="0" applyProtection="0"/>
    <xf numFmtId="0" fontId="5" fillId="7" borderId="18" applyNumberFormat="0" applyFont="0" applyAlignment="0" applyProtection="0"/>
    <xf numFmtId="0" fontId="5" fillId="7" borderId="18" applyNumberFormat="0" applyFont="0" applyAlignment="0" applyProtection="0"/>
    <xf numFmtId="0" fontId="5" fillId="7" borderId="18" applyNumberFormat="0" applyFont="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6" fillId="0" borderId="0"/>
    <xf numFmtId="0" fontId="47" fillId="0" borderId="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171" fontId="49" fillId="0" borderId="0" applyFont="0" applyFill="0" applyBorder="0" applyAlignment="0" applyProtection="0"/>
    <xf numFmtId="172" fontId="4" fillId="0" borderId="0" applyFont="0" applyFill="0" applyBorder="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0" fontId="50" fillId="6" borderId="0" applyNumberFormat="0" applyBorder="0" applyAlignment="0" applyProtection="0"/>
    <xf numFmtId="0" fontId="50" fillId="27"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1" fillId="0" borderId="0"/>
  </cellStyleXfs>
  <cellXfs count="99">
    <xf numFmtId="0" fontId="0" fillId="0" borderId="0" xfId="0"/>
    <xf numFmtId="0" fontId="52" fillId="0" borderId="0" xfId="374" applyNumberFormat="1" applyFont="1" applyFill="1" applyBorder="1" applyAlignment="1" applyProtection="1">
      <alignment vertical="top"/>
    </xf>
    <xf numFmtId="0" fontId="52" fillId="0" borderId="0" xfId="374" applyFont="1" applyBorder="1" applyAlignment="1">
      <alignment vertical="top" wrapText="1"/>
    </xf>
    <xf numFmtId="0" fontId="52" fillId="0" borderId="0" xfId="374" applyFont="1" applyBorder="1" applyAlignment="1"/>
    <xf numFmtId="0" fontId="52" fillId="0" borderId="0" xfId="374" applyFont="1" applyBorder="1"/>
    <xf numFmtId="0" fontId="52" fillId="0" borderId="0" xfId="374" applyFont="1"/>
    <xf numFmtId="0" fontId="54" fillId="0" borderId="0" xfId="374" applyFont="1" applyBorder="1" applyAlignment="1">
      <alignment horizontal="left"/>
    </xf>
    <xf numFmtId="0" fontId="54" fillId="0" borderId="0" xfId="374" applyFont="1" applyBorder="1" applyAlignment="1"/>
    <xf numFmtId="0" fontId="52" fillId="0" borderId="0" xfId="374" applyFont="1" applyBorder="1" applyAlignment="1">
      <alignment horizontal="left" vertical="top" wrapText="1"/>
    </xf>
    <xf numFmtId="173" fontId="52" fillId="0" borderId="0" xfId="374" applyNumberFormat="1" applyFont="1" applyBorder="1"/>
    <xf numFmtId="173" fontId="52" fillId="0" borderId="0" xfId="374" applyNumberFormat="1" applyFont="1" applyBorder="1" applyAlignment="1">
      <alignment horizontal="right"/>
    </xf>
    <xf numFmtId="165" fontId="52" fillId="0" borderId="0" xfId="374" applyNumberFormat="1" applyFont="1" applyBorder="1"/>
    <xf numFmtId="0" fontId="52" fillId="0" borderId="0" xfId="374" applyFont="1" applyBorder="1" applyAlignment="1">
      <alignment wrapText="1"/>
    </xf>
    <xf numFmtId="3" fontId="52" fillId="0" borderId="0" xfId="374" applyNumberFormat="1" applyFont="1"/>
    <xf numFmtId="173" fontId="52" fillId="0" borderId="0" xfId="374" applyNumberFormat="1" applyFont="1" applyAlignment="1">
      <alignment horizontal="right"/>
    </xf>
    <xf numFmtId="0" fontId="52" fillId="0" borderId="0" xfId="374" applyFont="1" applyAlignment="1">
      <alignment vertical="top" wrapText="1"/>
    </xf>
    <xf numFmtId="164" fontId="55" fillId="0" borderId="0" xfId="0" applyNumberFormat="1" applyFont="1" applyFill="1" applyAlignment="1">
      <alignment horizontal="right"/>
    </xf>
    <xf numFmtId="164" fontId="56" fillId="0" borderId="0" xfId="0" applyNumberFormat="1" applyFont="1" applyFill="1" applyAlignment="1">
      <alignment horizontal="right"/>
    </xf>
    <xf numFmtId="0" fontId="57" fillId="0" borderId="0" xfId="0" applyFont="1" applyFill="1"/>
    <xf numFmtId="0" fontId="55" fillId="0" borderId="0" xfId="0" applyFont="1" applyFill="1"/>
    <xf numFmtId="164" fontId="56" fillId="0" borderId="1" xfId="0" applyNumberFormat="1" applyFont="1" applyFill="1" applyBorder="1" applyAlignment="1">
      <alignment horizontal="right"/>
    </xf>
    <xf numFmtId="0" fontId="57" fillId="0" borderId="1" xfId="0" applyFont="1" applyFill="1" applyBorder="1"/>
    <xf numFmtId="164" fontId="58" fillId="0" borderId="1" xfId="0" applyNumberFormat="1" applyFont="1" applyFill="1" applyBorder="1" applyAlignment="1">
      <alignment horizontal="right"/>
    </xf>
    <xf numFmtId="164" fontId="55" fillId="0" borderId="1" xfId="0" applyNumberFormat="1" applyFont="1" applyFill="1" applyBorder="1" applyAlignment="1">
      <alignment horizontal="right"/>
    </xf>
    <xf numFmtId="0" fontId="55" fillId="0" borderId="0" xfId="0" applyFont="1" applyFill="1" applyAlignment="1">
      <alignment horizontal="center"/>
    </xf>
    <xf numFmtId="0" fontId="57" fillId="0" borderId="2" xfId="0" applyFont="1" applyBorder="1" applyAlignment="1">
      <alignment horizontal="center" vertical="center" wrapText="1"/>
    </xf>
    <xf numFmtId="164" fontId="57" fillId="0" borderId="2" xfId="0" applyNumberFormat="1" applyFont="1" applyBorder="1"/>
    <xf numFmtId="0" fontId="57" fillId="0" borderId="0" xfId="0" applyFont="1"/>
    <xf numFmtId="0" fontId="54" fillId="0" borderId="0" xfId="2" applyFont="1"/>
    <xf numFmtId="0" fontId="59" fillId="0" borderId="0" xfId="0" applyFont="1" applyAlignment="1">
      <alignment horizontal="center" vertical="top"/>
    </xf>
    <xf numFmtId="0" fontId="60" fillId="0" borderId="0" xfId="2" applyFont="1"/>
    <xf numFmtId="0" fontId="61" fillId="0" borderId="0" xfId="0" applyFont="1" applyFill="1" applyAlignment="1">
      <alignment horizontal="justify" vertical="center" wrapText="1"/>
    </xf>
    <xf numFmtId="0" fontId="60" fillId="0" borderId="0" xfId="0" applyFont="1" applyFill="1" applyAlignment="1">
      <alignment horizontal="justify" vertical="center"/>
    </xf>
    <xf numFmtId="0" fontId="60" fillId="38" borderId="0" xfId="0" applyFont="1" applyFill="1" applyAlignment="1">
      <alignment horizontal="justify" vertical="center"/>
    </xf>
    <xf numFmtId="0" fontId="61" fillId="38" borderId="0" xfId="0" applyFont="1" applyFill="1" applyAlignment="1">
      <alignment horizontal="justify" vertical="center" wrapText="1"/>
    </xf>
    <xf numFmtId="0" fontId="60" fillId="0" borderId="0" xfId="2" applyFont="1" applyAlignment="1">
      <alignment wrapText="1"/>
    </xf>
    <xf numFmtId="0" fontId="62" fillId="0" borderId="0" xfId="0" applyFont="1" applyFill="1" applyAlignment="1"/>
    <xf numFmtId="0" fontId="63" fillId="0" borderId="0" xfId="0" applyFont="1" applyFill="1"/>
    <xf numFmtId="0" fontId="63" fillId="0" borderId="0" xfId="0" applyFont="1" applyFill="1" applyAlignment="1">
      <alignment wrapText="1"/>
    </xf>
    <xf numFmtId="0" fontId="55" fillId="0" borderId="0" xfId="0" applyFont="1" applyFill="1" applyBorder="1" applyAlignment="1">
      <alignment horizontal="center"/>
    </xf>
    <xf numFmtId="49" fontId="55" fillId="0" borderId="0" xfId="0" applyNumberFormat="1" applyFont="1" applyFill="1" applyAlignment="1">
      <alignment horizontal="left" wrapText="1"/>
    </xf>
    <xf numFmtId="164" fontId="63" fillId="0" borderId="0" xfId="0" applyNumberFormat="1" applyFont="1" applyFill="1"/>
    <xf numFmtId="49" fontId="55" fillId="0" borderId="0" xfId="0" applyNumberFormat="1" applyFont="1" applyFill="1" applyAlignment="1">
      <alignment horizontal="left" wrapText="1" indent="1"/>
    </xf>
    <xf numFmtId="0" fontId="55" fillId="0" borderId="0" xfId="0" applyFont="1" applyFill="1" applyBorder="1" applyAlignment="1">
      <alignment horizontal="center" wrapText="1"/>
    </xf>
    <xf numFmtId="49" fontId="55" fillId="0" borderId="0" xfId="0" applyNumberFormat="1" applyFont="1" applyFill="1" applyBorder="1" applyAlignment="1">
      <alignment horizontal="left" wrapText="1"/>
    </xf>
    <xf numFmtId="49" fontId="56" fillId="0" borderId="0" xfId="0" applyNumberFormat="1" applyFont="1" applyFill="1" applyBorder="1" applyAlignment="1">
      <alignment horizontal="left" wrapText="1"/>
    </xf>
    <xf numFmtId="0" fontId="56" fillId="0" borderId="0" xfId="0" applyFont="1" applyFill="1" applyAlignment="1">
      <alignment horizontal="center"/>
    </xf>
    <xf numFmtId="49" fontId="56" fillId="0" borderId="0" xfId="0" applyNumberFormat="1" applyFont="1" applyFill="1" applyAlignment="1">
      <alignment horizontal="left" vertical="center" wrapText="1"/>
    </xf>
    <xf numFmtId="49" fontId="55" fillId="0" borderId="0" xfId="0" applyNumberFormat="1" applyFont="1" applyFill="1" applyAlignment="1">
      <alignment horizontal="left" wrapText="1" indent="2"/>
    </xf>
    <xf numFmtId="49" fontId="56" fillId="0" borderId="0" xfId="0" applyNumberFormat="1" applyFont="1" applyFill="1" applyAlignment="1">
      <alignment horizontal="left" wrapText="1"/>
    </xf>
    <xf numFmtId="0" fontId="64" fillId="0" borderId="0" xfId="0" applyFont="1" applyFill="1"/>
    <xf numFmtId="0" fontId="55" fillId="0" borderId="0" xfId="0" applyFont="1" applyFill="1" applyAlignment="1">
      <alignment horizontal="left" wrapText="1"/>
    </xf>
    <xf numFmtId="0" fontId="55" fillId="0" borderId="0" xfId="0" applyFont="1" applyFill="1" applyAlignment="1">
      <alignment wrapText="1"/>
    </xf>
    <xf numFmtId="0" fontId="56" fillId="0" borderId="1" xfId="0" applyFont="1" applyFill="1" applyBorder="1" applyAlignment="1">
      <alignment horizontal="center"/>
    </xf>
    <xf numFmtId="49" fontId="56" fillId="0" borderId="1" xfId="0" applyNumberFormat="1" applyFont="1" applyFill="1" applyBorder="1" applyAlignment="1">
      <alignment horizontal="left" wrapText="1"/>
    </xf>
    <xf numFmtId="0" fontId="63" fillId="0" borderId="0" xfId="0" applyFont="1" applyFill="1" applyBorder="1"/>
    <xf numFmtId="0" fontId="63" fillId="0" borderId="0" xfId="0" applyFont="1"/>
    <xf numFmtId="0" fontId="55" fillId="0" borderId="0" xfId="0" applyFont="1" applyAlignment="1">
      <alignment horizontal="right"/>
    </xf>
    <xf numFmtId="0" fontId="57" fillId="0" borderId="2" xfId="0" applyFont="1" applyFill="1" applyBorder="1" applyAlignment="1">
      <alignment horizontal="center" vertical="center" wrapText="1"/>
    </xf>
    <xf numFmtId="0" fontId="65" fillId="0" borderId="0" xfId="0" applyFont="1" applyFill="1" applyBorder="1" applyAlignment="1">
      <alignment horizontal="justify"/>
    </xf>
    <xf numFmtId="0" fontId="65" fillId="0" borderId="0" xfId="0" applyFont="1" applyFill="1" applyBorder="1" applyAlignment="1">
      <alignment vertical="top" wrapText="1"/>
    </xf>
    <xf numFmtId="0" fontId="65" fillId="0" borderId="0" xfId="0" applyFont="1" applyFill="1" applyBorder="1" applyAlignment="1">
      <alignment horizontal="left" vertical="top" wrapText="1" indent="1"/>
    </xf>
    <xf numFmtId="0" fontId="57" fillId="0" borderId="0" xfId="0" applyFont="1" applyFill="1" applyBorder="1" applyAlignment="1">
      <alignment vertical="top" wrapText="1"/>
    </xf>
    <xf numFmtId="0" fontId="57" fillId="0" borderId="0" xfId="0" applyFont="1" applyFill="1" applyBorder="1" applyAlignment="1">
      <alignment horizontal="left" vertical="top" wrapText="1" indent="1"/>
    </xf>
    <xf numFmtId="164" fontId="64" fillId="0" borderId="0" xfId="0" applyNumberFormat="1" applyFont="1" applyFill="1"/>
    <xf numFmtId="165" fontId="55" fillId="0" borderId="0" xfId="0" applyNumberFormat="1" applyFont="1" applyFill="1"/>
    <xf numFmtId="0" fontId="64" fillId="0" borderId="0" xfId="0" applyFont="1" applyFill="1" applyBorder="1"/>
    <xf numFmtId="49" fontId="55" fillId="0" borderId="0" xfId="0" applyNumberFormat="1" applyFont="1" applyFill="1" applyAlignment="1">
      <alignment horizontal="left" vertical="center" wrapText="1"/>
    </xf>
    <xf numFmtId="0" fontId="57" fillId="0" borderId="0" xfId="0" applyFont="1" applyFill="1" applyAlignment="1">
      <alignment vertical="top" wrapText="1"/>
    </xf>
    <xf numFmtId="14" fontId="57" fillId="0" borderId="0" xfId="0" applyNumberFormat="1" applyFont="1" applyFill="1" applyAlignment="1">
      <alignment horizontal="left"/>
    </xf>
    <xf numFmtId="0" fontId="57" fillId="0" borderId="3" xfId="425" applyFont="1" applyFill="1" applyBorder="1"/>
    <xf numFmtId="0" fontId="57" fillId="0" borderId="3" xfId="425" applyFont="1" applyFill="1" applyBorder="1" applyAlignment="1">
      <alignment horizontal="left"/>
    </xf>
    <xf numFmtId="0" fontId="57" fillId="0" borderId="0" xfId="425" applyFont="1" applyFill="1" applyBorder="1"/>
    <xf numFmtId="0" fontId="57" fillId="0" borderId="0" xfId="425" applyFont="1"/>
    <xf numFmtId="0" fontId="57" fillId="0" borderId="1" xfId="425" applyFont="1" applyFill="1" applyBorder="1"/>
    <xf numFmtId="0" fontId="57" fillId="0" borderId="1" xfId="425" applyFont="1" applyFill="1" applyBorder="1" applyAlignment="1">
      <alignment horizontal="left"/>
    </xf>
    <xf numFmtId="0" fontId="55" fillId="0" borderId="2" xfId="0" applyFont="1" applyFill="1" applyBorder="1" applyAlignment="1">
      <alignment horizontal="center" vertical="center" wrapText="1"/>
    </xf>
    <xf numFmtId="0" fontId="57" fillId="0" borderId="0" xfId="0" applyFont="1" applyFill="1" applyBorder="1" applyAlignment="1">
      <alignment horizontal="center"/>
    </xf>
    <xf numFmtId="0" fontId="57" fillId="0" borderId="0" xfId="0" applyFont="1" applyFill="1" applyAlignment="1">
      <alignment wrapText="1"/>
    </xf>
    <xf numFmtId="0" fontId="57" fillId="0" borderId="0" xfId="0" applyFont="1" applyFill="1" applyAlignment="1"/>
    <xf numFmtId="0" fontId="55" fillId="0" borderId="0" xfId="0" applyFont="1" applyFill="1" applyAlignment="1"/>
    <xf numFmtId="0" fontId="55" fillId="0" borderId="1" xfId="0" applyFont="1" applyFill="1" applyBorder="1"/>
    <xf numFmtId="0" fontId="55" fillId="0" borderId="3" xfId="0" applyFont="1" applyFill="1" applyBorder="1"/>
    <xf numFmtId="49" fontId="57" fillId="0" borderId="2" xfId="0" applyNumberFormat="1" applyFont="1" applyBorder="1" applyAlignment="1">
      <alignment horizontal="left" wrapText="1"/>
    </xf>
    <xf numFmtId="164" fontId="57" fillId="0" borderId="0" xfId="0" applyNumberFormat="1" applyFont="1"/>
    <xf numFmtId="0" fontId="55" fillId="0" borderId="0" xfId="0" applyFont="1"/>
    <xf numFmtId="0" fontId="57" fillId="0" borderId="0" xfId="0" applyFont="1" applyFill="1" applyBorder="1"/>
    <xf numFmtId="4" fontId="57" fillId="0" borderId="0" xfId="0" applyNumberFormat="1" applyFont="1"/>
    <xf numFmtId="0" fontId="54" fillId="0" borderId="0" xfId="374" applyNumberFormat="1" applyFont="1" applyFill="1" applyBorder="1" applyAlignment="1" applyProtection="1">
      <alignment vertical="top"/>
    </xf>
    <xf numFmtId="0" fontId="52" fillId="0" borderId="0" xfId="374" applyFont="1" applyAlignment="1">
      <alignment vertical="top" wrapText="1"/>
    </xf>
    <xf numFmtId="0" fontId="53" fillId="0" borderId="0" xfId="374" applyFont="1" applyBorder="1" applyAlignment="1">
      <alignment horizontal="left" vertical="top" wrapText="1"/>
    </xf>
    <xf numFmtId="0" fontId="65" fillId="0" borderId="2" xfId="0" applyFont="1" applyFill="1" applyBorder="1" applyAlignment="1">
      <alignment horizontal="center" wrapText="1"/>
    </xf>
    <xf numFmtId="49" fontId="56" fillId="0" borderId="0" xfId="0" applyNumberFormat="1" applyFont="1" applyFill="1" applyBorder="1" applyAlignment="1">
      <alignment horizontal="left"/>
    </xf>
    <xf numFmtId="49" fontId="56" fillId="0" borderId="3" xfId="0" applyNumberFormat="1" applyFont="1" applyFill="1" applyBorder="1" applyAlignment="1">
      <alignment horizontal="right"/>
    </xf>
    <xf numFmtId="49" fontId="56" fillId="0" borderId="3" xfId="0" applyNumberFormat="1" applyFont="1" applyFill="1" applyBorder="1" applyAlignment="1">
      <alignment horizontal="left"/>
    </xf>
    <xf numFmtId="49" fontId="56" fillId="0" borderId="0" xfId="0" applyNumberFormat="1" applyFont="1" applyFill="1" applyBorder="1" applyAlignment="1">
      <alignment horizontal="right"/>
    </xf>
    <xf numFmtId="0" fontId="65" fillId="0" borderId="2" xfId="0" applyFont="1" applyFill="1" applyBorder="1" applyAlignment="1">
      <alignment horizontal="center"/>
    </xf>
    <xf numFmtId="0" fontId="55" fillId="0" borderId="2" xfId="0" applyFont="1" applyFill="1" applyBorder="1" applyAlignment="1">
      <alignment horizontal="center" vertical="center" wrapText="1"/>
    </xf>
    <xf numFmtId="0" fontId="55" fillId="0" borderId="2" xfId="0" applyFont="1" applyBorder="1" applyAlignment="1">
      <alignment horizontal="center" vertical="center" wrapText="1"/>
    </xf>
  </cellXfs>
  <cellStyles count="497">
    <cellStyle name="_Приложение I.13" xfId="3"/>
    <cellStyle name="_Приложение I.13 2" xfId="4"/>
    <cellStyle name="_Приложение I.13_~6498020" xfId="5"/>
    <cellStyle name="_Приложение I.13_~6498020_Книга1" xfId="6"/>
    <cellStyle name="_Приложение I.13_~6498020_Книга1 2" xfId="7"/>
    <cellStyle name="_Приложение I.13_~6498020_Книга1_Приложение I" xfId="8"/>
    <cellStyle name="_Приложение I.13_~6498020_Книга1_Приложение I.9" xfId="9"/>
    <cellStyle name="_Приложение I.13_~6498020_Прил I  торговля 9мес 13)" xfId="10"/>
    <cellStyle name="_Приложение I.13_~6498020_Прил I торговля 9м14" xfId="11"/>
    <cellStyle name="_Приложение I.13_Книга1" xfId="12"/>
    <cellStyle name="_Приложение I.13_Книга1_Книга1" xfId="13"/>
    <cellStyle name="_Приложение I.13_Книга1_Книга1 2" xfId="14"/>
    <cellStyle name="_Приложение I.13_Книга1_Книга1_Приложение I" xfId="15"/>
    <cellStyle name="_Приложение I.13_Книга1_Книга1_Приложение I.9" xfId="16"/>
    <cellStyle name="_Приложение I.13_Книга1_Прил I  торговля 9мес 13)" xfId="17"/>
    <cellStyle name="_Приложение I.13_Книга1_Прил I торговля 9м14" xfId="18"/>
    <cellStyle name="_Приложение I.13_Прил I  торговля 9мес 13)" xfId="19"/>
    <cellStyle name="_Приложение I.13_рус Приложение 1.5_ услуги" xfId="20"/>
    <cellStyle name="_Приложение I.13_рус Приложение 1.5_ услуги_Книга1" xfId="21"/>
    <cellStyle name="_Приложение I.13_рус Приложение 1.5_ услуги_Книга1 2" xfId="22"/>
    <cellStyle name="_Приложение I.13_рус Приложение 1.5_ услуги_Книга1_Приложение I" xfId="23"/>
    <cellStyle name="_Приложение I.13_рус Приложение 1.5_ услуги_Книга1_Приложение I.9" xfId="24"/>
    <cellStyle name="_Приложение I.13_рус Приложение 1.5_ услуги_Прил I  торговля 9мес 13)" xfId="25"/>
    <cellStyle name="_Приложение I.13_рус Приложение 1.5_ услуги_Прил I торговля 9м14" xfId="26"/>
    <cellStyle name="_Приложение I.13_рус Приложение 1.6_усл.по зонам" xfId="27"/>
    <cellStyle name="20% - Акцент1 2" xfId="28"/>
    <cellStyle name="20% - Акцент1 2 2" xfId="29"/>
    <cellStyle name="20% - Акцент1 3" xfId="30"/>
    <cellStyle name="20% - Акцент1 4" xfId="31"/>
    <cellStyle name="20% - Акцент1 5" xfId="32"/>
    <cellStyle name="20% - Акцент1 6" xfId="33"/>
    <cellStyle name="20% - Акцент2 2" xfId="34"/>
    <cellStyle name="20% - Акцент2 2 2" xfId="35"/>
    <cellStyle name="20% - Акцент2 3" xfId="36"/>
    <cellStyle name="20% - Акцент2 4" xfId="37"/>
    <cellStyle name="20% - Акцент2 5" xfId="38"/>
    <cellStyle name="20% - Акцент2 6" xfId="39"/>
    <cellStyle name="20% - Акцент3 2" xfId="40"/>
    <cellStyle name="20% - Акцент3 2 2" xfId="41"/>
    <cellStyle name="20% - Акцент3 3" xfId="42"/>
    <cellStyle name="20% - Акцент3 4" xfId="43"/>
    <cellStyle name="20% - Акцент3 5" xfId="44"/>
    <cellStyle name="20% - Акцент3 6" xfId="45"/>
    <cellStyle name="20% - Акцент4 2" xfId="46"/>
    <cellStyle name="20% - Акцент4 2 2" xfId="47"/>
    <cellStyle name="20% - Акцент4 3" xfId="48"/>
    <cellStyle name="20% - Акцент4 4" xfId="49"/>
    <cellStyle name="20% - Акцент4 5" xfId="50"/>
    <cellStyle name="20% - Акцент4 6" xfId="51"/>
    <cellStyle name="20% - Акцент5 2" xfId="52"/>
    <cellStyle name="20% - Акцент5 2 2" xfId="53"/>
    <cellStyle name="20% - Акцент5 3" xfId="54"/>
    <cellStyle name="20% - Акцент5 4" xfId="55"/>
    <cellStyle name="20% - Акцент5 5" xfId="56"/>
    <cellStyle name="20% - Акцент5 6" xfId="57"/>
    <cellStyle name="20% - Акцент6 2" xfId="58"/>
    <cellStyle name="20% - Акцент6 2 2" xfId="59"/>
    <cellStyle name="20% - Акцент6 3" xfId="60"/>
    <cellStyle name="20% - Акцент6 4" xfId="61"/>
    <cellStyle name="20% - Акцент6 5" xfId="62"/>
    <cellStyle name="20% - Акцент6 6" xfId="63"/>
    <cellStyle name="40% - Акцент1 2" xfId="64"/>
    <cellStyle name="40% - Акцент1 2 2" xfId="65"/>
    <cellStyle name="40% - Акцент1 3" xfId="66"/>
    <cellStyle name="40% - Акцент1 4" xfId="67"/>
    <cellStyle name="40% - Акцент1 5" xfId="68"/>
    <cellStyle name="40% - Акцент1 6" xfId="69"/>
    <cellStyle name="40% - Акцент2 2" xfId="70"/>
    <cellStyle name="40% - Акцент2 3" xfId="71"/>
    <cellStyle name="40% - Акцент2 4" xfId="72"/>
    <cellStyle name="40% - Акцент2 5" xfId="73"/>
    <cellStyle name="40% - Акцент2 6" xfId="74"/>
    <cellStyle name="40% - Акцент3 2" xfId="75"/>
    <cellStyle name="40% - Акцент3 2 2" xfId="76"/>
    <cellStyle name="40% - Акцент3 3" xfId="77"/>
    <cellStyle name="40% - Акцент3 4" xfId="78"/>
    <cellStyle name="40% - Акцент3 5" xfId="79"/>
    <cellStyle name="40% - Акцент3 6" xfId="80"/>
    <cellStyle name="40% - Акцент4 2" xfId="81"/>
    <cellStyle name="40% - Акцент4 2 2" xfId="82"/>
    <cellStyle name="40% - Акцент4 3" xfId="83"/>
    <cellStyle name="40% - Акцент4 4" xfId="84"/>
    <cellStyle name="40% - Акцент4 5" xfId="85"/>
    <cellStyle name="40% - Акцент4 6" xfId="86"/>
    <cellStyle name="40% - Акцент5 2" xfId="87"/>
    <cellStyle name="40% - Акцент5 2 2" xfId="88"/>
    <cellStyle name="40% - Акцент5 3" xfId="89"/>
    <cellStyle name="40% - Акцент5 4" xfId="90"/>
    <cellStyle name="40% - Акцент5 5" xfId="91"/>
    <cellStyle name="40% - Акцент5 6" xfId="92"/>
    <cellStyle name="40% - Акцент6 2" xfId="93"/>
    <cellStyle name="40% - Акцент6 2 2" xfId="94"/>
    <cellStyle name="40% - Акцент6 3" xfId="95"/>
    <cellStyle name="40% - Акцент6 4" xfId="96"/>
    <cellStyle name="40% - Акцент6 5" xfId="97"/>
    <cellStyle name="40% - Акцент6 6" xfId="98"/>
    <cellStyle name="60% - Акцент1 2" xfId="99"/>
    <cellStyle name="60% - Акцент1 2 2" xfId="100"/>
    <cellStyle name="60% - Акцент1 3" xfId="101"/>
    <cellStyle name="60% - Акцент1 4" xfId="102"/>
    <cellStyle name="60% - Акцент1 5" xfId="103"/>
    <cellStyle name="60% - Акцент1 6" xfId="104"/>
    <cellStyle name="60% - Акцент2 2" xfId="105"/>
    <cellStyle name="60% - Акцент2 3" xfId="106"/>
    <cellStyle name="60% - Акцент2 4" xfId="107"/>
    <cellStyle name="60% - Акцент2 5" xfId="108"/>
    <cellStyle name="60% - Акцент2 6" xfId="109"/>
    <cellStyle name="60% - Акцент3 2" xfId="110"/>
    <cellStyle name="60% - Акцент3 2 2" xfId="111"/>
    <cellStyle name="60% - Акцент3 3" xfId="112"/>
    <cellStyle name="60% - Акцент3 4" xfId="113"/>
    <cellStyle name="60% - Акцент3 5" xfId="114"/>
    <cellStyle name="60% - Акцент3 6" xfId="115"/>
    <cellStyle name="60% - Акцент4 2" xfId="116"/>
    <cellStyle name="60% - Акцент4 2 2" xfId="117"/>
    <cellStyle name="60% - Акцент4 3" xfId="118"/>
    <cellStyle name="60% - Акцент4 4" xfId="119"/>
    <cellStyle name="60% - Акцент4 5" xfId="120"/>
    <cellStyle name="60% - Акцент4 6" xfId="121"/>
    <cellStyle name="60% - Акцент5 2" xfId="122"/>
    <cellStyle name="60% - Акцент5 2 2" xfId="123"/>
    <cellStyle name="60% - Акцент5 3" xfId="124"/>
    <cellStyle name="60% - Акцент5 4" xfId="125"/>
    <cellStyle name="60% - Акцент5 5" xfId="126"/>
    <cellStyle name="60% - Акцент5 6" xfId="127"/>
    <cellStyle name="60% - Акцент6 2" xfId="128"/>
    <cellStyle name="60% - Акцент6 2 2" xfId="129"/>
    <cellStyle name="60% - Акцент6 3" xfId="130"/>
    <cellStyle name="60% - Акцент6 4" xfId="131"/>
    <cellStyle name="60% - Акцент6 5" xfId="132"/>
    <cellStyle name="60% - Акцент6 6" xfId="133"/>
    <cellStyle name="Comma" xfId="134"/>
    <cellStyle name="Comma [0]_Book2" xfId="135"/>
    <cellStyle name="Comma_Book2" xfId="136"/>
    <cellStyle name="Comma0" xfId="137"/>
    <cellStyle name="Currency" xfId="138"/>
    <cellStyle name="Currency [0]_Book2" xfId="139"/>
    <cellStyle name="Currency_Book2" xfId="140"/>
    <cellStyle name="Currency0" xfId="141"/>
    <cellStyle name="Date" xfId="142"/>
    <cellStyle name="Fixed" xfId="143"/>
    <cellStyle name="Heading 1" xfId="144"/>
    <cellStyle name="Heading 2" xfId="145"/>
    <cellStyle name="Iau?iue_?ac?.oaa.90-92" xfId="146"/>
    <cellStyle name="Îáû÷íûé_93ãîä (2)" xfId="147"/>
    <cellStyle name="normal" xfId="148"/>
    <cellStyle name="Ouny?e [0]_Eeno1" xfId="149"/>
    <cellStyle name="Ouny?e_Eeno1" xfId="150"/>
    <cellStyle name="Òûñÿ÷è [0]_Ëèñò1" xfId="151"/>
    <cellStyle name="Òûñÿ÷è_Ëèñò1" xfId="152"/>
    <cellStyle name="Percent" xfId="153"/>
    <cellStyle name="S10" xfId="154"/>
    <cellStyle name="S12" xfId="155"/>
    <cellStyle name="S13" xfId="156"/>
    <cellStyle name="S14" xfId="157"/>
    <cellStyle name="S15" xfId="158"/>
    <cellStyle name="S16" xfId="159"/>
    <cellStyle name="S2" xfId="160"/>
    <cellStyle name="S3_mis_НПС(объем)" xfId="161"/>
    <cellStyle name="S4 3 2" xfId="162"/>
    <cellStyle name="S4_mis_НПС(объем)" xfId="163"/>
    <cellStyle name="S5_mis_НПС(объем)" xfId="164"/>
    <cellStyle name="S6" xfId="165"/>
    <cellStyle name="S7" xfId="166"/>
    <cellStyle name="S8_mis_НПС(объем)" xfId="167"/>
    <cellStyle name="S9_mis_НПС(объем)" xfId="168"/>
    <cellStyle name="SAPBEXaggData" xfId="169"/>
    <cellStyle name="SAPBEXaggDataEmph" xfId="170"/>
    <cellStyle name="SAPBEXaggItem" xfId="171"/>
    <cellStyle name="SAPBEXaggItemX" xfId="172"/>
    <cellStyle name="SAPBEXchaText" xfId="173"/>
    <cellStyle name="SAPBEXexcBad7" xfId="174"/>
    <cellStyle name="SAPBEXexcBad8" xfId="175"/>
    <cellStyle name="SAPBEXexcBad9" xfId="176"/>
    <cellStyle name="SAPBEXexcCritical4" xfId="177"/>
    <cellStyle name="SAPBEXexcCritical5" xfId="178"/>
    <cellStyle name="SAPBEXexcCritical6" xfId="179"/>
    <cellStyle name="SAPBEXexcGood1" xfId="180"/>
    <cellStyle name="SAPBEXexcGood2" xfId="181"/>
    <cellStyle name="SAPBEXexcGood3" xfId="182"/>
    <cellStyle name="SAPBEXfilterDrill" xfId="183"/>
    <cellStyle name="SAPBEXfilterItem" xfId="184"/>
    <cellStyle name="SAPBEXfilterText" xfId="185"/>
    <cellStyle name="SAPBEXfilterText 2" xfId="186"/>
    <cellStyle name="SAPBEXfilterText 2 2" xfId="187"/>
    <cellStyle name="SAPBEXfilterText 2_Книга1" xfId="188"/>
    <cellStyle name="SAPBEXfilterText_~6498020" xfId="189"/>
    <cellStyle name="SAPBEXformats" xfId="190"/>
    <cellStyle name="SAPBEXheaderItem" xfId="191"/>
    <cellStyle name="SAPBEXheaderItem 2" xfId="192"/>
    <cellStyle name="SAPBEXheaderItem 2 2" xfId="193"/>
    <cellStyle name="SAPBEXheaderItem 2_Книга1" xfId="194"/>
    <cellStyle name="SAPBEXheaderItem_~6498020" xfId="195"/>
    <cellStyle name="SAPBEXheaderText" xfId="196"/>
    <cellStyle name="SAPBEXheaderText 2" xfId="197"/>
    <cellStyle name="SAPBEXheaderText 2 2" xfId="198"/>
    <cellStyle name="SAPBEXheaderText 2_Книга1" xfId="199"/>
    <cellStyle name="SAPBEXheaderText_~6498020" xfId="200"/>
    <cellStyle name="SAPBEXHLevel0" xfId="201"/>
    <cellStyle name="SAPBEXHLevel0 2" xfId="202"/>
    <cellStyle name="SAPBEXHLevel0 2 2" xfId="203"/>
    <cellStyle name="SAPBEXHLevel0 2_Книга1" xfId="204"/>
    <cellStyle name="SAPBEXHLevel0_~6498020" xfId="205"/>
    <cellStyle name="SAPBEXHLevel0X" xfId="206"/>
    <cellStyle name="SAPBEXHLevel0X 2" xfId="207"/>
    <cellStyle name="SAPBEXHLevel0X 2 2" xfId="208"/>
    <cellStyle name="SAPBEXHLevel0X 2_Книга1" xfId="209"/>
    <cellStyle name="SAPBEXHLevel0X_~6498020" xfId="210"/>
    <cellStyle name="SAPBEXHLevel1" xfId="211"/>
    <cellStyle name="SAPBEXHLevel1 2" xfId="212"/>
    <cellStyle name="SAPBEXHLevel1 2 2" xfId="213"/>
    <cellStyle name="SAPBEXHLevel1 2_Книга1" xfId="214"/>
    <cellStyle name="SAPBEXHLevel1_~6498020" xfId="215"/>
    <cellStyle name="SAPBEXHLevel1X" xfId="216"/>
    <cellStyle name="SAPBEXHLevel1X 2" xfId="217"/>
    <cellStyle name="SAPBEXHLevel1X 2 2" xfId="218"/>
    <cellStyle name="SAPBEXHLevel1X 2_Книга1" xfId="219"/>
    <cellStyle name="SAPBEXHLevel1X_~6498020" xfId="220"/>
    <cellStyle name="SAPBEXHLevel2" xfId="221"/>
    <cellStyle name="SAPBEXHLevel2 2" xfId="222"/>
    <cellStyle name="SAPBEXHLevel2 2 2" xfId="223"/>
    <cellStyle name="SAPBEXHLevel2 2_Книга1" xfId="224"/>
    <cellStyle name="SAPBEXHLevel2_~6498020" xfId="225"/>
    <cellStyle name="SAPBEXHLevel2X" xfId="226"/>
    <cellStyle name="SAPBEXHLevel2X 2" xfId="227"/>
    <cellStyle name="SAPBEXHLevel2X 2 2" xfId="228"/>
    <cellStyle name="SAPBEXHLevel2X 2_Книга1" xfId="229"/>
    <cellStyle name="SAPBEXHLevel2X_~6498020" xfId="230"/>
    <cellStyle name="SAPBEXHLevel3" xfId="231"/>
    <cellStyle name="SAPBEXHLevel3 2" xfId="232"/>
    <cellStyle name="SAPBEXHLevel3 2 2" xfId="233"/>
    <cellStyle name="SAPBEXHLevel3 2_Книга1" xfId="234"/>
    <cellStyle name="SAPBEXHLevel3_~6498020" xfId="235"/>
    <cellStyle name="SAPBEXHLevel3X" xfId="236"/>
    <cellStyle name="SAPBEXHLevel3X 2" xfId="237"/>
    <cellStyle name="SAPBEXHLevel3X 2 2" xfId="238"/>
    <cellStyle name="SAPBEXHLevel3X 2_Книга1" xfId="239"/>
    <cellStyle name="SAPBEXHLevel3X_~6498020" xfId="240"/>
    <cellStyle name="SAPBEXresData" xfId="241"/>
    <cellStyle name="SAPBEXresDataEmph" xfId="242"/>
    <cellStyle name="SAPBEXresItem" xfId="243"/>
    <cellStyle name="SAPBEXresItemX" xfId="244"/>
    <cellStyle name="SAPBEXstdData" xfId="245"/>
    <cellStyle name="SAPBEXstdDataEmph" xfId="246"/>
    <cellStyle name="SAPBEXstdItem" xfId="247"/>
    <cellStyle name="SAPBEXstdItemX" xfId="248"/>
    <cellStyle name="SAPBEXtitle" xfId="249"/>
    <cellStyle name="SAPBEXtitle 2" xfId="250"/>
    <cellStyle name="SAPBEXtitle 2 2" xfId="251"/>
    <cellStyle name="SAPBEXtitle 2_Книга1" xfId="252"/>
    <cellStyle name="SAPBEXtitle_~6498020" xfId="253"/>
    <cellStyle name="SAPBEXundefined" xfId="254"/>
    <cellStyle name="Total" xfId="255"/>
    <cellStyle name="Акцент1 2" xfId="256"/>
    <cellStyle name="Акцент1 2 2" xfId="257"/>
    <cellStyle name="Акцент1 3" xfId="258"/>
    <cellStyle name="Акцент1 4" xfId="259"/>
    <cellStyle name="Акцент1 5" xfId="260"/>
    <cellStyle name="Акцент1 6" xfId="261"/>
    <cellStyle name="Акцент2 2" xfId="262"/>
    <cellStyle name="Акцент2 3" xfId="263"/>
    <cellStyle name="Акцент2 4" xfId="264"/>
    <cellStyle name="Акцент2 5" xfId="265"/>
    <cellStyle name="Акцент2 6" xfId="266"/>
    <cellStyle name="Акцент3 2" xfId="267"/>
    <cellStyle name="Акцент3 3" xfId="268"/>
    <cellStyle name="Акцент3 4" xfId="269"/>
    <cellStyle name="Акцент3 5" xfId="270"/>
    <cellStyle name="Акцент3 6" xfId="271"/>
    <cellStyle name="Акцент4 2" xfId="272"/>
    <cellStyle name="Акцент4 2 2" xfId="273"/>
    <cellStyle name="Акцент4 3" xfId="274"/>
    <cellStyle name="Акцент4 4" xfId="275"/>
    <cellStyle name="Акцент4 5" xfId="276"/>
    <cellStyle name="Акцент4 6" xfId="277"/>
    <cellStyle name="Акцент5 2" xfId="278"/>
    <cellStyle name="Акцент5 3" xfId="279"/>
    <cellStyle name="Акцент5 4" xfId="280"/>
    <cellStyle name="Акцент5 5" xfId="281"/>
    <cellStyle name="Акцент5 6" xfId="282"/>
    <cellStyle name="Акцент6 2" xfId="283"/>
    <cellStyle name="Акцент6 2 2" xfId="284"/>
    <cellStyle name="Акцент6 3" xfId="285"/>
    <cellStyle name="Акцент6 4" xfId="286"/>
    <cellStyle name="Акцент6 5" xfId="287"/>
    <cellStyle name="Акцент6 6" xfId="288"/>
    <cellStyle name="Ввод  2" xfId="289"/>
    <cellStyle name="Ввод  3" xfId="290"/>
    <cellStyle name="Ввод  4" xfId="291"/>
    <cellStyle name="Ввод  5" xfId="292"/>
    <cellStyle name="Ввод  6" xfId="293"/>
    <cellStyle name="Вывод 2" xfId="294"/>
    <cellStyle name="Вывод 2 2" xfId="295"/>
    <cellStyle name="Вывод 2_Приложение I.8. Баланс вторичных доходов" xfId="296"/>
    <cellStyle name="Вывод 3" xfId="297"/>
    <cellStyle name="Вывод 4" xfId="298"/>
    <cellStyle name="Вывод 5" xfId="299"/>
    <cellStyle name="Вывод 6" xfId="300"/>
    <cellStyle name="Вычисление 2" xfId="301"/>
    <cellStyle name="Вычисление 2 2" xfId="302"/>
    <cellStyle name="Вычисление 2_Приложение I.8. Баланс вторичных доходов" xfId="303"/>
    <cellStyle name="Вычисление 3" xfId="304"/>
    <cellStyle name="Вычисление 4" xfId="305"/>
    <cellStyle name="Вычисление 5" xfId="306"/>
    <cellStyle name="Вычисление 6" xfId="307"/>
    <cellStyle name="Гиперссылка 2" xfId="308"/>
    <cellStyle name="Денежный 2" xfId="309"/>
    <cellStyle name="Заголовок 1 2" xfId="310"/>
    <cellStyle name="Заголовок 1 2 2" xfId="311"/>
    <cellStyle name="Заголовок 1 2_Приложение I.8. Баланс вторичных доходов" xfId="312"/>
    <cellStyle name="Заголовок 1 3" xfId="313"/>
    <cellStyle name="Заголовок 1 4" xfId="314"/>
    <cellStyle name="Заголовок 1 5" xfId="315"/>
    <cellStyle name="Заголовок 1 6" xfId="316"/>
    <cellStyle name="Заголовок 2 2" xfId="317"/>
    <cellStyle name="Заголовок 2 2 2" xfId="318"/>
    <cellStyle name="Заголовок 2 2_Приложение I.8. Баланс вторичных доходов" xfId="319"/>
    <cellStyle name="Заголовок 2 3" xfId="320"/>
    <cellStyle name="Заголовок 2 4" xfId="321"/>
    <cellStyle name="Заголовок 2 5" xfId="322"/>
    <cellStyle name="Заголовок 2 6" xfId="323"/>
    <cellStyle name="Заголовок 3 2" xfId="324"/>
    <cellStyle name="Заголовок 3 2 2" xfId="325"/>
    <cellStyle name="Заголовок 3 2_Приложение I.8. Баланс вторичных доходов" xfId="326"/>
    <cellStyle name="Заголовок 3 3" xfId="327"/>
    <cellStyle name="Заголовок 3 4" xfId="328"/>
    <cellStyle name="Заголовок 3 5" xfId="329"/>
    <cellStyle name="Заголовок 3 6" xfId="330"/>
    <cellStyle name="Заголовок 4 2" xfId="331"/>
    <cellStyle name="Заголовок 4 2 2" xfId="332"/>
    <cellStyle name="Заголовок 4 3" xfId="333"/>
    <cellStyle name="Заголовок 4 4" xfId="334"/>
    <cellStyle name="Заголовок 4 5" xfId="335"/>
    <cellStyle name="Заголовок 4 6" xfId="336"/>
    <cellStyle name="Итог 2" xfId="337"/>
    <cellStyle name="Итог 2 2" xfId="338"/>
    <cellStyle name="Итог 2_Приложение I.8. Баланс вторичных доходов" xfId="339"/>
    <cellStyle name="Итог 3" xfId="340"/>
    <cellStyle name="Итог 4" xfId="341"/>
    <cellStyle name="Итог 5" xfId="342"/>
    <cellStyle name="Итог 6" xfId="343"/>
    <cellStyle name="Контрольная ячейка 2" xfId="344"/>
    <cellStyle name="Контрольная ячейка 3" xfId="345"/>
    <cellStyle name="Контрольная ячейка 4" xfId="346"/>
    <cellStyle name="Контрольная ячейка 5" xfId="347"/>
    <cellStyle name="Контрольная ячейка 6" xfId="348"/>
    <cellStyle name="Название 2" xfId="349"/>
    <cellStyle name="Название 2 2" xfId="350"/>
    <cellStyle name="Название 3" xfId="351"/>
    <cellStyle name="Название 4" xfId="352"/>
    <cellStyle name="Название 5" xfId="353"/>
    <cellStyle name="Название 6" xfId="354"/>
    <cellStyle name="Нейтральный 2" xfId="355"/>
    <cellStyle name="Нейтральный 2 2" xfId="356"/>
    <cellStyle name="Нейтральный 3" xfId="357"/>
    <cellStyle name="Нейтральный 4" xfId="358"/>
    <cellStyle name="Нейтральный 5" xfId="359"/>
    <cellStyle name="Нейтральный 6" xfId="360"/>
    <cellStyle name="Обычный" xfId="0" builtinId="0"/>
    <cellStyle name="Обычный 10" xfId="361"/>
    <cellStyle name="Обычный 2" xfId="1"/>
    <cellStyle name="Обычный 2 10" xfId="362"/>
    <cellStyle name="Обычный 2 11" xfId="363"/>
    <cellStyle name="Обычный 2 12" xfId="364"/>
    <cellStyle name="Обычный 2 13" xfId="365"/>
    <cellStyle name="Обычный 2 14" xfId="366"/>
    <cellStyle name="Обычный 2 15" xfId="367"/>
    <cellStyle name="Обычный 2 16" xfId="368"/>
    <cellStyle name="Обычный 2 17" xfId="369"/>
    <cellStyle name="Обычный 2 18" xfId="370"/>
    <cellStyle name="Обычный 2 19" xfId="371"/>
    <cellStyle name="Обычный 2 2" xfId="372"/>
    <cellStyle name="Обычный 2 2 2" xfId="373"/>
    <cellStyle name="Обычный 2 2 2 2" xfId="374"/>
    <cellStyle name="Обычный 2 2 2 2 2" xfId="375"/>
    <cellStyle name="Обычный 2 2 2 2 2 2" xfId="376"/>
    <cellStyle name="Обычный 2 2 2 2 2 2 2" xfId="377"/>
    <cellStyle name="Обычный 2 2 2 2 2 2 2 2" xfId="378"/>
    <cellStyle name="Обычный 2 2 2 2 2 3" xfId="379"/>
    <cellStyle name="Обычный 2 2 2 2 3" xfId="380"/>
    <cellStyle name="Обычный 2 2 2 3" xfId="381"/>
    <cellStyle name="Обычный 2 2 2 4" xfId="382"/>
    <cellStyle name="Обычный 2 2 3" xfId="383"/>
    <cellStyle name="Обычный 2 2 4" xfId="384"/>
    <cellStyle name="Обычный 2 20" xfId="385"/>
    <cellStyle name="Обычный 2 21" xfId="386"/>
    <cellStyle name="Обычный 2 22" xfId="387"/>
    <cellStyle name="Обычный 2 23" xfId="388"/>
    <cellStyle name="Обычный 2 24" xfId="389"/>
    <cellStyle name="Обычный 2 25" xfId="390"/>
    <cellStyle name="Обычный 2 26" xfId="391"/>
    <cellStyle name="Обычный 2 27" xfId="392"/>
    <cellStyle name="Обычный 2 28" xfId="393"/>
    <cellStyle name="Обычный 2 29" xfId="394"/>
    <cellStyle name="Обычный 2 3" xfId="395"/>
    <cellStyle name="Обычный 2 30" xfId="396"/>
    <cellStyle name="Обычный 2 31" xfId="397"/>
    <cellStyle name="Обычный 2 32" xfId="398"/>
    <cellStyle name="Обычный 2 33" xfId="399"/>
    <cellStyle name="Обычный 2 34" xfId="400"/>
    <cellStyle name="Обычный 2 35" xfId="401"/>
    <cellStyle name="Обычный 2 36" xfId="402"/>
    <cellStyle name="Обычный 2 37" xfId="403"/>
    <cellStyle name="Обычный 2 38" xfId="404"/>
    <cellStyle name="Обычный 2 39" xfId="405"/>
    <cellStyle name="Обычный 2 4" xfId="406"/>
    <cellStyle name="Обычный 2 40" xfId="407"/>
    <cellStyle name="Обычный 2 41" xfId="408"/>
    <cellStyle name="Обычный 2 5" xfId="409"/>
    <cellStyle name="Обычный 2 6" xfId="410"/>
    <cellStyle name="Обычный 2 7" xfId="411"/>
    <cellStyle name="Обычный 2 8" xfId="412"/>
    <cellStyle name="Обычный 2 9" xfId="413"/>
    <cellStyle name="Обычный 2_~6498020" xfId="414"/>
    <cellStyle name="Обычный 21 2" xfId="415"/>
    <cellStyle name="Обычный 3" xfId="2"/>
    <cellStyle name="Обычный 3 2" xfId="416"/>
    <cellStyle name="Обычный 3 2 2" xfId="417"/>
    <cellStyle name="Обычный 3 2 3" xfId="418"/>
    <cellStyle name="Обычный 3 3" xfId="419"/>
    <cellStyle name="Обычный 3 3 2" xfId="420"/>
    <cellStyle name="Обычный 3 4" xfId="421"/>
    <cellStyle name="Обычный 3 5" xfId="422"/>
    <cellStyle name="Обычный 3 6" xfId="423"/>
    <cellStyle name="Обычный 4" xfId="424"/>
    <cellStyle name="Обычный 5" xfId="425"/>
    <cellStyle name="Обычный 5 2" xfId="426"/>
    <cellStyle name="Обычный 5 3" xfId="427"/>
    <cellStyle name="Обычный 5 4" xfId="428"/>
    <cellStyle name="Обычный 6" xfId="429"/>
    <cellStyle name="Обычный 6 2" xfId="430"/>
    <cellStyle name="Обычный 6 3" xfId="431"/>
    <cellStyle name="Обычный 6 4" xfId="432"/>
    <cellStyle name="Обычный 7" xfId="433"/>
    <cellStyle name="Обычный 7 2" xfId="434"/>
    <cellStyle name="Обычный 7 3" xfId="435"/>
    <cellStyle name="Обычный 8" xfId="436"/>
    <cellStyle name="Обычный 9" xfId="496"/>
    <cellStyle name="Плохой 2" xfId="437"/>
    <cellStyle name="Плохой 2 2" xfId="438"/>
    <cellStyle name="Плохой 3" xfId="439"/>
    <cellStyle name="Плохой 4" xfId="440"/>
    <cellStyle name="Плохой 5" xfId="441"/>
    <cellStyle name="Плохой 6" xfId="442"/>
    <cellStyle name="Пояснение 2" xfId="443"/>
    <cellStyle name="Пояснение 3" xfId="444"/>
    <cellStyle name="Пояснение 4" xfId="445"/>
    <cellStyle name="Пояснение 5" xfId="446"/>
    <cellStyle name="Пояснение 6" xfId="447"/>
    <cellStyle name="Примечание 2" xfId="448"/>
    <cellStyle name="Примечание 2 2" xfId="449"/>
    <cellStyle name="Примечание 2_Приложение I.8. Баланс вторичных доходов" xfId="450"/>
    <cellStyle name="Примечание 3" xfId="451"/>
    <cellStyle name="Примечание 4" xfId="452"/>
    <cellStyle name="Примечание 5" xfId="453"/>
    <cellStyle name="Примечание 6" xfId="454"/>
    <cellStyle name="Процентный 2" xfId="455"/>
    <cellStyle name="Процентный 2 2" xfId="456"/>
    <cellStyle name="Процентный 2 3" xfId="457"/>
    <cellStyle name="Связанная ячейка 2" xfId="458"/>
    <cellStyle name="Связанная ячейка 2 2" xfId="459"/>
    <cellStyle name="Связанная ячейка 2_Приложение I.8. Баланс вторичных доходов" xfId="460"/>
    <cellStyle name="Связанная ячейка 3" xfId="461"/>
    <cellStyle name="Связанная ячейка 4" xfId="462"/>
    <cellStyle name="Связанная ячейка 5" xfId="463"/>
    <cellStyle name="Связанная ячейка 6" xfId="464"/>
    <cellStyle name="Стиль 1" xfId="465"/>
    <cellStyle name="Стиль 2" xfId="466"/>
    <cellStyle name="Текст предупреждения 2" xfId="467"/>
    <cellStyle name="Текст предупреждения 3" xfId="468"/>
    <cellStyle name="Текст предупреждения 4" xfId="469"/>
    <cellStyle name="Текст предупреждения 5" xfId="470"/>
    <cellStyle name="Текст предупреждения 6" xfId="471"/>
    <cellStyle name="Тысячи [0]_Модуль2" xfId="472"/>
    <cellStyle name="Тысячи_Sheet1" xfId="473"/>
    <cellStyle name="Финансовый 2" xfId="474"/>
    <cellStyle name="Финансовый 2 10" xfId="475"/>
    <cellStyle name="Финансовый 2 10 2" xfId="476"/>
    <cellStyle name="Финансовый 2 11" xfId="477"/>
    <cellStyle name="Финансовый 2 12" xfId="478"/>
    <cellStyle name="Финансовый 2 13" xfId="479"/>
    <cellStyle name="Финансовый 2 14" xfId="480"/>
    <cellStyle name="Финансовый 2 2" xfId="481"/>
    <cellStyle name="Финансовый 2 3" xfId="482"/>
    <cellStyle name="Финансовый 2 4" xfId="483"/>
    <cellStyle name="Финансовый 2 5" xfId="484"/>
    <cellStyle name="Финансовый 2 6" xfId="485"/>
    <cellStyle name="Финансовый 2 7" xfId="486"/>
    <cellStyle name="Финансовый 2 8" xfId="487"/>
    <cellStyle name="Финансовый 2 9" xfId="488"/>
    <cellStyle name="Финансовый 4" xfId="489"/>
    <cellStyle name="Хороший 2" xfId="490"/>
    <cellStyle name="Хороший 2 2" xfId="491"/>
    <cellStyle name="Хороший 3" xfId="492"/>
    <cellStyle name="Хороший 4" xfId="493"/>
    <cellStyle name="Хороший 5" xfId="494"/>
    <cellStyle name="Хороший 6" xfId="49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595311</xdr:colOff>
      <xdr:row>5</xdr:row>
      <xdr:rowOff>0</xdr:rowOff>
    </xdr:to>
    <xdr:pic>
      <xdr:nvPicPr>
        <xdr:cNvPr id="2" name="Рисунок 1" descr="\\172.16.0.35\!!!New FTP!!!\!!! ДККДРК Управление распространения и развития коммуникаций\ЛОГОТИП БЮРО 01,11,2023\Group 17069.png"/>
        <xdr:cNvPicPr/>
      </xdr:nvPicPr>
      <xdr:blipFill>
        <a:blip xmlns:r="http://schemas.openxmlformats.org/officeDocument/2006/relationships" r:embed="rId1"/>
        <a:srcRect/>
        <a:stretch>
          <a:fillRect/>
        </a:stretch>
      </xdr:blipFill>
      <xdr:spPr bwMode="auto">
        <a:xfrm>
          <a:off x="0" y="533400"/>
          <a:ext cx="4252911" cy="8953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20ZHAKIPBEKOVA/&#1056;&#1072;&#1089;&#1095;&#1077;&#1090;&#1099;%20&#1087;&#1086;%20&#1042;&#1042;&#1055;%20&#1084;&#1077;&#1090;&#1086;&#1076;&#1086;&#1084;%20&#1082;&#1086;&#1085;&#1077;&#1095;&#1085;&#1086;&#1075;&#1086;%20&#1080;&#1089;&#1087;&#1086;&#1083;&#1100;&#1079;&#1086;&#1074;&#1072;&#1085;&#1080;&#1103;/9%20&#1084;&#1077;&#1089;&#1103;&#1094;&#1077;&#1074;_2014/TAB84_00_&#1086;&#1073;&#1088;&#1072;&#1073;&#1086;&#1090;&#1072;&#1085;&#1085;&#1099;&#108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bekturova/AppData/Local/Microsoft/Windows/Temporary%20Internet%20Files/Content.Outlook/WSTYLP7D/&#1053;&#1072;&#1094;&#1080;&#1086;&#1085;&#1072;&#1083;&#1100;&#1085;&#1099;&#1077;%20&#1089;&#1095;&#1077;&#1090;&#1072;%20-%20&#1072;&#1085;&#1075;&#1083;.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041;&#1102;&#1083;&#1083;&#1077;&#1090;&#1077;&#1085;&#1100;%20&#1057;&#1053;&#1057;/&#1041;-01-16-&#1043;%20(2017-201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041;&#1102;&#1083;&#1083;&#1077;&#1090;&#1077;&#1085;&#1100;%20&#1057;&#1053;&#1057;/05-09-2016_2012-2014/5%20%20&#1041;&#1102;&#1083;&#1083;&#1077;&#1090;&#1077;&#1085;&#1100;%20&#1057;&#1053;&#1057;_2012-20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igul_b\zapiska%2011\&#1052;&#1086;&#1080;%20&#1076;&#1086;&#1082;&#1091;&#1084;&#1077;&#1085;&#1090;&#1099;\&#1042;&#1044;\2008\&#1042;&#1044;%20&#1087;&#1086;%20&#1089;&#1088;&#1086;&#1082;&#1072;&#1084;%202-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yst202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052;&#1086;&#1080;%20&#1076;&#1086;&#1082;&#1091;&#1084;&#1077;&#1085;&#1090;&#1099;_&#1041;&#1072;&#1093;&#1099;&#1090;_&#1048;&#1089;&#1082;&#1077;&#1085;&#1086;&#1074;&#1072;/&#1042;&#1042;&#1055;%20&#1050;&#1086;&#1085;&#1077;&#1095;&#1085;&#1086;&#1077;%20&#1080;&#1089;&#1087;&#1086;&#1083;&#1100;&#1079;&#1086;&#1074;&#1072;&#1085;&#1080;&#1077;/&#1050;&#1074;&#1072;&#1088;&#1090;&#1072;&#1083;&#1100;&#1085;&#1072;&#1103;/&#1082;&#1086;&#1085;&#1077;&#1095;&#1085;&#1099;&#1077;%20&#1088;&#1072;&#1089;&#1095;&#1077;&#1090;&#1099;%20&#1085;&#1086;&#1074;&#1099;&#1077;/2006/&#1056;&#1072;&#1073;&#1086;&#1095;&#1080;&#1077;%20&#1092;&#1072;&#1081;&#1083;&#1099;/&#1052;&#1077;&#1090;&#1086;&#1076;%20&#1087;&#1088;&#1086;&#1080;&#1079;&#1074;&#1086;&#1076;&#1089;&#1090;&#1074;&#1072;/&#1050;&#1074;&#1072;&#1088;&#1090;&#1072;&#1083;.&#1073;&#1091;&#1083;&#1099;/&#1052;&#1086;&#1080;%20&#1076;&#1086;&#1082;&#1091;&#1084;&#1077;&#1085;&#1090;&#1099;/1PF_1KV_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020%20&#1075;&#1086;&#1076;/Syst20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yst20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Roza_l\debt-roza\4q01\1pb_4q01_&#1074;&#1076;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511best\511galya\511Galya\&#1050;&#1086;&#1085;&#1077;&#1095;&#1085;&#1086;&#1077;%20&#1055;&#1086;&#1083;&#1091;&#1075;&#1086;&#1076;&#1080;&#1077;\attach\&#1052;&#1086;&#1080;%20&#1076;&#1086;&#1082;&#1091;&#1084;&#1077;&#1085;&#1090;&#1099;\fasler_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043;&#1086;&#1076;&#1086;&#1074;&#1099;&#1077;%20&#1073;&#1091;&#1083;&#1099;/Aygul/BUL_NOE_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4-90 до"/>
      <sheetName val="84-90 после"/>
      <sheetName val="1"/>
      <sheetName val="2"/>
      <sheetName val="TAB84_00_обработанный"/>
    </sheetNames>
    <definedNames>
      <definedName name="Eeno1"/>
      <definedName name="Ëèñò1"/>
      <definedName name="Лист1"/>
    </definedNames>
    <sheetDataSet>
      <sheetData sheetId="0"/>
      <sheetData sheetId="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етод.пояснения"/>
      <sheetName val="Динамика агрегатов"/>
      <sheetName val="2018"/>
      <sheetName val="2017"/>
      <sheetName val="2016"/>
      <sheetName val="2015"/>
      <sheetName val="2014"/>
      <sheetName val="2013"/>
      <sheetName val="2012"/>
      <sheetName val="2011"/>
      <sheetName val="2010"/>
    </sheetNames>
    <sheetDataSet>
      <sheetData sheetId="0" refreshError="1"/>
      <sheetData sheetId="1" refreshError="1"/>
      <sheetData sheetId="2">
        <row r="23">
          <cell r="J23" t="str">
            <v>Gross domestic product</v>
          </cell>
        </row>
        <row r="29">
          <cell r="J29" t="str">
            <v>Gross value added</v>
          </cell>
        </row>
        <row r="40">
          <cell r="J40" t="str">
            <v>Operating surplus and Mixed income, gross</v>
          </cell>
        </row>
        <row r="49">
          <cell r="J49" t="str">
            <v>National income, gross</v>
          </cell>
        </row>
        <row r="63">
          <cell r="J63" t="str">
            <v>Disposable income, gross</v>
          </cell>
        </row>
        <row r="75">
          <cell r="J75" t="str">
            <v>Saving, gross</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ложка"/>
      <sheetName val="Усл.обозначения"/>
      <sheetName val="Содержание"/>
      <sheetName val="Метод.пояснения"/>
      <sheetName val="Аннотация"/>
      <sheetName val="1"/>
      <sheetName val="2.1"/>
      <sheetName val="2.2"/>
      <sheetName val="2.3"/>
      <sheetName val="3.1"/>
      <sheetName val="3.2"/>
      <sheetName val="3.3"/>
      <sheetName val="4.1"/>
      <sheetName val="4.2"/>
      <sheetName val="4.3"/>
      <sheetName val="5.1"/>
      <sheetName val="5.2"/>
      <sheetName val="5.3"/>
      <sheetName val="6.1"/>
      <sheetName val="6.2"/>
      <sheetName val="6.3"/>
      <sheetName val="7.1"/>
      <sheetName val="7.2"/>
      <sheetName val="7.3"/>
      <sheetName val="8.1"/>
      <sheetName val="8.2"/>
      <sheetName val="8.3"/>
      <sheetName val="9.1"/>
      <sheetName val="9.2"/>
      <sheetName val="9.3"/>
      <sheetName val="10.1"/>
      <sheetName val="10.2"/>
      <sheetName val="10.3"/>
      <sheetName val="11.1"/>
      <sheetName val="11.2"/>
      <sheetName val="11.3"/>
      <sheetName val="12"/>
    </sheetNames>
    <sheetDataSet>
      <sheetData sheetId="0"/>
      <sheetData sheetId="1"/>
      <sheetData sheetId="2"/>
      <sheetData sheetId="3"/>
      <sheetData sheetId="4"/>
      <sheetData sheetId="5">
        <row r="8">
          <cell r="C8">
            <v>3371983.4</v>
          </cell>
        </row>
      </sheetData>
      <sheetData sheetId="6"/>
      <sheetData sheetId="7"/>
      <sheetData sheetId="8"/>
      <sheetData sheetId="9"/>
      <sheetData sheetId="10"/>
      <sheetData sheetId="11"/>
      <sheetData sheetId="12">
        <row r="8">
          <cell r="C8">
            <v>73042153.200000003</v>
          </cell>
        </row>
      </sheetData>
      <sheetData sheetId="13"/>
      <sheetData sheetId="14"/>
      <sheetData sheetId="15">
        <row r="14">
          <cell r="C14">
            <v>12512757.300000001</v>
          </cell>
        </row>
      </sheetData>
      <sheetData sheetId="16"/>
      <sheetData sheetId="17"/>
      <sheetData sheetId="18">
        <row r="9">
          <cell r="F9">
            <v>16120156.199999999</v>
          </cell>
        </row>
      </sheetData>
      <sheetData sheetId="19"/>
      <sheetData sheetId="20"/>
      <sheetData sheetId="21">
        <row r="10">
          <cell r="E10">
            <v>3253348</v>
          </cell>
        </row>
      </sheetData>
      <sheetData sheetId="22"/>
      <sheetData sheetId="23"/>
      <sheetData sheetId="24">
        <row r="9">
          <cell r="F9">
            <v>3450176.6</v>
          </cell>
        </row>
      </sheetData>
      <sheetData sheetId="25"/>
      <sheetData sheetId="26"/>
      <sheetData sheetId="27">
        <row r="10">
          <cell r="F10">
            <v>1093827.3999999999</v>
          </cell>
        </row>
      </sheetData>
      <sheetData sheetId="28"/>
      <sheetData sheetId="29"/>
      <sheetData sheetId="30">
        <row r="9">
          <cell r="C9">
            <v>282315.90000000002</v>
          </cell>
        </row>
      </sheetData>
      <sheetData sheetId="31"/>
      <sheetData sheetId="32"/>
      <sheetData sheetId="33">
        <row r="10">
          <cell r="H10">
            <v>491552</v>
          </cell>
        </row>
        <row r="23">
          <cell r="H23">
            <v>681725.8</v>
          </cell>
        </row>
      </sheetData>
      <sheetData sheetId="34"/>
      <sheetData sheetId="35"/>
      <sheetData sheetId="3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1"/>
      <sheetName val="2.2"/>
      <sheetName val="2.3"/>
      <sheetName val="3.1"/>
      <sheetName val="3.2"/>
      <sheetName val="3.3"/>
      <sheetName val="4.1"/>
      <sheetName val="4.2"/>
      <sheetName val="4.3"/>
      <sheetName val="5.1"/>
      <sheetName val="5.2"/>
      <sheetName val="5.3"/>
      <sheetName val="6.1"/>
      <sheetName val="6.2"/>
      <sheetName val="6.3"/>
      <sheetName val="7.1"/>
      <sheetName val="7.2"/>
      <sheetName val="7.3"/>
      <sheetName val="8.1"/>
      <sheetName val="8.2"/>
      <sheetName val="8.3"/>
      <sheetName val="9.1"/>
      <sheetName val="9.2"/>
      <sheetName val="9.3"/>
      <sheetName val="10.1"/>
      <sheetName val="10.2"/>
      <sheetName val="10.3"/>
      <sheetName val="11.1"/>
      <sheetName val="11.2"/>
      <sheetName val="11.3"/>
      <sheetName val="12"/>
    </sheetNames>
    <sheetDataSet>
      <sheetData sheetId="0">
        <row r="8">
          <cell r="B8">
            <v>2585020.7999999998</v>
          </cell>
        </row>
        <row r="22">
          <cell r="B22">
            <v>1725604.9</v>
          </cell>
        </row>
      </sheetData>
      <sheetData sheetId="1" refreshError="1"/>
      <sheetData sheetId="2" refreshError="1"/>
      <sheetData sheetId="3" refreshError="1"/>
      <sheetData sheetId="4" refreshError="1"/>
      <sheetData sheetId="5" refreshError="1"/>
      <sheetData sheetId="6" refreshError="1"/>
      <sheetData sheetId="7">
        <row r="7">
          <cell r="B7">
            <v>37387187.600000001</v>
          </cell>
        </row>
      </sheetData>
      <sheetData sheetId="8" refreshError="1"/>
      <sheetData sheetId="9" refreshError="1"/>
      <sheetData sheetId="10">
        <row r="13">
          <cell r="B13">
            <v>6623611.5999999996</v>
          </cell>
        </row>
      </sheetData>
      <sheetData sheetId="11" refreshError="1"/>
      <sheetData sheetId="12" refreshError="1"/>
      <sheetData sheetId="13">
        <row r="8">
          <cell r="F8">
            <v>9846239.8000000007</v>
          </cell>
        </row>
        <row r="11">
          <cell r="B11">
            <v>751425</v>
          </cell>
          <cell r="C11">
            <v>1149395.6000000001</v>
          </cell>
          <cell r="D11">
            <v>691177.8</v>
          </cell>
          <cell r="E11">
            <v>45</v>
          </cell>
          <cell r="F11">
            <v>855518.8</v>
          </cell>
        </row>
      </sheetData>
      <sheetData sheetId="14" refreshError="1"/>
      <sheetData sheetId="15" refreshError="1"/>
      <sheetData sheetId="16">
        <row r="8">
          <cell r="D8">
            <v>5633773</v>
          </cell>
        </row>
        <row r="11">
          <cell r="F11">
            <v>1011604.3</v>
          </cell>
        </row>
      </sheetData>
      <sheetData sheetId="17" refreshError="1"/>
      <sheetData sheetId="18" refreshError="1"/>
      <sheetData sheetId="19">
        <row r="8">
          <cell r="F8">
            <v>2125852.4</v>
          </cell>
        </row>
      </sheetData>
      <sheetData sheetId="20" refreshError="1"/>
      <sheetData sheetId="21" refreshError="1"/>
      <sheetData sheetId="22">
        <row r="9">
          <cell r="F9">
            <v>200316.6</v>
          </cell>
        </row>
        <row r="15">
          <cell r="D15">
            <v>3573446.7</v>
          </cell>
          <cell r="E15">
            <v>278010.59999999998</v>
          </cell>
          <cell r="F15">
            <v>13659206.6</v>
          </cell>
        </row>
      </sheetData>
      <sheetData sheetId="23" refreshError="1"/>
      <sheetData sheetId="24" refreshError="1"/>
      <sheetData sheetId="25">
        <row r="8">
          <cell r="B8">
            <v>4285.3</v>
          </cell>
        </row>
      </sheetData>
      <sheetData sheetId="26" refreshError="1"/>
      <sheetData sheetId="27" refreshError="1"/>
      <sheetData sheetId="28">
        <row r="10">
          <cell r="G10">
            <v>4214538.3</v>
          </cell>
        </row>
        <row r="12">
          <cell r="G12">
            <v>547630.30000000005</v>
          </cell>
        </row>
        <row r="13">
          <cell r="G13">
            <v>2541</v>
          </cell>
        </row>
        <row r="23">
          <cell r="G23">
            <v>392031.9</v>
          </cell>
        </row>
        <row r="25">
          <cell r="G25">
            <v>4836.5</v>
          </cell>
        </row>
      </sheetData>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STable 3.1"/>
      <sheetName val="Table 3 (Y)"/>
      <sheetName val="ED-stand"/>
      <sheetName val="банки"/>
      <sheetName val="баланс"/>
      <sheetName val="прочие"/>
      <sheetName val="прочие-ЦБ"/>
      <sheetName val="interest"/>
      <sheetName val="по годам"/>
      <sheetName val="ED-прогноз"/>
      <sheetName val="Диаграмма1"/>
      <sheetName val="Диаграмма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убликация"/>
      <sheetName val="0"/>
      <sheetName val="1"/>
      <sheetName val="2"/>
      <sheetName val="3"/>
      <sheetName val="4"/>
      <sheetName val="5"/>
      <sheetName val="6"/>
      <sheetName val="7"/>
      <sheetName val="8"/>
      <sheetName val="1a"/>
      <sheetName val="2a"/>
      <sheetName val="2b"/>
      <sheetName val="6a"/>
      <sheetName val="Штрафы"/>
      <sheetName val="Свод ГБ и НФ"/>
      <sheetName val="Расходы ГБ2021"/>
      <sheetName val="Доходы ГБ2021"/>
      <sheetName val="НФ 2021"/>
      <sheetName val="ФСМС 3-ф"/>
      <sheetName val="ГФСС_3ф"/>
      <sheetName val="311 2021"/>
      <sheetName val="ФКП"/>
      <sheetName val="ФПК"/>
      <sheetName val="СНС-В"/>
      <sheetName val="СНС-П"/>
      <sheetName val="BoP"/>
      <sheetName val="БВУ расходы"/>
      <sheetName val="БВУ доходы"/>
      <sheetName val="Страховые прибыли и убытки"/>
      <sheetName val="Страховые премии"/>
      <sheetName val="Страховые выплаты"/>
      <sheetName val="ЕНПФ_Ф2"/>
      <sheetName val="ЕНПФ_накопл"/>
      <sheetName val="CodeSNA"/>
      <sheetName val="ПФ"/>
      <sheetName val="ИВЦ"/>
      <sheetName val="ДХ"/>
    </sheetNames>
    <sheetDataSet>
      <sheetData sheetId="0"/>
      <sheetData sheetId="1">
        <row r="8">
          <cell r="H8">
            <v>5161134</v>
          </cell>
        </row>
      </sheetData>
      <sheetData sheetId="2">
        <row r="6">
          <cell r="C6">
            <v>110619160.3</v>
          </cell>
        </row>
      </sheetData>
      <sheetData sheetId="3">
        <row r="12">
          <cell r="C12">
            <v>19012763.399999999</v>
          </cell>
        </row>
      </sheetData>
      <sheetData sheetId="4">
        <row r="7">
          <cell r="F7">
            <v>25669298.300000001</v>
          </cell>
        </row>
      </sheetData>
      <sheetData sheetId="5">
        <row r="8">
          <cell r="E8">
            <v>4986704.5999999996</v>
          </cell>
        </row>
      </sheetData>
      <sheetData sheetId="6">
        <row r="7">
          <cell r="F7">
            <v>6063166</v>
          </cell>
        </row>
      </sheetData>
      <sheetData sheetId="7">
        <row r="7">
          <cell r="F7">
            <v>-184503.1</v>
          </cell>
        </row>
      </sheetData>
      <sheetData sheetId="8">
        <row r="8">
          <cell r="C8">
            <v>349622.6</v>
          </cell>
        </row>
      </sheetData>
      <sheetData sheetId="9">
        <row r="9">
          <cell r="H9">
            <v>17753149.5</v>
          </cell>
        </row>
      </sheetData>
      <sheetData sheetId="10"/>
      <sheetData sheetId="11"/>
      <sheetData sheetId="12"/>
      <sheetData sheetId="13">
        <row r="6">
          <cell r="E6">
            <v>5129624.3</v>
          </cell>
        </row>
      </sheetData>
      <sheetData sheetId="14"/>
      <sheetData sheetId="15"/>
      <sheetData sheetId="16">
        <row r="78">
          <cell r="F78" t="str">
            <v>Капитальные затраты</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1">
          <cell r="A1" t="str">
            <v>Операции с продуктами</v>
          </cell>
        </row>
        <row r="2">
          <cell r="A2" t="str">
            <v>Выпуск</v>
          </cell>
        </row>
        <row r="3">
          <cell r="A3" t="str">
            <v>Рыночный выпуск</v>
          </cell>
        </row>
        <row r="4">
          <cell r="A4" t="str">
            <v>Выпуск для собственного конечного использования</v>
          </cell>
        </row>
        <row r="5">
          <cell r="A5" t="str">
            <v>Нерыночный выпуск</v>
          </cell>
        </row>
        <row r="6">
          <cell r="A6" t="str">
            <v>Промежуточное потребление</v>
          </cell>
        </row>
        <row r="7">
          <cell r="A7" t="str">
            <v>Расходы на конечное потребление</v>
          </cell>
        </row>
        <row r="8">
          <cell r="A8" t="str">
            <v>Фактическое конечное потребление</v>
          </cell>
        </row>
        <row r="9">
          <cell r="A9" t="str">
            <v>Валовое накопление</v>
          </cell>
        </row>
        <row r="10">
          <cell r="A10" t="str">
            <v>ВНОК</v>
          </cell>
        </row>
        <row r="11">
          <cell r="A11" t="str">
            <v>ПОК</v>
          </cell>
        </row>
        <row r="12">
          <cell r="A12" t="str">
            <v>ИЗМОС</v>
          </cell>
        </row>
        <row r="13">
          <cell r="A13" t="str">
            <v>Ценности</v>
          </cell>
        </row>
        <row r="14">
          <cell r="A14" t="str">
            <v>Экспорт товаров и услуг</v>
          </cell>
        </row>
        <row r="15">
          <cell r="A15" t="str">
            <v>Экспорт товаров</v>
          </cell>
        </row>
        <row r="16">
          <cell r="A16" t="str">
            <v>Экспорт услуг</v>
          </cell>
        </row>
        <row r="17">
          <cell r="A17" t="str">
            <v>Импорт товаров и услуг</v>
          </cell>
        </row>
        <row r="18">
          <cell r="A18" t="str">
            <v>Импорт товаров</v>
          </cell>
        </row>
        <row r="19">
          <cell r="A19" t="str">
            <v>Импорт услуг</v>
          </cell>
        </row>
        <row r="20">
          <cell r="A20" t="str">
            <v>Непроизведенные активы</v>
          </cell>
        </row>
        <row r="21">
          <cell r="A21" t="str">
            <v>Природные ресурсы</v>
          </cell>
        </row>
        <row r="22">
          <cell r="A22" t="str">
            <v>Контракты, договоры аренды и лицензии</v>
          </cell>
        </row>
        <row r="23">
          <cell r="A23" t="str">
            <v>Гудвилл и маркетинговые активы</v>
          </cell>
        </row>
        <row r="24">
          <cell r="A24" t="str">
            <v>Распределительные операции</v>
          </cell>
        </row>
        <row r="25">
          <cell r="A25" t="str">
            <v>Оплата труда</v>
          </cell>
        </row>
        <row r="26">
          <cell r="A26" t="str">
            <v>Заработная плата</v>
          </cell>
        </row>
        <row r="27">
          <cell r="A27" t="str">
            <v>Отчисления работодателей на социальное страхование</v>
          </cell>
        </row>
        <row r="28">
          <cell r="A28" t="str">
            <v>Фактические отчисления работодателей на социальное страхование</v>
          </cell>
        </row>
        <row r="29">
          <cell r="A29" t="str">
            <v>Условно исчисленные отчисления работодателей на социальное страхование</v>
          </cell>
        </row>
        <row r="30">
          <cell r="A30" t="str">
            <v>Налоги на производство и импорт</v>
          </cell>
        </row>
        <row r="31">
          <cell r="A31" t="str">
            <v>Налоги на продукты</v>
          </cell>
        </row>
        <row r="32">
          <cell r="A32" t="str">
            <v>Другие налоги на производство</v>
          </cell>
        </row>
        <row r="33">
          <cell r="A33" t="str">
            <v>Субсидии</v>
          </cell>
        </row>
        <row r="34">
          <cell r="A34" t="str">
            <v>Субсидии на продукты</v>
          </cell>
        </row>
        <row r="35">
          <cell r="A35" t="str">
            <v>Другие субсидии на производство</v>
          </cell>
        </row>
        <row r="36">
          <cell r="A36" t="str">
            <v>Доходы от собственности</v>
          </cell>
        </row>
        <row r="37">
          <cell r="A37" t="str">
            <v>Проценты</v>
          </cell>
        </row>
        <row r="38">
          <cell r="A38" t="str">
            <v>Распределнный доход корпораций</v>
          </cell>
        </row>
        <row r="39">
          <cell r="A39" t="str">
            <v>Дивиденды</v>
          </cell>
        </row>
        <row r="40">
          <cell r="A40" t="str">
            <v>Изъятие из дохода квазикорпораци</v>
          </cell>
        </row>
        <row r="41">
          <cell r="A41" t="str">
            <v>Реинвестированные доходы от прямых иностранных инвестиций</v>
          </cell>
        </row>
        <row r="42">
          <cell r="A42" t="str">
            <v>Выплаты другого инвестиционного дохода</v>
          </cell>
        </row>
        <row r="43">
          <cell r="A43" t="str">
            <v>Рента</v>
          </cell>
        </row>
        <row r="44">
          <cell r="A44" t="str">
            <v>Текущие налоги на доходы, имущество и т.д.</v>
          </cell>
        </row>
        <row r="45">
          <cell r="A45" t="str">
            <v>Налоги на доходы</v>
          </cell>
        </row>
        <row r="46">
          <cell r="A46" t="str">
            <v>Другие текущие налоги</v>
          </cell>
        </row>
        <row r="47">
          <cell r="A47" t="str">
            <v>Чистые отчисления на социальное страхование</v>
          </cell>
        </row>
        <row r="48">
          <cell r="A48" t="str">
            <v>Фактические отчисления работодателей на социальное страхование D611=D121</v>
          </cell>
        </row>
        <row r="49">
          <cell r="A49" t="str">
            <v>Условно исчисленные отчисления работодателей на социальное страхование D612=D122</v>
          </cell>
        </row>
        <row r="50">
          <cell r="A50" t="str">
            <v>Фактические отчисления домашних хозяйств на социальное страхование</v>
          </cell>
        </row>
        <row r="51">
          <cell r="A51" t="str">
            <v>Дополнения к отчислениям домашних хозяйств на социальное страхование</v>
          </cell>
        </row>
        <row r="52">
          <cell r="A52" t="str">
            <v>Социальные пособия, кроме социальных трансфертов в натуральной форме</v>
          </cell>
        </row>
        <row r="53">
          <cell r="A53" t="str">
            <v>Другие текущие трансферты</v>
          </cell>
        </row>
        <row r="54">
          <cell r="A54" t="str">
            <v>Чистые страховые премии, кроме премий по страхованию жизни</v>
          </cell>
        </row>
        <row r="55">
          <cell r="A55" t="str">
            <v>Страховые возмещения, кроме выплат по страхованию жизни</v>
          </cell>
        </row>
        <row r="56">
          <cell r="A56" t="str">
            <v>Текущие трансферты в рамках сектора государственного управления</v>
          </cell>
        </row>
        <row r="57">
          <cell r="A57" t="str">
            <v>Текущие трансферты в рамках международного сотрудничества</v>
          </cell>
        </row>
        <row r="58">
          <cell r="A58" t="str">
            <v>Прочие текущие трансферты</v>
          </cell>
        </row>
        <row r="59">
          <cell r="A59" t="str">
            <v>Текущие трансферты единицам секторам НКОДХ</v>
          </cell>
        </row>
        <row r="60">
          <cell r="A60" t="str">
            <v>Текущие трансферты между домашними хозяйствами - резидентами и нерезидентами</v>
          </cell>
        </row>
        <row r="61">
          <cell r="A61" t="str">
            <v>Другие прочие текущие трансферты</v>
          </cell>
        </row>
        <row r="62">
          <cell r="A62" t="str">
            <v>Социальные трансферты в натуральной форме</v>
          </cell>
        </row>
        <row r="63">
          <cell r="A63" t="str">
            <v>Корректировка на измененние в пенсионных правах</v>
          </cell>
        </row>
        <row r="64">
          <cell r="A64" t="str">
            <v>Капитальные трансферты, подлежащие получению</v>
          </cell>
        </row>
        <row r="65">
          <cell r="A65" t="str">
            <v>Капитальные трансферты, подлежащие выплате</v>
          </cell>
        </row>
      </sheetData>
      <sheetData sheetId="35"/>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amp;ПФ (2)"/>
      <sheetName val="ПП"/>
      <sheetName val="ПФ"/>
      <sheetName val="ВДС1"/>
      <sheetName val="ВДС2"/>
      <sheetName val="ПРОМ"/>
      <sheetName val="VTOR"/>
      <sheetName val="KOLPR"/>
    </sheetNames>
    <sheetDataSet>
      <sheetData sheetId="0"/>
      <sheetData sheetId="1" refreshError="1"/>
      <sheetData sheetId="2">
        <row r="3">
          <cell r="A3" t="str">
            <v>OKED</v>
          </cell>
          <cell r="B3" t="str">
            <v>Наименование вида деятельности</v>
          </cell>
          <cell r="C3" t="str">
            <v>кол-во действующих предприятий по стат регистру</v>
          </cell>
        </row>
        <row r="4">
          <cell r="A4">
            <v>1</v>
          </cell>
          <cell r="B4">
            <v>2</v>
          </cell>
          <cell r="C4">
            <v>3</v>
          </cell>
        </row>
        <row r="5">
          <cell r="A5" t="str">
            <v/>
          </cell>
          <cell r="B5" t="str">
            <v/>
          </cell>
          <cell r="C5">
            <v>3</v>
          </cell>
        </row>
      </sheetData>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1"/>
      <sheetName val="2"/>
      <sheetName val="3"/>
      <sheetName val="4"/>
      <sheetName val="5"/>
      <sheetName val="6"/>
      <sheetName val="7"/>
      <sheetName val="8"/>
      <sheetName val="1a"/>
      <sheetName val="2a"/>
      <sheetName val="2b"/>
      <sheetName val="6a"/>
      <sheetName val="Штрафы"/>
      <sheetName val="Свод ГБ и НФ"/>
      <sheetName val="Расходы ГБ2020"/>
      <sheetName val="Доходы ГБ2020"/>
      <sheetName val="НФ 2020"/>
      <sheetName val="ГОБМП"/>
      <sheetName val="ФСМС 3-ф"/>
      <sheetName val="ГФСС_3ф"/>
      <sheetName val="311 2020"/>
      <sheetName val="ФПК"/>
      <sheetName val="ФКП"/>
      <sheetName val="СНС-В"/>
      <sheetName val="СНС-П"/>
      <sheetName val="BoP"/>
      <sheetName val="БВУ расходы"/>
      <sheetName val="БВУ доходы"/>
      <sheetName val="Страховые прибыли и убытки"/>
      <sheetName val="Страховые премии"/>
      <sheetName val="Страховые выплаты"/>
      <sheetName val="ЕНПФ_Ф2"/>
      <sheetName val="ЕНПФ_накопл"/>
      <sheetName val="CodeSNA"/>
      <sheetName val="ПФ"/>
      <sheetName val="ИВЦ"/>
      <sheetName val="ДХ"/>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1">
          <cell r="A1" t="str">
            <v>Операции с продуктами</v>
          </cell>
        </row>
        <row r="2">
          <cell r="A2" t="str">
            <v>Выпуск</v>
          </cell>
        </row>
        <row r="3">
          <cell r="A3" t="str">
            <v>Рыночный выпуск</v>
          </cell>
        </row>
        <row r="4">
          <cell r="A4" t="str">
            <v>Выпуск для собственного конечного использования</v>
          </cell>
        </row>
        <row r="5">
          <cell r="A5" t="str">
            <v>Нерыночный выпуск</v>
          </cell>
        </row>
        <row r="6">
          <cell r="A6" t="str">
            <v>Промежуточное потребление</v>
          </cell>
        </row>
        <row r="7">
          <cell r="A7" t="str">
            <v>Расходы на конечное потребление</v>
          </cell>
        </row>
        <row r="8">
          <cell r="A8" t="str">
            <v>Фактическое конечное потребление</v>
          </cell>
        </row>
        <row r="9">
          <cell r="A9" t="str">
            <v>Валовое накопление</v>
          </cell>
        </row>
        <row r="10">
          <cell r="A10" t="str">
            <v>ВНОК</v>
          </cell>
        </row>
        <row r="11">
          <cell r="A11" t="str">
            <v>ПОК</v>
          </cell>
        </row>
        <row r="12">
          <cell r="A12" t="str">
            <v>ИЗМОС</v>
          </cell>
        </row>
        <row r="13">
          <cell r="A13" t="str">
            <v>Ценности</v>
          </cell>
        </row>
        <row r="14">
          <cell r="A14" t="str">
            <v>Экспорт товаров и услуг</v>
          </cell>
        </row>
        <row r="15">
          <cell r="A15" t="str">
            <v>Экспорт товаров</v>
          </cell>
        </row>
        <row r="16">
          <cell r="A16" t="str">
            <v>Экспорт услуг</v>
          </cell>
        </row>
        <row r="17">
          <cell r="A17" t="str">
            <v>Импорт товаров и услуг</v>
          </cell>
        </row>
        <row r="18">
          <cell r="A18" t="str">
            <v>Импорт товаров</v>
          </cell>
        </row>
        <row r="19">
          <cell r="A19" t="str">
            <v>Импорт услуг</v>
          </cell>
        </row>
        <row r="20">
          <cell r="A20" t="str">
            <v>Непроизведенные активы</v>
          </cell>
        </row>
        <row r="21">
          <cell r="A21" t="str">
            <v>Природные ресурсы</v>
          </cell>
        </row>
        <row r="22">
          <cell r="A22" t="str">
            <v>Контракты, договоры аренды и лицензии</v>
          </cell>
        </row>
        <row r="23">
          <cell r="A23" t="str">
            <v>Гудвилл и маркетинговые активы</v>
          </cell>
        </row>
        <row r="24">
          <cell r="A24" t="str">
            <v>Распределительные операции</v>
          </cell>
        </row>
        <row r="25">
          <cell r="A25" t="str">
            <v>Оплата труда</v>
          </cell>
        </row>
        <row r="26">
          <cell r="A26" t="str">
            <v>Заработная плата</v>
          </cell>
        </row>
        <row r="27">
          <cell r="A27" t="str">
            <v>Отчисления работодателей на социальное страхование</v>
          </cell>
        </row>
        <row r="28">
          <cell r="A28" t="str">
            <v>Фактические отчисления работодателей на социальное страхование</v>
          </cell>
        </row>
        <row r="29">
          <cell r="A29" t="str">
            <v>Условно исчисленные отчисления работодателей на социальное страхование</v>
          </cell>
        </row>
        <row r="30">
          <cell r="A30" t="str">
            <v>Налоги на производство и импорт</v>
          </cell>
        </row>
        <row r="31">
          <cell r="A31" t="str">
            <v>Налоги на продукты</v>
          </cell>
        </row>
        <row r="32">
          <cell r="A32" t="str">
            <v>Другие налоги на производство</v>
          </cell>
        </row>
        <row r="33">
          <cell r="A33" t="str">
            <v>Субсидии</v>
          </cell>
        </row>
        <row r="34">
          <cell r="A34" t="str">
            <v>Субсидии на продукты</v>
          </cell>
        </row>
        <row r="35">
          <cell r="A35" t="str">
            <v>Другие субсидии на производство</v>
          </cell>
        </row>
        <row r="36">
          <cell r="A36" t="str">
            <v>Доходы от собственности</v>
          </cell>
        </row>
        <row r="37">
          <cell r="A37" t="str">
            <v>Проценты</v>
          </cell>
        </row>
        <row r="38">
          <cell r="A38" t="str">
            <v>Распределнный доход корпораций</v>
          </cell>
        </row>
        <row r="39">
          <cell r="A39" t="str">
            <v>Дивиденды</v>
          </cell>
        </row>
        <row r="40">
          <cell r="A40" t="str">
            <v>Изъятие из дохода квазикорпораци</v>
          </cell>
        </row>
        <row r="41">
          <cell r="A41" t="str">
            <v>Реинвестированные доходы от прямых иностранных инвестиций</v>
          </cell>
        </row>
        <row r="42">
          <cell r="A42" t="str">
            <v>Выплаты другого инвестиционного дохода</v>
          </cell>
        </row>
        <row r="43">
          <cell r="A43" t="str">
            <v>Рента</v>
          </cell>
        </row>
        <row r="44">
          <cell r="A44" t="str">
            <v>Текущие налоги на доходы, имущество и т.д.</v>
          </cell>
        </row>
        <row r="45">
          <cell r="A45" t="str">
            <v>Налоги на доходы</v>
          </cell>
        </row>
        <row r="46">
          <cell r="A46" t="str">
            <v>Другие текущие налоги</v>
          </cell>
        </row>
        <row r="47">
          <cell r="A47" t="str">
            <v>Чистые отчисления на социальное страхование</v>
          </cell>
        </row>
        <row r="48">
          <cell r="A48" t="str">
            <v>Фактические отчисления работодателей на социальное страхование D611=D121</v>
          </cell>
        </row>
        <row r="49">
          <cell r="A49" t="str">
            <v>Условно исчисленные отчисления работодателей на социальное страхование D612=D122</v>
          </cell>
        </row>
        <row r="50">
          <cell r="A50" t="str">
            <v>Фактические отчисления домашних хозяйств на социальное страхование</v>
          </cell>
        </row>
        <row r="51">
          <cell r="A51" t="str">
            <v>Дополнения к отчислениям домашних хозяйств на социальное страхование</v>
          </cell>
        </row>
        <row r="52">
          <cell r="A52" t="str">
            <v>Социальные пособия, кроме социальных трансфертов в натуральной форме</v>
          </cell>
        </row>
        <row r="53">
          <cell r="A53" t="str">
            <v>Другие текущие трансферты</v>
          </cell>
        </row>
        <row r="54">
          <cell r="A54" t="str">
            <v>Чистые страховые премии, кроме премий по страхованию жизни</v>
          </cell>
        </row>
        <row r="55">
          <cell r="A55" t="str">
            <v>Страховые возмещения, кроме выплат по страхованию жизни</v>
          </cell>
        </row>
        <row r="56">
          <cell r="A56" t="str">
            <v>Текущие трансферты в рамках сектора государственного управления</v>
          </cell>
        </row>
        <row r="57">
          <cell r="A57" t="str">
            <v>Текущие трансферты в рамках международного сотрудничества</v>
          </cell>
        </row>
        <row r="58">
          <cell r="A58" t="str">
            <v>Прочие текущие трансферты</v>
          </cell>
        </row>
        <row r="59">
          <cell r="A59" t="str">
            <v>Текущие трансферты единицам секторам НКОДХ</v>
          </cell>
        </row>
        <row r="60">
          <cell r="A60" t="str">
            <v>Текущие трансферты между домашними хозяйствами - резидентами и нерезидентами</v>
          </cell>
        </row>
        <row r="61">
          <cell r="A61" t="str">
            <v>Другие прочие текущие трансферты</v>
          </cell>
        </row>
        <row r="62">
          <cell r="A62" t="str">
            <v>Социальные трансферты в натуральной форме</v>
          </cell>
        </row>
        <row r="63">
          <cell r="A63" t="str">
            <v>Корректировка на измененние в пенсионных правах</v>
          </cell>
        </row>
        <row r="64">
          <cell r="A64" t="str">
            <v>Капитальные трансферты, подлежащие получению</v>
          </cell>
        </row>
        <row r="65">
          <cell r="A65" t="str">
            <v>Капитальные трансферты, подлежащие выплате</v>
          </cell>
        </row>
      </sheetData>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убликация"/>
      <sheetName val="0"/>
      <sheetName val="1"/>
      <sheetName val="2"/>
      <sheetName val="3"/>
      <sheetName val="4"/>
      <sheetName val="5"/>
      <sheetName val="6"/>
      <sheetName val="7"/>
      <sheetName val="8"/>
      <sheetName val="1a"/>
      <sheetName val="2a"/>
      <sheetName val="2b"/>
      <sheetName val="6a"/>
      <sheetName val="Штрафы"/>
      <sheetName val="Свод ГБ и НФ"/>
      <sheetName val="Расходы ГБ2020"/>
      <sheetName val="Доходы ГБ2020"/>
      <sheetName val="НФ 2020"/>
      <sheetName val="ФСМС 3-ф"/>
      <sheetName val="ГФСС_3ф"/>
      <sheetName val="311 2020"/>
      <sheetName val="ФПК"/>
      <sheetName val="ФКП"/>
      <sheetName val="СНС-В-20"/>
      <sheetName val="СНС-П-20"/>
      <sheetName val="BoP"/>
      <sheetName val="БВУ расходы"/>
      <sheetName val="БВУ доходы"/>
      <sheetName val="Страховые прибыли и убытки"/>
      <sheetName val="Страховые премии"/>
      <sheetName val="Страховые выплаты"/>
      <sheetName val="ЕНПФ_Ф2"/>
      <sheetName val="ЕНПФ_накопл"/>
      <sheetName val="CodeSNA"/>
      <sheetName val="ПФ"/>
      <sheetName val="ИВЦ"/>
      <sheetName val="Д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1">
          <cell r="A1" t="str">
            <v>Операции с продуктами</v>
          </cell>
        </row>
        <row r="2">
          <cell r="A2" t="str">
            <v>Выпуск</v>
          </cell>
        </row>
        <row r="3">
          <cell r="A3" t="str">
            <v>Рыночный выпуск</v>
          </cell>
        </row>
        <row r="4">
          <cell r="A4" t="str">
            <v>Выпуск для собственного конечного использования</v>
          </cell>
        </row>
        <row r="5">
          <cell r="A5" t="str">
            <v>Нерыночный выпуск</v>
          </cell>
        </row>
        <row r="6">
          <cell r="A6" t="str">
            <v>Промежуточное потребление</v>
          </cell>
        </row>
        <row r="7">
          <cell r="A7" t="str">
            <v>Расходы на конечное потребление</v>
          </cell>
        </row>
        <row r="8">
          <cell r="A8" t="str">
            <v>Фактическое конечное потребление</v>
          </cell>
        </row>
        <row r="9">
          <cell r="A9" t="str">
            <v>Валовое накопление</v>
          </cell>
        </row>
        <row r="10">
          <cell r="A10" t="str">
            <v>ВНОК</v>
          </cell>
        </row>
        <row r="11">
          <cell r="A11" t="str">
            <v>ПОК</v>
          </cell>
        </row>
        <row r="12">
          <cell r="A12" t="str">
            <v>ИЗМОС</v>
          </cell>
        </row>
        <row r="13">
          <cell r="A13" t="str">
            <v>Ценности</v>
          </cell>
        </row>
        <row r="14">
          <cell r="A14" t="str">
            <v>Экспорт товаров и услуг</v>
          </cell>
        </row>
        <row r="15">
          <cell r="A15" t="str">
            <v>Экспорт товаров</v>
          </cell>
        </row>
        <row r="16">
          <cell r="A16" t="str">
            <v>Экспорт услуг</v>
          </cell>
        </row>
        <row r="17">
          <cell r="A17" t="str">
            <v>Импорт товаров и услуг</v>
          </cell>
        </row>
        <row r="18">
          <cell r="A18" t="str">
            <v>Импорт товаров</v>
          </cell>
        </row>
        <row r="19">
          <cell r="A19" t="str">
            <v>Импорт услуг</v>
          </cell>
        </row>
        <row r="20">
          <cell r="A20" t="str">
            <v>Непроизведенные активы</v>
          </cell>
        </row>
        <row r="21">
          <cell r="A21" t="str">
            <v>Природные ресурсы</v>
          </cell>
        </row>
        <row r="22">
          <cell r="A22" t="str">
            <v>Контракты, договоры аренды и лицензии</v>
          </cell>
        </row>
        <row r="23">
          <cell r="A23" t="str">
            <v>Гудвилл и маркетинговые активы</v>
          </cell>
        </row>
        <row r="24">
          <cell r="A24" t="str">
            <v>Распределительные операции</v>
          </cell>
        </row>
        <row r="25">
          <cell r="A25" t="str">
            <v>Оплата труда</v>
          </cell>
        </row>
        <row r="26">
          <cell r="A26" t="str">
            <v>Заработная плата</v>
          </cell>
        </row>
        <row r="27">
          <cell r="A27" t="str">
            <v>Отчисления работодателей на социальное страхование</v>
          </cell>
        </row>
        <row r="28">
          <cell r="A28" t="str">
            <v>Фактические отчисления работодателей на социальное страхование</v>
          </cell>
        </row>
        <row r="29">
          <cell r="A29" t="str">
            <v>Условно исчисленные отчисления работодателей на социальное страхование</v>
          </cell>
        </row>
        <row r="30">
          <cell r="A30" t="str">
            <v>Налоги на производство и импорт</v>
          </cell>
        </row>
        <row r="31">
          <cell r="A31" t="str">
            <v>Налоги на продукты</v>
          </cell>
        </row>
        <row r="32">
          <cell r="A32" t="str">
            <v>Другие налоги на производство</v>
          </cell>
        </row>
        <row r="33">
          <cell r="A33" t="str">
            <v>Субсидии</v>
          </cell>
        </row>
        <row r="34">
          <cell r="A34" t="str">
            <v>Субсидии на продукты</v>
          </cell>
        </row>
        <row r="35">
          <cell r="A35" t="str">
            <v>Другие субсидии на производство</v>
          </cell>
        </row>
        <row r="36">
          <cell r="A36" t="str">
            <v>Доходы от собственности</v>
          </cell>
        </row>
        <row r="37">
          <cell r="A37" t="str">
            <v>Проценты</v>
          </cell>
        </row>
        <row r="38">
          <cell r="A38" t="str">
            <v>Распределнный доход корпораций</v>
          </cell>
        </row>
        <row r="39">
          <cell r="A39" t="str">
            <v>Дивиденды</v>
          </cell>
        </row>
        <row r="40">
          <cell r="A40" t="str">
            <v>Изъятие из дохода квазикорпораци</v>
          </cell>
        </row>
        <row r="41">
          <cell r="A41" t="str">
            <v>Реинвестированные доходы от прямых иностранных инвестиций</v>
          </cell>
        </row>
        <row r="42">
          <cell r="A42" t="str">
            <v>Выплаты другого инвестиционного дохода</v>
          </cell>
        </row>
        <row r="43">
          <cell r="A43" t="str">
            <v>Рента</v>
          </cell>
        </row>
        <row r="44">
          <cell r="A44" t="str">
            <v>Текущие налоги на доходы, имущество и т.д.</v>
          </cell>
        </row>
        <row r="45">
          <cell r="A45" t="str">
            <v>Налоги на доходы</v>
          </cell>
        </row>
        <row r="46">
          <cell r="A46" t="str">
            <v>Другие текущие налоги</v>
          </cell>
        </row>
        <row r="47">
          <cell r="A47" t="str">
            <v>Чистые отчисления на социальное страхование</v>
          </cell>
        </row>
        <row r="48">
          <cell r="A48" t="str">
            <v>Фактические отчисления работодателей на социальное страхование D611=D121</v>
          </cell>
        </row>
        <row r="49">
          <cell r="A49" t="str">
            <v>Условно исчисленные отчисления работодателей на социальное страхование D612=D122</v>
          </cell>
        </row>
        <row r="50">
          <cell r="A50" t="str">
            <v>Фактические отчисления домашних хозяйств на социальное страхование</v>
          </cell>
        </row>
        <row r="51">
          <cell r="A51" t="str">
            <v>Дополнения к отчислениям домашних хозяйств на социальное страхование</v>
          </cell>
        </row>
        <row r="52">
          <cell r="A52" t="str">
            <v>Социальные пособия, кроме социальных трансфертов в натуральной форме</v>
          </cell>
        </row>
        <row r="53">
          <cell r="A53" t="str">
            <v>Другие текущие трансферты</v>
          </cell>
        </row>
        <row r="54">
          <cell r="A54" t="str">
            <v>Чистые страховые премии, кроме премий по страхованию жизни</v>
          </cell>
        </row>
        <row r="55">
          <cell r="A55" t="str">
            <v>Страховые возмещения, кроме выплат по страхованию жизни</v>
          </cell>
        </row>
        <row r="56">
          <cell r="A56" t="str">
            <v>Текущие трансферты в рамках сектора государственного управления</v>
          </cell>
        </row>
        <row r="57">
          <cell r="A57" t="str">
            <v>Текущие трансферты в рамках международного сотрудничества</v>
          </cell>
        </row>
        <row r="58">
          <cell r="A58" t="str">
            <v>Прочие текущие трансферты</v>
          </cell>
        </row>
        <row r="59">
          <cell r="A59" t="str">
            <v>Текущие трансферты единицам секторам НКОДХ</v>
          </cell>
        </row>
        <row r="60">
          <cell r="A60" t="str">
            <v>Текущие трансферты между домашними хозяйствами - резидентами и нерезидентами</v>
          </cell>
        </row>
        <row r="61">
          <cell r="A61" t="str">
            <v>Другие прочие текущие трансферты</v>
          </cell>
        </row>
        <row r="62">
          <cell r="A62" t="str">
            <v>Социальные трансферты в натуральной форме</v>
          </cell>
        </row>
        <row r="63">
          <cell r="A63" t="str">
            <v>Корректировка на измененние в пенсионных правах</v>
          </cell>
        </row>
        <row r="64">
          <cell r="A64" t="str">
            <v>Капитальные трансферты, подлежащие получению</v>
          </cell>
        </row>
        <row r="65">
          <cell r="A65" t="str">
            <v>Капитальные трансферты, подлежащие выплате</v>
          </cell>
        </row>
      </sheetData>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ul"/>
      <sheetName val="р1"/>
      <sheetName val="р2"/>
      <sheetName val="р3"/>
      <sheetName val="р4"/>
      <sheetName val="р5"/>
      <sheetName val="для печати"/>
      <sheetName val="р2-грнт"/>
      <sheetName val="р4-грнт"/>
      <sheetName val="р5-грнт"/>
      <sheetName val="р1-д"/>
      <sheetName val="р2-д"/>
      <sheetName val="р3-д"/>
      <sheetName val="р4-д"/>
      <sheetName val="р5-д"/>
      <sheetName val="р1 СНГ"/>
      <sheetName val="р2 СНГ"/>
      <sheetName val="р1-контроль"/>
      <sheetName val="р2-контрол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sl96-97"/>
    </sheetNames>
    <sheetDataSet>
      <sheetData sheetId="0">
        <row r="265">
          <cell r="B265">
            <v>91361.72</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ектора"/>
      <sheetName val="постцены"/>
      <sheetName val="МП&amp;ПФ"/>
      <sheetName val="ВВ "/>
      <sheetName val="ПП "/>
      <sheetName val="ВДС"/>
      <sheetName val="сельхоз"/>
      <sheetName val="стр-во"/>
      <sheetName val="транс,связь"/>
      <sheetName val="торг"/>
      <sheetName val="услуги"/>
      <sheetName val="услпрож"/>
      <sheetName val="бюджет"/>
      <sheetName val="fisim"/>
      <sheetName val="финан.деят"/>
      <sheetName val="образ,здрав"/>
      <sheetName val="домхоз"/>
      <sheetName val="ННЭ"/>
      <sheetName val="Лист1"/>
      <sheetName val="Fasl96-97"/>
      <sheetName val="BUL_NOE_2004"/>
      <sheetName val="200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7"/>
  <sheetViews>
    <sheetView tabSelected="1" zoomScaleNormal="100" zoomScaleSheetLayoutView="85" workbookViewId="0">
      <selection activeCell="A6" sqref="A6"/>
    </sheetView>
  </sheetViews>
  <sheetFormatPr defaultRowHeight="18.75"/>
  <cols>
    <col min="1" max="8" width="9.140625" style="5"/>
    <col min="9" max="9" width="12.140625" style="5" customWidth="1"/>
    <col min="10" max="14" width="9.140625" style="5"/>
    <col min="15" max="15" width="9.85546875" style="5" customWidth="1"/>
    <col min="16" max="16" width="10.28515625" style="5" customWidth="1"/>
    <col min="17" max="16384" width="9.140625" style="5"/>
  </cols>
  <sheetData>
    <row r="1" spans="1:16" s="15" customFormat="1" ht="21" customHeight="1"/>
    <row r="2" spans="1:16" s="15" customFormat="1" ht="21" customHeight="1"/>
    <row r="3" spans="1:16" s="15" customFormat="1" ht="24.6" customHeight="1">
      <c r="A3" s="89"/>
      <c r="B3" s="89"/>
      <c r="C3" s="89"/>
      <c r="D3" s="89"/>
      <c r="E3" s="89"/>
      <c r="F3" s="89"/>
      <c r="G3" s="89"/>
    </row>
    <row r="4" spans="1:16" s="15" customFormat="1" ht="22.9" customHeight="1">
      <c r="A4" s="89"/>
      <c r="B4" s="89"/>
      <c r="C4" s="89"/>
      <c r="D4" s="89"/>
      <c r="E4" s="89"/>
      <c r="F4" s="89"/>
      <c r="G4" s="89"/>
    </row>
    <row r="5" spans="1:16" s="15" customFormat="1" ht="24" customHeight="1">
      <c r="A5" s="89"/>
      <c r="B5" s="89"/>
      <c r="C5" s="89"/>
      <c r="D5" s="89"/>
      <c r="E5" s="89"/>
      <c r="F5" s="89"/>
      <c r="G5" s="89"/>
    </row>
    <row r="6" spans="1:16" s="15" customFormat="1"/>
    <row r="7" spans="1:16" s="15" customFormat="1"/>
    <row r="8" spans="1:16" s="15" customFormat="1"/>
    <row r="9" spans="1:16" s="15" customFormat="1" ht="18" customHeight="1">
      <c r="A9" s="88" t="s">
        <v>203</v>
      </c>
      <c r="B9" s="1"/>
      <c r="C9" s="1"/>
      <c r="D9" s="1"/>
      <c r="E9" s="1"/>
      <c r="F9" s="1"/>
      <c r="G9" s="1"/>
      <c r="H9" s="2"/>
      <c r="I9" s="2"/>
      <c r="J9" s="2"/>
      <c r="K9" s="2"/>
      <c r="L9" s="2"/>
      <c r="M9" s="2"/>
      <c r="N9" s="2"/>
      <c r="O9" s="2"/>
      <c r="P9" s="2"/>
    </row>
    <row r="10" spans="1:16" s="15" customFormat="1" ht="18" customHeight="1">
      <c r="A10" s="88" t="s">
        <v>204</v>
      </c>
      <c r="B10" s="1"/>
      <c r="C10" s="1"/>
      <c r="D10" s="1"/>
      <c r="E10" s="1"/>
      <c r="F10" s="1"/>
      <c r="G10" s="1"/>
      <c r="H10" s="2"/>
      <c r="I10" s="2"/>
      <c r="J10" s="2"/>
      <c r="K10" s="2"/>
      <c r="L10" s="2"/>
      <c r="M10" s="2"/>
      <c r="N10" s="2"/>
      <c r="O10" s="2"/>
      <c r="P10" s="2"/>
    </row>
    <row r="11" spans="1:16">
      <c r="A11" s="3"/>
      <c r="B11" s="3"/>
      <c r="C11" s="3"/>
      <c r="D11" s="3"/>
      <c r="E11" s="3"/>
      <c r="F11" s="4"/>
      <c r="G11" s="2"/>
      <c r="H11" s="2"/>
      <c r="I11" s="2"/>
      <c r="J11" s="2"/>
      <c r="K11" s="2"/>
      <c r="L11" s="2"/>
      <c r="M11" s="2"/>
      <c r="N11" s="2"/>
      <c r="O11" s="2"/>
      <c r="P11" s="2"/>
    </row>
    <row r="12" spans="1:16">
      <c r="A12" s="3"/>
      <c r="B12" s="3"/>
      <c r="C12" s="3"/>
      <c r="D12" s="3"/>
      <c r="E12" s="3"/>
      <c r="F12" s="4"/>
      <c r="G12" s="2"/>
      <c r="H12" s="2"/>
      <c r="I12" s="2"/>
      <c r="J12" s="2"/>
      <c r="K12" s="2"/>
      <c r="L12" s="2"/>
      <c r="M12" s="2"/>
      <c r="N12" s="2"/>
      <c r="O12" s="2"/>
      <c r="P12" s="2"/>
    </row>
    <row r="13" spans="1:16">
      <c r="A13" s="3"/>
      <c r="B13" s="3"/>
      <c r="C13" s="3"/>
      <c r="D13" s="3"/>
      <c r="E13" s="3"/>
      <c r="F13" s="4"/>
    </row>
    <row r="14" spans="1:16" ht="54" customHeight="1">
      <c r="A14" s="90" t="s">
        <v>186</v>
      </c>
      <c r="B14" s="90"/>
      <c r="C14" s="90"/>
      <c r="D14" s="90"/>
      <c r="E14" s="90"/>
      <c r="F14" s="90"/>
      <c r="G14" s="90"/>
      <c r="H14" s="90"/>
      <c r="I14" s="90"/>
      <c r="J14" s="2"/>
    </row>
    <row r="15" spans="1:16">
      <c r="A15" s="2"/>
      <c r="B15" s="2"/>
      <c r="C15" s="2"/>
      <c r="D15" s="2"/>
      <c r="E15" s="2"/>
      <c r="F15" s="2"/>
      <c r="G15" s="2"/>
      <c r="H15" s="2"/>
      <c r="I15" s="2"/>
      <c r="J15" s="2"/>
    </row>
    <row r="16" spans="1:16">
      <c r="A16" s="6">
        <v>2023</v>
      </c>
      <c r="B16" s="7"/>
      <c r="C16" s="7"/>
      <c r="D16" s="7"/>
      <c r="E16" s="7"/>
      <c r="F16" s="7"/>
      <c r="G16" s="7"/>
      <c r="H16" s="7"/>
      <c r="I16" s="7"/>
      <c r="J16" s="7"/>
      <c r="K16" s="4"/>
      <c r="L16" s="4"/>
      <c r="M16" s="4"/>
      <c r="N16" s="4"/>
      <c r="O16" s="4"/>
      <c r="P16" s="4"/>
    </row>
    <row r="17" spans="1:16">
      <c r="A17" s="3"/>
      <c r="B17" s="3"/>
      <c r="C17" s="3"/>
      <c r="D17" s="3"/>
      <c r="E17" s="3"/>
      <c r="F17" s="4"/>
      <c r="G17" s="4"/>
      <c r="H17" s="4"/>
      <c r="I17" s="4"/>
      <c r="J17" s="4"/>
      <c r="K17" s="4"/>
      <c r="L17" s="4"/>
      <c r="M17" s="4"/>
      <c r="N17" s="4"/>
      <c r="O17" s="4"/>
      <c r="P17" s="4"/>
    </row>
    <row r="18" spans="1:16">
      <c r="A18" s="3"/>
      <c r="B18" s="3"/>
      <c r="C18" s="3"/>
      <c r="D18" s="3"/>
      <c r="E18" s="3"/>
      <c r="F18" s="4"/>
      <c r="G18" s="4"/>
      <c r="H18" s="4"/>
      <c r="I18" s="4"/>
      <c r="J18" s="4"/>
      <c r="K18" s="4"/>
      <c r="L18" s="4"/>
      <c r="M18" s="4"/>
      <c r="N18" s="4"/>
      <c r="O18" s="4"/>
      <c r="P18" s="4"/>
    </row>
    <row r="19" spans="1:16">
      <c r="A19" s="3"/>
      <c r="B19" s="3"/>
      <c r="C19" s="3"/>
      <c r="D19" s="3"/>
      <c r="E19" s="3"/>
      <c r="F19" s="4"/>
      <c r="G19" s="4"/>
      <c r="H19" s="4"/>
      <c r="I19" s="4"/>
      <c r="J19" s="4"/>
      <c r="K19" s="4"/>
      <c r="L19" s="4"/>
      <c r="M19" s="4"/>
      <c r="N19" s="4"/>
      <c r="O19" s="4"/>
      <c r="P19" s="4"/>
    </row>
    <row r="20" spans="1:16">
      <c r="K20" s="2"/>
      <c r="L20" s="2"/>
      <c r="M20" s="2"/>
      <c r="N20" s="2"/>
      <c r="O20" s="2"/>
      <c r="P20" s="2"/>
    </row>
    <row r="21" spans="1:16">
      <c r="A21" s="8"/>
      <c r="B21" s="3"/>
      <c r="C21" s="3"/>
      <c r="D21" s="3"/>
      <c r="E21" s="3"/>
      <c r="F21" s="4"/>
      <c r="G21" s="2"/>
      <c r="H21" s="2"/>
      <c r="I21" s="2"/>
      <c r="J21" s="2"/>
      <c r="K21" s="2"/>
      <c r="L21" s="2"/>
      <c r="M21" s="2"/>
      <c r="N21" s="2"/>
      <c r="O21" s="2"/>
      <c r="P21" s="2"/>
    </row>
    <row r="22" spans="1:16">
      <c r="A22" s="4" t="s">
        <v>187</v>
      </c>
      <c r="B22" s="4"/>
      <c r="C22" s="4"/>
      <c r="D22" s="4"/>
      <c r="E22" s="4"/>
      <c r="F22" s="4"/>
      <c r="G22" s="4"/>
      <c r="H22" s="4"/>
      <c r="I22" s="9"/>
      <c r="J22" s="10"/>
      <c r="K22" s="4"/>
      <c r="L22" s="11"/>
      <c r="M22" s="4"/>
      <c r="N22" s="4"/>
      <c r="O22" s="4"/>
      <c r="P22" s="4"/>
    </row>
    <row r="23" spans="1:16">
      <c r="A23" s="3"/>
      <c r="B23" s="3"/>
      <c r="C23" s="3"/>
      <c r="D23" s="4"/>
      <c r="E23" s="4"/>
      <c r="F23" s="4"/>
      <c r="G23" s="4"/>
      <c r="H23" s="4"/>
      <c r="I23" s="9"/>
      <c r="J23" s="10"/>
      <c r="K23" s="4"/>
      <c r="L23" s="11"/>
      <c r="M23" s="4"/>
      <c r="N23" s="4"/>
      <c r="O23" s="4"/>
      <c r="P23" s="4"/>
    </row>
    <row r="24" spans="1:16">
      <c r="A24" s="3"/>
      <c r="B24" s="3"/>
      <c r="C24" s="3"/>
      <c r="D24" s="12"/>
      <c r="E24" s="12"/>
      <c r="F24" s="4"/>
    </row>
    <row r="25" spans="1:16">
      <c r="A25" s="3"/>
      <c r="B25" s="3"/>
      <c r="C25" s="3"/>
      <c r="D25" s="12"/>
      <c r="E25" s="12"/>
      <c r="F25" s="4"/>
      <c r="G25" s="4"/>
      <c r="H25" s="4"/>
      <c r="I25" s="9"/>
      <c r="J25" s="10"/>
      <c r="K25" s="4"/>
      <c r="L25" s="11"/>
      <c r="M25" s="4"/>
      <c r="N25" s="4"/>
      <c r="O25" s="4"/>
      <c r="P25" s="4"/>
    </row>
    <row r="26" spans="1:16">
      <c r="A26" s="3"/>
      <c r="B26" s="3"/>
      <c r="C26" s="3"/>
      <c r="D26" s="4"/>
      <c r="E26" s="4"/>
      <c r="F26" s="4"/>
      <c r="G26" s="4"/>
      <c r="H26" s="4"/>
      <c r="I26" s="9"/>
      <c r="J26" s="10"/>
      <c r="K26" s="4"/>
      <c r="L26" s="11"/>
      <c r="M26" s="4"/>
      <c r="N26" s="4"/>
      <c r="O26" s="4"/>
      <c r="P26" s="4"/>
    </row>
    <row r="27" spans="1:16">
      <c r="A27" s="4"/>
      <c r="B27" s="4"/>
      <c r="C27" s="4"/>
      <c r="D27" s="4"/>
      <c r="E27" s="4"/>
      <c r="F27" s="4"/>
      <c r="G27" s="4"/>
      <c r="H27" s="4"/>
      <c r="I27" s="9"/>
      <c r="J27" s="10"/>
      <c r="K27" s="4"/>
      <c r="L27" s="11"/>
      <c r="M27" s="4"/>
      <c r="N27" s="4"/>
      <c r="O27" s="4"/>
      <c r="P27" s="4"/>
    </row>
    <row r="28" spans="1:16">
      <c r="I28" s="13"/>
      <c r="J28" s="14"/>
    </row>
    <row r="29" spans="1:16">
      <c r="I29" s="13"/>
      <c r="J29" s="14"/>
    </row>
    <row r="30" spans="1:16">
      <c r="I30" s="13"/>
      <c r="J30" s="14"/>
    </row>
    <row r="87" ht="22.5" customHeight="1"/>
  </sheetData>
  <mergeCells count="2">
    <mergeCell ref="A3:G5"/>
    <mergeCell ref="A14:I14"/>
  </mergeCells>
  <pageMargins left="0.78740157480314965" right="0.39370078740157483" top="0.39370078740157483" bottom="0.39370078740157483" header="0" footer="0"/>
  <pageSetup paperSize="9" scale="9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7"/>
  <sheetViews>
    <sheetView workbookViewId="0">
      <pane ySplit="4" topLeftCell="A5" activePane="bottomLeft" state="frozen"/>
      <selection pane="bottomLeft" activeCell="A11" sqref="A11"/>
    </sheetView>
  </sheetViews>
  <sheetFormatPr defaultRowHeight="15"/>
  <cols>
    <col min="1" max="1" width="11.5703125" style="18" customWidth="1"/>
    <col min="2" max="4" width="10.7109375" style="18" customWidth="1"/>
    <col min="5" max="5" width="9.140625" style="18" customWidth="1"/>
    <col min="6" max="6" width="11" style="18" customWidth="1"/>
    <col min="7" max="7" width="10.42578125" style="18" customWidth="1"/>
    <col min="8" max="8" width="10.28515625" style="18" customWidth="1"/>
    <col min="9" max="9" width="7.42578125" style="18" customWidth="1"/>
    <col min="10" max="10" width="22.85546875" style="79" customWidth="1"/>
    <col min="11" max="11" width="12.5703125" style="18" customWidth="1"/>
    <col min="12" max="12" width="12" style="18" customWidth="1"/>
    <col min="13" max="13" width="11.42578125" style="18" customWidth="1"/>
    <col min="14" max="14" width="11.85546875" style="18" customWidth="1"/>
    <col min="15" max="15" width="10" style="18" customWidth="1"/>
    <col min="16" max="16" width="10.7109375" style="18" customWidth="1"/>
    <col min="17" max="17" width="10.140625" style="18" customWidth="1"/>
    <col min="18" max="18" width="10.7109375" style="18" customWidth="1"/>
    <col min="19" max="19" width="12.42578125" style="37" bestFit="1" customWidth="1"/>
    <col min="20" max="20" width="10.42578125" style="37" bestFit="1" customWidth="1"/>
    <col min="21" max="16384" width="9.140625" style="37"/>
  </cols>
  <sheetData>
    <row r="1" spans="1:19">
      <c r="A1" s="36" t="s">
        <v>105</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73042153.200000003</v>
      </c>
      <c r="L7" s="16">
        <f t="shared" ref="L7:O7" si="0">L27</f>
        <v>3054695.6</v>
      </c>
      <c r="M7" s="16">
        <f t="shared" si="0"/>
        <v>5721107.2999999998</v>
      </c>
      <c r="N7" s="16">
        <f t="shared" si="0"/>
        <v>13258530.4</v>
      </c>
      <c r="O7" s="16">
        <f t="shared" si="0"/>
        <v>342381.1</v>
      </c>
      <c r="P7" s="16">
        <f>SUM(K7:O7)</f>
        <v>95418867.599999994</v>
      </c>
      <c r="Q7" s="16"/>
      <c r="R7" s="16">
        <f>P7+Q7</f>
        <v>95418867.599999994</v>
      </c>
      <c r="S7" s="41"/>
    </row>
    <row r="8" spans="1:19">
      <c r="A8" s="16">
        <f>A28</f>
        <v>34384006.600000001</v>
      </c>
      <c r="B8" s="16">
        <f>B28</f>
        <v>1034174</v>
      </c>
      <c r="C8" s="16">
        <f>C28</f>
        <v>3790354.5</v>
      </c>
      <c r="D8" s="16">
        <f>D28</f>
        <v>4919390.5</v>
      </c>
      <c r="E8" s="16">
        <f>E28</f>
        <v>95082.7</v>
      </c>
      <c r="F8" s="16">
        <f>SUM(A8:E8)</f>
        <v>44223008.300000004</v>
      </c>
      <c r="G8" s="16"/>
      <c r="H8" s="16">
        <f t="shared" ref="H8:H16" si="1">F8+G8</f>
        <v>44223008.300000004</v>
      </c>
      <c r="I8" s="39" t="s">
        <v>15</v>
      </c>
      <c r="J8" s="40" t="s">
        <v>123</v>
      </c>
      <c r="K8" s="16"/>
      <c r="L8" s="16"/>
      <c r="M8" s="16"/>
      <c r="N8" s="16"/>
      <c r="O8" s="16"/>
      <c r="P8" s="16"/>
      <c r="Q8" s="16"/>
      <c r="R8" s="16"/>
      <c r="S8" s="41"/>
    </row>
    <row r="9" spans="1:19" ht="23.25">
      <c r="A9" s="16"/>
      <c r="B9" s="16"/>
      <c r="C9" s="16">
        <f t="shared" ref="C9:E9" si="2">C10+C11</f>
        <v>5729324.7999999998</v>
      </c>
      <c r="D9" s="16">
        <f t="shared" si="2"/>
        <v>27986614.699999999</v>
      </c>
      <c r="E9" s="16">
        <f t="shared" si="2"/>
        <v>610130.80000000005</v>
      </c>
      <c r="F9" s="16">
        <f t="shared" ref="F9:F13" si="3">SUM(A9:E9)</f>
        <v>34326070.299999997</v>
      </c>
      <c r="G9" s="16"/>
      <c r="H9" s="16">
        <f t="shared" si="1"/>
        <v>34326070.299999997</v>
      </c>
      <c r="I9" s="39" t="s">
        <v>31</v>
      </c>
      <c r="J9" s="40" t="s">
        <v>124</v>
      </c>
      <c r="K9" s="16"/>
      <c r="L9" s="16"/>
      <c r="M9" s="16"/>
      <c r="N9" s="16"/>
      <c r="O9" s="16"/>
      <c r="P9" s="16"/>
      <c r="Q9" s="16"/>
      <c r="R9" s="16"/>
    </row>
    <row r="10" spans="1:19" ht="23.25">
      <c r="A10" s="16"/>
      <c r="B10" s="16"/>
      <c r="C10" s="16">
        <v>2840045.8</v>
      </c>
      <c r="D10" s="16">
        <v>27986614.699999999</v>
      </c>
      <c r="E10" s="16">
        <v>610130.80000000005</v>
      </c>
      <c r="F10" s="16">
        <f t="shared" si="3"/>
        <v>31436791.300000001</v>
      </c>
      <c r="G10" s="16"/>
      <c r="H10" s="16">
        <f t="shared" si="1"/>
        <v>31436791.300000001</v>
      </c>
      <c r="I10" s="39"/>
      <c r="J10" s="42" t="s">
        <v>125</v>
      </c>
      <c r="K10" s="16"/>
      <c r="L10" s="16"/>
      <c r="M10" s="16"/>
      <c r="N10" s="16"/>
      <c r="O10" s="16"/>
      <c r="P10" s="16"/>
      <c r="Q10" s="16"/>
      <c r="R10" s="16"/>
    </row>
    <row r="11" spans="1:19" ht="23.25">
      <c r="A11" s="16"/>
      <c r="B11" s="16"/>
      <c r="C11" s="16">
        <v>2889279</v>
      </c>
      <c r="D11" s="16"/>
      <c r="E11" s="16"/>
      <c r="F11" s="16">
        <f t="shared" si="3"/>
        <v>2889279</v>
      </c>
      <c r="G11" s="16"/>
      <c r="H11" s="16">
        <f t="shared" si="1"/>
        <v>2889279</v>
      </c>
      <c r="I11" s="39"/>
      <c r="J11" s="42" t="s">
        <v>126</v>
      </c>
      <c r="K11" s="16"/>
      <c r="L11" s="16"/>
      <c r="M11" s="16"/>
      <c r="N11" s="16"/>
      <c r="O11" s="16"/>
      <c r="P11" s="16"/>
      <c r="Q11" s="16"/>
      <c r="R11" s="16"/>
    </row>
    <row r="12" spans="1:19">
      <c r="A12" s="16">
        <f>A81</f>
        <v>8848334.5</v>
      </c>
      <c r="B12" s="16">
        <f>B81</f>
        <v>237536.7</v>
      </c>
      <c r="C12" s="16">
        <f>C81</f>
        <v>1560824.2</v>
      </c>
      <c r="D12" s="16">
        <f>D81</f>
        <v>1107754</v>
      </c>
      <c r="E12" s="16">
        <f>E81</f>
        <v>44425.7</v>
      </c>
      <c r="F12" s="16">
        <f t="shared" si="3"/>
        <v>11798875.099999998</v>
      </c>
      <c r="G12" s="16"/>
      <c r="H12" s="16">
        <f t="shared" si="1"/>
        <v>11798875.099999998</v>
      </c>
      <c r="I12" s="39" t="s">
        <v>35</v>
      </c>
      <c r="J12" s="40" t="s">
        <v>127</v>
      </c>
      <c r="K12" s="16"/>
      <c r="L12" s="16"/>
      <c r="M12" s="16"/>
      <c r="N12" s="16"/>
      <c r="O12" s="16"/>
      <c r="P12" s="16"/>
      <c r="Q12" s="16"/>
      <c r="R12" s="16"/>
    </row>
    <row r="13" spans="1:19">
      <c r="A13" s="16">
        <f>A83</f>
        <v>2505532.2999999998</v>
      </c>
      <c r="B13" s="16">
        <f>B83</f>
        <v>29716.9</v>
      </c>
      <c r="C13" s="16">
        <f>C83</f>
        <v>-3945.4</v>
      </c>
      <c r="D13" s="16">
        <f>D83</f>
        <v>0</v>
      </c>
      <c r="E13" s="16">
        <f>E83</f>
        <v>0</v>
      </c>
      <c r="F13" s="16">
        <f t="shared" si="3"/>
        <v>2531303.7999999998</v>
      </c>
      <c r="G13" s="16"/>
      <c r="H13" s="16">
        <f t="shared" si="1"/>
        <v>2531303.7999999998</v>
      </c>
      <c r="I13" s="39" t="s">
        <v>36</v>
      </c>
      <c r="J13" s="40" t="s">
        <v>128</v>
      </c>
      <c r="K13" s="16"/>
      <c r="L13" s="16"/>
      <c r="M13" s="16"/>
      <c r="N13" s="16"/>
      <c r="O13" s="16"/>
      <c r="P13" s="16"/>
      <c r="Q13" s="16"/>
      <c r="R13" s="16"/>
    </row>
    <row r="14" spans="1:19">
      <c r="A14" s="16"/>
      <c r="B14" s="16"/>
      <c r="C14" s="16"/>
      <c r="D14" s="16"/>
      <c r="E14" s="16"/>
      <c r="F14" s="16"/>
      <c r="G14" s="16">
        <f>SUM(G15:G16)</f>
        <v>17617527.699999999</v>
      </c>
      <c r="H14" s="16">
        <f t="shared" si="1"/>
        <v>17617527.699999999</v>
      </c>
      <c r="I14" s="39" t="s">
        <v>43</v>
      </c>
      <c r="J14" s="40" t="s">
        <v>129</v>
      </c>
      <c r="K14" s="16"/>
      <c r="L14" s="16"/>
      <c r="M14" s="16"/>
      <c r="N14" s="16"/>
      <c r="O14" s="16"/>
      <c r="P14" s="16"/>
      <c r="Q14" s="16"/>
      <c r="R14" s="16"/>
    </row>
    <row r="15" spans="1:19">
      <c r="A15" s="16"/>
      <c r="B15" s="16"/>
      <c r="C15" s="16"/>
      <c r="D15" s="16"/>
      <c r="E15" s="16"/>
      <c r="F15" s="16"/>
      <c r="G15" s="16">
        <v>15434244.9</v>
      </c>
      <c r="H15" s="16">
        <f t="shared" si="1"/>
        <v>15434244.9</v>
      </c>
      <c r="I15" s="39" t="s">
        <v>44</v>
      </c>
      <c r="J15" s="42" t="s">
        <v>130</v>
      </c>
      <c r="K15" s="16"/>
      <c r="L15" s="16"/>
      <c r="M15" s="16"/>
      <c r="N15" s="16"/>
      <c r="O15" s="16"/>
      <c r="P15" s="16"/>
      <c r="Q15" s="16"/>
      <c r="R15" s="16"/>
    </row>
    <row r="16" spans="1:19">
      <c r="A16" s="16"/>
      <c r="B16" s="16"/>
      <c r="C16" s="16"/>
      <c r="D16" s="16"/>
      <c r="E16" s="16"/>
      <c r="F16" s="16"/>
      <c r="G16" s="16">
        <v>2183282.7999999998</v>
      </c>
      <c r="H16" s="16">
        <f t="shared" si="1"/>
        <v>2183282.7999999998</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13283468.899999999</v>
      </c>
      <c r="R17" s="16">
        <f>P17+Q17</f>
        <v>13283468.899999999</v>
      </c>
    </row>
    <row r="18" spans="1:18">
      <c r="A18" s="16"/>
      <c r="B18" s="16"/>
      <c r="C18" s="16"/>
      <c r="D18" s="16"/>
      <c r="E18" s="16"/>
      <c r="F18" s="16"/>
      <c r="G18" s="16"/>
      <c r="H18" s="16"/>
      <c r="I18" s="39" t="s">
        <v>41</v>
      </c>
      <c r="J18" s="42" t="s">
        <v>133</v>
      </c>
      <c r="K18" s="16"/>
      <c r="L18" s="16"/>
      <c r="M18" s="16"/>
      <c r="N18" s="16"/>
      <c r="O18" s="16"/>
      <c r="P18" s="16"/>
      <c r="Q18" s="16">
        <v>9991603.5999999996</v>
      </c>
      <c r="R18" s="16">
        <f>P18+Q18</f>
        <v>9991603.5999999996</v>
      </c>
    </row>
    <row r="19" spans="1:18">
      <c r="A19" s="16"/>
      <c r="B19" s="16"/>
      <c r="C19" s="16"/>
      <c r="D19" s="16"/>
      <c r="E19" s="16"/>
      <c r="F19" s="16"/>
      <c r="G19" s="16"/>
      <c r="H19" s="16"/>
      <c r="I19" s="39" t="s">
        <v>42</v>
      </c>
      <c r="J19" s="42" t="s">
        <v>134</v>
      </c>
      <c r="K19" s="16"/>
      <c r="L19" s="16"/>
      <c r="M19" s="16"/>
      <c r="N19" s="16"/>
      <c r="O19" s="16"/>
      <c r="P19" s="16"/>
      <c r="Q19" s="16">
        <v>3291865.3</v>
      </c>
      <c r="R19" s="16">
        <f>P19+Q19</f>
        <v>3291865.3</v>
      </c>
    </row>
    <row r="20" spans="1:18">
      <c r="A20" s="16"/>
      <c r="B20" s="16"/>
      <c r="C20" s="16"/>
      <c r="D20" s="16"/>
      <c r="E20" s="16"/>
      <c r="F20" s="16"/>
      <c r="G20" s="16"/>
      <c r="H20" s="16"/>
      <c r="I20" s="39" t="s">
        <v>38</v>
      </c>
      <c r="J20" s="40" t="s">
        <v>135</v>
      </c>
      <c r="K20" s="16"/>
      <c r="L20" s="16"/>
      <c r="M20" s="16"/>
      <c r="N20" s="16"/>
      <c r="O20" s="16"/>
      <c r="P20" s="16">
        <v>3371983.4</v>
      </c>
      <c r="Q20" s="16"/>
      <c r="R20" s="16">
        <f t="shared" ref="R20:R21" si="4">P20+Q20</f>
        <v>3371983.4</v>
      </c>
    </row>
    <row r="21" spans="1:18">
      <c r="A21" s="16"/>
      <c r="B21" s="16"/>
      <c r="C21" s="16"/>
      <c r="D21" s="16"/>
      <c r="E21" s="16"/>
      <c r="F21" s="16"/>
      <c r="G21" s="16"/>
      <c r="H21" s="16"/>
      <c r="I21" s="39" t="s">
        <v>39</v>
      </c>
      <c r="J21" s="40" t="s">
        <v>136</v>
      </c>
      <c r="K21" s="16"/>
      <c r="L21" s="16"/>
      <c r="M21" s="16"/>
      <c r="N21" s="16"/>
      <c r="O21" s="16"/>
      <c r="P21" s="16">
        <v>188984.9</v>
      </c>
      <c r="Q21" s="16"/>
      <c r="R21" s="16">
        <f t="shared" si="4"/>
        <v>188984.9</v>
      </c>
    </row>
    <row r="22" spans="1:18">
      <c r="A22" s="16"/>
      <c r="B22" s="16"/>
      <c r="C22" s="16"/>
      <c r="D22" s="16"/>
      <c r="E22" s="16"/>
      <c r="F22" s="16">
        <f>R7+R20-R21+R17-H8-H9-H12-H13-H14</f>
        <v>1388549.7999999933</v>
      </c>
      <c r="G22" s="16"/>
      <c r="H22" s="16">
        <f>F22</f>
        <v>1388549.7999999933</v>
      </c>
      <c r="I22" s="77"/>
      <c r="J22" s="44" t="s">
        <v>137</v>
      </c>
      <c r="K22" s="16"/>
      <c r="L22" s="16"/>
      <c r="M22" s="16"/>
      <c r="N22" s="16"/>
      <c r="O22" s="16"/>
      <c r="P22" s="16"/>
      <c r="Q22" s="16"/>
      <c r="R22" s="16"/>
    </row>
    <row r="23" spans="1:18">
      <c r="A23" s="16"/>
      <c r="B23" s="16"/>
      <c r="C23" s="16"/>
      <c r="D23" s="16"/>
      <c r="E23" s="16"/>
      <c r="F23" s="17">
        <f>R7-H8+R20-R21</f>
        <v>54378857.79999999</v>
      </c>
      <c r="G23" s="17"/>
      <c r="H23" s="17">
        <f>F23</f>
        <v>54378857.79999999</v>
      </c>
      <c r="I23" s="77"/>
      <c r="J23" s="45" t="s">
        <v>138</v>
      </c>
      <c r="K23" s="16"/>
      <c r="L23" s="16"/>
      <c r="M23" s="16"/>
      <c r="N23" s="16"/>
      <c r="O23" s="16"/>
      <c r="P23" s="16"/>
      <c r="Q23" s="16"/>
      <c r="R23" s="16"/>
    </row>
    <row r="24" spans="1:18">
      <c r="A24" s="16"/>
      <c r="B24" s="16"/>
      <c r="C24" s="16"/>
      <c r="D24" s="16"/>
      <c r="E24" s="16"/>
      <c r="F24" s="17">
        <f>F23-H82</f>
        <v>48652523.399999991</v>
      </c>
      <c r="G24" s="17"/>
      <c r="H24" s="17">
        <f>F24</f>
        <v>48652523.399999991</v>
      </c>
      <c r="I24" s="77"/>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73042153.200000003</v>
      </c>
      <c r="L27" s="16">
        <v>3054695.6</v>
      </c>
      <c r="M27" s="16">
        <v>5721107.2999999998</v>
      </c>
      <c r="N27" s="16">
        <v>13258530.4</v>
      </c>
      <c r="O27" s="16">
        <v>342381.1</v>
      </c>
      <c r="P27" s="16">
        <f>SUM(K27:O27)</f>
        <v>95418867.599999994</v>
      </c>
      <c r="R27" s="16">
        <f>P27+Q27</f>
        <v>95418867.599999994</v>
      </c>
    </row>
    <row r="28" spans="1:18">
      <c r="A28" s="16">
        <v>34384006.600000001</v>
      </c>
      <c r="B28" s="16">
        <v>1034174</v>
      </c>
      <c r="C28" s="16">
        <v>3790354.5</v>
      </c>
      <c r="D28" s="16">
        <v>4919390.5</v>
      </c>
      <c r="E28" s="16">
        <v>95082.7</v>
      </c>
      <c r="F28" s="16">
        <f>SUM(A28:E28)</f>
        <v>44223008.300000004</v>
      </c>
      <c r="G28" s="16"/>
      <c r="H28" s="16">
        <f>F28+G28</f>
        <v>44223008.300000004</v>
      </c>
      <c r="I28" s="24" t="s">
        <v>15</v>
      </c>
      <c r="J28" s="40" t="s">
        <v>123</v>
      </c>
    </row>
    <row r="29" spans="1:18">
      <c r="A29" s="17">
        <f>K27-A28</f>
        <v>38658146.600000001</v>
      </c>
      <c r="B29" s="17">
        <f>L27-B28</f>
        <v>2020521.6</v>
      </c>
      <c r="C29" s="17">
        <f>M27-C28</f>
        <v>1930752.7999999998</v>
      </c>
      <c r="D29" s="17">
        <f>N27-D28</f>
        <v>8339139.9000000004</v>
      </c>
      <c r="E29" s="17">
        <f>O27-E28</f>
        <v>247298.39999999997</v>
      </c>
      <c r="F29" s="17">
        <f>SUM(A29:E29)</f>
        <v>51195859.299999997</v>
      </c>
      <c r="H29" s="17">
        <f>F29+G29</f>
        <v>51195859.299999997</v>
      </c>
      <c r="I29" s="46" t="s">
        <v>6</v>
      </c>
      <c r="J29" s="47" t="s">
        <v>141</v>
      </c>
    </row>
    <row r="30" spans="1:18">
      <c r="A30" s="17">
        <f>A29-A82</f>
        <v>34105116.899999999</v>
      </c>
      <c r="B30" s="17">
        <f t="shared" ref="B30:E30" si="5">B29-B82</f>
        <v>1944935.1</v>
      </c>
      <c r="C30" s="17">
        <f t="shared" si="5"/>
        <v>1480209.4999999998</v>
      </c>
      <c r="D30" s="17">
        <f t="shared" si="5"/>
        <v>7699446.7000000002</v>
      </c>
      <c r="E30" s="17">
        <f t="shared" si="5"/>
        <v>239816.69999999995</v>
      </c>
      <c r="F30" s="17">
        <f>SUM(A30:E30)</f>
        <v>45469524.900000006</v>
      </c>
      <c r="H30" s="17">
        <f>F30+G30</f>
        <v>45469524.900000006</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ht="25.5" customHeight="1">
      <c r="I33" s="24" t="s">
        <v>6</v>
      </c>
      <c r="J33" s="40" t="s">
        <v>141</v>
      </c>
      <c r="K33" s="16">
        <f>A29</f>
        <v>38658146.600000001</v>
      </c>
      <c r="L33" s="16">
        <f t="shared" ref="L33:O33" si="6">B29</f>
        <v>2020521.6</v>
      </c>
      <c r="M33" s="16">
        <f t="shared" si="6"/>
        <v>1930752.7999999998</v>
      </c>
      <c r="N33" s="16">
        <f t="shared" si="6"/>
        <v>8339139.9000000004</v>
      </c>
      <c r="O33" s="16">
        <f t="shared" si="6"/>
        <v>247298.39999999997</v>
      </c>
      <c r="P33" s="16">
        <f>SUM(K33:O33)</f>
        <v>51195859.299999997</v>
      </c>
      <c r="R33" s="16">
        <f>P33+Q33</f>
        <v>51195859.299999997</v>
      </c>
    </row>
    <row r="34" spans="1:20">
      <c r="A34" s="16">
        <f>A35+A36</f>
        <v>13325867.9</v>
      </c>
      <c r="B34" s="16">
        <f t="shared" ref="B34:E34" si="7">B35+B36</f>
        <v>695206.70000000007</v>
      </c>
      <c r="C34" s="16">
        <f t="shared" si="7"/>
        <v>1477158.2000000002</v>
      </c>
      <c r="D34" s="16">
        <f t="shared" si="7"/>
        <v>924113.6</v>
      </c>
      <c r="E34" s="16">
        <f t="shared" si="7"/>
        <v>188096.9</v>
      </c>
      <c r="F34" s="16">
        <f>SUM(A34:E34)</f>
        <v>16610443.300000001</v>
      </c>
      <c r="G34" s="16"/>
      <c r="H34" s="16">
        <f>F34+G34</f>
        <v>16610443.300000001</v>
      </c>
      <c r="I34" s="24" t="s">
        <v>7</v>
      </c>
      <c r="J34" s="40" t="s">
        <v>144</v>
      </c>
      <c r="K34" s="16"/>
      <c r="L34" s="16"/>
      <c r="M34" s="16"/>
      <c r="N34" s="16"/>
      <c r="O34" s="16"/>
      <c r="P34" s="16"/>
    </row>
    <row r="35" spans="1:20">
      <c r="A35" s="16">
        <v>12512757.300000001</v>
      </c>
      <c r="B35" s="16">
        <v>639962.30000000005</v>
      </c>
      <c r="C35" s="16">
        <v>1317978.1000000001</v>
      </c>
      <c r="D35" s="16">
        <v>924113.6</v>
      </c>
      <c r="E35" s="16">
        <v>182129</v>
      </c>
      <c r="F35" s="16">
        <f t="shared" ref="F35:F39" si="8">SUM(A35:E35)</f>
        <v>15576940.300000001</v>
      </c>
      <c r="H35" s="16">
        <f t="shared" ref="H35:H38" si="9">F35+G35</f>
        <v>15576940.300000001</v>
      </c>
      <c r="I35" s="24" t="s">
        <v>8</v>
      </c>
      <c r="J35" s="42" t="s">
        <v>145</v>
      </c>
    </row>
    <row r="36" spans="1:20" ht="23.25">
      <c r="A36" s="16">
        <f>A37+A38</f>
        <v>813110.60000000009</v>
      </c>
      <c r="B36" s="16">
        <f t="shared" ref="B36:E36" si="10">B37+B38</f>
        <v>55244.4</v>
      </c>
      <c r="C36" s="16">
        <f t="shared" si="10"/>
        <v>159180.1</v>
      </c>
      <c r="D36" s="16">
        <f t="shared" si="10"/>
        <v>0</v>
      </c>
      <c r="E36" s="16">
        <f t="shared" si="10"/>
        <v>5967.9</v>
      </c>
      <c r="F36" s="16">
        <f t="shared" si="8"/>
        <v>1033503.0000000001</v>
      </c>
      <c r="H36" s="16">
        <f t="shared" si="9"/>
        <v>1033503.0000000001</v>
      </c>
      <c r="I36" s="24" t="s">
        <v>9</v>
      </c>
      <c r="J36" s="42" t="s">
        <v>150</v>
      </c>
      <c r="K36" s="16"/>
      <c r="L36" s="16"/>
      <c r="M36" s="16"/>
      <c r="N36" s="16"/>
      <c r="O36" s="16"/>
      <c r="P36" s="16"/>
    </row>
    <row r="37" spans="1:20" ht="23.25">
      <c r="A37" s="16">
        <v>704153.8</v>
      </c>
      <c r="B37" s="16">
        <v>50493.4</v>
      </c>
      <c r="C37" s="16">
        <v>157906.70000000001</v>
      </c>
      <c r="D37" s="16">
        <v>0</v>
      </c>
      <c r="E37" s="16">
        <v>5508.4</v>
      </c>
      <c r="F37" s="16">
        <f t="shared" si="8"/>
        <v>918062.30000000016</v>
      </c>
      <c r="H37" s="16">
        <f t="shared" si="9"/>
        <v>918062.30000000016</v>
      </c>
      <c r="I37" s="24" t="s">
        <v>10</v>
      </c>
      <c r="J37" s="48" t="s">
        <v>149</v>
      </c>
      <c r="S37" s="41"/>
    </row>
    <row r="38" spans="1:20" ht="23.25">
      <c r="A38" s="16">
        <v>108956.8</v>
      </c>
      <c r="B38" s="16">
        <v>4751</v>
      </c>
      <c r="C38" s="16">
        <v>1273.4000000000001</v>
      </c>
      <c r="D38" s="16">
        <v>0</v>
      </c>
      <c r="E38" s="16">
        <v>459.5</v>
      </c>
      <c r="F38" s="16">
        <f t="shared" si="8"/>
        <v>115440.7</v>
      </c>
      <c r="H38" s="16">
        <f t="shared" si="9"/>
        <v>115440.7</v>
      </c>
      <c r="I38" s="24" t="s">
        <v>11</v>
      </c>
      <c r="J38" s="48" t="s">
        <v>151</v>
      </c>
    </row>
    <row r="39" spans="1:20">
      <c r="A39" s="16">
        <v>537881.4</v>
      </c>
      <c r="B39" s="16">
        <v>17225.8</v>
      </c>
      <c r="C39" s="16">
        <v>3051.3</v>
      </c>
      <c r="D39" s="16">
        <v>42224.800000000003</v>
      </c>
      <c r="E39" s="16">
        <v>1075.2</v>
      </c>
      <c r="F39" s="16">
        <f t="shared" si="8"/>
        <v>601458.50000000012</v>
      </c>
      <c r="G39" s="16"/>
      <c r="H39" s="16">
        <f>F39+G39</f>
        <v>601458.50000000012</v>
      </c>
      <c r="I39" s="24" t="s">
        <v>12</v>
      </c>
      <c r="J39" s="40" t="s">
        <v>146</v>
      </c>
      <c r="S39" s="41"/>
    </row>
    <row r="40" spans="1:20" ht="23.25">
      <c r="A40" s="17">
        <f>K33-A34-A39</f>
        <v>24794397.300000004</v>
      </c>
      <c r="B40" s="17">
        <f>L33-B34-B39</f>
        <v>1308089.0999999999</v>
      </c>
      <c r="C40" s="17">
        <f>M33-C34-C39</f>
        <v>450543.29999999964</v>
      </c>
      <c r="D40" s="17">
        <f>N33-D34-D39</f>
        <v>7372801.5000000009</v>
      </c>
      <c r="E40" s="17">
        <f>O33-E34-E39</f>
        <v>58126.299999999974</v>
      </c>
      <c r="F40" s="17">
        <f>SUM(A40:E40)</f>
        <v>33983957.500000007</v>
      </c>
      <c r="G40" s="16"/>
      <c r="H40" s="17">
        <f>F40+G40</f>
        <v>33983957.500000007</v>
      </c>
      <c r="I40" s="46" t="s">
        <v>13</v>
      </c>
      <c r="J40" s="49" t="s">
        <v>147</v>
      </c>
      <c r="S40" s="41"/>
      <c r="T40" s="41"/>
    </row>
    <row r="41" spans="1:20" ht="23.25">
      <c r="A41" s="17">
        <f>A40-A82</f>
        <v>20241367.600000005</v>
      </c>
      <c r="B41" s="17">
        <f t="shared" ref="B41:E41" si="11">B40-B82</f>
        <v>1232502.5999999999</v>
      </c>
      <c r="C41" s="17">
        <f t="shared" si="11"/>
        <v>0</v>
      </c>
      <c r="D41" s="17">
        <f t="shared" si="11"/>
        <v>6733108.3000000007</v>
      </c>
      <c r="E41" s="17">
        <f t="shared" si="11"/>
        <v>50644.599999999977</v>
      </c>
      <c r="F41" s="17">
        <f>SUM(A41:E41)</f>
        <v>28257623.100000009</v>
      </c>
      <c r="G41" s="16"/>
      <c r="H41" s="17">
        <f>F41+G41</f>
        <v>28257623.100000009</v>
      </c>
      <c r="I41" s="46" t="s">
        <v>52</v>
      </c>
      <c r="J41" s="49" t="s">
        <v>148</v>
      </c>
      <c r="S41" s="41"/>
      <c r="T41" s="41"/>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24794397.300000004</v>
      </c>
      <c r="L44" s="16">
        <f t="shared" ref="L44:O44" si="12">B40</f>
        <v>1308089.0999999999</v>
      </c>
      <c r="M44" s="16">
        <f t="shared" si="12"/>
        <v>450543.29999999964</v>
      </c>
      <c r="N44" s="16">
        <f t="shared" si="12"/>
        <v>7372801.5000000009</v>
      </c>
      <c r="O44" s="16">
        <f t="shared" si="12"/>
        <v>58126.299999999974</v>
      </c>
      <c r="P44" s="16">
        <f>SUM(K44:O44)</f>
        <v>33983957.500000007</v>
      </c>
      <c r="R44" s="16">
        <f>P44+Q44</f>
        <v>33983957.500000007</v>
      </c>
    </row>
    <row r="45" spans="1:20">
      <c r="F45" s="16"/>
      <c r="G45" s="16">
        <v>1264.9000000000001</v>
      </c>
      <c r="I45" s="24" t="s">
        <v>7</v>
      </c>
      <c r="J45" s="40" t="s">
        <v>144</v>
      </c>
      <c r="N45" s="16">
        <v>16120156.199999999</v>
      </c>
      <c r="P45" s="16">
        <f>SUM(K45:O45)</f>
        <v>16120156.199999999</v>
      </c>
      <c r="Q45" s="16">
        <v>491552</v>
      </c>
      <c r="R45" s="16">
        <f>P45+Q45</f>
        <v>16611708.199999999</v>
      </c>
    </row>
    <row r="46" spans="1:20" ht="25.5" customHeight="1">
      <c r="G46" s="19"/>
      <c r="I46" s="24" t="s">
        <v>16</v>
      </c>
      <c r="J46" s="40" t="s">
        <v>153</v>
      </c>
      <c r="M46" s="16">
        <v>3973441.9</v>
      </c>
      <c r="P46" s="16">
        <f t="shared" ref="P46:P47" si="13">SUM(K46:O46)</f>
        <v>3973441.9</v>
      </c>
      <c r="Q46" s="19"/>
      <c r="R46" s="16">
        <f t="shared" ref="R46:R48" si="14">P46+Q46</f>
        <v>3973441.9</v>
      </c>
    </row>
    <row r="47" spans="1:20">
      <c r="G47" s="19"/>
      <c r="I47" s="24" t="s">
        <v>17</v>
      </c>
      <c r="J47" s="40" t="s">
        <v>154</v>
      </c>
      <c r="M47" s="16">
        <v>188984.9</v>
      </c>
      <c r="P47" s="16">
        <f t="shared" si="13"/>
        <v>188984.9</v>
      </c>
      <c r="Q47" s="19"/>
      <c r="R47" s="16">
        <f t="shared" si="14"/>
        <v>188984.9</v>
      </c>
    </row>
    <row r="48" spans="1:20">
      <c r="A48" s="16">
        <v>11108874.5</v>
      </c>
      <c r="B48" s="16">
        <v>2084511.9</v>
      </c>
      <c r="C48" s="16">
        <v>494962</v>
      </c>
      <c r="D48" s="16">
        <v>160288.9</v>
      </c>
      <c r="E48" s="16">
        <v>0</v>
      </c>
      <c r="F48" s="16">
        <f>SUM(A48:E48)</f>
        <v>13848637.300000001</v>
      </c>
      <c r="G48" s="16">
        <v>752155.8</v>
      </c>
      <c r="H48" s="16">
        <f>F48+G48</f>
        <v>14600793.100000001</v>
      </c>
      <c r="I48" s="24" t="s">
        <v>18</v>
      </c>
      <c r="J48" s="40" t="s">
        <v>155</v>
      </c>
      <c r="K48" s="16">
        <v>1343037.9</v>
      </c>
      <c r="L48" s="16">
        <v>2319005.9</v>
      </c>
      <c r="M48" s="16">
        <v>1344012.4</v>
      </c>
      <c r="N48" s="16">
        <v>3342673.5</v>
      </c>
      <c r="O48" s="16">
        <v>546.4</v>
      </c>
      <c r="P48" s="16">
        <f>SUM(K48:O48)</f>
        <v>8349276.0999999996</v>
      </c>
      <c r="Q48" s="16">
        <v>6251517</v>
      </c>
      <c r="R48" s="16">
        <f t="shared" si="14"/>
        <v>14600793.1</v>
      </c>
    </row>
    <row r="49" spans="1:20">
      <c r="A49" s="17">
        <f>K44+K45+K46-K47+K48-A48</f>
        <v>15028560.700000003</v>
      </c>
      <c r="B49" s="17">
        <f>L44+L45+L46-L47+L48-B48</f>
        <v>1542583.1</v>
      </c>
      <c r="C49" s="17">
        <f>M44+M45+M46-M47+M48-C48</f>
        <v>5084050.6999999993</v>
      </c>
      <c r="D49" s="17">
        <f>N44+N45+N46-N47+N48-D48</f>
        <v>26675342.300000001</v>
      </c>
      <c r="E49" s="17">
        <f>O44+O45+O46-O47+O48-E48</f>
        <v>58672.699999999975</v>
      </c>
      <c r="F49" s="17">
        <f>SUM(A49:E49)</f>
        <v>48389209.5</v>
      </c>
      <c r="H49" s="17">
        <f>F49+G49</f>
        <v>48389209.5</v>
      </c>
      <c r="I49" s="46" t="s">
        <v>19</v>
      </c>
      <c r="J49" s="49" t="s">
        <v>156</v>
      </c>
    </row>
    <row r="50" spans="1:20">
      <c r="A50" s="17">
        <f>A49-A82</f>
        <v>10475531.000000004</v>
      </c>
      <c r="B50" s="17">
        <f t="shared" ref="B50:E50" si="15">B49-B82</f>
        <v>1466996.6</v>
      </c>
      <c r="C50" s="17">
        <f t="shared" si="15"/>
        <v>4633507.3999999994</v>
      </c>
      <c r="D50" s="17">
        <f t="shared" si="15"/>
        <v>26035649.100000001</v>
      </c>
      <c r="E50" s="17">
        <f t="shared" si="15"/>
        <v>51190.999999999978</v>
      </c>
      <c r="F50" s="17">
        <f>SUM(A50:E50)</f>
        <v>42662875.100000009</v>
      </c>
      <c r="H50" s="17">
        <f>F50+G50</f>
        <v>42662875.100000009</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ht="14.25" customHeight="1">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15028560.700000003</v>
      </c>
      <c r="L53" s="16">
        <f t="shared" ref="L53:O53" si="16">B49</f>
        <v>1542583.1</v>
      </c>
      <c r="M53" s="16">
        <f t="shared" si="16"/>
        <v>5084050.6999999993</v>
      </c>
      <c r="N53" s="16">
        <f t="shared" si="16"/>
        <v>26675342.300000001</v>
      </c>
      <c r="O53" s="16">
        <f t="shared" si="16"/>
        <v>58672.699999999975</v>
      </c>
      <c r="P53" s="16">
        <f>SUM(K53:O53)</f>
        <v>48389209.5</v>
      </c>
      <c r="R53" s="16">
        <f>P53+Q53</f>
        <v>48389209.5</v>
      </c>
    </row>
    <row r="54" spans="1:20">
      <c r="A54" s="16">
        <f>A55+A56+A57+A58</f>
        <v>2759208.8</v>
      </c>
      <c r="B54" s="16">
        <f t="shared" ref="B54:E54" si="17">B55+B56+B57+B58</f>
        <v>411787</v>
      </c>
      <c r="C54" s="16">
        <f t="shared" si="17"/>
        <v>7352931.3999999994</v>
      </c>
      <c r="D54" s="16">
        <f t="shared" si="17"/>
        <v>2750040.6</v>
      </c>
      <c r="E54" s="16">
        <f t="shared" si="17"/>
        <v>308.5</v>
      </c>
      <c r="F54" s="16">
        <f>SUM(A54:E54)</f>
        <v>13274276.299999999</v>
      </c>
      <c r="G54" s="16">
        <f>'[11]11.1'!$H$23</f>
        <v>681725.8</v>
      </c>
      <c r="H54" s="16">
        <f>F54+G54</f>
        <v>13956002.1</v>
      </c>
      <c r="I54" s="24"/>
      <c r="J54" s="40" t="s">
        <v>159</v>
      </c>
      <c r="K54" s="16">
        <f>K55+K56+K57+K58</f>
        <v>145353.5</v>
      </c>
      <c r="L54" s="16">
        <f t="shared" ref="L54:O54" si="18">L55+L56+L57+L58</f>
        <v>970587.10000000009</v>
      </c>
      <c r="M54" s="16">
        <f t="shared" si="18"/>
        <v>9231219.0999999996</v>
      </c>
      <c r="N54" s="16">
        <f t="shared" si="18"/>
        <v>2892926.2</v>
      </c>
      <c r="O54" s="16">
        <f t="shared" si="18"/>
        <v>459.5</v>
      </c>
      <c r="P54" s="16">
        <f t="shared" ref="P54:P62" si="19">SUM(K54:O54)</f>
        <v>13240545.399999999</v>
      </c>
      <c r="Q54" s="16">
        <v>715456.7</v>
      </c>
      <c r="R54" s="16">
        <f t="shared" ref="R54:R62" si="20">P54+Q54</f>
        <v>13956002.099999998</v>
      </c>
      <c r="S54" s="41"/>
    </row>
    <row r="55" spans="1:20" ht="23.25">
      <c r="A55" s="16">
        <v>2526072.2999999998</v>
      </c>
      <c r="B55" s="16">
        <v>137267.20000000001</v>
      </c>
      <c r="C55" s="16"/>
      <c r="D55" s="16">
        <v>468595</v>
      </c>
      <c r="E55" s="16"/>
      <c r="F55" s="16">
        <f t="shared" ref="F55:F57" si="21">SUM(A55:E55)</f>
        <v>3131934.5</v>
      </c>
      <c r="H55" s="16">
        <f t="shared" ref="H55:H57" si="22">F55+G55</f>
        <v>3131934.5</v>
      </c>
      <c r="I55" s="24" t="s">
        <v>20</v>
      </c>
      <c r="J55" s="40" t="s">
        <v>160</v>
      </c>
      <c r="M55" s="16">
        <v>3253348</v>
      </c>
      <c r="P55" s="16">
        <f t="shared" si="19"/>
        <v>3253348</v>
      </c>
      <c r="R55" s="16">
        <f t="shared" si="20"/>
        <v>3253348</v>
      </c>
      <c r="S55" s="41"/>
      <c r="T55" s="41"/>
    </row>
    <row r="56" spans="1:20">
      <c r="A56" s="16"/>
      <c r="B56" s="16"/>
      <c r="C56" s="16"/>
      <c r="D56" s="16">
        <v>1760577.6</v>
      </c>
      <c r="E56" s="16"/>
      <c r="F56" s="16">
        <f t="shared" si="21"/>
        <v>1760577.6</v>
      </c>
      <c r="H56" s="16">
        <f t="shared" si="22"/>
        <v>1760577.6</v>
      </c>
      <c r="I56" s="24" t="s">
        <v>21</v>
      </c>
      <c r="J56" s="40" t="s">
        <v>161</v>
      </c>
      <c r="K56" s="16">
        <v>108956.8</v>
      </c>
      <c r="L56" s="16">
        <v>793443.8</v>
      </c>
      <c r="M56" s="16">
        <v>857717.5</v>
      </c>
      <c r="N56" s="16">
        <v>0</v>
      </c>
      <c r="O56" s="16">
        <v>459.5</v>
      </c>
      <c r="P56" s="16">
        <f t="shared" si="19"/>
        <v>1760577.6</v>
      </c>
      <c r="R56" s="16">
        <f t="shared" si="20"/>
        <v>1760577.6</v>
      </c>
      <c r="T56" s="41"/>
    </row>
    <row r="57" spans="1:20" ht="23.25">
      <c r="A57" s="16"/>
      <c r="B57" s="16">
        <v>185059.8</v>
      </c>
      <c r="C57" s="16">
        <v>2419672.2999999998</v>
      </c>
      <c r="D57" s="16"/>
      <c r="E57" s="16"/>
      <c r="F57" s="16">
        <f t="shared" si="21"/>
        <v>2604732.0999999996</v>
      </c>
      <c r="H57" s="16">
        <f t="shared" si="22"/>
        <v>2604732.0999999996</v>
      </c>
      <c r="I57" s="24" t="s">
        <v>22</v>
      </c>
      <c r="J57" s="51" t="s">
        <v>162</v>
      </c>
      <c r="N57" s="16">
        <v>2604732.1</v>
      </c>
      <c r="P57" s="16">
        <f t="shared" si="19"/>
        <v>2604732.1</v>
      </c>
      <c r="R57" s="16">
        <f t="shared" si="20"/>
        <v>2604732.1</v>
      </c>
    </row>
    <row r="58" spans="1:20">
      <c r="A58" s="16">
        <f>A59+A60+A61+A62</f>
        <v>233136.5</v>
      </c>
      <c r="B58" s="16">
        <f t="shared" ref="B58:E58" si="23">B59+B60+B61+B62</f>
        <v>89460</v>
      </c>
      <c r="C58" s="16">
        <v>4933259.0999999996</v>
      </c>
      <c r="D58" s="16">
        <f t="shared" si="23"/>
        <v>520868</v>
      </c>
      <c r="E58" s="16">
        <f t="shared" si="23"/>
        <v>308.5</v>
      </c>
      <c r="F58" s="16">
        <f>SUM(A58:E58)</f>
        <v>5777032.0999999996</v>
      </c>
      <c r="G58" s="16"/>
      <c r="H58" s="16">
        <f>F58+G58</f>
        <v>5777032.0999999996</v>
      </c>
      <c r="I58" s="24" t="s">
        <v>23</v>
      </c>
      <c r="J58" s="52" t="s">
        <v>163</v>
      </c>
      <c r="K58" s="16">
        <f>K59+K60+K61+K62</f>
        <v>36396.699999999997</v>
      </c>
      <c r="L58" s="16">
        <f t="shared" ref="L58:O58" si="24">L59+L60+L61+L62</f>
        <v>177143.30000000002</v>
      </c>
      <c r="M58" s="16">
        <v>5120153.5999999996</v>
      </c>
      <c r="N58" s="16">
        <f t="shared" si="24"/>
        <v>288194.09999999998</v>
      </c>
      <c r="O58" s="16">
        <f t="shared" si="24"/>
        <v>0</v>
      </c>
      <c r="P58" s="16">
        <f t="shared" si="19"/>
        <v>5621887.6999999993</v>
      </c>
      <c r="R58" s="16">
        <f t="shared" si="20"/>
        <v>5621887.6999999993</v>
      </c>
    </row>
    <row r="59" spans="1:20" ht="23.25">
      <c r="A59" s="16">
        <v>45701.1</v>
      </c>
      <c r="B59" s="16">
        <v>5635.1</v>
      </c>
      <c r="C59" s="16">
        <v>0</v>
      </c>
      <c r="D59" s="16">
        <v>122967.9</v>
      </c>
      <c r="E59" s="16">
        <v>0</v>
      </c>
      <c r="F59" s="16">
        <f t="shared" ref="F59:F62" si="25">SUM(A59:E59)</f>
        <v>174304.09999999998</v>
      </c>
      <c r="H59" s="16">
        <f t="shared" ref="H59:H62" si="26">F59+G59</f>
        <v>174304.09999999998</v>
      </c>
      <c r="I59" s="24" t="s">
        <v>24</v>
      </c>
      <c r="J59" s="52" t="s">
        <v>164</v>
      </c>
      <c r="L59" s="16">
        <v>174304.1</v>
      </c>
      <c r="P59" s="16">
        <f t="shared" si="19"/>
        <v>174304.1</v>
      </c>
      <c r="R59" s="16">
        <f t="shared" si="20"/>
        <v>174304.1</v>
      </c>
    </row>
    <row r="60" spans="1:20">
      <c r="A60" s="16">
        <v>0</v>
      </c>
      <c r="B60" s="16">
        <v>81295.5</v>
      </c>
      <c r="C60" s="16">
        <v>0</v>
      </c>
      <c r="D60" s="16">
        <v>0</v>
      </c>
      <c r="E60" s="16">
        <v>0</v>
      </c>
      <c r="F60" s="16">
        <f t="shared" si="25"/>
        <v>81295.5</v>
      </c>
      <c r="H60" s="16">
        <f t="shared" si="26"/>
        <v>81295.5</v>
      </c>
      <c r="I60" s="24" t="s">
        <v>25</v>
      </c>
      <c r="J60" s="52" t="s">
        <v>165</v>
      </c>
      <c r="K60" s="16">
        <v>9665.6</v>
      </c>
      <c r="L60" s="16">
        <v>2839.2</v>
      </c>
      <c r="M60" s="16">
        <v>0</v>
      </c>
      <c r="N60" s="16">
        <v>51450.2</v>
      </c>
      <c r="O60" s="16">
        <v>0</v>
      </c>
      <c r="P60" s="16">
        <f t="shared" si="19"/>
        <v>63955</v>
      </c>
      <c r="R60" s="16">
        <f t="shared" si="20"/>
        <v>63955</v>
      </c>
    </row>
    <row r="61" spans="1:20" ht="23.25">
      <c r="A61" s="16"/>
      <c r="B61" s="16"/>
      <c r="C61" s="16"/>
      <c r="F61" s="16">
        <f t="shared" si="25"/>
        <v>0</v>
      </c>
      <c r="H61" s="16">
        <f t="shared" si="26"/>
        <v>0</v>
      </c>
      <c r="I61" s="24" t="s">
        <v>48</v>
      </c>
      <c r="J61" s="40" t="s">
        <v>169</v>
      </c>
      <c r="M61" s="16"/>
      <c r="P61" s="16"/>
      <c r="R61" s="16"/>
    </row>
    <row r="62" spans="1:20" ht="23.25">
      <c r="A62" s="16">
        <v>187435.4</v>
      </c>
      <c r="B62" s="16">
        <v>2529.4</v>
      </c>
      <c r="C62" s="16">
        <v>477385.6</v>
      </c>
      <c r="D62" s="16">
        <v>397900.1</v>
      </c>
      <c r="E62" s="16">
        <v>308.5</v>
      </c>
      <c r="F62" s="16">
        <f t="shared" si="25"/>
        <v>1065559</v>
      </c>
      <c r="H62" s="16">
        <f t="shared" si="26"/>
        <v>1065559</v>
      </c>
      <c r="I62" s="24" t="s">
        <v>26</v>
      </c>
      <c r="J62" s="52" t="s">
        <v>166</v>
      </c>
      <c r="K62" s="16">
        <v>26731.1</v>
      </c>
      <c r="L62" s="16">
        <v>0</v>
      </c>
      <c r="M62" s="16">
        <v>664280.1</v>
      </c>
      <c r="N62" s="16">
        <v>236743.9</v>
      </c>
      <c r="O62" s="16">
        <v>0</v>
      </c>
      <c r="P62" s="16">
        <f t="shared" si="19"/>
        <v>927755.1</v>
      </c>
      <c r="R62" s="16">
        <f t="shared" si="20"/>
        <v>927755.1</v>
      </c>
    </row>
    <row r="63" spans="1:20" ht="23.25">
      <c r="A63" s="17">
        <f>K53+K54-A54</f>
        <v>12414705.400000002</v>
      </c>
      <c r="B63" s="17">
        <f>L53+L54-B54</f>
        <v>2101383.2000000002</v>
      </c>
      <c r="C63" s="17">
        <f>M53+M54-C54</f>
        <v>6962338.3999999994</v>
      </c>
      <c r="D63" s="17">
        <f>N53+N54-D54</f>
        <v>26818227.899999999</v>
      </c>
      <c r="E63" s="17">
        <f>O53+O54-E54</f>
        <v>58823.699999999975</v>
      </c>
      <c r="F63" s="17">
        <f>SUM(A63:E63)</f>
        <v>48355478.600000001</v>
      </c>
      <c r="G63" s="16"/>
      <c r="H63" s="17">
        <f>F63+G63</f>
        <v>48355478.600000001</v>
      </c>
      <c r="I63" s="46" t="s">
        <v>27</v>
      </c>
      <c r="J63" s="49" t="s">
        <v>167</v>
      </c>
    </row>
    <row r="64" spans="1:20">
      <c r="A64" s="17">
        <f>A63-A82</f>
        <v>7861675.700000002</v>
      </c>
      <c r="B64" s="17">
        <f t="shared" ref="B64:E64" si="27">B63-B82</f>
        <v>2025796.7000000002</v>
      </c>
      <c r="C64" s="17">
        <f t="shared" si="27"/>
        <v>6511795.0999999996</v>
      </c>
      <c r="D64" s="17">
        <f t="shared" si="27"/>
        <v>26178534.699999999</v>
      </c>
      <c r="E64" s="17">
        <f t="shared" si="27"/>
        <v>51341.999999999978</v>
      </c>
      <c r="F64" s="17">
        <f>SUM(A64:E64)</f>
        <v>42629144.200000003</v>
      </c>
      <c r="G64" s="16"/>
      <c r="H64" s="17">
        <f>F64+G64</f>
        <v>42629144.200000003</v>
      </c>
      <c r="I64" s="46" t="s">
        <v>54</v>
      </c>
      <c r="J64" s="49" t="s">
        <v>168</v>
      </c>
    </row>
    <row r="65" spans="1:19" ht="15" customHeight="1">
      <c r="A65" s="91" t="s">
        <v>170</v>
      </c>
      <c r="B65" s="91"/>
      <c r="C65" s="91"/>
      <c r="D65" s="91"/>
      <c r="E65" s="91"/>
      <c r="F65" s="91"/>
      <c r="G65" s="91"/>
      <c r="H65" s="91"/>
      <c r="I65" s="91"/>
      <c r="J65" s="91"/>
      <c r="K65" s="91"/>
      <c r="L65" s="91"/>
      <c r="M65" s="91"/>
      <c r="N65" s="91"/>
      <c r="O65" s="91"/>
      <c r="P65" s="91"/>
      <c r="Q65" s="91"/>
      <c r="R65" s="91"/>
      <c r="S65" s="41"/>
    </row>
    <row r="66" spans="1:19">
      <c r="A66" s="94" t="s">
        <v>120</v>
      </c>
      <c r="B66" s="94"/>
      <c r="C66" s="94"/>
      <c r="D66" s="94"/>
      <c r="E66" s="94"/>
      <c r="F66" s="94"/>
      <c r="G66" s="94"/>
      <c r="H66" s="94"/>
      <c r="I66" s="94"/>
      <c r="J66" s="95" t="s">
        <v>121</v>
      </c>
      <c r="K66" s="95"/>
      <c r="L66" s="95"/>
      <c r="M66" s="95"/>
      <c r="N66" s="95"/>
      <c r="O66" s="95"/>
      <c r="P66" s="95"/>
      <c r="Q66" s="95"/>
      <c r="R66" s="95"/>
    </row>
    <row r="67" spans="1:19" ht="15" customHeight="1">
      <c r="I67" s="24" t="s">
        <v>19</v>
      </c>
      <c r="J67" s="40" t="s">
        <v>167</v>
      </c>
      <c r="K67" s="16">
        <f>A63</f>
        <v>12414705.400000002</v>
      </c>
      <c r="L67" s="16">
        <f t="shared" ref="L67:O67" si="28">B63</f>
        <v>2101383.2000000002</v>
      </c>
      <c r="M67" s="16">
        <f t="shared" si="28"/>
        <v>6962338.3999999994</v>
      </c>
      <c r="N67" s="16">
        <f t="shared" si="28"/>
        <v>26818227.899999999</v>
      </c>
      <c r="O67" s="16">
        <f t="shared" si="28"/>
        <v>58823.699999999975</v>
      </c>
      <c r="P67" s="16">
        <f>SUM(K67:O67)</f>
        <v>48355478.600000001</v>
      </c>
      <c r="R67" s="16">
        <f>P67+Q67</f>
        <v>48355478.600000001</v>
      </c>
    </row>
    <row r="68" spans="1:19" ht="24.75" customHeight="1">
      <c r="C68" s="16">
        <v>2840045.8</v>
      </c>
      <c r="D68" s="16"/>
      <c r="E68" s="16">
        <v>610130.80000000005</v>
      </c>
      <c r="F68" s="16">
        <f>SUM(A68:E68)</f>
        <v>3450176.5999999996</v>
      </c>
      <c r="G68" s="16"/>
      <c r="H68" s="16">
        <f>F68+G68</f>
        <v>3450176.5999999996</v>
      </c>
      <c r="I68" s="24" t="s">
        <v>28</v>
      </c>
      <c r="J68" s="40" t="s">
        <v>171</v>
      </c>
      <c r="N68" s="16">
        <v>3450176.6</v>
      </c>
      <c r="P68" s="16">
        <f>SUM(K68:O68)</f>
        <v>3450176.6</v>
      </c>
      <c r="R68" s="16">
        <f>P68+Q68</f>
        <v>3450176.6</v>
      </c>
    </row>
    <row r="69" spans="1:19" ht="23.25">
      <c r="A69" s="17">
        <f>K67+K68-A68</f>
        <v>12414705.400000002</v>
      </c>
      <c r="B69" s="17">
        <f>L67+L68-B68</f>
        <v>2101383.2000000002</v>
      </c>
      <c r="C69" s="17">
        <f>M67+M68-C68</f>
        <v>4122292.5999999996</v>
      </c>
      <c r="D69" s="17">
        <f>N67+N68-D68</f>
        <v>30268404.5</v>
      </c>
      <c r="E69" s="17">
        <f>O67+O68-E68</f>
        <v>-551307.10000000009</v>
      </c>
      <c r="F69" s="17">
        <f>SUM(A69:E69)</f>
        <v>48355478.600000001</v>
      </c>
      <c r="G69" s="16"/>
      <c r="H69" s="16">
        <f>F69+G69</f>
        <v>48355478.600000001</v>
      </c>
      <c r="I69" s="46" t="s">
        <v>29</v>
      </c>
      <c r="J69" s="49" t="s">
        <v>172</v>
      </c>
    </row>
    <row r="70" spans="1:19" ht="15" customHeight="1">
      <c r="A70" s="91" t="s">
        <v>173</v>
      </c>
      <c r="B70" s="91"/>
      <c r="C70" s="91"/>
      <c r="D70" s="91"/>
      <c r="E70" s="91"/>
      <c r="F70" s="91"/>
      <c r="G70" s="91"/>
      <c r="H70" s="91"/>
      <c r="I70" s="91"/>
      <c r="J70" s="91"/>
      <c r="K70" s="91"/>
      <c r="L70" s="91"/>
      <c r="M70" s="91"/>
      <c r="N70" s="91"/>
      <c r="O70" s="91"/>
      <c r="P70" s="91"/>
      <c r="Q70" s="91"/>
      <c r="R70" s="91"/>
    </row>
    <row r="71" spans="1:19" ht="15" customHeight="1">
      <c r="A71" s="94" t="s">
        <v>120</v>
      </c>
      <c r="B71" s="94"/>
      <c r="C71" s="94"/>
      <c r="D71" s="94"/>
      <c r="E71" s="94"/>
      <c r="F71" s="94"/>
      <c r="G71" s="94"/>
      <c r="H71" s="94"/>
      <c r="I71" s="94"/>
      <c r="J71" s="95" t="s">
        <v>121</v>
      </c>
      <c r="K71" s="95"/>
      <c r="L71" s="95"/>
      <c r="M71" s="95"/>
      <c r="N71" s="95"/>
      <c r="O71" s="95"/>
      <c r="P71" s="95"/>
      <c r="Q71" s="95"/>
      <c r="R71" s="95"/>
    </row>
    <row r="72" spans="1:19">
      <c r="I72" s="24" t="s">
        <v>27</v>
      </c>
      <c r="J72" s="40" t="s">
        <v>167</v>
      </c>
      <c r="K72" s="16">
        <f>A63</f>
        <v>12414705.400000002</v>
      </c>
      <c r="L72" s="16">
        <f t="shared" ref="L72:O72" si="29">B63</f>
        <v>2101383.2000000002</v>
      </c>
      <c r="M72" s="16">
        <f t="shared" si="29"/>
        <v>6962338.3999999994</v>
      </c>
      <c r="N72" s="16">
        <f t="shared" si="29"/>
        <v>26818227.899999999</v>
      </c>
      <c r="O72" s="16">
        <f t="shared" si="29"/>
        <v>58823.699999999975</v>
      </c>
      <c r="P72" s="16">
        <f>SUM(K72:O72)</f>
        <v>48355478.600000001</v>
      </c>
      <c r="R72" s="16">
        <f>P72+Q72</f>
        <v>48355478.600000001</v>
      </c>
    </row>
    <row r="73" spans="1:19" ht="23.25">
      <c r="B73" s="16">
        <v>1093827.3999999999</v>
      </c>
      <c r="F73" s="16">
        <f>SUM(A73:E73)</f>
        <v>1093827.3999999999</v>
      </c>
      <c r="G73" s="16"/>
      <c r="H73" s="16">
        <f>F73+G73</f>
        <v>1093827.3999999999</v>
      </c>
      <c r="I73" s="24" t="s">
        <v>30</v>
      </c>
      <c r="J73" s="40" t="s">
        <v>174</v>
      </c>
      <c r="N73" s="16">
        <v>1093827.3999999999</v>
      </c>
      <c r="P73" s="16">
        <f t="shared" ref="P73" si="30">SUM(K73:O73)</f>
        <v>1093827.3999999999</v>
      </c>
      <c r="R73" s="16">
        <f t="shared" ref="R73" si="31">P73+Q73</f>
        <v>1093827.3999999999</v>
      </c>
    </row>
    <row r="74" spans="1:19" ht="23.25">
      <c r="C74" s="16">
        <v>5729324.7999999998</v>
      </c>
      <c r="D74" s="16">
        <v>27986614.699999999</v>
      </c>
      <c r="E74" s="16">
        <v>610130.80000000005</v>
      </c>
      <c r="F74" s="16">
        <f>SUM(A74:E74)</f>
        <v>34326070.299999997</v>
      </c>
      <c r="G74" s="16"/>
      <c r="H74" s="16">
        <f>F74+G74</f>
        <v>34326070.299999997</v>
      </c>
      <c r="I74" s="24" t="s">
        <v>31</v>
      </c>
      <c r="J74" s="40" t="s">
        <v>124</v>
      </c>
      <c r="P74" s="16"/>
      <c r="R74" s="16"/>
    </row>
    <row r="75" spans="1:19">
      <c r="A75" s="17">
        <f>K72+K73-A73-A74</f>
        <v>12414705.400000002</v>
      </c>
      <c r="B75" s="17">
        <f>L72+L73-B73-B74</f>
        <v>1007555.8000000003</v>
      </c>
      <c r="C75" s="17">
        <f>M72+M73-C73-C74</f>
        <v>1233013.5999999996</v>
      </c>
      <c r="D75" s="17">
        <f>N72+N73-D73-D74</f>
        <v>-74559.400000002235</v>
      </c>
      <c r="E75" s="17">
        <f>O72+O73-E73-E74</f>
        <v>-551307.10000000009</v>
      </c>
      <c r="F75" s="17">
        <f>SUM(A75:E75)</f>
        <v>14029408.300000001</v>
      </c>
      <c r="G75" s="16"/>
      <c r="H75" s="17">
        <f>F75+G75</f>
        <v>14029408.300000001</v>
      </c>
      <c r="I75" s="46" t="s">
        <v>32</v>
      </c>
      <c r="J75" s="49" t="s">
        <v>175</v>
      </c>
    </row>
    <row r="76" spans="1:19">
      <c r="A76" s="17">
        <f>A75-A82</f>
        <v>7861675.700000002</v>
      </c>
      <c r="B76" s="17">
        <f t="shared" ref="B76:E76" si="32">B75-B82</f>
        <v>931969.30000000028</v>
      </c>
      <c r="C76" s="17">
        <f t="shared" si="32"/>
        <v>782470.29999999958</v>
      </c>
      <c r="D76" s="17">
        <f t="shared" si="32"/>
        <v>-714252.60000000219</v>
      </c>
      <c r="E76" s="17">
        <f t="shared" si="32"/>
        <v>-558788.80000000005</v>
      </c>
      <c r="F76" s="17">
        <f>SUM(A76:E76)</f>
        <v>8303073.8999999994</v>
      </c>
      <c r="G76" s="16"/>
      <c r="H76" s="17">
        <f>F76+G76</f>
        <v>8303073.8999999994</v>
      </c>
      <c r="I76" s="46" t="s">
        <v>55</v>
      </c>
      <c r="J76" s="49" t="s">
        <v>176</v>
      </c>
    </row>
    <row r="77" spans="1:19" ht="15" customHeight="1">
      <c r="A77" s="91" t="s">
        <v>177</v>
      </c>
      <c r="B77" s="91"/>
      <c r="C77" s="91"/>
      <c r="D77" s="91"/>
      <c r="E77" s="91"/>
      <c r="F77" s="91"/>
      <c r="G77" s="91"/>
      <c r="H77" s="91"/>
      <c r="I77" s="91"/>
      <c r="J77" s="91"/>
      <c r="K77" s="91"/>
      <c r="L77" s="91"/>
      <c r="M77" s="91"/>
      <c r="N77" s="91"/>
      <c r="O77" s="91"/>
      <c r="P77" s="91"/>
      <c r="Q77" s="91"/>
      <c r="R77" s="91"/>
    </row>
    <row r="78" spans="1:19">
      <c r="A78" s="92" t="s">
        <v>182</v>
      </c>
      <c r="B78" s="92"/>
      <c r="C78" s="92"/>
      <c r="D78" s="92"/>
      <c r="E78" s="92"/>
      <c r="F78" s="92"/>
      <c r="G78" s="92"/>
      <c r="H78" s="92"/>
      <c r="I78" s="92"/>
      <c r="J78" s="93" t="s">
        <v>185</v>
      </c>
      <c r="K78" s="93"/>
      <c r="L78" s="93"/>
      <c r="M78" s="93"/>
      <c r="N78" s="93"/>
      <c r="O78" s="93"/>
      <c r="P78" s="93"/>
      <c r="Q78" s="93"/>
      <c r="R78" s="93"/>
    </row>
    <row r="79" spans="1:19">
      <c r="I79" s="24" t="s">
        <v>32</v>
      </c>
      <c r="J79" s="40" t="s">
        <v>175</v>
      </c>
      <c r="K79" s="16">
        <f>A75</f>
        <v>12414705.400000002</v>
      </c>
      <c r="L79" s="16">
        <f t="shared" ref="L79:O79" si="33">B75</f>
        <v>1007555.8000000003</v>
      </c>
      <c r="M79" s="16">
        <f t="shared" si="33"/>
        <v>1233013.5999999996</v>
      </c>
      <c r="N79" s="16">
        <f t="shared" si="33"/>
        <v>-74559.400000002235</v>
      </c>
      <c r="O79" s="16">
        <f t="shared" si="33"/>
        <v>-551307.10000000009</v>
      </c>
      <c r="P79" s="16">
        <f>SUM(K79:O79)</f>
        <v>14029408.300000001</v>
      </c>
      <c r="R79" s="16">
        <f>P79+Q79</f>
        <v>14029408.300000001</v>
      </c>
    </row>
    <row r="80" spans="1:19">
      <c r="A80" s="16">
        <f>A81+A83</f>
        <v>11353866.800000001</v>
      </c>
      <c r="B80" s="16">
        <f t="shared" ref="B80:E80" si="34">B81+B83</f>
        <v>267253.60000000003</v>
      </c>
      <c r="C80" s="16">
        <f t="shared" si="34"/>
        <v>1556878.8</v>
      </c>
      <c r="D80" s="16">
        <f t="shared" si="34"/>
        <v>1107754</v>
      </c>
      <c r="E80" s="16">
        <f t="shared" si="34"/>
        <v>44425.7</v>
      </c>
      <c r="F80" s="16">
        <f>SUM(A80:E80)</f>
        <v>14330178.9</v>
      </c>
      <c r="H80" s="16">
        <f>F80+G80</f>
        <v>14330178.9</v>
      </c>
      <c r="I80" s="24" t="s">
        <v>49</v>
      </c>
      <c r="J80" s="40" t="s">
        <v>183</v>
      </c>
      <c r="K80" s="16"/>
      <c r="L80" s="16"/>
      <c r="M80" s="16"/>
      <c r="N80" s="16"/>
      <c r="O80" s="16"/>
      <c r="P80" s="16"/>
      <c r="R80" s="16"/>
    </row>
    <row r="81" spans="1:19">
      <c r="A81" s="16">
        <v>8848334.5</v>
      </c>
      <c r="B81" s="16">
        <v>237536.7</v>
      </c>
      <c r="C81" s="16">
        <v>1560824.2</v>
      </c>
      <c r="D81" s="16">
        <v>1107754</v>
      </c>
      <c r="E81" s="16">
        <v>44425.7</v>
      </c>
      <c r="F81" s="16">
        <f t="shared" ref="F81:F83" si="35">SUM(A81:E81)</f>
        <v>11798875.099999998</v>
      </c>
      <c r="G81" s="16"/>
      <c r="H81" s="16">
        <f>F81+G81</f>
        <v>11798875.099999998</v>
      </c>
      <c r="I81" s="24" t="s">
        <v>35</v>
      </c>
      <c r="J81" s="40" t="s">
        <v>127</v>
      </c>
      <c r="K81" s="16"/>
      <c r="L81" s="16"/>
      <c r="M81" s="16"/>
      <c r="N81" s="16"/>
      <c r="O81" s="16"/>
      <c r="P81" s="16"/>
      <c r="R81" s="16"/>
    </row>
    <row r="82" spans="1:19">
      <c r="A82" s="16">
        <v>4553029.7</v>
      </c>
      <c r="B82" s="16">
        <v>75586.5</v>
      </c>
      <c r="C82" s="16">
        <v>450543.3</v>
      </c>
      <c r="D82" s="16">
        <v>639693.19999999995</v>
      </c>
      <c r="E82" s="16">
        <v>7481.7</v>
      </c>
      <c r="F82" s="16">
        <f t="shared" si="35"/>
        <v>5726334.4000000004</v>
      </c>
      <c r="G82" s="16"/>
      <c r="H82" s="16">
        <f t="shared" ref="H82:H83" si="36">F82+G82</f>
        <v>5726334.4000000004</v>
      </c>
      <c r="I82" s="24" t="s">
        <v>47</v>
      </c>
      <c r="J82" s="40" t="s">
        <v>178</v>
      </c>
      <c r="K82" s="16"/>
      <c r="L82" s="16"/>
      <c r="M82" s="16"/>
      <c r="N82" s="16"/>
      <c r="O82" s="16"/>
      <c r="P82" s="16"/>
      <c r="R82" s="16"/>
    </row>
    <row r="83" spans="1:19">
      <c r="A83" s="16">
        <v>2505532.2999999998</v>
      </c>
      <c r="B83" s="16">
        <v>29716.9</v>
      </c>
      <c r="C83" s="16">
        <v>-3945.4</v>
      </c>
      <c r="D83" s="16">
        <v>0</v>
      </c>
      <c r="E83" s="16">
        <v>0</v>
      </c>
      <c r="F83" s="16">
        <f t="shared" si="35"/>
        <v>2531303.7999999998</v>
      </c>
      <c r="G83" s="16"/>
      <c r="H83" s="16">
        <f t="shared" si="36"/>
        <v>2531303.7999999998</v>
      </c>
      <c r="I83" s="24" t="s">
        <v>50</v>
      </c>
      <c r="J83" s="40" t="s">
        <v>128</v>
      </c>
      <c r="K83" s="16"/>
      <c r="L83" s="16"/>
      <c r="M83" s="16"/>
      <c r="N83" s="16"/>
      <c r="O83" s="16"/>
      <c r="P83" s="16"/>
      <c r="R83" s="16"/>
    </row>
    <row r="84" spans="1:19">
      <c r="F84" s="16"/>
      <c r="G84" s="16"/>
      <c r="H84" s="16"/>
      <c r="I84" s="24" t="s">
        <v>33</v>
      </c>
      <c r="J84" s="40" t="s">
        <v>179</v>
      </c>
      <c r="K84" s="16">
        <v>282315.90000000002</v>
      </c>
      <c r="L84" s="16">
        <v>576.79999999999995</v>
      </c>
      <c r="M84" s="16">
        <v>10885.4</v>
      </c>
      <c r="N84" s="16">
        <v>0</v>
      </c>
      <c r="O84" s="16">
        <v>0</v>
      </c>
      <c r="P84" s="16">
        <f>SUM(K84:O84)</f>
        <v>293778.10000000003</v>
      </c>
      <c r="Q84" s="16">
        <v>1456.5</v>
      </c>
      <c r="R84" s="16">
        <f>P84+Q84</f>
        <v>295234.60000000003</v>
      </c>
    </row>
    <row r="85" spans="1:19">
      <c r="I85" s="24" t="s">
        <v>34</v>
      </c>
      <c r="J85" s="40" t="s">
        <v>180</v>
      </c>
      <c r="K85" s="16">
        <v>12033.5</v>
      </c>
      <c r="L85" s="16">
        <v>0</v>
      </c>
      <c r="M85" s="16">
        <v>171412.5</v>
      </c>
      <c r="N85" s="16">
        <v>0</v>
      </c>
      <c r="O85" s="16">
        <v>0</v>
      </c>
      <c r="P85" s="16">
        <f>SUM(K85:O85)</f>
        <v>183446</v>
      </c>
      <c r="Q85" s="16">
        <v>111788.6</v>
      </c>
      <c r="R85" s="16">
        <f>P85+Q85</f>
        <v>295234.59999999998</v>
      </c>
      <c r="S85" s="41"/>
    </row>
    <row r="86" spans="1:19" ht="34.5">
      <c r="I86" s="24"/>
      <c r="J86" s="49" t="s">
        <v>184</v>
      </c>
      <c r="K86" s="16">
        <f>K79+K84-K85</f>
        <v>12684987.800000003</v>
      </c>
      <c r="L86" s="16">
        <f t="shared" ref="L86:O86" si="37">L79+L84-L85</f>
        <v>1008132.6000000003</v>
      </c>
      <c r="M86" s="16">
        <f t="shared" si="37"/>
        <v>1072486.4999999995</v>
      </c>
      <c r="N86" s="16">
        <f t="shared" si="37"/>
        <v>-74559.400000002235</v>
      </c>
      <c r="O86" s="16">
        <f t="shared" si="37"/>
        <v>-551307.10000000009</v>
      </c>
      <c r="P86" s="16">
        <f>SUM(K86:O86)</f>
        <v>14139740.4</v>
      </c>
      <c r="R86" s="16">
        <f>P86+Q86</f>
        <v>14139740.4</v>
      </c>
    </row>
    <row r="87" spans="1:19" s="55" customFormat="1" ht="23.25">
      <c r="A87" s="20">
        <f>K86-A80</f>
        <v>1331121.0000000019</v>
      </c>
      <c r="B87" s="20">
        <f>L86-B80</f>
        <v>740879.00000000023</v>
      </c>
      <c r="C87" s="20">
        <f>M86-C80</f>
        <v>-484392.30000000051</v>
      </c>
      <c r="D87" s="20">
        <f>N86-D80</f>
        <v>-1182313.4000000022</v>
      </c>
      <c r="E87" s="20">
        <f>O86-E80</f>
        <v>-595732.80000000005</v>
      </c>
      <c r="F87" s="20">
        <f>SUM(A87:E87)-F22</f>
        <v>-1578988.299999994</v>
      </c>
      <c r="G87" s="20">
        <f>Q17-G14+Q45-G45+Q48-G48+Q54-G54+Q84-Q85</f>
        <v>1578988.2999999991</v>
      </c>
      <c r="H87" s="20">
        <f>F87+G87</f>
        <v>5.1222741603851318E-9</v>
      </c>
      <c r="I87" s="53" t="s">
        <v>37</v>
      </c>
      <c r="J87" s="54" t="s">
        <v>181</v>
      </c>
      <c r="K87" s="21"/>
      <c r="L87" s="21"/>
      <c r="M87" s="21"/>
      <c r="N87" s="21"/>
      <c r="O87" s="21"/>
      <c r="P87" s="21"/>
      <c r="Q87" s="22"/>
      <c r="R87" s="23"/>
    </row>
  </sheetData>
  <mergeCells count="28">
    <mergeCell ref="A6:I6"/>
    <mergeCell ref="J6:R6"/>
    <mergeCell ref="H3:H4"/>
    <mergeCell ref="I3:I4"/>
    <mergeCell ref="J3:J4"/>
    <mergeCell ref="R3:R4"/>
    <mergeCell ref="A5:R5"/>
    <mergeCell ref="A25:R25"/>
    <mergeCell ref="A26:I26"/>
    <mergeCell ref="J26:R26"/>
    <mergeCell ref="A31:R31"/>
    <mergeCell ref="A32:I32"/>
    <mergeCell ref="J32:R32"/>
    <mergeCell ref="A42:R42"/>
    <mergeCell ref="A43:I43"/>
    <mergeCell ref="J43:R43"/>
    <mergeCell ref="A51:R51"/>
    <mergeCell ref="A52:I52"/>
    <mergeCell ref="J52:R52"/>
    <mergeCell ref="A77:R77"/>
    <mergeCell ref="A78:I78"/>
    <mergeCell ref="J78:R78"/>
    <mergeCell ref="A65:R65"/>
    <mergeCell ref="A66:I66"/>
    <mergeCell ref="J66:R66"/>
    <mergeCell ref="A70:R70"/>
    <mergeCell ref="A71:I71"/>
    <mergeCell ref="J71:R71"/>
  </mergeCells>
  <pageMargins left="0" right="0" top="0.15748031496062992" bottom="0.19685039370078741" header="0.31496062992125984" footer="0.31496062992125984"/>
  <pageSetup paperSize="9" scale="72" fitToHeight="0" orientation="landscape" r:id="rId1"/>
  <rowBreaks count="1" manualBreakCount="1">
    <brk id="5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0"/>
  <sheetViews>
    <sheetView workbookViewId="0">
      <pane ySplit="4" topLeftCell="A5" activePane="bottomLeft" state="frozen"/>
      <selection pane="bottomLeft" activeCell="A16" sqref="A16"/>
    </sheetView>
  </sheetViews>
  <sheetFormatPr defaultRowHeight="15"/>
  <cols>
    <col min="1" max="1" width="11.5703125" style="18" customWidth="1"/>
    <col min="2" max="4" width="10.7109375" style="18" customWidth="1"/>
    <col min="5" max="5" width="9.140625" style="18" customWidth="1"/>
    <col min="6" max="6" width="11" style="18" customWidth="1"/>
    <col min="7" max="7" width="10.42578125" style="18" customWidth="1"/>
    <col min="8" max="8" width="10.28515625" style="18" customWidth="1"/>
    <col min="9" max="9" width="7.42578125" style="18" customWidth="1"/>
    <col min="10" max="10" width="22.85546875" style="79" customWidth="1"/>
    <col min="11" max="11" width="12.5703125" style="18" customWidth="1"/>
    <col min="12" max="12" width="12" style="18" customWidth="1"/>
    <col min="13" max="13" width="11.42578125" style="18" customWidth="1"/>
    <col min="14" max="14" width="11.85546875" style="18" customWidth="1"/>
    <col min="15" max="15" width="10" style="18" customWidth="1"/>
    <col min="16" max="16" width="10.7109375" style="18" customWidth="1"/>
    <col min="17" max="17" width="10.140625" style="18" customWidth="1"/>
    <col min="18" max="18" width="10.7109375" style="18" customWidth="1"/>
    <col min="19" max="19" width="12.42578125" style="37" bestFit="1" customWidth="1"/>
    <col min="20" max="20" width="10.42578125" style="37" bestFit="1" customWidth="1"/>
    <col min="21" max="16384" width="9.140625" style="37"/>
  </cols>
  <sheetData>
    <row r="1" spans="1:19">
      <c r="A1" s="36" t="s">
        <v>104</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54979489.100000001</v>
      </c>
      <c r="L7" s="16">
        <f t="shared" ref="L7:O7" si="0">L27</f>
        <v>2341646.1</v>
      </c>
      <c r="M7" s="16">
        <f t="shared" si="0"/>
        <v>5474464.7999999998</v>
      </c>
      <c r="N7" s="16">
        <f t="shared" si="0"/>
        <v>11568761</v>
      </c>
      <c r="O7" s="16">
        <f t="shared" si="0"/>
        <v>366943.6</v>
      </c>
      <c r="P7" s="16">
        <f>SUM(K7:O7)</f>
        <v>74731304.599999994</v>
      </c>
      <c r="Q7" s="16"/>
      <c r="R7" s="16">
        <f>P7+Q7</f>
        <v>74731304.599999994</v>
      </c>
      <c r="S7" s="41"/>
    </row>
    <row r="8" spans="1:19">
      <c r="A8" s="16">
        <f>A28</f>
        <v>22464323.300000001</v>
      </c>
      <c r="B8" s="16">
        <f>B28</f>
        <v>672887.7</v>
      </c>
      <c r="C8" s="16">
        <f>C28</f>
        <v>3313657.8</v>
      </c>
      <c r="D8" s="16">
        <f>D28</f>
        <v>3843149.7999999993</v>
      </c>
      <c r="E8" s="16">
        <f>E28</f>
        <v>99700.5</v>
      </c>
      <c r="F8" s="16">
        <f>SUM(A8:E8)</f>
        <v>30393719.100000001</v>
      </c>
      <c r="G8" s="16"/>
      <c r="H8" s="16">
        <f t="shared" ref="H8:H16" si="1">F8+G8</f>
        <v>30393719.100000001</v>
      </c>
      <c r="I8" s="39" t="s">
        <v>15</v>
      </c>
      <c r="J8" s="40" t="s">
        <v>123</v>
      </c>
      <c r="K8" s="16"/>
      <c r="L8" s="16"/>
      <c r="M8" s="16"/>
      <c r="N8" s="16"/>
      <c r="O8" s="16"/>
      <c r="P8" s="16"/>
      <c r="Q8" s="16"/>
      <c r="R8" s="16"/>
      <c r="S8" s="41"/>
    </row>
    <row r="9" spans="1:19" ht="23.25">
      <c r="A9" s="16"/>
      <c r="B9" s="16"/>
      <c r="C9" s="16">
        <f t="shared" ref="C9:E9" si="2">C10+C11</f>
        <v>5463145.5999999996</v>
      </c>
      <c r="D9" s="16">
        <f t="shared" si="2"/>
        <v>25087440.100000001</v>
      </c>
      <c r="E9" s="16">
        <f t="shared" si="2"/>
        <v>532652.80000000005</v>
      </c>
      <c r="F9" s="16">
        <f t="shared" ref="F9:F13" si="3">SUM(A9:E9)</f>
        <v>31083238.500000004</v>
      </c>
      <c r="G9" s="16"/>
      <c r="H9" s="16">
        <f t="shared" si="1"/>
        <v>31083238.500000004</v>
      </c>
      <c r="I9" s="39" t="s">
        <v>31</v>
      </c>
      <c r="J9" s="40" t="s">
        <v>124</v>
      </c>
      <c r="K9" s="16"/>
      <c r="L9" s="16"/>
      <c r="M9" s="16"/>
      <c r="N9" s="16"/>
      <c r="O9" s="16"/>
      <c r="P9" s="16"/>
      <c r="Q9" s="16"/>
      <c r="R9" s="16"/>
    </row>
    <row r="10" spans="1:19" ht="23.25">
      <c r="A10" s="16"/>
      <c r="B10" s="16"/>
      <c r="C10" s="16">
        <v>2803834.3999999994</v>
      </c>
      <c r="D10" s="16">
        <v>25087440.100000001</v>
      </c>
      <c r="E10" s="16">
        <v>532652.80000000005</v>
      </c>
      <c r="F10" s="16">
        <f t="shared" si="3"/>
        <v>28423927.300000001</v>
      </c>
      <c r="G10" s="16"/>
      <c r="H10" s="16">
        <f t="shared" si="1"/>
        <v>28423927.300000001</v>
      </c>
      <c r="I10" s="39"/>
      <c r="J10" s="42" t="s">
        <v>125</v>
      </c>
      <c r="K10" s="16"/>
      <c r="L10" s="16"/>
      <c r="M10" s="16"/>
      <c r="N10" s="16"/>
      <c r="O10" s="16"/>
      <c r="P10" s="16"/>
      <c r="Q10" s="16"/>
      <c r="R10" s="16"/>
    </row>
    <row r="11" spans="1:19" ht="23.25">
      <c r="A11" s="16"/>
      <c r="B11" s="16"/>
      <c r="C11" s="16">
        <v>2659311.2000000002</v>
      </c>
      <c r="D11" s="16"/>
      <c r="E11" s="16"/>
      <c r="F11" s="16">
        <f t="shared" si="3"/>
        <v>2659311.2000000002</v>
      </c>
      <c r="G11" s="16"/>
      <c r="H11" s="16">
        <f t="shared" si="1"/>
        <v>2659311.2000000002</v>
      </c>
      <c r="I11" s="39"/>
      <c r="J11" s="42" t="s">
        <v>126</v>
      </c>
      <c r="K11" s="16"/>
      <c r="L11" s="16"/>
      <c r="M11" s="16"/>
      <c r="N11" s="16"/>
      <c r="O11" s="16"/>
      <c r="P11" s="16"/>
      <c r="Q11" s="16"/>
      <c r="R11" s="16"/>
    </row>
    <row r="12" spans="1:19">
      <c r="A12" s="16">
        <f>A80</f>
        <v>8866524.5</v>
      </c>
      <c r="B12" s="16">
        <f>B80</f>
        <v>190429.3</v>
      </c>
      <c r="C12" s="16">
        <f>C80</f>
        <v>767733.4</v>
      </c>
      <c r="D12" s="16">
        <f>D80</f>
        <v>829592.2</v>
      </c>
      <c r="E12" s="16">
        <f>E80</f>
        <v>17220.3</v>
      </c>
      <c r="F12" s="16">
        <f t="shared" si="3"/>
        <v>10671499.700000001</v>
      </c>
      <c r="G12" s="16"/>
      <c r="H12" s="16">
        <f t="shared" si="1"/>
        <v>10671499.700000001</v>
      </c>
      <c r="I12" s="39" t="s">
        <v>35</v>
      </c>
      <c r="J12" s="40" t="s">
        <v>127</v>
      </c>
      <c r="K12" s="16"/>
      <c r="L12" s="16"/>
      <c r="M12" s="16"/>
      <c r="N12" s="16"/>
      <c r="O12" s="16"/>
      <c r="P12" s="16"/>
      <c r="Q12" s="16"/>
      <c r="R12" s="16"/>
    </row>
    <row r="13" spans="1:19">
      <c r="A13" s="16">
        <f>A82</f>
        <v>2406672.9</v>
      </c>
      <c r="B13" s="16">
        <f>B82</f>
        <v>0</v>
      </c>
      <c r="C13" s="16">
        <f>C82</f>
        <v>-7236.9</v>
      </c>
      <c r="D13" s="16">
        <f>D82</f>
        <v>0</v>
      </c>
      <c r="E13" s="16">
        <f>E82</f>
        <v>0</v>
      </c>
      <c r="F13" s="16">
        <f t="shared" si="3"/>
        <v>2399436</v>
      </c>
      <c r="G13" s="16"/>
      <c r="H13" s="16">
        <f t="shared" si="1"/>
        <v>2399436</v>
      </c>
      <c r="I13" s="39" t="s">
        <v>36</v>
      </c>
      <c r="J13" s="40" t="s">
        <v>128</v>
      </c>
      <c r="K13" s="16"/>
      <c r="L13" s="16"/>
      <c r="M13" s="16"/>
      <c r="N13" s="16"/>
      <c r="O13" s="16"/>
      <c r="P13" s="16"/>
      <c r="Q13" s="16"/>
      <c r="R13" s="16"/>
    </row>
    <row r="14" spans="1:19">
      <c r="A14" s="16"/>
      <c r="B14" s="16"/>
      <c r="C14" s="16"/>
      <c r="D14" s="16"/>
      <c r="E14" s="16"/>
      <c r="F14" s="16"/>
      <c r="G14" s="16">
        <f>SUM(G15:G16)</f>
        <v>14957440.700000001</v>
      </c>
      <c r="H14" s="16">
        <f t="shared" si="1"/>
        <v>14957440.700000001</v>
      </c>
      <c r="I14" s="39" t="s">
        <v>43</v>
      </c>
      <c r="J14" s="40" t="s">
        <v>129</v>
      </c>
      <c r="K14" s="16"/>
      <c r="L14" s="16"/>
      <c r="M14" s="16"/>
      <c r="N14" s="16"/>
      <c r="O14" s="16"/>
      <c r="P14" s="16"/>
      <c r="Q14" s="16"/>
      <c r="R14" s="16"/>
    </row>
    <row r="15" spans="1:19">
      <c r="A15" s="16"/>
      <c r="B15" s="16"/>
      <c r="C15" s="16"/>
      <c r="D15" s="16"/>
      <c r="E15" s="16"/>
      <c r="F15" s="16"/>
      <c r="G15" s="16">
        <v>12732694.300000001</v>
      </c>
      <c r="H15" s="16">
        <f t="shared" si="1"/>
        <v>12732694.300000001</v>
      </c>
      <c r="I15" s="39" t="s">
        <v>44</v>
      </c>
      <c r="J15" s="42" t="s">
        <v>130</v>
      </c>
      <c r="K15" s="16"/>
      <c r="L15" s="16"/>
      <c r="M15" s="16"/>
      <c r="N15" s="16"/>
      <c r="O15" s="16"/>
      <c r="P15" s="16"/>
      <c r="Q15" s="16"/>
      <c r="R15" s="16"/>
    </row>
    <row r="16" spans="1:19">
      <c r="A16" s="16"/>
      <c r="B16" s="16"/>
      <c r="C16" s="16"/>
      <c r="D16" s="16"/>
      <c r="E16" s="16"/>
      <c r="F16" s="16"/>
      <c r="G16" s="16">
        <v>2224746.4</v>
      </c>
      <c r="H16" s="16">
        <f t="shared" si="1"/>
        <v>2224746.4</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13371609.800000001</v>
      </c>
      <c r="R17" s="16">
        <f>P17+Q17</f>
        <v>13371609.800000001</v>
      </c>
    </row>
    <row r="18" spans="1:18">
      <c r="A18" s="16"/>
      <c r="B18" s="16"/>
      <c r="C18" s="16"/>
      <c r="D18" s="16"/>
      <c r="E18" s="16"/>
      <c r="F18" s="16"/>
      <c r="G18" s="16"/>
      <c r="H18" s="16"/>
      <c r="I18" s="39" t="s">
        <v>41</v>
      </c>
      <c r="J18" s="42" t="s">
        <v>133</v>
      </c>
      <c r="K18" s="16"/>
      <c r="L18" s="16"/>
      <c r="M18" s="16"/>
      <c r="N18" s="16"/>
      <c r="O18" s="16"/>
      <c r="P18" s="16"/>
      <c r="Q18" s="16">
        <v>9589371.8000000007</v>
      </c>
      <c r="R18" s="16">
        <f>P18+Q18</f>
        <v>9589371.8000000007</v>
      </c>
    </row>
    <row r="19" spans="1:18">
      <c r="A19" s="16"/>
      <c r="B19" s="16"/>
      <c r="C19" s="16"/>
      <c r="D19" s="16"/>
      <c r="E19" s="16"/>
      <c r="F19" s="16"/>
      <c r="G19" s="16"/>
      <c r="H19" s="16"/>
      <c r="I19" s="39" t="s">
        <v>42</v>
      </c>
      <c r="J19" s="42" t="s">
        <v>134</v>
      </c>
      <c r="K19" s="16"/>
      <c r="L19" s="16"/>
      <c r="M19" s="16"/>
      <c r="N19" s="16"/>
      <c r="O19" s="16"/>
      <c r="P19" s="16"/>
      <c r="Q19" s="16">
        <v>3782238</v>
      </c>
      <c r="R19" s="16">
        <f>P19+Q19</f>
        <v>3782238</v>
      </c>
    </row>
    <row r="20" spans="1:18">
      <c r="A20" s="16"/>
      <c r="B20" s="16"/>
      <c r="C20" s="16"/>
      <c r="D20" s="16"/>
      <c r="E20" s="16"/>
      <c r="F20" s="16"/>
      <c r="G20" s="16"/>
      <c r="H20" s="16"/>
      <c r="I20" s="39" t="s">
        <v>38</v>
      </c>
      <c r="J20" s="40" t="s">
        <v>135</v>
      </c>
      <c r="K20" s="16"/>
      <c r="L20" s="16"/>
      <c r="M20" s="16"/>
      <c r="N20" s="16"/>
      <c r="O20" s="16"/>
      <c r="P20" s="16">
        <v>2777016.3</v>
      </c>
      <c r="Q20" s="16"/>
      <c r="R20" s="16">
        <f t="shared" ref="R20:R21" si="4">P20+Q20</f>
        <v>2777016.3</v>
      </c>
    </row>
    <row r="21" spans="1:18">
      <c r="A21" s="16"/>
      <c r="B21" s="16"/>
      <c r="C21" s="16"/>
      <c r="D21" s="16"/>
      <c r="E21" s="16"/>
      <c r="F21" s="16"/>
      <c r="G21" s="16"/>
      <c r="H21" s="16"/>
      <c r="I21" s="39" t="s">
        <v>39</v>
      </c>
      <c r="J21" s="40" t="s">
        <v>136</v>
      </c>
      <c r="K21" s="16"/>
      <c r="L21" s="16"/>
      <c r="M21" s="16"/>
      <c r="N21" s="16"/>
      <c r="O21" s="16"/>
      <c r="P21" s="16">
        <v>143451.79999999999</v>
      </c>
      <c r="Q21" s="16"/>
      <c r="R21" s="16">
        <f t="shared" si="4"/>
        <v>143451.79999999999</v>
      </c>
    </row>
    <row r="22" spans="1:18">
      <c r="A22" s="16"/>
      <c r="B22" s="16"/>
      <c r="C22" s="16"/>
      <c r="D22" s="16"/>
      <c r="E22" s="16"/>
      <c r="F22" s="16">
        <f>R7+R20-R21+R17-H8-H9-H12-H13-H14</f>
        <v>1231144.8999999855</v>
      </c>
      <c r="G22" s="16"/>
      <c r="H22" s="16">
        <f t="shared" ref="H22" si="5">F22+G22</f>
        <v>1231144.8999999855</v>
      </c>
      <c r="I22" s="77"/>
      <c r="J22" s="44" t="s">
        <v>137</v>
      </c>
      <c r="K22" s="16"/>
      <c r="L22" s="16"/>
      <c r="M22" s="16"/>
      <c r="N22" s="16"/>
      <c r="O22" s="16"/>
      <c r="P22" s="16"/>
      <c r="Q22" s="16"/>
      <c r="R22" s="16"/>
    </row>
    <row r="23" spans="1:18">
      <c r="A23" s="16"/>
      <c r="B23" s="16"/>
      <c r="C23" s="16"/>
      <c r="D23" s="16"/>
      <c r="E23" s="16"/>
      <c r="F23" s="17">
        <f>R7-H8+R20-R21</f>
        <v>46971149.999999993</v>
      </c>
      <c r="G23" s="17"/>
      <c r="H23" s="17">
        <f>F23</f>
        <v>46971149.999999993</v>
      </c>
      <c r="I23" s="77"/>
      <c r="J23" s="45" t="s">
        <v>138</v>
      </c>
      <c r="K23" s="16"/>
      <c r="L23" s="16"/>
      <c r="M23" s="16"/>
      <c r="N23" s="16"/>
      <c r="O23" s="16"/>
      <c r="P23" s="16"/>
      <c r="Q23" s="16"/>
      <c r="R23" s="16"/>
    </row>
    <row r="24" spans="1:18">
      <c r="A24" s="16"/>
      <c r="B24" s="16"/>
      <c r="C24" s="16"/>
      <c r="D24" s="16"/>
      <c r="E24" s="16"/>
      <c r="F24" s="17">
        <f>F23-H81</f>
        <v>41961676.299999997</v>
      </c>
      <c r="G24" s="17"/>
      <c r="H24" s="17">
        <f>F24</f>
        <v>41961676.299999997</v>
      </c>
      <c r="I24" s="77"/>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54979489.100000001</v>
      </c>
      <c r="L27" s="16">
        <v>2341646.1</v>
      </c>
      <c r="M27" s="16">
        <v>5474464.7999999998</v>
      </c>
      <c r="N27" s="16">
        <v>11568761</v>
      </c>
      <c r="O27" s="16">
        <v>366943.6</v>
      </c>
      <c r="P27" s="16">
        <f>SUM(K27:O27)</f>
        <v>74731304.599999994</v>
      </c>
      <c r="R27" s="16">
        <f>P27+Q27</f>
        <v>74731304.599999994</v>
      </c>
    </row>
    <row r="28" spans="1:18">
      <c r="A28" s="16">
        <v>22464323.300000001</v>
      </c>
      <c r="B28" s="16">
        <v>672887.7</v>
      </c>
      <c r="C28" s="16">
        <v>3313657.8</v>
      </c>
      <c r="D28" s="16">
        <v>3843149.7999999993</v>
      </c>
      <c r="E28" s="16">
        <v>99700.5</v>
      </c>
      <c r="F28" s="16">
        <f>SUM(A28:E28)</f>
        <v>30393719.100000001</v>
      </c>
      <c r="G28" s="16"/>
      <c r="H28" s="16">
        <f>F28+G28</f>
        <v>30393719.100000001</v>
      </c>
      <c r="I28" s="24" t="s">
        <v>15</v>
      </c>
      <c r="J28" s="40" t="s">
        <v>123</v>
      </c>
    </row>
    <row r="29" spans="1:18">
      <c r="A29" s="17">
        <f>K27-A28</f>
        <v>32515165.800000001</v>
      </c>
      <c r="B29" s="17">
        <f>L27-B28</f>
        <v>1668758.4000000001</v>
      </c>
      <c r="C29" s="17">
        <f>M27-C28</f>
        <v>2160807</v>
      </c>
      <c r="D29" s="17">
        <f>N27-D28</f>
        <v>7725611.2000000011</v>
      </c>
      <c r="E29" s="17">
        <f>O27-E28</f>
        <v>267243.09999999998</v>
      </c>
      <c r="F29" s="17">
        <f>SUM(A29:E29)</f>
        <v>44337585.500000007</v>
      </c>
      <c r="H29" s="17">
        <f>F29+G29</f>
        <v>44337585.500000007</v>
      </c>
      <c r="I29" s="46" t="s">
        <v>6</v>
      </c>
      <c r="J29" s="47" t="s">
        <v>141</v>
      </c>
    </row>
    <row r="30" spans="1:18">
      <c r="A30" s="17">
        <f>A29-A81</f>
        <v>28645552</v>
      </c>
      <c r="B30" s="17">
        <f t="shared" ref="B30:E30" si="6">B29-B81</f>
        <v>1607196.9000000001</v>
      </c>
      <c r="C30" s="17">
        <f t="shared" si="6"/>
        <v>1676972.5</v>
      </c>
      <c r="D30" s="17">
        <f t="shared" si="6"/>
        <v>7134652.1000000015</v>
      </c>
      <c r="E30" s="17">
        <f t="shared" si="6"/>
        <v>263738.3</v>
      </c>
      <c r="F30" s="17">
        <f>SUM(A30:E30)</f>
        <v>39328111.799999997</v>
      </c>
      <c r="H30" s="17">
        <f>F30+G30</f>
        <v>39328111.799999997</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ht="25.5" customHeight="1">
      <c r="I33" s="24" t="s">
        <v>6</v>
      </c>
      <c r="J33" s="40" t="s">
        <v>141</v>
      </c>
      <c r="K33" s="16">
        <f>A29</f>
        <v>32515165.800000001</v>
      </c>
      <c r="L33" s="16">
        <f t="shared" ref="L33:O33" si="7">B29</f>
        <v>1668758.4000000001</v>
      </c>
      <c r="M33" s="16">
        <f t="shared" si="7"/>
        <v>2160807</v>
      </c>
      <c r="N33" s="16">
        <f t="shared" si="7"/>
        <v>7725611.2000000011</v>
      </c>
      <c r="O33" s="16">
        <f t="shared" si="7"/>
        <v>267243.09999999998</v>
      </c>
      <c r="P33" s="16">
        <f>SUM(K33:O33)</f>
        <v>44337585.500000007</v>
      </c>
      <c r="R33" s="16">
        <f>P33+Q33</f>
        <v>44337585.500000007</v>
      </c>
    </row>
    <row r="34" spans="1:20">
      <c r="A34" s="16">
        <f>A35+A36</f>
        <v>11169895</v>
      </c>
      <c r="B34" s="16">
        <f t="shared" ref="B34:E34" si="8">B35+B36</f>
        <v>570658.4</v>
      </c>
      <c r="C34" s="16">
        <f t="shared" si="8"/>
        <v>1429353.8</v>
      </c>
      <c r="D34" s="16">
        <f t="shared" si="8"/>
        <v>868799</v>
      </c>
      <c r="E34" s="16">
        <f t="shared" si="8"/>
        <v>215283.2997035789</v>
      </c>
      <c r="F34" s="16">
        <f>SUM(A34:E34)</f>
        <v>14253989.499703581</v>
      </c>
      <c r="G34" s="16"/>
      <c r="H34" s="16">
        <f>F34+G34</f>
        <v>14253989.499703581</v>
      </c>
      <c r="I34" s="24" t="s">
        <v>7</v>
      </c>
      <c r="J34" s="40" t="s">
        <v>144</v>
      </c>
      <c r="K34" s="16"/>
      <c r="L34" s="16"/>
      <c r="M34" s="16"/>
      <c r="N34" s="16"/>
      <c r="O34" s="16"/>
      <c r="P34" s="16"/>
    </row>
    <row r="35" spans="1:20">
      <c r="A35" s="16">
        <v>10437707.300000001</v>
      </c>
      <c r="B35" s="16">
        <v>521296.9</v>
      </c>
      <c r="C35" s="16">
        <v>1286325.5</v>
      </c>
      <c r="D35" s="16">
        <v>868799</v>
      </c>
      <c r="E35" s="16">
        <v>209609.49970357891</v>
      </c>
      <c r="F35" s="16">
        <f t="shared" ref="F35:F39" si="9">SUM(A35:E35)</f>
        <v>13323738.19970358</v>
      </c>
      <c r="H35" s="16">
        <f t="shared" ref="H35:H38" si="10">F35+G35</f>
        <v>13323738.19970358</v>
      </c>
      <c r="I35" s="24" t="s">
        <v>8</v>
      </c>
      <c r="J35" s="42" t="s">
        <v>145</v>
      </c>
    </row>
    <row r="36" spans="1:20" ht="23.25">
      <c r="A36" s="16">
        <f>A37+A38</f>
        <v>732187.7</v>
      </c>
      <c r="B36" s="16">
        <f t="shared" ref="B36:E36" si="11">B37+B38</f>
        <v>49361.5</v>
      </c>
      <c r="C36" s="16">
        <f t="shared" si="11"/>
        <v>143028.29999999999</v>
      </c>
      <c r="D36" s="16">
        <f t="shared" si="11"/>
        <v>0</v>
      </c>
      <c r="E36" s="16">
        <f t="shared" si="11"/>
        <v>5673.7999999999993</v>
      </c>
      <c r="F36" s="16">
        <f t="shared" si="9"/>
        <v>930251.3</v>
      </c>
      <c r="H36" s="16">
        <f t="shared" si="10"/>
        <v>930251.3</v>
      </c>
      <c r="I36" s="24" t="s">
        <v>9</v>
      </c>
      <c r="J36" s="42" t="s">
        <v>150</v>
      </c>
      <c r="K36" s="16"/>
      <c r="L36" s="16"/>
      <c r="M36" s="16"/>
      <c r="N36" s="16"/>
      <c r="O36" s="16"/>
      <c r="P36" s="16"/>
    </row>
    <row r="37" spans="1:20" ht="23.25">
      <c r="A37" s="16">
        <v>634059.5</v>
      </c>
      <c r="B37" s="16">
        <v>45119.5</v>
      </c>
      <c r="C37" s="16">
        <v>141990.29999999999</v>
      </c>
      <c r="D37" s="16">
        <v>0</v>
      </c>
      <c r="E37" s="16">
        <v>5237.3999999999996</v>
      </c>
      <c r="F37" s="16">
        <f t="shared" si="9"/>
        <v>826406.70000000007</v>
      </c>
      <c r="H37" s="16">
        <f t="shared" si="10"/>
        <v>826406.70000000007</v>
      </c>
      <c r="I37" s="24" t="s">
        <v>10</v>
      </c>
      <c r="J37" s="48" t="s">
        <v>149</v>
      </c>
      <c r="S37" s="41"/>
    </row>
    <row r="38" spans="1:20" ht="23.25">
      <c r="A38" s="16">
        <v>98128.2</v>
      </c>
      <c r="B38" s="16">
        <v>4242</v>
      </c>
      <c r="C38" s="16">
        <v>1038</v>
      </c>
      <c r="D38" s="16">
        <v>0</v>
      </c>
      <c r="E38" s="16">
        <v>436.4</v>
      </c>
      <c r="F38" s="16">
        <f t="shared" si="9"/>
        <v>103844.59999999999</v>
      </c>
      <c r="H38" s="16">
        <f t="shared" si="10"/>
        <v>103844.59999999999</v>
      </c>
      <c r="I38" s="24" t="s">
        <v>11</v>
      </c>
      <c r="J38" s="48" t="s">
        <v>151</v>
      </c>
    </row>
    <row r="39" spans="1:20">
      <c r="A39" s="16">
        <v>603295.30000000005</v>
      </c>
      <c r="B39" s="16">
        <v>25429.8</v>
      </c>
      <c r="C39" s="16">
        <v>6710.1</v>
      </c>
      <c r="D39" s="16">
        <v>51418.999999999993</v>
      </c>
      <c r="E39" s="16">
        <v>1853.2</v>
      </c>
      <c r="F39" s="16">
        <f t="shared" si="9"/>
        <v>688707.4</v>
      </c>
      <c r="G39" s="16"/>
      <c r="H39" s="16">
        <f>F39+G39</f>
        <v>688707.4</v>
      </c>
      <c r="I39" s="24" t="s">
        <v>12</v>
      </c>
      <c r="J39" s="40" t="s">
        <v>146</v>
      </c>
      <c r="S39" s="41"/>
    </row>
    <row r="40" spans="1:20" ht="23.25">
      <c r="A40" s="17">
        <f>K33-A34-A39</f>
        <v>20741975.5</v>
      </c>
      <c r="B40" s="17">
        <f>L33-B34-B39</f>
        <v>1072670.2</v>
      </c>
      <c r="C40" s="17">
        <f>M33-C34-C39</f>
        <v>724743.1</v>
      </c>
      <c r="D40" s="17">
        <f>N33-D34-D39</f>
        <v>6805393.2000000011</v>
      </c>
      <c r="E40" s="17">
        <f>O33-E34-E39</f>
        <v>50106.600296421078</v>
      </c>
      <c r="F40" s="17">
        <f>SUM(A40:E40)</f>
        <v>29394888.600296423</v>
      </c>
      <c r="G40" s="16"/>
      <c r="H40" s="17">
        <f>F40+G40</f>
        <v>29394888.600296423</v>
      </c>
      <c r="I40" s="46" t="s">
        <v>13</v>
      </c>
      <c r="J40" s="49" t="s">
        <v>147</v>
      </c>
      <c r="S40" s="41"/>
      <c r="T40" s="41"/>
    </row>
    <row r="41" spans="1:20" ht="23.25">
      <c r="A41" s="17">
        <f>A40-A81</f>
        <v>16872361.699999999</v>
      </c>
      <c r="B41" s="17">
        <f t="shared" ref="B41:E41" si="12">B40-B81</f>
        <v>1011108.7</v>
      </c>
      <c r="C41" s="17">
        <f t="shared" si="12"/>
        <v>240908.59999999998</v>
      </c>
      <c r="D41" s="17">
        <f t="shared" si="12"/>
        <v>6214434.1000000015</v>
      </c>
      <c r="E41" s="17">
        <f t="shared" si="12"/>
        <v>46601.800296421075</v>
      </c>
      <c r="F41" s="17">
        <f>SUM(A41:E41)</f>
        <v>24385414.900296424</v>
      </c>
      <c r="G41" s="16"/>
      <c r="H41" s="17">
        <f>F41+G41</f>
        <v>24385414.900296424</v>
      </c>
      <c r="I41" s="46" t="s">
        <v>52</v>
      </c>
      <c r="J41" s="49" t="s">
        <v>148</v>
      </c>
      <c r="S41" s="41"/>
      <c r="T41" s="41"/>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20741975.5</v>
      </c>
      <c r="L44" s="16">
        <f t="shared" ref="L44:O44" si="13">B40</f>
        <v>1072670.2</v>
      </c>
      <c r="M44" s="16">
        <f t="shared" si="13"/>
        <v>724743.1</v>
      </c>
      <c r="N44" s="16">
        <f t="shared" si="13"/>
        <v>6805393.2000000011</v>
      </c>
      <c r="O44" s="16">
        <f t="shared" si="13"/>
        <v>50106.600296421078</v>
      </c>
      <c r="P44" s="16">
        <f>SUM(K44:O44)</f>
        <v>29394888.600296423</v>
      </c>
      <c r="R44" s="16">
        <f>P44+Q44</f>
        <v>29394888.600296423</v>
      </c>
    </row>
    <row r="45" spans="1:20">
      <c r="F45" s="16"/>
      <c r="G45" s="16">
        <v>1327.6</v>
      </c>
      <c r="I45" s="24" t="s">
        <v>7</v>
      </c>
      <c r="J45" s="40" t="s">
        <v>144</v>
      </c>
      <c r="N45" s="16">
        <v>13808818.9</v>
      </c>
      <c r="P45" s="16">
        <f>SUM(K45:O45)</f>
        <v>13808818.9</v>
      </c>
      <c r="Q45" s="16">
        <v>446498.2</v>
      </c>
      <c r="R45" s="16">
        <f>P45+Q45</f>
        <v>14255317.1</v>
      </c>
    </row>
    <row r="46" spans="1:20" ht="25.5" customHeight="1">
      <c r="G46" s="19"/>
      <c r="I46" s="24" t="s">
        <v>16</v>
      </c>
      <c r="J46" s="40" t="s">
        <v>153</v>
      </c>
      <c r="M46" s="16">
        <v>3465723.6999999997</v>
      </c>
      <c r="P46" s="16">
        <f t="shared" ref="P46:P47" si="14">SUM(K46:O46)</f>
        <v>3465723.6999999997</v>
      </c>
      <c r="Q46" s="19"/>
      <c r="R46" s="16">
        <f t="shared" ref="R46:R48" si="15">P46+Q46</f>
        <v>3465723.6999999997</v>
      </c>
    </row>
    <row r="47" spans="1:20">
      <c r="G47" s="19"/>
      <c r="I47" s="24" t="s">
        <v>17</v>
      </c>
      <c r="J47" s="40" t="s">
        <v>154</v>
      </c>
      <c r="M47" s="16">
        <v>143451.79999999999</v>
      </c>
      <c r="P47" s="16">
        <f t="shared" si="14"/>
        <v>143451.79999999999</v>
      </c>
      <c r="Q47" s="19"/>
      <c r="R47" s="16">
        <f t="shared" si="15"/>
        <v>143451.79999999999</v>
      </c>
    </row>
    <row r="48" spans="1:20">
      <c r="A48" s="16">
        <v>9448095.3000000007</v>
      </c>
      <c r="B48" s="16">
        <v>1841196.8</v>
      </c>
      <c r="C48" s="16">
        <v>561815.69999999995</v>
      </c>
      <c r="D48" s="16">
        <v>341365.6</v>
      </c>
      <c r="E48" s="16">
        <v>0</v>
      </c>
      <c r="F48" s="16">
        <f>SUM(A48:E48)</f>
        <v>12192473.4</v>
      </c>
      <c r="G48" s="16">
        <v>763131.4</v>
      </c>
      <c r="H48" s="16">
        <f>F48+G48</f>
        <v>12955604.800000001</v>
      </c>
      <c r="I48" s="24" t="s">
        <v>18</v>
      </c>
      <c r="J48" s="40" t="s">
        <v>155</v>
      </c>
      <c r="K48" s="16">
        <v>1454133.7</v>
      </c>
      <c r="L48" s="16">
        <v>2372978.9</v>
      </c>
      <c r="M48" s="16">
        <v>1044872.1</v>
      </c>
      <c r="N48" s="16">
        <v>3315276.7</v>
      </c>
      <c r="O48" s="16">
        <v>0</v>
      </c>
      <c r="P48" s="16">
        <f>SUM(K48:O48)</f>
        <v>8187261.3999999994</v>
      </c>
      <c r="Q48" s="16">
        <v>4768343.4361422509</v>
      </c>
      <c r="R48" s="16">
        <f t="shared" si="15"/>
        <v>12955604.836142249</v>
      </c>
    </row>
    <row r="49" spans="1:20">
      <c r="A49" s="17">
        <f>K44+K45+K46-K47+K48-A48</f>
        <v>12748013.899999999</v>
      </c>
      <c r="B49" s="17">
        <f>L44+L45+L46-L47+L48-B48</f>
        <v>1604452.2999999996</v>
      </c>
      <c r="C49" s="17">
        <f>M44+M45+M46-M47+M48-C48</f>
        <v>4530071.3999999994</v>
      </c>
      <c r="D49" s="17">
        <f>N44+N45+N46-N47+N48-D48</f>
        <v>23588123.199999999</v>
      </c>
      <c r="E49" s="17">
        <f>O44+O45+O46-O47+O48-E48</f>
        <v>50106.600296421078</v>
      </c>
      <c r="F49" s="17">
        <f>SUM(A49:E49)</f>
        <v>42520767.40029642</v>
      </c>
      <c r="H49" s="17">
        <f>F49+G49</f>
        <v>42520767.40029642</v>
      </c>
      <c r="I49" s="46" t="s">
        <v>19</v>
      </c>
      <c r="J49" s="49" t="s">
        <v>156</v>
      </c>
    </row>
    <row r="50" spans="1:20">
      <c r="A50" s="17">
        <f>A49-A81</f>
        <v>8878400.0999999978</v>
      </c>
      <c r="B50" s="17">
        <f t="shared" ref="B50:E50" si="16">B49-B81</f>
        <v>1542890.7999999996</v>
      </c>
      <c r="C50" s="17">
        <f t="shared" si="16"/>
        <v>4046236.8999999994</v>
      </c>
      <c r="D50" s="17">
        <f t="shared" si="16"/>
        <v>22997164.099999998</v>
      </c>
      <c r="E50" s="17">
        <f t="shared" si="16"/>
        <v>46601.800296421075</v>
      </c>
      <c r="F50" s="17">
        <f>SUM(A50:E50)</f>
        <v>37511293.700296409</v>
      </c>
      <c r="H50" s="17">
        <f>F50+G50</f>
        <v>37511293.700296409</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ht="14.25" customHeight="1">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12748013.899999999</v>
      </c>
      <c r="L53" s="16">
        <f t="shared" ref="L53:O53" si="17">B49</f>
        <v>1604452.2999999996</v>
      </c>
      <c r="M53" s="16">
        <f t="shared" si="17"/>
        <v>4530071.3999999994</v>
      </c>
      <c r="N53" s="16">
        <f t="shared" si="17"/>
        <v>23588123.199999999</v>
      </c>
      <c r="O53" s="16">
        <f t="shared" si="17"/>
        <v>50106.600296421078</v>
      </c>
      <c r="P53" s="16">
        <f>SUM(K53:O53)</f>
        <v>42520767.40029642</v>
      </c>
      <c r="R53" s="16">
        <f>P53+Q53</f>
        <v>42520767.40029642</v>
      </c>
    </row>
    <row r="54" spans="1:20">
      <c r="A54" s="16">
        <f>A55+A56+A57+A58</f>
        <v>2260548.2999999998</v>
      </c>
      <c r="B54" s="16">
        <f t="shared" ref="B54:E54" si="18">B55+B56+B57+B58</f>
        <v>352283.5</v>
      </c>
      <c r="C54" s="16">
        <f t="shared" si="18"/>
        <v>5003780.0853301995</v>
      </c>
      <c r="D54" s="16">
        <f t="shared" si="18"/>
        <v>2289065.2683597687</v>
      </c>
      <c r="E54" s="16">
        <f t="shared" si="18"/>
        <v>367.18948124759424</v>
      </c>
      <c r="F54" s="16">
        <f>SUM(A54:E54)</f>
        <v>9906044.3431712147</v>
      </c>
      <c r="G54" s="16">
        <v>544457.6</v>
      </c>
      <c r="H54" s="16">
        <f>F54+G54</f>
        <v>10450501.943171214</v>
      </c>
      <c r="I54" s="24"/>
      <c r="J54" s="40" t="s">
        <v>159</v>
      </c>
      <c r="K54" s="16">
        <f>K55+K56+K57+K58</f>
        <v>137005.02745627536</v>
      </c>
      <c r="L54" s="16">
        <f t="shared" ref="L54:O54" si="19">L55+L56+L57+L58</f>
        <v>739082.16989288887</v>
      </c>
      <c r="M54" s="16">
        <f t="shared" si="19"/>
        <v>6420049.2961834138</v>
      </c>
      <c r="N54" s="16">
        <f t="shared" si="19"/>
        <v>2474778.587922608</v>
      </c>
      <c r="O54" s="16">
        <f t="shared" si="19"/>
        <v>436.41498706869032</v>
      </c>
      <c r="P54" s="16">
        <f t="shared" ref="P54:P61" si="20">SUM(K54:O54)</f>
        <v>9771351.4964422546</v>
      </c>
      <c r="Q54" s="16">
        <v>679150.4</v>
      </c>
      <c r="R54" s="16">
        <f t="shared" ref="R54:R61" si="21">P54+Q54</f>
        <v>10450501.896442255</v>
      </c>
      <c r="S54" s="41"/>
    </row>
    <row r="55" spans="1:20" ht="23.25">
      <c r="A55" s="16">
        <v>2049875.4</v>
      </c>
      <c r="B55" s="16">
        <v>124333.7</v>
      </c>
      <c r="C55" s="16"/>
      <c r="D55" s="16">
        <v>337802.07500000001</v>
      </c>
      <c r="E55" s="16"/>
      <c r="F55" s="16">
        <f t="shared" ref="F55:F57" si="22">SUM(A55:E55)</f>
        <v>2512011.1750000003</v>
      </c>
      <c r="H55" s="16">
        <f t="shared" ref="H55:H57" si="23">F55+G55</f>
        <v>2512011.1750000003</v>
      </c>
      <c r="I55" s="24" t="s">
        <v>20</v>
      </c>
      <c r="J55" s="40" t="s">
        <v>160</v>
      </c>
      <c r="M55" s="16">
        <v>2610440.52</v>
      </c>
      <c r="P55" s="16">
        <f t="shared" si="20"/>
        <v>2610440.52</v>
      </c>
      <c r="R55" s="16">
        <f t="shared" si="21"/>
        <v>2610440.52</v>
      </c>
      <c r="S55" s="41"/>
      <c r="T55" s="41"/>
    </row>
    <row r="56" spans="1:20">
      <c r="A56" s="16"/>
      <c r="B56" s="16"/>
      <c r="C56" s="16"/>
      <c r="D56" s="16">
        <v>1450222.1050007888</v>
      </c>
      <c r="E56" s="16"/>
      <c r="F56" s="16">
        <f t="shared" si="22"/>
        <v>1450222.1050007888</v>
      </c>
      <c r="H56" s="16">
        <f t="shared" si="23"/>
        <v>1450222.1050007888</v>
      </c>
      <c r="I56" s="24" t="s">
        <v>21</v>
      </c>
      <c r="J56" s="40" t="s">
        <v>161</v>
      </c>
      <c r="K56" s="16">
        <v>98128.227456275374</v>
      </c>
      <c r="L56" s="16">
        <v>556200.76989288884</v>
      </c>
      <c r="M56" s="16">
        <v>795456.69</v>
      </c>
      <c r="N56" s="16">
        <v>0</v>
      </c>
      <c r="O56" s="16">
        <v>436.41498706869032</v>
      </c>
      <c r="P56" s="16">
        <f t="shared" si="20"/>
        <v>1450222.1023362328</v>
      </c>
      <c r="R56" s="16">
        <f t="shared" si="21"/>
        <v>1450222.1023362328</v>
      </c>
      <c r="T56" s="41"/>
    </row>
    <row r="57" spans="1:20" ht="23.25">
      <c r="A57" s="16"/>
      <c r="B57" s="16">
        <v>147001.4</v>
      </c>
      <c r="C57" s="16">
        <v>2052395.1</v>
      </c>
      <c r="D57" s="16"/>
      <c r="E57" s="16"/>
      <c r="F57" s="16">
        <f t="shared" si="22"/>
        <v>2199396.5</v>
      </c>
      <c r="H57" s="16">
        <f t="shared" si="23"/>
        <v>2199396.5</v>
      </c>
      <c r="I57" s="24" t="s">
        <v>22</v>
      </c>
      <c r="J57" s="51" t="s">
        <v>162</v>
      </c>
      <c r="N57" s="16">
        <v>2199396.5</v>
      </c>
      <c r="P57" s="16">
        <f t="shared" si="20"/>
        <v>2199396.5</v>
      </c>
      <c r="R57" s="16">
        <f t="shared" si="21"/>
        <v>2199396.5</v>
      </c>
    </row>
    <row r="58" spans="1:20">
      <c r="A58" s="16">
        <v>210672.9</v>
      </c>
      <c r="B58" s="16">
        <v>80948.399999999994</v>
      </c>
      <c r="C58" s="16">
        <v>2951384.9853301998</v>
      </c>
      <c r="D58" s="16">
        <v>501041.08835898002</v>
      </c>
      <c r="E58" s="16">
        <v>367.18948124759424</v>
      </c>
      <c r="F58" s="16">
        <f>SUM(A58:E58)</f>
        <v>3744414.5631704275</v>
      </c>
      <c r="G58" s="16"/>
      <c r="H58" s="16">
        <f>F58+G58</f>
        <v>3744414.5631704275</v>
      </c>
      <c r="I58" s="24" t="s">
        <v>23</v>
      </c>
      <c r="J58" s="52" t="s">
        <v>163</v>
      </c>
      <c r="K58" s="16">
        <v>38876.800000000003</v>
      </c>
      <c r="L58" s="16">
        <v>182881.40000000002</v>
      </c>
      <c r="M58" s="16">
        <v>3014152.0861834139</v>
      </c>
      <c r="N58" s="16">
        <v>275382.08792260819</v>
      </c>
      <c r="O58" s="16">
        <v>0</v>
      </c>
      <c r="P58" s="16">
        <f t="shared" si="20"/>
        <v>3511292.3741060221</v>
      </c>
      <c r="R58" s="16">
        <f t="shared" si="21"/>
        <v>3511292.3741060221</v>
      </c>
    </row>
    <row r="59" spans="1:20" ht="23.25">
      <c r="A59" s="16">
        <v>41765.199999999997</v>
      </c>
      <c r="B59" s="16">
        <v>4816.8</v>
      </c>
      <c r="C59" s="16">
        <v>3640.8</v>
      </c>
      <c r="D59" s="16">
        <v>119690.4</v>
      </c>
      <c r="E59" s="16"/>
      <c r="F59" s="16">
        <f t="shared" ref="F59:F61" si="24">SUM(A59:E59)</f>
        <v>169913.2</v>
      </c>
      <c r="H59" s="16">
        <f t="shared" ref="H59:H61" si="25">F59+G59</f>
        <v>169913.2</v>
      </c>
      <c r="I59" s="24" t="s">
        <v>24</v>
      </c>
      <c r="J59" s="52" t="s">
        <v>164</v>
      </c>
      <c r="L59" s="16">
        <v>169913.2</v>
      </c>
      <c r="P59" s="16">
        <f t="shared" si="20"/>
        <v>169913.2</v>
      </c>
      <c r="R59" s="16">
        <f t="shared" si="21"/>
        <v>169913.2</v>
      </c>
    </row>
    <row r="60" spans="1:20">
      <c r="A60" s="16"/>
      <c r="B60" s="16">
        <v>73827.600000000006</v>
      </c>
      <c r="C60" s="16"/>
      <c r="D60" s="16"/>
      <c r="E60" s="16"/>
      <c r="F60" s="16">
        <f t="shared" si="24"/>
        <v>73827.600000000006</v>
      </c>
      <c r="H60" s="16">
        <f t="shared" si="25"/>
        <v>73827.600000000006</v>
      </c>
      <c r="I60" s="24" t="s">
        <v>25</v>
      </c>
      <c r="J60" s="52" t="s">
        <v>165</v>
      </c>
      <c r="K60" s="16">
        <v>10406.799999999999</v>
      </c>
      <c r="L60" s="16">
        <v>12968.2</v>
      </c>
      <c r="M60" s="16">
        <v>0</v>
      </c>
      <c r="N60" s="16">
        <v>52540.5</v>
      </c>
      <c r="O60" s="16">
        <v>0</v>
      </c>
      <c r="P60" s="16">
        <f t="shared" si="20"/>
        <v>75915.5</v>
      </c>
      <c r="R60" s="16">
        <f t="shared" si="21"/>
        <v>75915.5</v>
      </c>
    </row>
    <row r="61" spans="1:20" ht="23.25">
      <c r="A61" s="16">
        <v>168907.7</v>
      </c>
      <c r="B61" s="16">
        <v>2304.020881327343</v>
      </c>
      <c r="C61" s="16">
        <v>577927.33142168005</v>
      </c>
      <c r="D61" s="16">
        <v>381350.68835898</v>
      </c>
      <c r="E61" s="16">
        <v>367.18948124759424</v>
      </c>
      <c r="F61" s="16">
        <f t="shared" si="24"/>
        <v>1130856.930143235</v>
      </c>
      <c r="H61" s="16">
        <f t="shared" si="25"/>
        <v>1130856.930143235</v>
      </c>
      <c r="I61" s="24" t="s">
        <v>26</v>
      </c>
      <c r="J61" s="52" t="s">
        <v>166</v>
      </c>
      <c r="K61" s="16">
        <v>28470.070209158628</v>
      </c>
      <c r="L61" s="16">
        <v>0</v>
      </c>
      <c r="M61" s="16">
        <v>644335.19999999995</v>
      </c>
      <c r="N61" s="16">
        <v>222841.58792260819</v>
      </c>
      <c r="O61" s="16">
        <v>0</v>
      </c>
      <c r="P61" s="16">
        <f t="shared" si="20"/>
        <v>895646.85813176678</v>
      </c>
      <c r="R61" s="16">
        <f t="shared" si="21"/>
        <v>895646.85813176678</v>
      </c>
    </row>
    <row r="62" spans="1:20" ht="23.25">
      <c r="A62" s="17">
        <f>K53+K54-A54</f>
        <v>10624470.627456274</v>
      </c>
      <c r="B62" s="17">
        <f>L53+L54-B54</f>
        <v>1991250.9698928883</v>
      </c>
      <c r="C62" s="17">
        <f>M53+M54-C54</f>
        <v>5946340.6108532138</v>
      </c>
      <c r="D62" s="17">
        <f>N53+N54-D54</f>
        <v>23773836.519562837</v>
      </c>
      <c r="E62" s="17">
        <f>O53+O54-E54</f>
        <v>50175.825802242172</v>
      </c>
      <c r="F62" s="17">
        <f>SUM(A62:E62)</f>
        <v>42386074.553567462</v>
      </c>
      <c r="G62" s="16"/>
      <c r="H62" s="17">
        <f>F62+G62</f>
        <v>42386074.553567462</v>
      </c>
      <c r="I62" s="46" t="s">
        <v>27</v>
      </c>
      <c r="J62" s="49" t="s">
        <v>167</v>
      </c>
    </row>
    <row r="63" spans="1:20">
      <c r="A63" s="17">
        <f>A62-A81</f>
        <v>6754856.8274562741</v>
      </c>
      <c r="B63" s="17">
        <f t="shared" ref="B63:E63" si="26">B62-B81</f>
        <v>1929689.4698928883</v>
      </c>
      <c r="C63" s="17">
        <f t="shared" si="26"/>
        <v>5462506.1108532138</v>
      </c>
      <c r="D63" s="17">
        <f t="shared" si="26"/>
        <v>23182877.419562835</v>
      </c>
      <c r="E63" s="17">
        <f t="shared" si="26"/>
        <v>46671.025802242169</v>
      </c>
      <c r="F63" s="17">
        <f>SUM(A63:E63)</f>
        <v>37376600.853567451</v>
      </c>
      <c r="G63" s="16"/>
      <c r="H63" s="17">
        <f>F63+G63</f>
        <v>37376600.853567451</v>
      </c>
      <c r="I63" s="46" t="s">
        <v>54</v>
      </c>
      <c r="J63" s="49" t="s">
        <v>168</v>
      </c>
    </row>
    <row r="64" spans="1:20" ht="15" customHeight="1">
      <c r="A64" s="91" t="s">
        <v>170</v>
      </c>
      <c r="B64" s="91"/>
      <c r="C64" s="91"/>
      <c r="D64" s="91"/>
      <c r="E64" s="91"/>
      <c r="F64" s="91"/>
      <c r="G64" s="91"/>
      <c r="H64" s="91"/>
      <c r="I64" s="91"/>
      <c r="J64" s="91"/>
      <c r="K64" s="91"/>
      <c r="L64" s="91"/>
      <c r="M64" s="91"/>
      <c r="N64" s="91"/>
      <c r="O64" s="91"/>
      <c r="P64" s="91"/>
      <c r="Q64" s="91"/>
      <c r="R64" s="91"/>
      <c r="S64" s="41"/>
    </row>
    <row r="65" spans="1:18">
      <c r="A65" s="94" t="s">
        <v>120</v>
      </c>
      <c r="B65" s="94"/>
      <c r="C65" s="94"/>
      <c r="D65" s="94"/>
      <c r="E65" s="94"/>
      <c r="F65" s="94"/>
      <c r="G65" s="94"/>
      <c r="H65" s="94"/>
      <c r="I65" s="94"/>
      <c r="J65" s="95" t="s">
        <v>121</v>
      </c>
      <c r="K65" s="95"/>
      <c r="L65" s="95"/>
      <c r="M65" s="95"/>
      <c r="N65" s="95"/>
      <c r="O65" s="95"/>
      <c r="P65" s="95"/>
      <c r="Q65" s="95"/>
      <c r="R65" s="95"/>
    </row>
    <row r="66" spans="1:18" ht="15" customHeight="1">
      <c r="I66" s="24" t="s">
        <v>19</v>
      </c>
      <c r="J66" s="40" t="s">
        <v>167</v>
      </c>
      <c r="K66" s="16">
        <f>A62</f>
        <v>10624470.627456274</v>
      </c>
      <c r="L66" s="16">
        <f t="shared" ref="L66:O66" si="27">B62</f>
        <v>1991250.9698928883</v>
      </c>
      <c r="M66" s="16">
        <f t="shared" si="27"/>
        <v>5946340.6108532138</v>
      </c>
      <c r="N66" s="16">
        <f t="shared" si="27"/>
        <v>23773836.519562837</v>
      </c>
      <c r="O66" s="16">
        <f t="shared" si="27"/>
        <v>50175.825802242172</v>
      </c>
      <c r="P66" s="16">
        <f>SUM(K66:O66)</f>
        <v>42386074.553567462</v>
      </c>
      <c r="R66" s="16">
        <f>P66+Q66</f>
        <v>42386074.553567462</v>
      </c>
    </row>
    <row r="67" spans="1:18" ht="24.75" customHeight="1">
      <c r="C67" s="16">
        <v>2803834.4</v>
      </c>
      <c r="D67" s="16"/>
      <c r="E67" s="16">
        <v>532652.80000000005</v>
      </c>
      <c r="F67" s="16">
        <f>SUM(A67:E67)</f>
        <v>3336487.2</v>
      </c>
      <c r="G67" s="16"/>
      <c r="H67" s="16">
        <f>F67+G67</f>
        <v>3336487.2</v>
      </c>
      <c r="I67" s="24" t="s">
        <v>28</v>
      </c>
      <c r="J67" s="40" t="s">
        <v>171</v>
      </c>
      <c r="N67" s="16">
        <v>3336487.2</v>
      </c>
    </row>
    <row r="68" spans="1:18" ht="23.25">
      <c r="A68" s="17">
        <f>K66+K67-A67</f>
        <v>10624470.627456274</v>
      </c>
      <c r="B68" s="17">
        <f>L66+L67-B67</f>
        <v>1991250.9698928883</v>
      </c>
      <c r="C68" s="17">
        <f>M66+M67-C67</f>
        <v>3142506.2108532139</v>
      </c>
      <c r="D68" s="17">
        <f>N66+N67-D67</f>
        <v>27110323.719562836</v>
      </c>
      <c r="E68" s="17">
        <f>O66+O67-E67</f>
        <v>-482476.9741977579</v>
      </c>
      <c r="F68" s="17">
        <f>SUM(A68:E68)</f>
        <v>42386074.553567454</v>
      </c>
      <c r="G68" s="16"/>
      <c r="H68" s="16">
        <f>F68+G68</f>
        <v>42386074.553567454</v>
      </c>
      <c r="I68" s="46" t="s">
        <v>29</v>
      </c>
      <c r="J68" s="49" t="s">
        <v>172</v>
      </c>
    </row>
    <row r="69" spans="1:18" ht="15" customHeight="1">
      <c r="A69" s="91" t="s">
        <v>173</v>
      </c>
      <c r="B69" s="91"/>
      <c r="C69" s="91"/>
      <c r="D69" s="91"/>
      <c r="E69" s="91"/>
      <c r="F69" s="91"/>
      <c r="G69" s="91"/>
      <c r="H69" s="91"/>
      <c r="I69" s="91"/>
      <c r="J69" s="91"/>
      <c r="K69" s="91"/>
      <c r="L69" s="91"/>
      <c r="M69" s="91"/>
      <c r="N69" s="91"/>
      <c r="O69" s="91"/>
      <c r="P69" s="91"/>
      <c r="Q69" s="91"/>
      <c r="R69" s="91"/>
    </row>
    <row r="70" spans="1:18" ht="15" customHeight="1">
      <c r="A70" s="94" t="s">
        <v>120</v>
      </c>
      <c r="B70" s="94"/>
      <c r="C70" s="94"/>
      <c r="D70" s="94"/>
      <c r="E70" s="94"/>
      <c r="F70" s="94"/>
      <c r="G70" s="94"/>
      <c r="H70" s="94"/>
      <c r="I70" s="94"/>
      <c r="J70" s="95" t="s">
        <v>121</v>
      </c>
      <c r="K70" s="95"/>
      <c r="L70" s="95"/>
      <c r="M70" s="95"/>
      <c r="N70" s="95"/>
      <c r="O70" s="95"/>
      <c r="P70" s="95"/>
      <c r="Q70" s="95"/>
      <c r="R70" s="95"/>
    </row>
    <row r="71" spans="1:18">
      <c r="I71" s="24" t="s">
        <v>27</v>
      </c>
      <c r="J71" s="40" t="s">
        <v>167</v>
      </c>
      <c r="K71" s="16">
        <f>A62</f>
        <v>10624470.627456274</v>
      </c>
      <c r="L71" s="16">
        <f t="shared" ref="L71:O71" si="28">B62</f>
        <v>1991250.9698928883</v>
      </c>
      <c r="M71" s="16">
        <f t="shared" si="28"/>
        <v>5946340.6108532138</v>
      </c>
      <c r="N71" s="16">
        <f t="shared" si="28"/>
        <v>23773836.519562837</v>
      </c>
      <c r="O71" s="16">
        <f t="shared" si="28"/>
        <v>50175.825802242172</v>
      </c>
      <c r="P71" s="16">
        <f>SUM(K71:O71)</f>
        <v>42386074.553567462</v>
      </c>
      <c r="R71" s="16">
        <f>P71+Q71</f>
        <v>42386074.553567462</v>
      </c>
    </row>
    <row r="72" spans="1:18" ht="23.25">
      <c r="B72" s="16">
        <v>527845.5</v>
      </c>
      <c r="F72" s="16">
        <f>SUM(A72:E72)</f>
        <v>527845.5</v>
      </c>
      <c r="G72" s="16"/>
      <c r="H72" s="16">
        <f>F72+G72</f>
        <v>527845.5</v>
      </c>
      <c r="I72" s="24" t="s">
        <v>30</v>
      </c>
      <c r="J72" s="40" t="s">
        <v>174</v>
      </c>
      <c r="N72" s="16">
        <v>527845.5</v>
      </c>
      <c r="P72" s="16">
        <f t="shared" ref="P72" si="29">SUM(K72:O72)</f>
        <v>527845.5</v>
      </c>
      <c r="R72" s="16">
        <f t="shared" ref="R72" si="30">P72+Q72</f>
        <v>527845.5</v>
      </c>
    </row>
    <row r="73" spans="1:18" ht="23.25">
      <c r="C73" s="16">
        <v>5463145.5999999996</v>
      </c>
      <c r="D73" s="16">
        <v>25087440.100000001</v>
      </c>
      <c r="E73" s="16">
        <v>532652.80000000005</v>
      </c>
      <c r="F73" s="16">
        <f>SUM(A73:E73)</f>
        <v>31083238.500000004</v>
      </c>
      <c r="G73" s="16"/>
      <c r="H73" s="16">
        <f>F73+G73</f>
        <v>31083238.500000004</v>
      </c>
      <c r="I73" s="24" t="s">
        <v>31</v>
      </c>
      <c r="J73" s="40" t="s">
        <v>124</v>
      </c>
      <c r="P73" s="16"/>
      <c r="R73" s="16"/>
    </row>
    <row r="74" spans="1:18">
      <c r="A74" s="17">
        <f>K71+K72-A72-A73</f>
        <v>10624470.627456274</v>
      </c>
      <c r="B74" s="17">
        <f>L71+L72-B72-B73</f>
        <v>1463405.4698928883</v>
      </c>
      <c r="C74" s="17">
        <f>M71+M72-C72-C73</f>
        <v>483195.01085321419</v>
      </c>
      <c r="D74" s="17">
        <f>N71+N72-D72-D73</f>
        <v>-785758.08043716475</v>
      </c>
      <c r="E74" s="17">
        <f>O71+O72-E72-E73</f>
        <v>-482476.9741977579</v>
      </c>
      <c r="F74" s="17">
        <f>SUM(A74:E74)</f>
        <v>11302836.053567454</v>
      </c>
      <c r="G74" s="16"/>
      <c r="H74" s="17">
        <f>F74+G74</f>
        <v>11302836.053567454</v>
      </c>
      <c r="I74" s="24" t="s">
        <v>32</v>
      </c>
      <c r="J74" s="49" t="s">
        <v>175</v>
      </c>
    </row>
    <row r="75" spans="1:18">
      <c r="A75" s="17">
        <f>A74-A81</f>
        <v>6754856.8274562741</v>
      </c>
      <c r="B75" s="17">
        <f t="shared" ref="B75:E75" si="31">B74-B81</f>
        <v>1401843.9698928883</v>
      </c>
      <c r="C75" s="17">
        <f t="shared" si="31"/>
        <v>-639.48914678581059</v>
      </c>
      <c r="D75" s="17">
        <f t="shared" si="31"/>
        <v>-1376717.1804371648</v>
      </c>
      <c r="E75" s="17">
        <f t="shared" si="31"/>
        <v>-485981.77419775788</v>
      </c>
      <c r="F75" s="17">
        <f>SUM(A75:E75)</f>
        <v>6293362.353567454</v>
      </c>
      <c r="G75" s="16"/>
      <c r="H75" s="17">
        <f>F75+G75</f>
        <v>6293362.353567454</v>
      </c>
      <c r="I75" s="46" t="s">
        <v>55</v>
      </c>
      <c r="J75" s="49" t="s">
        <v>176</v>
      </c>
    </row>
    <row r="76" spans="1:18" ht="15" customHeight="1">
      <c r="A76" s="91" t="s">
        <v>177</v>
      </c>
      <c r="B76" s="91"/>
      <c r="C76" s="91"/>
      <c r="D76" s="91"/>
      <c r="E76" s="91"/>
      <c r="F76" s="91"/>
      <c r="G76" s="91"/>
      <c r="H76" s="91"/>
      <c r="I76" s="91"/>
      <c r="J76" s="91"/>
      <c r="K76" s="91"/>
      <c r="L76" s="91"/>
      <c r="M76" s="91"/>
      <c r="N76" s="91"/>
      <c r="O76" s="91"/>
      <c r="P76" s="91"/>
      <c r="Q76" s="91"/>
      <c r="R76" s="91"/>
    </row>
    <row r="77" spans="1:18">
      <c r="A77" s="92" t="s">
        <v>182</v>
      </c>
      <c r="B77" s="92"/>
      <c r="C77" s="92"/>
      <c r="D77" s="92"/>
      <c r="E77" s="92"/>
      <c r="F77" s="92"/>
      <c r="G77" s="92"/>
      <c r="H77" s="92"/>
      <c r="I77" s="92"/>
      <c r="J77" s="93" t="s">
        <v>185</v>
      </c>
      <c r="K77" s="93"/>
      <c r="L77" s="93"/>
      <c r="M77" s="93"/>
      <c r="N77" s="93"/>
      <c r="O77" s="93"/>
      <c r="P77" s="93"/>
      <c r="Q77" s="93"/>
      <c r="R77" s="93"/>
    </row>
    <row r="78" spans="1:18">
      <c r="I78" s="24" t="s">
        <v>32</v>
      </c>
      <c r="J78" s="40" t="s">
        <v>175</v>
      </c>
      <c r="K78" s="16">
        <f>A74</f>
        <v>10624470.627456274</v>
      </c>
      <c r="L78" s="16">
        <f t="shared" ref="L78:O78" si="32">B74</f>
        <v>1463405.4698928883</v>
      </c>
      <c r="M78" s="16">
        <f t="shared" si="32"/>
        <v>483195.01085321419</v>
      </c>
      <c r="N78" s="16">
        <f t="shared" si="32"/>
        <v>-785758.08043716475</v>
      </c>
      <c r="O78" s="16">
        <f t="shared" si="32"/>
        <v>-482476.9741977579</v>
      </c>
      <c r="P78" s="16">
        <f>SUM(K78:O78)</f>
        <v>11302836.053567454</v>
      </c>
      <c r="R78" s="16">
        <f>P78+Q78</f>
        <v>11302836.053567454</v>
      </c>
    </row>
    <row r="79" spans="1:18">
      <c r="A79" s="16">
        <f>A80+A82</f>
        <v>11273197.4</v>
      </c>
      <c r="B79" s="16">
        <f t="shared" ref="B79:E79" si="33">B80+B82</f>
        <v>190429.3</v>
      </c>
      <c r="C79" s="16">
        <f t="shared" si="33"/>
        <v>760496.5</v>
      </c>
      <c r="D79" s="16">
        <f t="shared" si="33"/>
        <v>829592.2</v>
      </c>
      <c r="E79" s="16">
        <f t="shared" si="33"/>
        <v>17220.3</v>
      </c>
      <c r="F79" s="16">
        <f>SUM(A79:E79)</f>
        <v>13070935.700000001</v>
      </c>
      <c r="H79" s="16">
        <f>F79+G79</f>
        <v>13070935.700000001</v>
      </c>
      <c r="I79" s="24" t="s">
        <v>49</v>
      </c>
      <c r="J79" s="40" t="s">
        <v>183</v>
      </c>
      <c r="K79" s="16"/>
      <c r="L79" s="16"/>
      <c r="M79" s="16"/>
      <c r="N79" s="16"/>
      <c r="O79" s="16"/>
      <c r="P79" s="16"/>
      <c r="R79" s="16"/>
    </row>
    <row r="80" spans="1:18">
      <c r="A80" s="16">
        <v>8866524.5</v>
      </c>
      <c r="B80" s="16">
        <v>190429.3</v>
      </c>
      <c r="C80" s="16">
        <v>767733.4</v>
      </c>
      <c r="D80" s="16">
        <v>829592.2</v>
      </c>
      <c r="E80" s="16">
        <v>17220.3</v>
      </c>
      <c r="F80" s="16">
        <f t="shared" ref="F80:F82" si="34">SUM(A80:E80)</f>
        <v>10671499.700000001</v>
      </c>
      <c r="G80" s="16"/>
      <c r="H80" s="16">
        <f>F80+G80</f>
        <v>10671499.700000001</v>
      </c>
      <c r="I80" s="24" t="s">
        <v>35</v>
      </c>
      <c r="J80" s="40" t="s">
        <v>127</v>
      </c>
      <c r="K80" s="16"/>
      <c r="L80" s="16"/>
      <c r="M80" s="16"/>
      <c r="N80" s="16"/>
      <c r="O80" s="16"/>
      <c r="P80" s="16"/>
      <c r="R80" s="16"/>
    </row>
    <row r="81" spans="1:19">
      <c r="A81" s="16">
        <v>3869613.8</v>
      </c>
      <c r="B81" s="16">
        <v>61561.5</v>
      </c>
      <c r="C81" s="16">
        <v>483834.5</v>
      </c>
      <c r="D81" s="16">
        <v>590959.1</v>
      </c>
      <c r="E81" s="16">
        <v>3504.7999999999997</v>
      </c>
      <c r="F81" s="16">
        <f t="shared" si="34"/>
        <v>5009473.6999999993</v>
      </c>
      <c r="G81" s="16"/>
      <c r="H81" s="16">
        <f t="shared" ref="H81:H82" si="35">F81+G81</f>
        <v>5009473.6999999993</v>
      </c>
      <c r="I81" s="24" t="s">
        <v>47</v>
      </c>
      <c r="J81" s="40" t="s">
        <v>178</v>
      </c>
      <c r="K81" s="16"/>
      <c r="L81" s="16"/>
      <c r="M81" s="16"/>
      <c r="N81" s="16"/>
      <c r="O81" s="16"/>
      <c r="P81" s="16"/>
      <c r="R81" s="16"/>
    </row>
    <row r="82" spans="1:19">
      <c r="A82" s="16">
        <v>2406672.9</v>
      </c>
      <c r="B82" s="16">
        <v>0</v>
      </c>
      <c r="C82" s="16">
        <v>-7236.9</v>
      </c>
      <c r="D82" s="16">
        <v>0</v>
      </c>
      <c r="E82" s="16">
        <v>0</v>
      </c>
      <c r="F82" s="16">
        <f t="shared" si="34"/>
        <v>2399436</v>
      </c>
      <c r="G82" s="16"/>
      <c r="H82" s="16">
        <f t="shared" si="35"/>
        <v>2399436</v>
      </c>
      <c r="I82" s="24" t="s">
        <v>50</v>
      </c>
      <c r="J82" s="40" t="s">
        <v>128</v>
      </c>
      <c r="K82" s="16"/>
      <c r="L82" s="16"/>
      <c r="M82" s="16"/>
      <c r="N82" s="16"/>
      <c r="O82" s="16"/>
      <c r="P82" s="16"/>
      <c r="R82" s="16"/>
    </row>
    <row r="83" spans="1:19">
      <c r="F83" s="16"/>
      <c r="G83" s="16"/>
      <c r="H83" s="16"/>
      <c r="I83" s="24" t="s">
        <v>33</v>
      </c>
      <c r="J83" s="40" t="s">
        <v>179</v>
      </c>
      <c r="K83" s="16">
        <v>182759.40229607001</v>
      </c>
      <c r="L83" s="16">
        <v>622.31785007000008</v>
      </c>
      <c r="M83" s="16">
        <v>142862.23699070001</v>
      </c>
      <c r="N83" s="16">
        <v>0</v>
      </c>
      <c r="O83" s="16">
        <v>0</v>
      </c>
      <c r="P83" s="16">
        <f>SUM(K83:O83)</f>
        <v>326243.95713683998</v>
      </c>
      <c r="Q83" s="16">
        <v>3754.2000000000003</v>
      </c>
      <c r="R83" s="16">
        <f>P83+Q83</f>
        <v>329998.15713683999</v>
      </c>
    </row>
    <row r="84" spans="1:19">
      <c r="I84" s="24" t="s">
        <v>34</v>
      </c>
      <c r="J84" s="40" t="s">
        <v>180</v>
      </c>
      <c r="K84" s="16">
        <v>145537.5369907</v>
      </c>
      <c r="L84" s="16">
        <v>0</v>
      </c>
      <c r="M84" s="16">
        <v>89005.120146140005</v>
      </c>
      <c r="N84" s="16">
        <v>0</v>
      </c>
      <c r="O84" s="16">
        <v>0</v>
      </c>
      <c r="P84" s="16">
        <f>SUM(K84:O84)</f>
        <v>234542.65713683999</v>
      </c>
      <c r="Q84" s="16">
        <v>95455.5</v>
      </c>
      <c r="R84" s="16">
        <f>P84+Q84</f>
        <v>329998.15713683999</v>
      </c>
      <c r="S84" s="41"/>
    </row>
    <row r="85" spans="1:19" ht="34.5">
      <c r="I85" s="24"/>
      <c r="J85" s="49" t="s">
        <v>184</v>
      </c>
      <c r="K85" s="16">
        <f>K78+K83-K84</f>
        <v>10661692.492761644</v>
      </c>
      <c r="L85" s="16">
        <f t="shared" ref="L85:O85" si="36">L78+L83-L84</f>
        <v>1464027.7877429584</v>
      </c>
      <c r="M85" s="16">
        <f t="shared" si="36"/>
        <v>537052.12769777421</v>
      </c>
      <c r="N85" s="16">
        <f t="shared" si="36"/>
        <v>-785758.08043716475</v>
      </c>
      <c r="O85" s="16">
        <f t="shared" si="36"/>
        <v>-482476.9741977579</v>
      </c>
      <c r="P85" s="16">
        <f>SUM(K85:O85)</f>
        <v>11394537.353567453</v>
      </c>
      <c r="R85" s="16">
        <f>P85+Q85</f>
        <v>11394537.353567453</v>
      </c>
    </row>
    <row r="86" spans="1:19" s="55" customFormat="1" ht="23.25">
      <c r="A86" s="20">
        <f>K85-A79</f>
        <v>-611504.90723835677</v>
      </c>
      <c r="B86" s="20">
        <f>L85-B79</f>
        <v>1273598.4877429584</v>
      </c>
      <c r="C86" s="20">
        <f>M85-C79</f>
        <v>-223444.37230222579</v>
      </c>
      <c r="D86" s="20">
        <f>N85-D79</f>
        <v>-1615350.2804371647</v>
      </c>
      <c r="E86" s="20">
        <f>O85-E79</f>
        <v>-499697.27419775788</v>
      </c>
      <c r="F86" s="20">
        <f>SUM(A86:E86)-F22</f>
        <v>-2907543.2464325326</v>
      </c>
      <c r="G86" s="20">
        <f>Q17-G14+Q45-G45+Q48-G48+Q54-G54+Q83-Q84</f>
        <v>2907543.2361422502</v>
      </c>
      <c r="H86" s="20">
        <f>F86+G86</f>
        <v>-1.0290282312780619E-2</v>
      </c>
      <c r="I86" s="53" t="s">
        <v>37</v>
      </c>
      <c r="J86" s="54" t="s">
        <v>181</v>
      </c>
      <c r="K86" s="21"/>
      <c r="L86" s="21"/>
      <c r="M86" s="21"/>
      <c r="N86" s="21"/>
      <c r="O86" s="21"/>
      <c r="P86" s="21"/>
      <c r="Q86" s="22"/>
      <c r="R86" s="23"/>
    </row>
    <row r="90" spans="1:19">
      <c r="G90" s="16"/>
    </row>
  </sheetData>
  <mergeCells count="28">
    <mergeCell ref="A6:I6"/>
    <mergeCell ref="J6:R6"/>
    <mergeCell ref="H3:H4"/>
    <mergeCell ref="I3:I4"/>
    <mergeCell ref="J3:J4"/>
    <mergeCell ref="R3:R4"/>
    <mergeCell ref="A5:R5"/>
    <mergeCell ref="A25:R25"/>
    <mergeCell ref="A26:I26"/>
    <mergeCell ref="J26:R26"/>
    <mergeCell ref="A31:R31"/>
    <mergeCell ref="A32:I32"/>
    <mergeCell ref="J32:R32"/>
    <mergeCell ref="A42:R42"/>
    <mergeCell ref="A43:I43"/>
    <mergeCell ref="J43:R43"/>
    <mergeCell ref="A51:R51"/>
    <mergeCell ref="A52:I52"/>
    <mergeCell ref="J52:R52"/>
    <mergeCell ref="A76:R76"/>
    <mergeCell ref="A77:I77"/>
    <mergeCell ref="J77:R77"/>
    <mergeCell ref="A64:R64"/>
    <mergeCell ref="A65:I65"/>
    <mergeCell ref="J65:R65"/>
    <mergeCell ref="A69:R69"/>
    <mergeCell ref="A70:I70"/>
    <mergeCell ref="J70:R70"/>
  </mergeCells>
  <pageMargins left="0" right="0" top="0.15748031496062992" bottom="0.19685039370078741" header="0.31496062992125984" footer="0.31496062992125984"/>
  <pageSetup paperSize="9" scale="72" fitToHeight="0" orientation="landscape" r:id="rId1"/>
  <rowBreaks count="1" manualBreakCount="1">
    <brk id="50"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0"/>
  <sheetViews>
    <sheetView workbookViewId="0">
      <pane ySplit="4" topLeftCell="A5" activePane="bottomLeft" state="frozen"/>
      <selection pane="bottomLeft" activeCell="A13" sqref="A13"/>
    </sheetView>
  </sheetViews>
  <sheetFormatPr defaultRowHeight="15"/>
  <cols>
    <col min="1" max="1" width="11.5703125" style="19" customWidth="1"/>
    <col min="2" max="4" width="10.7109375" style="19" customWidth="1"/>
    <col min="5" max="5" width="9.140625" style="19" customWidth="1"/>
    <col min="6" max="6" width="11" style="19" customWidth="1"/>
    <col min="7" max="7" width="10.42578125" style="19" customWidth="1"/>
    <col min="8" max="8" width="10.28515625" style="19" customWidth="1"/>
    <col min="9" max="9" width="7.42578125" style="19" customWidth="1"/>
    <col min="10" max="10" width="22.85546875" style="80" customWidth="1"/>
    <col min="11" max="11" width="12.5703125" style="19" customWidth="1"/>
    <col min="12" max="12" width="12" style="19" customWidth="1"/>
    <col min="13" max="13" width="11.42578125" style="19" customWidth="1"/>
    <col min="14" max="14" width="11.85546875" style="19" customWidth="1"/>
    <col min="15" max="15" width="10" style="19" customWidth="1"/>
    <col min="16" max="16" width="10.7109375" style="19" customWidth="1"/>
    <col min="17" max="17" width="10.140625" style="19" customWidth="1"/>
    <col min="18" max="18" width="10.7109375" style="19" customWidth="1"/>
    <col min="19" max="19" width="12.42578125" style="50" bestFit="1" customWidth="1"/>
    <col min="20" max="20" width="10.42578125" style="50" bestFit="1" customWidth="1"/>
    <col min="21" max="16384" width="9.140625" style="50"/>
  </cols>
  <sheetData>
    <row r="1" spans="1:19">
      <c r="A1" s="36" t="s">
        <v>103</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45259108</v>
      </c>
      <c r="L7" s="16">
        <f t="shared" ref="L7:O7" si="0">L27</f>
        <v>2176116.4</v>
      </c>
      <c r="M7" s="16">
        <f t="shared" si="0"/>
        <v>4775902.8</v>
      </c>
      <c r="N7" s="16">
        <f t="shared" si="0"/>
        <v>11384691.6</v>
      </c>
      <c r="O7" s="16">
        <f t="shared" si="0"/>
        <v>362267.4</v>
      </c>
      <c r="P7" s="16">
        <f>SUM(K7:O7)</f>
        <v>63958086.199999996</v>
      </c>
      <c r="Q7" s="16"/>
      <c r="R7" s="16">
        <f>P7+Q7</f>
        <v>63958086.199999996</v>
      </c>
      <c r="S7" s="64"/>
    </row>
    <row r="8" spans="1:19">
      <c r="A8" s="16">
        <f>A28</f>
        <v>17571827.899999999</v>
      </c>
      <c r="B8" s="16">
        <f>B28</f>
        <v>745412.5</v>
      </c>
      <c r="C8" s="16">
        <f>C28</f>
        <v>2896248.8</v>
      </c>
      <c r="D8" s="16">
        <f>D28</f>
        <v>3871529</v>
      </c>
      <c r="E8" s="16">
        <f>E28</f>
        <v>89167.6</v>
      </c>
      <c r="F8" s="16">
        <f>SUM(A8:E8)</f>
        <v>25174185.800000001</v>
      </c>
      <c r="G8" s="16"/>
      <c r="H8" s="16">
        <f t="shared" ref="H8:H16" si="1">F8+G8</f>
        <v>25174185.800000001</v>
      </c>
      <c r="I8" s="39" t="s">
        <v>15</v>
      </c>
      <c r="J8" s="40" t="s">
        <v>123</v>
      </c>
      <c r="K8" s="16"/>
      <c r="L8" s="16"/>
      <c r="M8" s="16"/>
      <c r="N8" s="16"/>
      <c r="O8" s="16"/>
      <c r="P8" s="16"/>
      <c r="Q8" s="16"/>
      <c r="R8" s="16"/>
      <c r="S8" s="64"/>
    </row>
    <row r="9" spans="1:19" ht="23.25">
      <c r="A9" s="16"/>
      <c r="B9" s="16"/>
      <c r="C9" s="16">
        <f t="shared" ref="C9:E9" si="2">C10+C11</f>
        <v>4755939.3</v>
      </c>
      <c r="D9" s="16">
        <f t="shared" si="2"/>
        <v>21491895.399999999</v>
      </c>
      <c r="E9" s="16">
        <f t="shared" si="2"/>
        <v>470167.5</v>
      </c>
      <c r="F9" s="16">
        <f t="shared" ref="F9:F13" si="3">SUM(A9:E9)</f>
        <v>26718002.199999999</v>
      </c>
      <c r="G9" s="16"/>
      <c r="H9" s="16">
        <f t="shared" si="1"/>
        <v>26718002.199999999</v>
      </c>
      <c r="I9" s="39" t="s">
        <v>31</v>
      </c>
      <c r="J9" s="40" t="s">
        <v>124</v>
      </c>
      <c r="K9" s="16"/>
      <c r="L9" s="16"/>
      <c r="M9" s="16"/>
      <c r="N9" s="16"/>
      <c r="O9" s="16"/>
      <c r="P9" s="16"/>
      <c r="Q9" s="16"/>
      <c r="R9" s="16"/>
    </row>
    <row r="10" spans="1:19" ht="23.25">
      <c r="A10" s="16"/>
      <c r="B10" s="16"/>
      <c r="C10" s="16">
        <v>2284955.6999999997</v>
      </c>
      <c r="D10" s="16">
        <v>21491895.399999999</v>
      </c>
      <c r="E10" s="16">
        <v>470167.5</v>
      </c>
      <c r="F10" s="16">
        <f t="shared" si="3"/>
        <v>24247018.599999998</v>
      </c>
      <c r="G10" s="16"/>
      <c r="H10" s="16">
        <f t="shared" si="1"/>
        <v>24247018.599999998</v>
      </c>
      <c r="I10" s="39"/>
      <c r="J10" s="42" t="s">
        <v>125</v>
      </c>
      <c r="K10" s="16"/>
      <c r="L10" s="16"/>
      <c r="M10" s="16"/>
      <c r="N10" s="16"/>
      <c r="O10" s="16"/>
      <c r="P10" s="16"/>
      <c r="Q10" s="16"/>
      <c r="R10" s="16"/>
    </row>
    <row r="11" spans="1:19" ht="23.25">
      <c r="A11" s="16"/>
      <c r="B11" s="16"/>
      <c r="C11" s="16">
        <v>2470983.6</v>
      </c>
      <c r="D11" s="16"/>
      <c r="E11" s="16"/>
      <c r="F11" s="16">
        <f t="shared" si="3"/>
        <v>2470983.6</v>
      </c>
      <c r="G11" s="16"/>
      <c r="H11" s="16">
        <f t="shared" si="1"/>
        <v>2470983.6</v>
      </c>
      <c r="I11" s="39"/>
      <c r="J11" s="42" t="s">
        <v>126</v>
      </c>
      <c r="K11" s="16"/>
      <c r="L11" s="16"/>
      <c r="M11" s="16"/>
      <c r="N11" s="16"/>
      <c r="O11" s="16"/>
      <c r="P11" s="16"/>
      <c r="Q11" s="16"/>
      <c r="R11" s="16"/>
    </row>
    <row r="12" spans="1:19">
      <c r="A12" s="16">
        <f>A80</f>
        <v>7562917.7999999998</v>
      </c>
      <c r="B12" s="16">
        <f>B80</f>
        <v>166267.79999999999</v>
      </c>
      <c r="C12" s="16">
        <f>C80</f>
        <v>870794.7</v>
      </c>
      <c r="D12" s="16">
        <f>D80</f>
        <v>739987</v>
      </c>
      <c r="E12" s="16">
        <f>E80</f>
        <v>14944.3</v>
      </c>
      <c r="F12" s="16">
        <f t="shared" si="3"/>
        <v>9354911.5999999996</v>
      </c>
      <c r="G12" s="16"/>
      <c r="H12" s="16">
        <f t="shared" si="1"/>
        <v>9354911.5999999996</v>
      </c>
      <c r="I12" s="39" t="s">
        <v>35</v>
      </c>
      <c r="J12" s="40" t="s">
        <v>127</v>
      </c>
      <c r="K12" s="16"/>
      <c r="L12" s="16"/>
      <c r="M12" s="16"/>
      <c r="N12" s="16"/>
      <c r="O12" s="16"/>
      <c r="P12" s="16"/>
      <c r="Q12" s="16"/>
      <c r="R12" s="16"/>
    </row>
    <row r="13" spans="1:19">
      <c r="A13" s="16">
        <f>A82</f>
        <v>2063227.7</v>
      </c>
      <c r="B13" s="16">
        <f>B82</f>
        <v>0</v>
      </c>
      <c r="C13" s="16">
        <f>C82</f>
        <v>-8229.7999999999993</v>
      </c>
      <c r="D13" s="16">
        <f>D82</f>
        <v>0</v>
      </c>
      <c r="E13" s="16">
        <f>E82</f>
        <v>0</v>
      </c>
      <c r="F13" s="16">
        <f t="shared" si="3"/>
        <v>2054997.9</v>
      </c>
      <c r="G13" s="16"/>
      <c r="H13" s="16">
        <f t="shared" si="1"/>
        <v>2054997.9</v>
      </c>
      <c r="I13" s="39" t="s">
        <v>36</v>
      </c>
      <c r="J13" s="40" t="s">
        <v>128</v>
      </c>
      <c r="K13" s="16"/>
      <c r="L13" s="16"/>
      <c r="M13" s="16"/>
      <c r="N13" s="16"/>
      <c r="O13" s="16"/>
      <c r="P13" s="16"/>
      <c r="Q13" s="16"/>
      <c r="R13" s="16"/>
    </row>
    <row r="14" spans="1:19">
      <c r="A14" s="16"/>
      <c r="B14" s="16"/>
      <c r="C14" s="16"/>
      <c r="D14" s="16"/>
      <c r="E14" s="16"/>
      <c r="F14" s="16"/>
      <c r="G14" s="16">
        <f>SUM(G15:G16)</f>
        <v>11658809</v>
      </c>
      <c r="H14" s="16">
        <f t="shared" si="1"/>
        <v>11658809</v>
      </c>
      <c r="I14" s="39" t="s">
        <v>43</v>
      </c>
      <c r="J14" s="40" t="s">
        <v>129</v>
      </c>
      <c r="K14" s="16"/>
      <c r="L14" s="16"/>
      <c r="M14" s="16"/>
      <c r="N14" s="16"/>
      <c r="O14" s="16"/>
      <c r="P14" s="16"/>
      <c r="Q14" s="16"/>
      <c r="R14" s="16"/>
    </row>
    <row r="15" spans="1:19">
      <c r="A15" s="16"/>
      <c r="B15" s="16"/>
      <c r="C15" s="16"/>
      <c r="D15" s="16"/>
      <c r="E15" s="16"/>
      <c r="F15" s="16"/>
      <c r="G15" s="16">
        <v>10141699.4</v>
      </c>
      <c r="H15" s="16">
        <f t="shared" si="1"/>
        <v>10141699.4</v>
      </c>
      <c r="I15" s="39" t="s">
        <v>44</v>
      </c>
      <c r="J15" s="42" t="s">
        <v>130</v>
      </c>
      <c r="K15" s="16"/>
      <c r="L15" s="16"/>
      <c r="M15" s="16"/>
      <c r="N15" s="16"/>
      <c r="O15" s="16"/>
      <c r="P15" s="16"/>
      <c r="Q15" s="16"/>
      <c r="R15" s="16"/>
    </row>
    <row r="16" spans="1:19">
      <c r="A16" s="16"/>
      <c r="B16" s="16"/>
      <c r="C16" s="16"/>
      <c r="D16" s="16"/>
      <c r="E16" s="16"/>
      <c r="F16" s="16"/>
      <c r="G16" s="16">
        <v>1517109.6</v>
      </c>
      <c r="H16" s="16">
        <f t="shared" si="1"/>
        <v>1517109.6</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10030113</v>
      </c>
      <c r="R17" s="16">
        <f>P17+Q17</f>
        <v>10030113</v>
      </c>
    </row>
    <row r="18" spans="1:18">
      <c r="A18" s="16"/>
      <c r="B18" s="16"/>
      <c r="C18" s="16"/>
      <c r="D18" s="16"/>
      <c r="E18" s="16"/>
      <c r="F18" s="16"/>
      <c r="G18" s="16"/>
      <c r="H18" s="16"/>
      <c r="I18" s="39" t="s">
        <v>41</v>
      </c>
      <c r="J18" s="42" t="s">
        <v>133</v>
      </c>
      <c r="K18" s="16"/>
      <c r="L18" s="16"/>
      <c r="M18" s="16"/>
      <c r="N18" s="16"/>
      <c r="O18" s="16"/>
      <c r="P18" s="16"/>
      <c r="Q18" s="16">
        <v>7437144.9000000004</v>
      </c>
      <c r="R18" s="16">
        <f>P18+Q18</f>
        <v>7437144.9000000004</v>
      </c>
    </row>
    <row r="19" spans="1:18">
      <c r="A19" s="16"/>
      <c r="B19" s="16"/>
      <c r="C19" s="16"/>
      <c r="D19" s="16"/>
      <c r="E19" s="16"/>
      <c r="F19" s="16"/>
      <c r="G19" s="16"/>
      <c r="H19" s="16"/>
      <c r="I19" s="39" t="s">
        <v>42</v>
      </c>
      <c r="J19" s="42" t="s">
        <v>134</v>
      </c>
      <c r="K19" s="16"/>
      <c r="L19" s="16"/>
      <c r="M19" s="16"/>
      <c r="N19" s="16"/>
      <c r="O19" s="16"/>
      <c r="P19" s="16"/>
      <c r="Q19" s="16">
        <v>2592968.1</v>
      </c>
      <c r="R19" s="16">
        <f>P19+Q19</f>
        <v>2592968.1</v>
      </c>
    </row>
    <row r="20" spans="1:18">
      <c r="A20" s="16"/>
      <c r="B20" s="16"/>
      <c r="C20" s="16"/>
      <c r="D20" s="16"/>
      <c r="E20" s="16"/>
      <c r="F20" s="16"/>
      <c r="G20" s="16"/>
      <c r="H20" s="16"/>
      <c r="I20" s="39" t="s">
        <v>38</v>
      </c>
      <c r="J20" s="40" t="s">
        <v>135</v>
      </c>
      <c r="K20" s="16"/>
      <c r="L20" s="16"/>
      <c r="M20" s="16"/>
      <c r="N20" s="16"/>
      <c r="O20" s="16"/>
      <c r="P20" s="16">
        <v>2223043.7999999998</v>
      </c>
      <c r="Q20" s="16"/>
      <c r="R20" s="16">
        <f t="shared" ref="R20:R21" si="4">P20+Q20</f>
        <v>2223043.7999999998</v>
      </c>
    </row>
    <row r="21" spans="1:18">
      <c r="A21" s="16"/>
      <c r="B21" s="16"/>
      <c r="C21" s="16"/>
      <c r="D21" s="16"/>
      <c r="E21" s="16"/>
      <c r="F21" s="16"/>
      <c r="G21" s="16"/>
      <c r="H21" s="16"/>
      <c r="I21" s="39" t="s">
        <v>39</v>
      </c>
      <c r="J21" s="40" t="s">
        <v>136</v>
      </c>
      <c r="K21" s="16"/>
      <c r="L21" s="16"/>
      <c r="M21" s="16"/>
      <c r="N21" s="16"/>
      <c r="O21" s="16"/>
      <c r="P21" s="16">
        <v>122810.6</v>
      </c>
      <c r="Q21" s="16"/>
      <c r="R21" s="16">
        <f t="shared" si="4"/>
        <v>122810.6</v>
      </c>
    </row>
    <row r="22" spans="1:18">
      <c r="A22" s="16"/>
      <c r="B22" s="16"/>
      <c r="C22" s="16"/>
      <c r="D22" s="16"/>
      <c r="E22" s="16"/>
      <c r="F22" s="16">
        <f>R7+R20-R21+R17-H8-H9-H12-H13-H14</f>
        <v>1127525.8999999948</v>
      </c>
      <c r="G22" s="16"/>
      <c r="H22" s="16">
        <f t="shared" ref="H22" si="5">F22+G22</f>
        <v>1127525.8999999948</v>
      </c>
      <c r="I22" s="39"/>
      <c r="J22" s="44" t="s">
        <v>137</v>
      </c>
      <c r="K22" s="16"/>
      <c r="L22" s="16"/>
      <c r="M22" s="16"/>
      <c r="N22" s="16"/>
      <c r="O22" s="16"/>
      <c r="P22" s="16"/>
      <c r="Q22" s="16"/>
      <c r="R22" s="16"/>
    </row>
    <row r="23" spans="1:18">
      <c r="A23" s="16"/>
      <c r="B23" s="16"/>
      <c r="C23" s="16"/>
      <c r="D23" s="16"/>
      <c r="E23" s="16"/>
      <c r="F23" s="17">
        <f>R7-H8+R20-R21</f>
        <v>40884133.599999987</v>
      </c>
      <c r="G23" s="17"/>
      <c r="H23" s="17">
        <f>F23</f>
        <v>40884133.599999987</v>
      </c>
      <c r="I23" s="39"/>
      <c r="J23" s="45" t="s">
        <v>138</v>
      </c>
      <c r="K23" s="16"/>
      <c r="L23" s="16"/>
      <c r="M23" s="16"/>
      <c r="N23" s="16"/>
      <c r="O23" s="16"/>
      <c r="P23" s="16"/>
      <c r="Q23" s="16"/>
      <c r="R23" s="16"/>
    </row>
    <row r="24" spans="1:18">
      <c r="A24" s="16"/>
      <c r="B24" s="16"/>
      <c r="C24" s="16"/>
      <c r="D24" s="16"/>
      <c r="E24" s="16"/>
      <c r="F24" s="17">
        <f>F23-H81</f>
        <v>35684987.099999987</v>
      </c>
      <c r="G24" s="17"/>
      <c r="H24" s="17">
        <f>F24</f>
        <v>35684987.099999987</v>
      </c>
      <c r="I24" s="39"/>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45259108</v>
      </c>
      <c r="L27" s="16">
        <v>2176116.4</v>
      </c>
      <c r="M27" s="16">
        <v>4775902.8</v>
      </c>
      <c r="N27" s="16">
        <v>11384691.6</v>
      </c>
      <c r="O27" s="16">
        <v>362267.4</v>
      </c>
      <c r="P27" s="16">
        <f>SUM(K27:O27)</f>
        <v>63958086.199999996</v>
      </c>
      <c r="R27" s="16">
        <f>P27+Q27</f>
        <v>63958086.199999996</v>
      </c>
    </row>
    <row r="28" spans="1:18">
      <c r="A28" s="16">
        <v>17571827.899999999</v>
      </c>
      <c r="B28" s="16">
        <v>745412.5</v>
      </c>
      <c r="C28" s="16">
        <v>2896248.8</v>
      </c>
      <c r="D28" s="16">
        <v>3871529</v>
      </c>
      <c r="E28" s="16">
        <v>89167.6</v>
      </c>
      <c r="F28" s="16">
        <f>SUM(A28:E28)</f>
        <v>25174185.800000001</v>
      </c>
      <c r="G28" s="16"/>
      <c r="H28" s="16">
        <f>F28+G28</f>
        <v>25174185.800000001</v>
      </c>
      <c r="I28" s="24" t="s">
        <v>15</v>
      </c>
      <c r="J28" s="40" t="s">
        <v>123</v>
      </c>
    </row>
    <row r="29" spans="1:18">
      <c r="A29" s="17">
        <f>K27-A28</f>
        <v>27687280.100000001</v>
      </c>
      <c r="B29" s="17">
        <f>L27-B28</f>
        <v>1430703.9</v>
      </c>
      <c r="C29" s="17">
        <f>M27-C28</f>
        <v>1879654</v>
      </c>
      <c r="D29" s="17">
        <f>N27-D28</f>
        <v>7513162.5999999996</v>
      </c>
      <c r="E29" s="17">
        <f>O27-E28</f>
        <v>273099.80000000005</v>
      </c>
      <c r="F29" s="17">
        <f>SUM(A29:E29)</f>
        <v>38783900.399999999</v>
      </c>
      <c r="H29" s="17">
        <f>F29+G29</f>
        <v>38783900.399999999</v>
      </c>
      <c r="I29" s="46" t="s">
        <v>6</v>
      </c>
      <c r="J29" s="47" t="s">
        <v>141</v>
      </c>
    </row>
    <row r="30" spans="1:18">
      <c r="A30" s="17">
        <f>A29-A81</f>
        <v>23610931</v>
      </c>
      <c r="B30" s="17">
        <f t="shared" ref="B30:E30" si="6">B29-B81</f>
        <v>1367855.4</v>
      </c>
      <c r="C30" s="17">
        <f t="shared" si="6"/>
        <v>1452891.7</v>
      </c>
      <c r="D30" s="17">
        <f t="shared" si="6"/>
        <v>6895995.0999999996</v>
      </c>
      <c r="E30" s="17">
        <f t="shared" si="6"/>
        <v>257080.70000000004</v>
      </c>
      <c r="F30" s="17">
        <f>SUM(A30:E30)</f>
        <v>33584753.899999999</v>
      </c>
      <c r="H30" s="17">
        <f>F30+G30</f>
        <v>33584753.899999999</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ht="25.5" customHeight="1">
      <c r="I33" s="24" t="s">
        <v>6</v>
      </c>
      <c r="J33" s="40" t="s">
        <v>141</v>
      </c>
      <c r="K33" s="16">
        <f>A29</f>
        <v>27687280.100000001</v>
      </c>
      <c r="L33" s="16">
        <f t="shared" ref="L33:O33" si="7">B29</f>
        <v>1430703.9</v>
      </c>
      <c r="M33" s="16">
        <f t="shared" si="7"/>
        <v>1879654</v>
      </c>
      <c r="N33" s="16">
        <f t="shared" si="7"/>
        <v>7513162.5999999996</v>
      </c>
      <c r="O33" s="16">
        <f t="shared" si="7"/>
        <v>273099.80000000005</v>
      </c>
      <c r="P33" s="16">
        <f>SUM(K33:O33)</f>
        <v>38783900.399999999</v>
      </c>
      <c r="R33" s="16">
        <f>P33+Q33</f>
        <v>38783900.399999999</v>
      </c>
    </row>
    <row r="34" spans="1:20">
      <c r="A34" s="16">
        <f>A35+A36</f>
        <v>10264553.399999999</v>
      </c>
      <c r="B34" s="16">
        <f t="shared" ref="B34:E34" si="8">B35+B36</f>
        <v>508328.6</v>
      </c>
      <c r="C34" s="16">
        <f t="shared" si="8"/>
        <v>1210603.7000000002</v>
      </c>
      <c r="D34" s="16">
        <f t="shared" si="8"/>
        <v>973127.1</v>
      </c>
      <c r="E34" s="16">
        <f t="shared" si="8"/>
        <v>204739.59999999998</v>
      </c>
      <c r="F34" s="16">
        <f>SUM(A34:E34)</f>
        <v>13161352.399999999</v>
      </c>
      <c r="G34" s="16"/>
      <c r="H34" s="16">
        <f>F34+G34</f>
        <v>13161352.399999999</v>
      </c>
      <c r="I34" s="24" t="s">
        <v>7</v>
      </c>
      <c r="J34" s="40" t="s">
        <v>144</v>
      </c>
      <c r="K34" s="16"/>
      <c r="L34" s="16"/>
      <c r="M34" s="16"/>
      <c r="N34" s="16"/>
      <c r="O34" s="16"/>
      <c r="P34" s="16"/>
    </row>
    <row r="35" spans="1:20">
      <c r="A35" s="16">
        <v>9268891.6999999993</v>
      </c>
      <c r="B35" s="16">
        <v>443262.5</v>
      </c>
      <c r="C35" s="16">
        <v>1013275.3</v>
      </c>
      <c r="D35" s="16">
        <v>973127.1</v>
      </c>
      <c r="E35" s="16">
        <v>196754.8</v>
      </c>
      <c r="F35" s="16">
        <f t="shared" ref="F35:F39" si="9">SUM(A35:E35)</f>
        <v>11895311.4</v>
      </c>
      <c r="H35" s="16">
        <f t="shared" ref="H35:H38" si="10">F35+G35</f>
        <v>11895311.4</v>
      </c>
      <c r="I35" s="24" t="s">
        <v>8</v>
      </c>
      <c r="J35" s="42" t="s">
        <v>145</v>
      </c>
    </row>
    <row r="36" spans="1:20" ht="23.25">
      <c r="A36" s="16">
        <f>A37+A38</f>
        <v>995661.7</v>
      </c>
      <c r="B36" s="16">
        <f t="shared" ref="B36:E36" si="11">B37+B38</f>
        <v>65066.1</v>
      </c>
      <c r="C36" s="16">
        <f t="shared" si="11"/>
        <v>197328.40000000002</v>
      </c>
      <c r="D36" s="16">
        <f t="shared" si="11"/>
        <v>0</v>
      </c>
      <c r="E36" s="16">
        <f t="shared" si="11"/>
        <v>7984.8</v>
      </c>
      <c r="F36" s="16">
        <f t="shared" si="9"/>
        <v>1266041.0000000002</v>
      </c>
      <c r="H36" s="16">
        <f t="shared" si="10"/>
        <v>1266041.0000000002</v>
      </c>
      <c r="I36" s="24" t="s">
        <v>9</v>
      </c>
      <c r="J36" s="42" t="s">
        <v>150</v>
      </c>
      <c r="K36" s="16"/>
      <c r="L36" s="16"/>
      <c r="M36" s="16"/>
      <c r="N36" s="16"/>
      <c r="O36" s="16"/>
      <c r="P36" s="16"/>
    </row>
    <row r="37" spans="1:20" ht="23.25">
      <c r="A37" s="16">
        <v>862222.5</v>
      </c>
      <c r="B37" s="16">
        <v>59474.5</v>
      </c>
      <c r="C37" s="16">
        <v>177958.7</v>
      </c>
      <c r="D37" s="16">
        <v>0</v>
      </c>
      <c r="E37" s="16">
        <v>7370.6</v>
      </c>
      <c r="F37" s="16">
        <f t="shared" si="9"/>
        <v>1107026.3</v>
      </c>
      <c r="H37" s="16">
        <f t="shared" si="10"/>
        <v>1107026.3</v>
      </c>
      <c r="I37" s="24" t="s">
        <v>10</v>
      </c>
      <c r="J37" s="48" t="s">
        <v>149</v>
      </c>
      <c r="S37" s="64"/>
    </row>
    <row r="38" spans="1:20" ht="23.25">
      <c r="A38" s="16">
        <v>133439.20000000001</v>
      </c>
      <c r="B38" s="16">
        <v>5591.6</v>
      </c>
      <c r="C38" s="16">
        <v>19369.7</v>
      </c>
      <c r="D38" s="16">
        <v>0</v>
      </c>
      <c r="E38" s="16">
        <v>614.20000000000005</v>
      </c>
      <c r="F38" s="16">
        <f t="shared" si="9"/>
        <v>159014.70000000004</v>
      </c>
      <c r="H38" s="16">
        <f t="shared" si="10"/>
        <v>159014.70000000004</v>
      </c>
      <c r="I38" s="24" t="s">
        <v>11</v>
      </c>
      <c r="J38" s="48" t="s">
        <v>151</v>
      </c>
    </row>
    <row r="39" spans="1:20">
      <c r="A39" s="16">
        <v>417609.6</v>
      </c>
      <c r="B39" s="16">
        <v>17079.2</v>
      </c>
      <c r="C39" s="16">
        <v>4646.6000000000004</v>
      </c>
      <c r="D39" s="16">
        <v>21968.6</v>
      </c>
      <c r="E39" s="16">
        <v>1244.8</v>
      </c>
      <c r="F39" s="16">
        <f t="shared" si="9"/>
        <v>462548.79999999993</v>
      </c>
      <c r="G39" s="16"/>
      <c r="H39" s="16">
        <f>F39+G39</f>
        <v>462548.79999999993</v>
      </c>
      <c r="I39" s="24" t="s">
        <v>12</v>
      </c>
      <c r="J39" s="40" t="s">
        <v>146</v>
      </c>
      <c r="S39" s="64"/>
    </row>
    <row r="40" spans="1:20" ht="23.25">
      <c r="A40" s="17">
        <f>K33-A34-A39</f>
        <v>17005117.100000001</v>
      </c>
      <c r="B40" s="17">
        <f>L33-B34-B39</f>
        <v>905296.1</v>
      </c>
      <c r="C40" s="17">
        <f>M33-C34-C39</f>
        <v>664403.69999999984</v>
      </c>
      <c r="D40" s="17">
        <f>N33-D34-D39</f>
        <v>6518066.9000000004</v>
      </c>
      <c r="E40" s="17">
        <f>O33-E34-E39</f>
        <v>67115.400000000067</v>
      </c>
      <c r="F40" s="17">
        <f>SUM(A40:E40)</f>
        <v>25159999.200000003</v>
      </c>
      <c r="G40" s="16"/>
      <c r="H40" s="17">
        <f>F40+G40</f>
        <v>25159999.200000003</v>
      </c>
      <c r="I40" s="46" t="s">
        <v>13</v>
      </c>
      <c r="J40" s="49" t="s">
        <v>147</v>
      </c>
      <c r="S40" s="64"/>
      <c r="T40" s="64"/>
    </row>
    <row r="41" spans="1:20" ht="23.25">
      <c r="A41" s="17">
        <f>A40-A81</f>
        <v>12928768.000000002</v>
      </c>
      <c r="B41" s="17">
        <f t="shared" ref="B41:E41" si="12">B40-B81</f>
        <v>842447.6</v>
      </c>
      <c r="C41" s="17">
        <f t="shared" si="12"/>
        <v>237641.39999999985</v>
      </c>
      <c r="D41" s="17">
        <f t="shared" si="12"/>
        <v>5900899.4000000004</v>
      </c>
      <c r="E41" s="17">
        <f t="shared" si="12"/>
        <v>51096.300000000068</v>
      </c>
      <c r="F41" s="17">
        <f>SUM(A41:E41)</f>
        <v>19960852.700000003</v>
      </c>
      <c r="G41" s="16"/>
      <c r="H41" s="17">
        <f>F41+G41</f>
        <v>19960852.700000003</v>
      </c>
      <c r="I41" s="46" t="s">
        <v>52</v>
      </c>
      <c r="J41" s="49" t="s">
        <v>148</v>
      </c>
      <c r="S41" s="64"/>
      <c r="T41" s="64"/>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17005117.100000001</v>
      </c>
      <c r="L44" s="16">
        <f t="shared" ref="L44:O44" si="13">B40</f>
        <v>905296.1</v>
      </c>
      <c r="M44" s="16">
        <f t="shared" si="13"/>
        <v>664403.69999999984</v>
      </c>
      <c r="N44" s="16">
        <f t="shared" si="13"/>
        <v>6518066.9000000004</v>
      </c>
      <c r="O44" s="16">
        <f t="shared" si="13"/>
        <v>67115.400000000067</v>
      </c>
      <c r="P44" s="16">
        <f>SUM(K44:O44)</f>
        <v>25159999.200000003</v>
      </c>
      <c r="R44" s="16">
        <f>P44+Q44</f>
        <v>25159999.200000003</v>
      </c>
    </row>
    <row r="45" spans="1:20">
      <c r="F45" s="16"/>
      <c r="G45" s="16">
        <v>860.3</v>
      </c>
      <c r="I45" s="24" t="s">
        <v>7</v>
      </c>
      <c r="J45" s="40" t="s">
        <v>144</v>
      </c>
      <c r="N45" s="16">
        <v>12793951.4</v>
      </c>
      <c r="P45" s="16">
        <f>SUM(K45:O45)</f>
        <v>12793951.4</v>
      </c>
      <c r="Q45" s="16">
        <v>368261.3</v>
      </c>
      <c r="R45" s="16">
        <f>P45+Q45</f>
        <v>13162212.700000001</v>
      </c>
    </row>
    <row r="46" spans="1:20" ht="25.5" customHeight="1">
      <c r="I46" s="24" t="s">
        <v>16</v>
      </c>
      <c r="J46" s="40" t="s">
        <v>153</v>
      </c>
      <c r="M46" s="16">
        <v>2685592.6</v>
      </c>
      <c r="P46" s="16">
        <f t="shared" ref="P46:P47" si="14">SUM(K46:O46)</f>
        <v>2685592.6</v>
      </c>
      <c r="R46" s="16">
        <f t="shared" ref="R46:R48" si="15">P46+Q46</f>
        <v>2685592.6</v>
      </c>
    </row>
    <row r="47" spans="1:20">
      <c r="I47" s="24" t="s">
        <v>17</v>
      </c>
      <c r="J47" s="40" t="s">
        <v>154</v>
      </c>
      <c r="M47" s="16">
        <v>122810.6</v>
      </c>
      <c r="P47" s="16">
        <f t="shared" si="14"/>
        <v>122810.6</v>
      </c>
      <c r="R47" s="16">
        <f t="shared" si="15"/>
        <v>122810.6</v>
      </c>
    </row>
    <row r="48" spans="1:20">
      <c r="A48" s="16">
        <v>11570530.4</v>
      </c>
      <c r="B48" s="16">
        <v>1495605.2</v>
      </c>
      <c r="C48" s="16">
        <v>66728.899999999994</v>
      </c>
      <c r="D48" s="16">
        <v>317196.3</v>
      </c>
      <c r="E48" s="16">
        <v>0</v>
      </c>
      <c r="F48" s="16">
        <f>SUM(A48:E48)</f>
        <v>13450060.800000001</v>
      </c>
      <c r="G48" s="16">
        <v>436574.3</v>
      </c>
      <c r="H48" s="16">
        <f>F48+G48</f>
        <v>13886635.100000001</v>
      </c>
      <c r="I48" s="24" t="s">
        <v>18</v>
      </c>
      <c r="J48" s="40" t="s">
        <v>155</v>
      </c>
      <c r="K48" s="16">
        <v>1130599.2</v>
      </c>
      <c r="L48" s="16">
        <v>1743341.5</v>
      </c>
      <c r="M48" s="16">
        <v>6033078.5999999996</v>
      </c>
      <c r="N48" s="16">
        <v>2462825.7000000002</v>
      </c>
      <c r="O48" s="16">
        <v>21.4</v>
      </c>
      <c r="P48" s="16">
        <f>SUM(K48:O48)</f>
        <v>11369866.4</v>
      </c>
      <c r="Q48" s="16">
        <v>2516768.7000000002</v>
      </c>
      <c r="R48" s="16">
        <f t="shared" si="15"/>
        <v>13886635.100000001</v>
      </c>
    </row>
    <row r="49" spans="1:20">
      <c r="A49" s="17">
        <f>K44+K45+K46-K47+K48-A48</f>
        <v>6565185.9000000004</v>
      </c>
      <c r="B49" s="17">
        <f>L44+L45+L46-L47+L48-B48</f>
        <v>1153032.4000000001</v>
      </c>
      <c r="C49" s="17">
        <f>M44+M45+M46-M47+M48-C48</f>
        <v>9193535.3999999985</v>
      </c>
      <c r="D49" s="17">
        <f>N44+N45+N46-N47+N48-D48</f>
        <v>21457647.699999999</v>
      </c>
      <c r="E49" s="17">
        <f>O44+O45+O46-O47+O48-E48</f>
        <v>67136.800000000061</v>
      </c>
      <c r="F49" s="17">
        <f>SUM(A49:E49)</f>
        <v>38436538.199999996</v>
      </c>
      <c r="H49" s="17">
        <f>F49+G49</f>
        <v>38436538.199999996</v>
      </c>
      <c r="I49" s="46" t="s">
        <v>19</v>
      </c>
      <c r="J49" s="49" t="s">
        <v>156</v>
      </c>
    </row>
    <row r="50" spans="1:20">
      <c r="A50" s="17">
        <f>A49-A81</f>
        <v>2488836.8000000003</v>
      </c>
      <c r="B50" s="17">
        <f t="shared" ref="B50:E50" si="16">B49-B81</f>
        <v>1090183.9000000001</v>
      </c>
      <c r="C50" s="17">
        <f t="shared" si="16"/>
        <v>8766773.0999999978</v>
      </c>
      <c r="D50" s="17">
        <f t="shared" si="16"/>
        <v>20840480.199999999</v>
      </c>
      <c r="E50" s="17">
        <f t="shared" si="16"/>
        <v>51117.700000000063</v>
      </c>
      <c r="F50" s="17">
        <f>SUM(A50:E50)</f>
        <v>33237391.699999996</v>
      </c>
      <c r="H50" s="17">
        <f>F50+G50</f>
        <v>33237391.699999996</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ht="14.25" customHeight="1">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6565185.9000000004</v>
      </c>
      <c r="L53" s="16">
        <f t="shared" ref="L53:O53" si="17">B49</f>
        <v>1153032.4000000001</v>
      </c>
      <c r="M53" s="16">
        <f t="shared" si="17"/>
        <v>9193535.3999999985</v>
      </c>
      <c r="N53" s="16">
        <f t="shared" si="17"/>
        <v>21457647.699999999</v>
      </c>
      <c r="O53" s="16">
        <f t="shared" si="17"/>
        <v>67136.800000000061</v>
      </c>
      <c r="P53" s="16">
        <f>SUM(K53:O53)</f>
        <v>38436538.199999996</v>
      </c>
      <c r="R53" s="16">
        <f>P53+Q53</f>
        <v>38436538.199999996</v>
      </c>
    </row>
    <row r="54" spans="1:20">
      <c r="A54" s="16">
        <f>A55+A56+A57+A58</f>
        <v>2314309.3000000003</v>
      </c>
      <c r="B54" s="16">
        <f t="shared" ref="B54:E54" si="18">B55+B56+B57+B58</f>
        <v>335617.5</v>
      </c>
      <c r="C54" s="16">
        <f t="shared" si="18"/>
        <v>2469069.9000000004</v>
      </c>
      <c r="D54" s="16">
        <f t="shared" si="18"/>
        <v>1715973.1</v>
      </c>
      <c r="E54" s="16">
        <f t="shared" si="18"/>
        <v>614.20000000000005</v>
      </c>
      <c r="F54" s="16">
        <f>SUM(A54:E54)</f>
        <v>6835584.0000000009</v>
      </c>
      <c r="G54" s="16">
        <v>382349.6</v>
      </c>
      <c r="H54" s="16">
        <f>F54+G54</f>
        <v>7217933.6000000006</v>
      </c>
      <c r="I54" s="24"/>
      <c r="J54" s="40" t="s">
        <v>159</v>
      </c>
      <c r="K54" s="16">
        <f>K55+K56+K57+K58</f>
        <v>163780.6</v>
      </c>
      <c r="L54" s="16">
        <f t="shared" ref="L54:O54" si="19">L55+L56+L57+L58</f>
        <v>339152.4</v>
      </c>
      <c r="M54" s="16">
        <f t="shared" si="19"/>
        <v>3504239.8999999994</v>
      </c>
      <c r="N54" s="16">
        <f t="shared" si="19"/>
        <v>2506677.5</v>
      </c>
      <c r="O54" s="16">
        <f t="shared" si="19"/>
        <v>614.20000000000005</v>
      </c>
      <c r="P54" s="16">
        <f t="shared" ref="P54:P61" si="20">SUM(K54:O54)</f>
        <v>6514464.5999999996</v>
      </c>
      <c r="Q54" s="16">
        <v>703469</v>
      </c>
      <c r="R54" s="16">
        <f t="shared" ref="R54:R61" si="21">P54+Q54</f>
        <v>7217933.5999999996</v>
      </c>
      <c r="S54" s="64"/>
    </row>
    <row r="55" spans="1:20" ht="23.25">
      <c r="A55" s="16">
        <v>2020236.4</v>
      </c>
      <c r="B55" s="16">
        <v>140762.5</v>
      </c>
      <c r="C55" s="16"/>
      <c r="D55" s="16">
        <v>29086</v>
      </c>
      <c r="E55" s="16"/>
      <c r="F55" s="16">
        <f t="shared" ref="F55:F57" si="22">SUM(A55:E55)</f>
        <v>2190084.9</v>
      </c>
      <c r="H55" s="16">
        <f t="shared" ref="H55:H57" si="23">F55+G55</f>
        <v>2190084.9</v>
      </c>
      <c r="I55" s="24" t="s">
        <v>20</v>
      </c>
      <c r="J55" s="40" t="s">
        <v>160</v>
      </c>
      <c r="M55" s="16">
        <v>2190084.9</v>
      </c>
      <c r="P55" s="16">
        <f t="shared" si="20"/>
        <v>2190084.9</v>
      </c>
      <c r="R55" s="16">
        <f t="shared" si="21"/>
        <v>2190084.9</v>
      </c>
      <c r="S55" s="64"/>
      <c r="T55" s="64"/>
    </row>
    <row r="56" spans="1:20">
      <c r="A56" s="16"/>
      <c r="B56" s="16"/>
      <c r="C56" s="16"/>
      <c r="D56" s="16">
        <v>1266041</v>
      </c>
      <c r="E56" s="16"/>
      <c r="F56" s="16">
        <f t="shared" si="22"/>
        <v>1266041</v>
      </c>
      <c r="H56" s="16">
        <f t="shared" si="23"/>
        <v>1266041</v>
      </c>
      <c r="I56" s="24" t="s">
        <v>21</v>
      </c>
      <c r="J56" s="40" t="s">
        <v>161</v>
      </c>
      <c r="K56" s="16">
        <v>133439.20000000001</v>
      </c>
      <c r="L56" s="16">
        <v>190920.9</v>
      </c>
      <c r="M56" s="16">
        <v>941066.7</v>
      </c>
      <c r="N56" s="16">
        <v>0</v>
      </c>
      <c r="O56" s="16">
        <v>614.20000000000005</v>
      </c>
      <c r="P56" s="16">
        <f t="shared" si="20"/>
        <v>1266040.9999999998</v>
      </c>
      <c r="R56" s="16">
        <f t="shared" si="21"/>
        <v>1266040.9999999998</v>
      </c>
      <c r="T56" s="64"/>
    </row>
    <row r="57" spans="1:20" ht="23.25">
      <c r="A57" s="16">
        <v>133439.20000000001</v>
      </c>
      <c r="B57" s="16">
        <v>116900</v>
      </c>
      <c r="C57" s="16">
        <v>1101985.5</v>
      </c>
      <c r="D57" s="16"/>
      <c r="E57" s="16">
        <v>614.20000000000005</v>
      </c>
      <c r="F57" s="16">
        <f t="shared" si="22"/>
        <v>1352938.9</v>
      </c>
      <c r="H57" s="16">
        <f t="shared" si="23"/>
        <v>1352938.9</v>
      </c>
      <c r="I57" s="24" t="s">
        <v>22</v>
      </c>
      <c r="J57" s="51" t="s">
        <v>162</v>
      </c>
      <c r="M57" s="65"/>
      <c r="N57" s="16">
        <v>1352938.9</v>
      </c>
      <c r="P57" s="16">
        <f t="shared" si="20"/>
        <v>1352938.9</v>
      </c>
      <c r="R57" s="16">
        <f t="shared" si="21"/>
        <v>1352938.9</v>
      </c>
    </row>
    <row r="58" spans="1:20">
      <c r="A58" s="16">
        <v>160633.70000000001</v>
      </c>
      <c r="B58" s="16">
        <v>77955</v>
      </c>
      <c r="C58" s="16">
        <v>1367084.4000000001</v>
      </c>
      <c r="D58" s="16">
        <v>420846.1</v>
      </c>
      <c r="E58" s="16">
        <v>0</v>
      </c>
      <c r="F58" s="16">
        <f>SUM(A58:E58)</f>
        <v>2026519.2000000002</v>
      </c>
      <c r="G58" s="16"/>
      <c r="H58" s="16">
        <f>F58+G58</f>
        <v>2026519.2000000002</v>
      </c>
      <c r="I58" s="24" t="s">
        <v>23</v>
      </c>
      <c r="J58" s="52" t="s">
        <v>163</v>
      </c>
      <c r="K58" s="16">
        <v>30341.4</v>
      </c>
      <c r="L58" s="16">
        <v>148231.5</v>
      </c>
      <c r="M58" s="16">
        <v>373088.3</v>
      </c>
      <c r="N58" s="16">
        <v>1153738.6000000001</v>
      </c>
      <c r="O58" s="16">
        <v>0</v>
      </c>
      <c r="P58" s="16">
        <f t="shared" si="20"/>
        <v>1705399.8</v>
      </c>
      <c r="R58" s="16">
        <f t="shared" si="21"/>
        <v>1705399.8</v>
      </c>
    </row>
    <row r="59" spans="1:20" ht="23.25">
      <c r="A59" s="16">
        <v>30154.1</v>
      </c>
      <c r="B59" s="16">
        <v>9357.6</v>
      </c>
      <c r="C59" s="16">
        <v>3566.8</v>
      </c>
      <c r="D59" s="16">
        <v>100697.4</v>
      </c>
      <c r="E59" s="16"/>
      <c r="F59" s="16">
        <f t="shared" ref="F59:F61" si="24">SUM(A59:E59)</f>
        <v>143775.9</v>
      </c>
      <c r="H59" s="16">
        <f t="shared" ref="H59:H61" si="25">F59+G59</f>
        <v>143775.9</v>
      </c>
      <c r="I59" s="24" t="s">
        <v>24</v>
      </c>
      <c r="J59" s="52" t="s">
        <v>164</v>
      </c>
      <c r="L59" s="16">
        <v>143775.9</v>
      </c>
      <c r="P59" s="16">
        <f t="shared" si="20"/>
        <v>143775.9</v>
      </c>
      <c r="R59" s="16">
        <f t="shared" si="21"/>
        <v>143775.9</v>
      </c>
    </row>
    <row r="60" spans="1:20">
      <c r="A60" s="16"/>
      <c r="B60" s="16">
        <v>56872.7</v>
      </c>
      <c r="C60" s="16"/>
      <c r="D60" s="16"/>
      <c r="E60" s="16"/>
      <c r="F60" s="16">
        <f t="shared" si="24"/>
        <v>56872.7</v>
      </c>
      <c r="H60" s="16">
        <f t="shared" si="25"/>
        <v>56872.7</v>
      </c>
      <c r="I60" s="24" t="s">
        <v>25</v>
      </c>
      <c r="J60" s="52" t="s">
        <v>165</v>
      </c>
      <c r="K60" s="16">
        <v>10619.7</v>
      </c>
      <c r="L60" s="16">
        <v>-563</v>
      </c>
      <c r="M60" s="16">
        <v>563</v>
      </c>
      <c r="N60" s="16">
        <v>46253</v>
      </c>
      <c r="O60" s="16"/>
      <c r="P60" s="16">
        <f t="shared" si="20"/>
        <v>56872.7</v>
      </c>
      <c r="R60" s="16">
        <f t="shared" si="21"/>
        <v>56872.7</v>
      </c>
    </row>
    <row r="61" spans="1:20" ht="23.25">
      <c r="A61" s="16">
        <v>130479.6</v>
      </c>
      <c r="B61" s="16">
        <v>11724.7</v>
      </c>
      <c r="C61" s="16">
        <v>1363517.6</v>
      </c>
      <c r="D61" s="16">
        <v>320148.7</v>
      </c>
      <c r="E61" s="16"/>
      <c r="F61" s="16">
        <f t="shared" si="24"/>
        <v>1825870.6</v>
      </c>
      <c r="H61" s="16">
        <f t="shared" si="25"/>
        <v>1825870.6</v>
      </c>
      <c r="I61" s="24" t="s">
        <v>26</v>
      </c>
      <c r="J61" s="52" t="s">
        <v>166</v>
      </c>
      <c r="K61" s="16">
        <v>19721.7</v>
      </c>
      <c r="L61" s="16">
        <v>5018.6000000000004</v>
      </c>
      <c r="M61" s="16">
        <v>372525.3</v>
      </c>
      <c r="N61" s="16">
        <v>1107485.6000000001</v>
      </c>
      <c r="O61" s="16"/>
      <c r="P61" s="16">
        <f t="shared" si="20"/>
        <v>1504751.2000000002</v>
      </c>
      <c r="R61" s="16">
        <f t="shared" si="21"/>
        <v>1504751.2000000002</v>
      </c>
    </row>
    <row r="62" spans="1:20" ht="23.25">
      <c r="A62" s="17">
        <f>K53+K54-A54</f>
        <v>4414657.1999999993</v>
      </c>
      <c r="B62" s="17">
        <f>L53+L54-B54</f>
        <v>1156567.3000000003</v>
      </c>
      <c r="C62" s="17">
        <f>M53+M54-C54</f>
        <v>10228705.399999997</v>
      </c>
      <c r="D62" s="17">
        <f>N53+N54-D54</f>
        <v>22248352.099999998</v>
      </c>
      <c r="E62" s="17">
        <f>O53+O54-E54</f>
        <v>67136.800000000061</v>
      </c>
      <c r="F62" s="17">
        <f>SUM(A62:E62)</f>
        <v>38115418.79999999</v>
      </c>
      <c r="G62" s="16"/>
      <c r="H62" s="17">
        <f>F62+G62</f>
        <v>38115418.79999999</v>
      </c>
      <c r="I62" s="46" t="s">
        <v>27</v>
      </c>
      <c r="J62" s="49" t="s">
        <v>167</v>
      </c>
    </row>
    <row r="63" spans="1:20">
      <c r="A63" s="17">
        <f>A62-A81</f>
        <v>338308.09999999916</v>
      </c>
      <c r="B63" s="17">
        <f t="shared" ref="B63:E63" si="26">B62-B81</f>
        <v>1093718.8000000003</v>
      </c>
      <c r="C63" s="17">
        <f t="shared" si="26"/>
        <v>9801943.0999999959</v>
      </c>
      <c r="D63" s="17">
        <f t="shared" si="26"/>
        <v>21631184.599999998</v>
      </c>
      <c r="E63" s="17">
        <f t="shared" si="26"/>
        <v>51117.700000000063</v>
      </c>
      <c r="F63" s="17">
        <f>SUM(A63:E63)</f>
        <v>32916272.299999993</v>
      </c>
      <c r="G63" s="16"/>
      <c r="H63" s="17">
        <f>F63+G63</f>
        <v>32916272.299999993</v>
      </c>
      <c r="I63" s="46" t="s">
        <v>54</v>
      </c>
      <c r="J63" s="49" t="s">
        <v>168</v>
      </c>
    </row>
    <row r="64" spans="1:20" ht="15" customHeight="1">
      <c r="A64" s="91" t="s">
        <v>170</v>
      </c>
      <c r="B64" s="91"/>
      <c r="C64" s="91"/>
      <c r="D64" s="91"/>
      <c r="E64" s="91"/>
      <c r="F64" s="91"/>
      <c r="G64" s="91"/>
      <c r="H64" s="91"/>
      <c r="I64" s="91"/>
      <c r="J64" s="91"/>
      <c r="K64" s="91"/>
      <c r="L64" s="91"/>
      <c r="M64" s="91"/>
      <c r="N64" s="91"/>
      <c r="O64" s="91"/>
      <c r="P64" s="91"/>
      <c r="Q64" s="91"/>
      <c r="R64" s="91"/>
      <c r="S64" s="64"/>
    </row>
    <row r="65" spans="1:18">
      <c r="A65" s="94" t="s">
        <v>120</v>
      </c>
      <c r="B65" s="94"/>
      <c r="C65" s="94"/>
      <c r="D65" s="94"/>
      <c r="E65" s="94"/>
      <c r="F65" s="94"/>
      <c r="G65" s="94"/>
      <c r="H65" s="94"/>
      <c r="I65" s="94"/>
      <c r="J65" s="95" t="s">
        <v>121</v>
      </c>
      <c r="K65" s="95"/>
      <c r="L65" s="95"/>
      <c r="M65" s="95"/>
      <c r="N65" s="95"/>
      <c r="O65" s="95"/>
      <c r="P65" s="95"/>
      <c r="Q65" s="95"/>
      <c r="R65" s="95"/>
    </row>
    <row r="66" spans="1:18" ht="15" customHeight="1">
      <c r="I66" s="24" t="s">
        <v>19</v>
      </c>
      <c r="J66" s="40" t="s">
        <v>167</v>
      </c>
      <c r="K66" s="16">
        <f>A62</f>
        <v>4414657.1999999993</v>
      </c>
      <c r="L66" s="16">
        <f t="shared" ref="L66:O66" si="27">B62</f>
        <v>1156567.3000000003</v>
      </c>
      <c r="M66" s="16">
        <f t="shared" si="27"/>
        <v>10228705.399999997</v>
      </c>
      <c r="N66" s="16">
        <f t="shared" si="27"/>
        <v>22248352.099999998</v>
      </c>
      <c r="O66" s="16">
        <f t="shared" si="27"/>
        <v>67136.800000000061</v>
      </c>
      <c r="P66" s="16">
        <f>SUM(K66:O66)</f>
        <v>38115418.79999999</v>
      </c>
      <c r="R66" s="16">
        <f>P66+Q66</f>
        <v>38115418.79999999</v>
      </c>
    </row>
    <row r="67" spans="1:18" ht="24.75" customHeight="1">
      <c r="C67" s="16">
        <v>2284955.7000000002</v>
      </c>
      <c r="D67" s="16"/>
      <c r="E67" s="16">
        <v>470167.5</v>
      </c>
      <c r="F67" s="16">
        <f>SUM(A67:E67)</f>
        <v>2755123.2000000002</v>
      </c>
      <c r="G67" s="16"/>
      <c r="H67" s="16">
        <f>F67+G67</f>
        <v>2755123.2000000002</v>
      </c>
      <c r="I67" s="24" t="s">
        <v>28</v>
      </c>
      <c r="J67" s="40" t="s">
        <v>171</v>
      </c>
      <c r="N67" s="16">
        <v>2755123.2000000002</v>
      </c>
    </row>
    <row r="68" spans="1:18" ht="23.25">
      <c r="A68" s="17">
        <f>K66+K67-A67</f>
        <v>4414657.1999999993</v>
      </c>
      <c r="B68" s="17">
        <f>L66+L67-B67</f>
        <v>1156567.3000000003</v>
      </c>
      <c r="C68" s="17">
        <f>M66+M67-C67</f>
        <v>7943749.6999999965</v>
      </c>
      <c r="D68" s="17">
        <f>N66+N67-D67</f>
        <v>25003475.299999997</v>
      </c>
      <c r="E68" s="17">
        <f>O66+O67-E67</f>
        <v>-403030.69999999995</v>
      </c>
      <c r="F68" s="17">
        <f>SUM(A68:E68)</f>
        <v>38115418.79999999</v>
      </c>
      <c r="G68" s="16"/>
      <c r="H68" s="16">
        <f>F68+G68</f>
        <v>38115418.79999999</v>
      </c>
      <c r="I68" s="46" t="s">
        <v>29</v>
      </c>
      <c r="J68" s="49" t="s">
        <v>172</v>
      </c>
    </row>
    <row r="69" spans="1:18" ht="15" customHeight="1">
      <c r="A69" s="91" t="s">
        <v>173</v>
      </c>
      <c r="B69" s="91"/>
      <c r="C69" s="91"/>
      <c r="D69" s="91"/>
      <c r="E69" s="91"/>
      <c r="F69" s="91"/>
      <c r="G69" s="91"/>
      <c r="H69" s="91"/>
      <c r="I69" s="91"/>
      <c r="J69" s="91"/>
      <c r="K69" s="91"/>
      <c r="L69" s="91"/>
      <c r="M69" s="91"/>
      <c r="N69" s="91"/>
      <c r="O69" s="91"/>
      <c r="P69" s="91"/>
      <c r="Q69" s="91"/>
      <c r="R69" s="91"/>
    </row>
    <row r="70" spans="1:18" ht="15" customHeight="1">
      <c r="A70" s="94" t="s">
        <v>120</v>
      </c>
      <c r="B70" s="94"/>
      <c r="C70" s="94"/>
      <c r="D70" s="94"/>
      <c r="E70" s="94"/>
      <c r="F70" s="94"/>
      <c r="G70" s="94"/>
      <c r="H70" s="94"/>
      <c r="I70" s="94"/>
      <c r="J70" s="95" t="s">
        <v>121</v>
      </c>
      <c r="K70" s="95"/>
      <c r="L70" s="95"/>
      <c r="M70" s="95"/>
      <c r="N70" s="95"/>
      <c r="O70" s="95"/>
      <c r="P70" s="95"/>
      <c r="Q70" s="95"/>
      <c r="R70" s="95"/>
    </row>
    <row r="71" spans="1:18">
      <c r="I71" s="24" t="s">
        <v>27</v>
      </c>
      <c r="J71" s="40" t="s">
        <v>167</v>
      </c>
      <c r="K71" s="16">
        <f>A62</f>
        <v>4414657.1999999993</v>
      </c>
      <c r="L71" s="16">
        <f t="shared" ref="L71:O71" si="28">B62</f>
        <v>1156567.3000000003</v>
      </c>
      <c r="M71" s="16">
        <f t="shared" si="28"/>
        <v>10228705.399999997</v>
      </c>
      <c r="N71" s="16">
        <f t="shared" si="28"/>
        <v>22248352.099999998</v>
      </c>
      <c r="O71" s="16">
        <f t="shared" si="28"/>
        <v>67136.800000000061</v>
      </c>
      <c r="P71" s="16">
        <f>SUM(K71:O71)</f>
        <v>38115418.79999999</v>
      </c>
      <c r="R71" s="16">
        <f>P71+Q71</f>
        <v>38115418.79999999</v>
      </c>
    </row>
    <row r="72" spans="1:18" ht="23.25">
      <c r="B72" s="16">
        <v>874877</v>
      </c>
      <c r="F72" s="16">
        <f>SUM(A72:E72)</f>
        <v>874877</v>
      </c>
      <c r="G72" s="16"/>
      <c r="H72" s="16">
        <f>F72+G72</f>
        <v>874877</v>
      </c>
      <c r="I72" s="24" t="s">
        <v>30</v>
      </c>
      <c r="J72" s="40" t="s">
        <v>174</v>
      </c>
      <c r="N72" s="16">
        <v>874877</v>
      </c>
      <c r="P72" s="16">
        <f t="shared" ref="P72" si="29">SUM(K72:O72)</f>
        <v>874877</v>
      </c>
      <c r="R72" s="16">
        <f t="shared" ref="R72" si="30">P72+Q72</f>
        <v>874877</v>
      </c>
    </row>
    <row r="73" spans="1:18" ht="23.25">
      <c r="C73" s="16">
        <v>4755939.3</v>
      </c>
      <c r="D73" s="16">
        <v>21491895.399999999</v>
      </c>
      <c r="E73" s="16">
        <v>470167.5</v>
      </c>
      <c r="F73" s="16">
        <f>SUM(A73:E73)</f>
        <v>26718002.199999999</v>
      </c>
      <c r="G73" s="16"/>
      <c r="H73" s="16">
        <f>F73+G73</f>
        <v>26718002.199999999</v>
      </c>
      <c r="I73" s="24" t="s">
        <v>31</v>
      </c>
      <c r="J73" s="40" t="s">
        <v>124</v>
      </c>
      <c r="P73" s="16"/>
      <c r="R73" s="16"/>
    </row>
    <row r="74" spans="1:18">
      <c r="A74" s="17">
        <f>K71+K72-A72-A73</f>
        <v>4414657.1999999993</v>
      </c>
      <c r="B74" s="17">
        <f>L71+L72-B72-B73</f>
        <v>281690.30000000028</v>
      </c>
      <c r="C74" s="17">
        <f>M71+M72-C72-C73</f>
        <v>5472766.0999999968</v>
      </c>
      <c r="D74" s="17">
        <f>N71+N72-D72-D73</f>
        <v>1631333.6999999993</v>
      </c>
      <c r="E74" s="17">
        <f>O71+O72-E72-E73</f>
        <v>-403030.69999999995</v>
      </c>
      <c r="F74" s="17">
        <f>SUM(A74:E74)</f>
        <v>11397416.599999998</v>
      </c>
      <c r="G74" s="16"/>
      <c r="H74" s="17">
        <f>F74+G74</f>
        <v>11397416.599999998</v>
      </c>
      <c r="I74" s="24" t="s">
        <v>32</v>
      </c>
      <c r="J74" s="49" t="s">
        <v>175</v>
      </c>
    </row>
    <row r="75" spans="1:18">
      <c r="A75" s="17">
        <f>A74-A81</f>
        <v>338308.09999999916</v>
      </c>
      <c r="B75" s="17">
        <f t="shared" ref="B75:E75" si="31">B74-B81</f>
        <v>218841.80000000028</v>
      </c>
      <c r="C75" s="17">
        <f t="shared" si="31"/>
        <v>5046003.799999997</v>
      </c>
      <c r="D75" s="17">
        <f t="shared" si="31"/>
        <v>1014166.1999999993</v>
      </c>
      <c r="E75" s="17">
        <f t="shared" si="31"/>
        <v>-419049.79999999993</v>
      </c>
      <c r="F75" s="17">
        <f>SUM(A75:E75)</f>
        <v>6198270.0999999959</v>
      </c>
      <c r="G75" s="16"/>
      <c r="H75" s="17">
        <f>F75+G75</f>
        <v>6198270.0999999959</v>
      </c>
      <c r="I75" s="46" t="s">
        <v>55</v>
      </c>
      <c r="J75" s="49" t="s">
        <v>176</v>
      </c>
    </row>
    <row r="76" spans="1:18" ht="15" customHeight="1">
      <c r="A76" s="91" t="s">
        <v>177</v>
      </c>
      <c r="B76" s="91"/>
      <c r="C76" s="91"/>
      <c r="D76" s="91"/>
      <c r="E76" s="91"/>
      <c r="F76" s="91"/>
      <c r="G76" s="91"/>
      <c r="H76" s="91"/>
      <c r="I76" s="91"/>
      <c r="J76" s="91"/>
      <c r="K76" s="91"/>
      <c r="L76" s="91"/>
      <c r="M76" s="91"/>
      <c r="N76" s="91"/>
      <c r="O76" s="91"/>
      <c r="P76" s="91"/>
      <c r="Q76" s="91"/>
      <c r="R76" s="91"/>
    </row>
    <row r="77" spans="1:18">
      <c r="A77" s="92" t="s">
        <v>182</v>
      </c>
      <c r="B77" s="92"/>
      <c r="C77" s="92"/>
      <c r="D77" s="92"/>
      <c r="E77" s="92"/>
      <c r="F77" s="92"/>
      <c r="G77" s="92"/>
      <c r="H77" s="92"/>
      <c r="I77" s="92"/>
      <c r="J77" s="93" t="s">
        <v>185</v>
      </c>
      <c r="K77" s="93"/>
      <c r="L77" s="93"/>
      <c r="M77" s="93"/>
      <c r="N77" s="93"/>
      <c r="O77" s="93"/>
      <c r="P77" s="93"/>
      <c r="Q77" s="93"/>
      <c r="R77" s="93"/>
    </row>
    <row r="78" spans="1:18">
      <c r="I78" s="24" t="s">
        <v>32</v>
      </c>
      <c r="J78" s="40" t="s">
        <v>175</v>
      </c>
      <c r="K78" s="16">
        <f>A74</f>
        <v>4414657.1999999993</v>
      </c>
      <c r="L78" s="16">
        <f t="shared" ref="L78:O78" si="32">B74</f>
        <v>281690.30000000028</v>
      </c>
      <c r="M78" s="16">
        <f t="shared" si="32"/>
        <v>5472766.0999999968</v>
      </c>
      <c r="N78" s="16">
        <f t="shared" si="32"/>
        <v>1631333.6999999993</v>
      </c>
      <c r="O78" s="16">
        <f t="shared" si="32"/>
        <v>-403030.69999999995</v>
      </c>
      <c r="P78" s="16">
        <f>SUM(K78:O78)</f>
        <v>11397416.599999998</v>
      </c>
      <c r="R78" s="16">
        <f>P78+Q78</f>
        <v>11397416.599999998</v>
      </c>
    </row>
    <row r="79" spans="1:18">
      <c r="A79" s="16">
        <f>A80+A82</f>
        <v>9626145.5</v>
      </c>
      <c r="B79" s="16">
        <f t="shared" ref="B79:E79" si="33">B80+B82</f>
        <v>166267.79999999999</v>
      </c>
      <c r="C79" s="16">
        <f t="shared" si="33"/>
        <v>862564.89999999991</v>
      </c>
      <c r="D79" s="16">
        <f t="shared" si="33"/>
        <v>739987</v>
      </c>
      <c r="E79" s="16">
        <f t="shared" si="33"/>
        <v>14944.3</v>
      </c>
      <c r="F79" s="16">
        <f>SUM(A79:E79)</f>
        <v>11409909.500000002</v>
      </c>
      <c r="H79" s="16">
        <f>F79+G79</f>
        <v>11409909.500000002</v>
      </c>
      <c r="I79" s="24" t="s">
        <v>49</v>
      </c>
      <c r="J79" s="40" t="s">
        <v>183</v>
      </c>
      <c r="K79" s="16"/>
      <c r="L79" s="16"/>
      <c r="M79" s="16"/>
      <c r="N79" s="16"/>
      <c r="O79" s="16"/>
      <c r="P79" s="16"/>
      <c r="R79" s="16"/>
    </row>
    <row r="80" spans="1:18">
      <c r="A80" s="16">
        <v>7562917.7999999998</v>
      </c>
      <c r="B80" s="16">
        <v>166267.79999999999</v>
      </c>
      <c r="C80" s="16">
        <v>870794.7</v>
      </c>
      <c r="D80" s="16">
        <v>739987</v>
      </c>
      <c r="E80" s="16">
        <v>14944.3</v>
      </c>
      <c r="F80" s="16">
        <f t="shared" ref="F80:F82" si="34">SUM(A80:E80)</f>
        <v>9354911.5999999996</v>
      </c>
      <c r="G80" s="16"/>
      <c r="H80" s="16">
        <f>F80+G80</f>
        <v>9354911.5999999996</v>
      </c>
      <c r="I80" s="24" t="s">
        <v>35</v>
      </c>
      <c r="J80" s="40" t="s">
        <v>127</v>
      </c>
      <c r="K80" s="16"/>
      <c r="L80" s="16"/>
      <c r="M80" s="16"/>
      <c r="N80" s="16"/>
      <c r="O80" s="16"/>
      <c r="P80" s="16"/>
      <c r="R80" s="16"/>
    </row>
    <row r="81" spans="1:19">
      <c r="A81" s="16">
        <v>4076349.1</v>
      </c>
      <c r="B81" s="16">
        <v>62848.5</v>
      </c>
      <c r="C81" s="16">
        <v>426762.3</v>
      </c>
      <c r="D81" s="16">
        <v>617167.5</v>
      </c>
      <c r="E81" s="16">
        <v>16019.1</v>
      </c>
      <c r="F81" s="16">
        <f t="shared" si="34"/>
        <v>5199146.5</v>
      </c>
      <c r="G81" s="16"/>
      <c r="H81" s="16">
        <f t="shared" ref="H81:H82" si="35">F81+G81</f>
        <v>5199146.5</v>
      </c>
      <c r="I81" s="24" t="s">
        <v>47</v>
      </c>
      <c r="J81" s="40" t="s">
        <v>178</v>
      </c>
      <c r="K81" s="16"/>
      <c r="L81" s="16"/>
      <c r="M81" s="16"/>
      <c r="N81" s="16"/>
      <c r="O81" s="16"/>
      <c r="P81" s="16"/>
      <c r="R81" s="16"/>
    </row>
    <row r="82" spans="1:19">
      <c r="A82" s="16">
        <v>2063227.7</v>
      </c>
      <c r="B82" s="16">
        <v>0</v>
      </c>
      <c r="C82" s="16">
        <v>-8229.7999999999993</v>
      </c>
      <c r="D82" s="16">
        <v>0</v>
      </c>
      <c r="E82" s="16">
        <v>0</v>
      </c>
      <c r="F82" s="16">
        <f t="shared" si="34"/>
        <v>2054997.9</v>
      </c>
      <c r="G82" s="16"/>
      <c r="H82" s="16">
        <f t="shared" si="35"/>
        <v>2054997.9</v>
      </c>
      <c r="I82" s="24" t="s">
        <v>50</v>
      </c>
      <c r="J82" s="40" t="s">
        <v>128</v>
      </c>
      <c r="K82" s="16"/>
      <c r="L82" s="16"/>
      <c r="M82" s="16"/>
      <c r="N82" s="16"/>
      <c r="O82" s="16"/>
      <c r="P82" s="16"/>
      <c r="R82" s="16"/>
    </row>
    <row r="83" spans="1:19">
      <c r="F83" s="16"/>
      <c r="G83" s="16"/>
      <c r="H83" s="16"/>
      <c r="I83" s="24" t="s">
        <v>33</v>
      </c>
      <c r="J83" s="40" t="s">
        <v>179</v>
      </c>
      <c r="K83" s="16">
        <v>35803.5</v>
      </c>
      <c r="L83" s="16">
        <v>0</v>
      </c>
      <c r="M83" s="16">
        <v>557.9</v>
      </c>
      <c r="N83" s="16">
        <v>0</v>
      </c>
      <c r="O83" s="16">
        <v>0</v>
      </c>
      <c r="P83" s="16">
        <f>SUM(K83:O83)</f>
        <v>36361.4</v>
      </c>
      <c r="Q83" s="16">
        <v>1791.7</v>
      </c>
      <c r="R83" s="16">
        <f>P83+Q83</f>
        <v>38153.1</v>
      </c>
    </row>
    <row r="84" spans="1:19">
      <c r="I84" s="24" t="s">
        <v>34</v>
      </c>
      <c r="J84" s="40" t="s">
        <v>180</v>
      </c>
      <c r="K84" s="16">
        <v>1791.7</v>
      </c>
      <c r="L84" s="16">
        <v>0</v>
      </c>
      <c r="M84" s="16">
        <v>0</v>
      </c>
      <c r="N84" s="16">
        <v>0</v>
      </c>
      <c r="O84" s="16">
        <v>0</v>
      </c>
      <c r="P84" s="16">
        <f>SUM(K84:O84)</f>
        <v>1791.7</v>
      </c>
      <c r="Q84" s="16">
        <v>36361.4</v>
      </c>
      <c r="R84" s="16">
        <f>P84+Q84</f>
        <v>38153.1</v>
      </c>
      <c r="S84" s="64"/>
    </row>
    <row r="85" spans="1:19" ht="34.5">
      <c r="I85" s="24"/>
      <c r="J85" s="49" t="s">
        <v>184</v>
      </c>
      <c r="K85" s="16">
        <f>K78+K83-K84</f>
        <v>4448668.9999999991</v>
      </c>
      <c r="L85" s="16">
        <f t="shared" ref="L85:O85" si="36">L78+L83-L84</f>
        <v>281690.30000000028</v>
      </c>
      <c r="M85" s="16">
        <f t="shared" si="36"/>
        <v>5473323.9999999972</v>
      </c>
      <c r="N85" s="16">
        <f t="shared" si="36"/>
        <v>1631333.6999999993</v>
      </c>
      <c r="O85" s="16">
        <f t="shared" si="36"/>
        <v>-403030.69999999995</v>
      </c>
      <c r="P85" s="16">
        <f>SUM(K85:O85)</f>
        <v>11431986.299999997</v>
      </c>
      <c r="R85" s="16">
        <f>P85+Q85</f>
        <v>11431986.299999997</v>
      </c>
    </row>
    <row r="86" spans="1:19" s="66" customFormat="1" ht="23.25">
      <c r="A86" s="20">
        <f>K85-A79</f>
        <v>-5177476.5000000009</v>
      </c>
      <c r="B86" s="20">
        <f>L85-B79</f>
        <v>115422.50000000029</v>
      </c>
      <c r="C86" s="20">
        <f>M85-C79</f>
        <v>4610759.0999999978</v>
      </c>
      <c r="D86" s="20">
        <f>N85-D79</f>
        <v>891346.69999999925</v>
      </c>
      <c r="E86" s="20">
        <f>O85-E79</f>
        <v>-417974.99999999994</v>
      </c>
      <c r="F86" s="20">
        <f>SUM(A86:E86)-F22</f>
        <v>-1105449.0999999987</v>
      </c>
      <c r="G86" s="20">
        <f>Q17-G14+Q45-G45+Q48-G48+Q54-G54+Q83-Q84</f>
        <v>1105449.1000000003</v>
      </c>
      <c r="H86" s="20">
        <f>F86+G86</f>
        <v>0</v>
      </c>
      <c r="I86" s="53" t="s">
        <v>37</v>
      </c>
      <c r="J86" s="54" t="s">
        <v>181</v>
      </c>
      <c r="K86" s="81"/>
      <c r="L86" s="81"/>
      <c r="M86" s="81"/>
      <c r="N86" s="81"/>
      <c r="O86" s="81"/>
      <c r="P86" s="81"/>
      <c r="Q86" s="23"/>
      <c r="R86" s="23"/>
    </row>
    <row r="90" spans="1:19">
      <c r="G90" s="16"/>
    </row>
  </sheetData>
  <mergeCells count="28">
    <mergeCell ref="A6:I6"/>
    <mergeCell ref="J6:R6"/>
    <mergeCell ref="H3:H4"/>
    <mergeCell ref="I3:I4"/>
    <mergeCell ref="J3:J4"/>
    <mergeCell ref="R3:R4"/>
    <mergeCell ref="A5:R5"/>
    <mergeCell ref="A25:R25"/>
    <mergeCell ref="A26:I26"/>
    <mergeCell ref="J26:R26"/>
    <mergeCell ref="A31:R31"/>
    <mergeCell ref="A32:I32"/>
    <mergeCell ref="J32:R32"/>
    <mergeCell ref="A42:R42"/>
    <mergeCell ref="A43:I43"/>
    <mergeCell ref="J43:R43"/>
    <mergeCell ref="A51:R51"/>
    <mergeCell ref="A52:I52"/>
    <mergeCell ref="J52:R52"/>
    <mergeCell ref="A76:R76"/>
    <mergeCell ref="A77:I77"/>
    <mergeCell ref="J77:R77"/>
    <mergeCell ref="A64:R64"/>
    <mergeCell ref="A65:I65"/>
    <mergeCell ref="J65:R65"/>
    <mergeCell ref="A69:R69"/>
    <mergeCell ref="A70:I70"/>
    <mergeCell ref="J70:R70"/>
  </mergeCells>
  <pageMargins left="0" right="0" top="0.15748031496062992" bottom="0.19685039370078741" header="0.31496062992125984" footer="0.31496062992125984"/>
  <pageSetup paperSize="9" scale="72" fitToHeight="0" orientation="landscape" r:id="rId1"/>
  <rowBreaks count="1" manualBreakCount="1">
    <brk id="5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0"/>
  <sheetViews>
    <sheetView workbookViewId="0">
      <pane ySplit="4" topLeftCell="A5" activePane="bottomLeft" state="frozen"/>
      <selection pane="bottomLeft" activeCell="A10" sqref="A10"/>
    </sheetView>
  </sheetViews>
  <sheetFormatPr defaultRowHeight="15"/>
  <cols>
    <col min="1" max="1" width="11.5703125" style="18" customWidth="1"/>
    <col min="2" max="4" width="10.7109375" style="18" customWidth="1"/>
    <col min="5" max="5" width="9.140625" style="18" customWidth="1"/>
    <col min="6" max="6" width="11" style="18" customWidth="1"/>
    <col min="7" max="7" width="10.42578125" style="18" customWidth="1"/>
    <col min="8" max="8" width="10.28515625" style="18" customWidth="1"/>
    <col min="9" max="9" width="7.42578125" style="18" customWidth="1"/>
    <col min="10" max="10" width="22.85546875" style="79" customWidth="1"/>
    <col min="11" max="11" width="12.5703125" style="18" customWidth="1"/>
    <col min="12" max="12" width="12" style="18" customWidth="1"/>
    <col min="13" max="13" width="11.42578125" style="18" customWidth="1"/>
    <col min="14" max="14" width="11.85546875" style="18" customWidth="1"/>
    <col min="15" max="15" width="10" style="18" customWidth="1"/>
    <col min="16" max="16" width="10.7109375" style="18" customWidth="1"/>
    <col min="17" max="17" width="10.140625" style="18" customWidth="1"/>
    <col min="18" max="18" width="10.7109375" style="18" customWidth="1"/>
    <col min="19" max="19" width="12.42578125" style="37" bestFit="1" customWidth="1"/>
    <col min="20" max="20" width="10.42578125" style="37" bestFit="1" customWidth="1"/>
    <col min="21" max="16384" width="9.140625" style="37"/>
  </cols>
  <sheetData>
    <row r="1" spans="1:19">
      <c r="A1" s="36" t="s">
        <v>102</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45976236.899999999</v>
      </c>
      <c r="L7" s="16">
        <f t="shared" ref="L7:O7" si="0">L27</f>
        <v>1608957</v>
      </c>
      <c r="M7" s="16">
        <f t="shared" si="0"/>
        <v>4271864.5</v>
      </c>
      <c r="N7" s="16">
        <f t="shared" si="0"/>
        <v>9644048</v>
      </c>
      <c r="O7" s="16">
        <f t="shared" si="0"/>
        <v>359023.2</v>
      </c>
      <c r="P7" s="16">
        <f>SUM(K7:O7)</f>
        <v>61860129.600000001</v>
      </c>
      <c r="Q7" s="16"/>
      <c r="R7" s="16">
        <f>P7+Q7</f>
        <v>61860129.600000001</v>
      </c>
      <c r="S7" s="41"/>
    </row>
    <row r="8" spans="1:19">
      <c r="A8" s="16">
        <f>A28</f>
        <v>19076849.100000001</v>
      </c>
      <c r="B8" s="16">
        <f>B28</f>
        <v>409538.7</v>
      </c>
      <c r="C8" s="16">
        <f>C28</f>
        <v>2503765.6</v>
      </c>
      <c r="D8" s="16">
        <f>D28</f>
        <v>3120232.9</v>
      </c>
      <c r="E8" s="16">
        <f>E28</f>
        <v>98171.1</v>
      </c>
      <c r="F8" s="16">
        <f>SUM(A8:E8)</f>
        <v>25208557.400000002</v>
      </c>
      <c r="G8" s="16"/>
      <c r="H8" s="16">
        <f t="shared" ref="H8:H16" si="1">F8+G8</f>
        <v>25208557.400000002</v>
      </c>
      <c r="I8" s="39" t="s">
        <v>15</v>
      </c>
      <c r="J8" s="40" t="s">
        <v>123</v>
      </c>
      <c r="K8" s="16"/>
      <c r="L8" s="16"/>
      <c r="M8" s="16"/>
      <c r="N8" s="16"/>
      <c r="O8" s="16"/>
      <c r="P8" s="16"/>
      <c r="Q8" s="16"/>
      <c r="R8" s="16"/>
      <c r="S8" s="41"/>
    </row>
    <row r="9" spans="1:19" ht="23.25">
      <c r="A9" s="16"/>
      <c r="B9" s="16"/>
      <c r="C9" s="16">
        <f t="shared" ref="C9:E9" si="2">C10+C11</f>
        <v>4241218.0999999996</v>
      </c>
      <c r="D9" s="16">
        <f t="shared" si="2"/>
        <v>18805873.899999999</v>
      </c>
      <c r="E9" s="16">
        <f t="shared" si="2"/>
        <v>429963.5</v>
      </c>
      <c r="F9" s="16">
        <f t="shared" ref="F9:F13" si="3">SUM(A9:E9)</f>
        <v>23477055.5</v>
      </c>
      <c r="G9" s="16"/>
      <c r="H9" s="16">
        <f t="shared" si="1"/>
        <v>23477055.5</v>
      </c>
      <c r="I9" s="39" t="s">
        <v>31</v>
      </c>
      <c r="J9" s="40" t="s">
        <v>124</v>
      </c>
      <c r="K9" s="16"/>
      <c r="L9" s="16"/>
      <c r="M9" s="16"/>
      <c r="N9" s="16"/>
      <c r="O9" s="16"/>
      <c r="P9" s="16"/>
      <c r="Q9" s="16"/>
      <c r="R9" s="16"/>
    </row>
    <row r="10" spans="1:19" ht="23.25">
      <c r="A10" s="16"/>
      <c r="B10" s="16"/>
      <c r="C10" s="16">
        <v>2170880.5999999996</v>
      </c>
      <c r="D10" s="16">
        <v>18805873.899999999</v>
      </c>
      <c r="E10" s="16">
        <v>429963.5</v>
      </c>
      <c r="F10" s="16">
        <f t="shared" si="3"/>
        <v>21406718</v>
      </c>
      <c r="G10" s="16"/>
      <c r="H10" s="16">
        <f t="shared" si="1"/>
        <v>21406718</v>
      </c>
      <c r="I10" s="39"/>
      <c r="J10" s="42" t="s">
        <v>125</v>
      </c>
      <c r="K10" s="16"/>
      <c r="L10" s="16"/>
      <c r="M10" s="16"/>
      <c r="N10" s="16"/>
      <c r="O10" s="16"/>
      <c r="P10" s="16"/>
      <c r="Q10" s="16"/>
      <c r="R10" s="16"/>
    </row>
    <row r="11" spans="1:19" ht="23.25">
      <c r="A11" s="16"/>
      <c r="B11" s="16"/>
      <c r="C11" s="16">
        <v>2070337.5</v>
      </c>
      <c r="D11" s="16"/>
      <c r="E11" s="16"/>
      <c r="F11" s="16">
        <f t="shared" si="3"/>
        <v>2070337.5</v>
      </c>
      <c r="G11" s="16"/>
      <c r="H11" s="16">
        <f t="shared" si="1"/>
        <v>2070337.5</v>
      </c>
      <c r="I11" s="39"/>
      <c r="J11" s="42" t="s">
        <v>126</v>
      </c>
      <c r="K11" s="16"/>
      <c r="L11" s="16"/>
      <c r="M11" s="16"/>
      <c r="N11" s="16"/>
      <c r="O11" s="16"/>
      <c r="P11" s="16"/>
      <c r="Q11" s="16"/>
      <c r="R11" s="16"/>
    </row>
    <row r="12" spans="1:19">
      <c r="A12" s="16">
        <f>A80</f>
        <v>6699546.7000000002</v>
      </c>
      <c r="B12" s="16">
        <f>B80</f>
        <v>138866.1</v>
      </c>
      <c r="C12" s="16">
        <f>C80</f>
        <v>1087891</v>
      </c>
      <c r="D12" s="16">
        <f>D80</f>
        <v>613487</v>
      </c>
      <c r="E12" s="16">
        <f>E80</f>
        <v>12696.3</v>
      </c>
      <c r="F12" s="16">
        <f t="shared" si="3"/>
        <v>8552487.1000000015</v>
      </c>
      <c r="G12" s="16"/>
      <c r="H12" s="16">
        <f t="shared" si="1"/>
        <v>8552487.1000000015</v>
      </c>
      <c r="I12" s="39" t="s">
        <v>35</v>
      </c>
      <c r="J12" s="40" t="s">
        <v>127</v>
      </c>
      <c r="K12" s="16"/>
      <c r="L12" s="16"/>
      <c r="M12" s="16"/>
      <c r="N12" s="16"/>
      <c r="O12" s="16"/>
      <c r="P12" s="16"/>
      <c r="Q12" s="16"/>
      <c r="R12" s="16"/>
    </row>
    <row r="13" spans="1:19">
      <c r="A13" s="16">
        <f>A82</f>
        <v>1687003</v>
      </c>
      <c r="B13" s="16">
        <f>B82</f>
        <v>0</v>
      </c>
      <c r="C13" s="16">
        <f>C82</f>
        <v>-6994.7</v>
      </c>
      <c r="D13" s="16">
        <f>D82</f>
        <v>0</v>
      </c>
      <c r="E13" s="16">
        <f>E82</f>
        <v>0</v>
      </c>
      <c r="F13" s="16">
        <f t="shared" si="3"/>
        <v>1680008.3</v>
      </c>
      <c r="G13" s="16"/>
      <c r="H13" s="16">
        <f t="shared" si="1"/>
        <v>1680008.3</v>
      </c>
      <c r="I13" s="39" t="s">
        <v>36</v>
      </c>
      <c r="J13" s="40" t="s">
        <v>128</v>
      </c>
      <c r="K13" s="16"/>
      <c r="L13" s="16"/>
      <c r="M13" s="16"/>
      <c r="N13" s="16"/>
      <c r="O13" s="16"/>
      <c r="P13" s="16"/>
      <c r="Q13" s="16"/>
      <c r="R13" s="16"/>
    </row>
    <row r="14" spans="1:19">
      <c r="A14" s="16"/>
      <c r="B14" s="16"/>
      <c r="C14" s="16"/>
      <c r="D14" s="16"/>
      <c r="E14" s="16"/>
      <c r="F14" s="16"/>
      <c r="G14" s="16">
        <f>SUM(G15:G16)</f>
        <v>15609170.200000001</v>
      </c>
      <c r="H14" s="16">
        <f t="shared" si="1"/>
        <v>15609170.200000001</v>
      </c>
      <c r="I14" s="39" t="s">
        <v>43</v>
      </c>
      <c r="J14" s="40" t="s">
        <v>129</v>
      </c>
      <c r="K14" s="16"/>
      <c r="L14" s="16"/>
      <c r="M14" s="16"/>
      <c r="N14" s="16"/>
      <c r="O14" s="16"/>
      <c r="P14" s="16"/>
      <c r="Q14" s="16"/>
      <c r="R14" s="16"/>
    </row>
    <row r="15" spans="1:19">
      <c r="A15" s="16"/>
      <c r="B15" s="16"/>
      <c r="C15" s="16"/>
      <c r="D15" s="16"/>
      <c r="E15" s="16"/>
      <c r="F15" s="16"/>
      <c r="G15" s="16">
        <v>14351378.300000001</v>
      </c>
      <c r="H15" s="16">
        <f t="shared" si="1"/>
        <v>14351378.300000001</v>
      </c>
      <c r="I15" s="39" t="s">
        <v>44</v>
      </c>
      <c r="J15" s="42" t="s">
        <v>130</v>
      </c>
      <c r="K15" s="16"/>
      <c r="L15" s="16"/>
      <c r="M15" s="16"/>
      <c r="N15" s="16"/>
      <c r="O15" s="16"/>
      <c r="P15" s="16"/>
      <c r="Q15" s="16"/>
      <c r="R15" s="16"/>
    </row>
    <row r="16" spans="1:19">
      <c r="A16" s="16"/>
      <c r="B16" s="16"/>
      <c r="C16" s="16"/>
      <c r="D16" s="16"/>
      <c r="E16" s="16"/>
      <c r="F16" s="16"/>
      <c r="G16" s="16">
        <v>1257791.8999999999</v>
      </c>
      <c r="H16" s="16">
        <f t="shared" si="1"/>
        <v>1257791.8999999999</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10169025.699999999</v>
      </c>
      <c r="R17" s="16">
        <f>P17+Q17</f>
        <v>10169025.699999999</v>
      </c>
    </row>
    <row r="18" spans="1:18">
      <c r="A18" s="16"/>
      <c r="B18" s="16"/>
      <c r="C18" s="16"/>
      <c r="D18" s="16"/>
      <c r="E18" s="16"/>
      <c r="F18" s="16"/>
      <c r="G18" s="16"/>
      <c r="H18" s="16"/>
      <c r="I18" s="39" t="s">
        <v>41</v>
      </c>
      <c r="J18" s="42" t="s">
        <v>133</v>
      </c>
      <c r="K18" s="16"/>
      <c r="L18" s="16"/>
      <c r="M18" s="16"/>
      <c r="N18" s="16"/>
      <c r="O18" s="16"/>
      <c r="P18" s="16"/>
      <c r="Q18" s="16">
        <v>7846589</v>
      </c>
      <c r="R18" s="16">
        <f>P18+Q18</f>
        <v>7846589</v>
      </c>
    </row>
    <row r="19" spans="1:18">
      <c r="A19" s="16"/>
      <c r="B19" s="16"/>
      <c r="C19" s="16"/>
      <c r="D19" s="16"/>
      <c r="E19" s="16"/>
      <c r="F19" s="16"/>
      <c r="G19" s="16"/>
      <c r="H19" s="16"/>
      <c r="I19" s="39" t="s">
        <v>42</v>
      </c>
      <c r="J19" s="42" t="s">
        <v>134</v>
      </c>
      <c r="K19" s="16"/>
      <c r="L19" s="16"/>
      <c r="M19" s="16"/>
      <c r="N19" s="16"/>
      <c r="O19" s="16"/>
      <c r="P19" s="16"/>
      <c r="Q19" s="16">
        <v>2322436.7000000002</v>
      </c>
      <c r="R19" s="16">
        <f>P19+Q19</f>
        <v>2322436.7000000002</v>
      </c>
    </row>
    <row r="20" spans="1:18">
      <c r="A20" s="16"/>
      <c r="B20" s="16"/>
      <c r="C20" s="16"/>
      <c r="D20" s="16"/>
      <c r="E20" s="16"/>
      <c r="F20" s="16"/>
      <c r="G20" s="16"/>
      <c r="H20" s="16"/>
      <c r="I20" s="39" t="s">
        <v>38</v>
      </c>
      <c r="J20" s="40" t="s">
        <v>135</v>
      </c>
      <c r="K20" s="16"/>
      <c r="L20" s="16"/>
      <c r="M20" s="16"/>
      <c r="N20" s="16"/>
      <c r="O20" s="16"/>
      <c r="P20" s="16">
        <v>3140575.7</v>
      </c>
      <c r="Q20" s="16"/>
      <c r="R20" s="16">
        <f t="shared" ref="R20:R21" si="4">P20+Q20</f>
        <v>3140575.7</v>
      </c>
    </row>
    <row r="21" spans="1:18">
      <c r="A21" s="16"/>
      <c r="B21" s="16"/>
      <c r="C21" s="16"/>
      <c r="D21" s="16"/>
      <c r="E21" s="16"/>
      <c r="F21" s="16"/>
      <c r="G21" s="16"/>
      <c r="H21" s="16"/>
      <c r="I21" s="39" t="s">
        <v>39</v>
      </c>
      <c r="J21" s="40" t="s">
        <v>136</v>
      </c>
      <c r="K21" s="16"/>
      <c r="L21" s="16"/>
      <c r="M21" s="16"/>
      <c r="N21" s="16"/>
      <c r="O21" s="16"/>
      <c r="P21" s="16">
        <v>116315</v>
      </c>
      <c r="Q21" s="16"/>
      <c r="R21" s="16">
        <f t="shared" si="4"/>
        <v>116315</v>
      </c>
    </row>
    <row r="22" spans="1:18">
      <c r="A22" s="16"/>
      <c r="B22" s="16"/>
      <c r="C22" s="16"/>
      <c r="D22" s="16"/>
      <c r="E22" s="16"/>
      <c r="F22" s="16">
        <f>R7+R20-R21+R17-H8-H9-H12-H13-H14</f>
        <v>526137.49999999069</v>
      </c>
      <c r="G22" s="16"/>
      <c r="H22" s="16">
        <f t="shared" ref="H22" si="5">F22+G22</f>
        <v>526137.49999999069</v>
      </c>
      <c r="I22" s="77"/>
      <c r="J22" s="44" t="s">
        <v>137</v>
      </c>
      <c r="K22" s="16"/>
      <c r="L22" s="16"/>
      <c r="M22" s="16"/>
      <c r="N22" s="16"/>
      <c r="O22" s="16"/>
      <c r="P22" s="16"/>
      <c r="Q22" s="16"/>
      <c r="R22" s="16"/>
    </row>
    <row r="23" spans="1:18">
      <c r="A23" s="16"/>
      <c r="B23" s="16"/>
      <c r="C23" s="16"/>
      <c r="D23" s="16"/>
      <c r="E23" s="16"/>
      <c r="F23" s="17">
        <f>R7-H8+R20-R21</f>
        <v>39675832.900000006</v>
      </c>
      <c r="G23" s="17"/>
      <c r="H23" s="17">
        <f>F23</f>
        <v>39675832.900000006</v>
      </c>
      <c r="I23" s="77"/>
      <c r="J23" s="45" t="s">
        <v>138</v>
      </c>
      <c r="K23" s="16"/>
      <c r="L23" s="16"/>
      <c r="M23" s="16"/>
      <c r="N23" s="16"/>
      <c r="O23" s="16"/>
      <c r="P23" s="16"/>
      <c r="Q23" s="16"/>
      <c r="R23" s="16"/>
    </row>
    <row r="24" spans="1:18">
      <c r="A24" s="16"/>
      <c r="B24" s="16"/>
      <c r="C24" s="16"/>
      <c r="D24" s="16"/>
      <c r="E24" s="16"/>
      <c r="F24" s="17">
        <f>F23-H81</f>
        <v>34806462.200000003</v>
      </c>
      <c r="G24" s="17"/>
      <c r="H24" s="17">
        <f>F24</f>
        <v>34806462.200000003</v>
      </c>
      <c r="I24" s="77"/>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45976236.899999999</v>
      </c>
      <c r="L27" s="16">
        <v>1608957</v>
      </c>
      <c r="M27" s="16">
        <v>4271864.5</v>
      </c>
      <c r="N27" s="16">
        <v>9644048</v>
      </c>
      <c r="O27" s="16">
        <v>359023.2</v>
      </c>
      <c r="P27" s="16">
        <f>SUM(K27:O27)</f>
        <v>61860129.600000001</v>
      </c>
      <c r="R27" s="16">
        <f>P27+Q27</f>
        <v>61860129.600000001</v>
      </c>
    </row>
    <row r="28" spans="1:18">
      <c r="A28" s="16">
        <v>19076849.100000001</v>
      </c>
      <c r="B28" s="16">
        <v>409538.7</v>
      </c>
      <c r="C28" s="16">
        <v>2503765.6</v>
      </c>
      <c r="D28" s="16">
        <v>3120232.9</v>
      </c>
      <c r="E28" s="16">
        <v>98171.1</v>
      </c>
      <c r="F28" s="16">
        <f>SUM(A28:E28)</f>
        <v>25208557.400000002</v>
      </c>
      <c r="G28" s="16"/>
      <c r="H28" s="16">
        <f>F28+G28</f>
        <v>25208557.400000002</v>
      </c>
      <c r="I28" s="24" t="s">
        <v>15</v>
      </c>
      <c r="J28" s="40" t="s">
        <v>123</v>
      </c>
    </row>
    <row r="29" spans="1:18">
      <c r="A29" s="17">
        <f>K27-A28</f>
        <v>26899387.799999997</v>
      </c>
      <c r="B29" s="17">
        <f>L27-B28</f>
        <v>1199418.3</v>
      </c>
      <c r="C29" s="17">
        <f>M27-C28</f>
        <v>1768098.9</v>
      </c>
      <c r="D29" s="17">
        <f>N27-D28</f>
        <v>6523815.0999999996</v>
      </c>
      <c r="E29" s="17">
        <f>O27-E28</f>
        <v>260852.1</v>
      </c>
      <c r="F29" s="17">
        <f>SUM(A29:E29)</f>
        <v>36651572.199999996</v>
      </c>
      <c r="H29" s="17">
        <f>F29+G29</f>
        <v>36651572.199999996</v>
      </c>
      <c r="I29" s="46" t="s">
        <v>6</v>
      </c>
      <c r="J29" s="47" t="s">
        <v>141</v>
      </c>
    </row>
    <row r="30" spans="1:18">
      <c r="A30" s="17">
        <f>A29-A81</f>
        <v>22963622.799999997</v>
      </c>
      <c r="B30" s="17">
        <f t="shared" ref="B30:E30" si="6">B29-B81</f>
        <v>1151546.2</v>
      </c>
      <c r="C30" s="17">
        <f t="shared" si="6"/>
        <v>1373168.2999999998</v>
      </c>
      <c r="D30" s="17">
        <f t="shared" si="6"/>
        <v>6051066.6999999993</v>
      </c>
      <c r="E30" s="17">
        <f t="shared" si="6"/>
        <v>242797.5</v>
      </c>
      <c r="F30" s="17">
        <f>SUM(A30:E30)</f>
        <v>31782201.499999996</v>
      </c>
      <c r="H30" s="17">
        <f>F30+G30</f>
        <v>31782201.499999996</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ht="25.5" customHeight="1">
      <c r="I33" s="24" t="s">
        <v>6</v>
      </c>
      <c r="J33" s="40" t="s">
        <v>141</v>
      </c>
      <c r="K33" s="16">
        <f>A29</f>
        <v>26899387.799999997</v>
      </c>
      <c r="L33" s="16">
        <f t="shared" ref="L33:O33" si="7">B29</f>
        <v>1199418.3</v>
      </c>
      <c r="M33" s="16">
        <f t="shared" si="7"/>
        <v>1768098.9</v>
      </c>
      <c r="N33" s="16">
        <f t="shared" si="7"/>
        <v>6523815.0999999996</v>
      </c>
      <c r="O33" s="16">
        <f t="shared" si="7"/>
        <v>260852.1</v>
      </c>
      <c r="P33" s="16">
        <f>SUM(K33:O33)</f>
        <v>36651572.199999996</v>
      </c>
      <c r="R33" s="16">
        <f>P33+Q33</f>
        <v>36651572.199999996</v>
      </c>
    </row>
    <row r="34" spans="1:20">
      <c r="A34" s="16">
        <f>A35+A36</f>
        <v>9794699</v>
      </c>
      <c r="B34" s="16">
        <f t="shared" ref="B34:E34" si="8">B35+B36</f>
        <v>459071.60000000003</v>
      </c>
      <c r="C34" s="16">
        <f t="shared" si="8"/>
        <v>1164620.3</v>
      </c>
      <c r="D34" s="16">
        <f t="shared" si="8"/>
        <v>864212.2</v>
      </c>
      <c r="E34" s="16">
        <f t="shared" si="8"/>
        <v>191410.5</v>
      </c>
      <c r="F34" s="16">
        <f>SUM(A34:E34)</f>
        <v>12474013.6</v>
      </c>
      <c r="G34" s="16"/>
      <c r="H34" s="16">
        <f>F34+G34</f>
        <v>12474013.6</v>
      </c>
      <c r="I34" s="24" t="s">
        <v>7</v>
      </c>
      <c r="J34" s="40" t="s">
        <v>144</v>
      </c>
      <c r="K34" s="16"/>
      <c r="L34" s="16"/>
      <c r="M34" s="16"/>
      <c r="N34" s="16"/>
      <c r="O34" s="16"/>
      <c r="P34" s="16"/>
    </row>
    <row r="35" spans="1:20">
      <c r="A35" s="16">
        <v>8844613.1999999993</v>
      </c>
      <c r="B35" s="16">
        <v>400310.4</v>
      </c>
      <c r="C35" s="16">
        <v>974787.2</v>
      </c>
      <c r="D35" s="16">
        <v>864212.2</v>
      </c>
      <c r="E35" s="16">
        <v>183945.5</v>
      </c>
      <c r="F35" s="16">
        <f t="shared" ref="F35:F39" si="9">SUM(A35:E35)</f>
        <v>11267868.499999998</v>
      </c>
      <c r="H35" s="16">
        <f t="shared" ref="H35:H38" si="10">F35+G35</f>
        <v>11267868.499999998</v>
      </c>
      <c r="I35" s="24" t="s">
        <v>8</v>
      </c>
      <c r="J35" s="42" t="s">
        <v>145</v>
      </c>
    </row>
    <row r="36" spans="1:20" ht="23.25">
      <c r="A36" s="16">
        <f>A37+A38</f>
        <v>950085.79999999993</v>
      </c>
      <c r="B36" s="16">
        <f t="shared" ref="B36:E36" si="11">B37+B38</f>
        <v>58761.200000000004</v>
      </c>
      <c r="C36" s="16">
        <f t="shared" si="11"/>
        <v>189833.1</v>
      </c>
      <c r="D36" s="16">
        <f t="shared" si="11"/>
        <v>0</v>
      </c>
      <c r="E36" s="16">
        <f t="shared" si="11"/>
        <v>7465</v>
      </c>
      <c r="F36" s="16">
        <f t="shared" si="9"/>
        <v>1206145.0999999999</v>
      </c>
      <c r="H36" s="16">
        <f t="shared" si="10"/>
        <v>1206145.0999999999</v>
      </c>
      <c r="I36" s="24" t="s">
        <v>9</v>
      </c>
      <c r="J36" s="42" t="s">
        <v>150</v>
      </c>
      <c r="K36" s="16"/>
      <c r="L36" s="16"/>
      <c r="M36" s="16"/>
      <c r="N36" s="16"/>
      <c r="O36" s="16"/>
      <c r="P36" s="16"/>
    </row>
    <row r="37" spans="1:20" ht="23.25">
      <c r="A37" s="16">
        <v>822754.7</v>
      </c>
      <c r="B37" s="16">
        <v>53711.4</v>
      </c>
      <c r="C37" s="16">
        <v>171199.2</v>
      </c>
      <c r="D37" s="16">
        <v>0</v>
      </c>
      <c r="E37" s="16">
        <v>6890.8</v>
      </c>
      <c r="F37" s="16">
        <f t="shared" si="9"/>
        <v>1054556.1000000001</v>
      </c>
      <c r="H37" s="16">
        <f t="shared" si="10"/>
        <v>1054556.1000000001</v>
      </c>
      <c r="I37" s="24" t="s">
        <v>10</v>
      </c>
      <c r="J37" s="48" t="s">
        <v>149</v>
      </c>
      <c r="S37" s="41"/>
    </row>
    <row r="38" spans="1:20" ht="23.25">
      <c r="A38" s="16">
        <v>127331.1</v>
      </c>
      <c r="B38" s="16">
        <v>5049.8</v>
      </c>
      <c r="C38" s="16">
        <v>18633.900000000001</v>
      </c>
      <c r="D38" s="16">
        <v>0</v>
      </c>
      <c r="E38" s="16">
        <v>574.20000000000005</v>
      </c>
      <c r="F38" s="16">
        <f t="shared" si="9"/>
        <v>151589</v>
      </c>
      <c r="H38" s="16">
        <f t="shared" si="10"/>
        <v>151589</v>
      </c>
      <c r="I38" s="24" t="s">
        <v>11</v>
      </c>
      <c r="J38" s="48" t="s">
        <v>151</v>
      </c>
    </row>
    <row r="39" spans="1:20">
      <c r="A39" s="16">
        <v>413866</v>
      </c>
      <c r="B39" s="16">
        <v>16894.8</v>
      </c>
      <c r="C39" s="16">
        <v>4310.1000000000004</v>
      </c>
      <c r="D39" s="16">
        <v>21255.5</v>
      </c>
      <c r="E39" s="16">
        <v>1229.7</v>
      </c>
      <c r="F39" s="16">
        <f t="shared" si="9"/>
        <v>457556.1</v>
      </c>
      <c r="G39" s="16"/>
      <c r="H39" s="16">
        <f>F39+G39</f>
        <v>457556.1</v>
      </c>
      <c r="I39" s="24" t="s">
        <v>12</v>
      </c>
      <c r="J39" s="40" t="s">
        <v>146</v>
      </c>
      <c r="S39" s="41"/>
    </row>
    <row r="40" spans="1:20" ht="23.25">
      <c r="A40" s="17">
        <f>K33-A34-A39</f>
        <v>16690822.799999997</v>
      </c>
      <c r="B40" s="17">
        <f>L33-B34-B39</f>
        <v>723451.89999999991</v>
      </c>
      <c r="C40" s="17">
        <f>M33-C34-C39</f>
        <v>599168.49999999988</v>
      </c>
      <c r="D40" s="17">
        <f>N33-D34-D39</f>
        <v>5638347.3999999994</v>
      </c>
      <c r="E40" s="17">
        <f>O33-E34-E39</f>
        <v>68211.900000000009</v>
      </c>
      <c r="F40" s="17">
        <f>SUM(A40:E40)</f>
        <v>23720002.499999993</v>
      </c>
      <c r="G40" s="16"/>
      <c r="H40" s="17">
        <f>F40+G40</f>
        <v>23720002.499999993</v>
      </c>
      <c r="I40" s="46" t="s">
        <v>13</v>
      </c>
      <c r="J40" s="49" t="s">
        <v>147</v>
      </c>
      <c r="S40" s="41"/>
      <c r="T40" s="41"/>
    </row>
    <row r="41" spans="1:20" ht="23.25">
      <c r="A41" s="17">
        <f>A40-A81</f>
        <v>12755057.799999997</v>
      </c>
      <c r="B41" s="17">
        <f t="shared" ref="B41:E41" si="12">B40-B81</f>
        <v>675579.79999999993</v>
      </c>
      <c r="C41" s="17">
        <f t="shared" si="12"/>
        <v>204237.89999999991</v>
      </c>
      <c r="D41" s="17">
        <f t="shared" si="12"/>
        <v>5165598.9999999991</v>
      </c>
      <c r="E41" s="17">
        <f t="shared" si="12"/>
        <v>50157.30000000001</v>
      </c>
      <c r="F41" s="17">
        <f>SUM(A41:E41)</f>
        <v>18850631.799999997</v>
      </c>
      <c r="G41" s="16"/>
      <c r="H41" s="17">
        <f>F41+G41</f>
        <v>18850631.799999997</v>
      </c>
      <c r="I41" s="46" t="s">
        <v>52</v>
      </c>
      <c r="J41" s="49" t="s">
        <v>148</v>
      </c>
      <c r="S41" s="41"/>
      <c r="T41" s="41"/>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16690822.799999997</v>
      </c>
      <c r="L44" s="16">
        <f t="shared" ref="L44:O44" si="13">B40</f>
        <v>723451.89999999991</v>
      </c>
      <c r="M44" s="16">
        <f t="shared" si="13"/>
        <v>599168.49999999988</v>
      </c>
      <c r="N44" s="16">
        <f t="shared" si="13"/>
        <v>5638347.3999999994</v>
      </c>
      <c r="O44" s="16">
        <f t="shared" si="13"/>
        <v>68211.900000000009</v>
      </c>
      <c r="P44" s="16">
        <f>SUM(K44:O44)</f>
        <v>23720002.499999993</v>
      </c>
      <c r="R44" s="16">
        <f>P44+Q44</f>
        <v>23720002.499999993</v>
      </c>
    </row>
    <row r="45" spans="1:20">
      <c r="F45" s="16"/>
      <c r="G45" s="16">
        <v>695.3</v>
      </c>
      <c r="I45" s="24" t="s">
        <v>7</v>
      </c>
      <c r="J45" s="40" t="s">
        <v>144</v>
      </c>
      <c r="N45" s="16">
        <v>12152611.199999999</v>
      </c>
      <c r="P45" s="16">
        <f>SUM(K45:O45)</f>
        <v>12152611.199999999</v>
      </c>
      <c r="Q45" s="16">
        <v>322097.7</v>
      </c>
      <c r="R45" s="16">
        <f>P45+Q45</f>
        <v>12474708.899999999</v>
      </c>
    </row>
    <row r="46" spans="1:20" ht="25.5" customHeight="1">
      <c r="G46" s="19"/>
      <c r="I46" s="24" t="s">
        <v>16</v>
      </c>
      <c r="J46" s="40" t="s">
        <v>153</v>
      </c>
      <c r="M46" s="16">
        <v>3598131.8</v>
      </c>
      <c r="P46" s="16">
        <f t="shared" ref="P46:P47" si="14">SUM(K46:O46)</f>
        <v>3598131.8</v>
      </c>
      <c r="Q46" s="19"/>
      <c r="R46" s="16">
        <f t="shared" ref="R46:R48" si="15">P46+Q46</f>
        <v>3598131.8</v>
      </c>
    </row>
    <row r="47" spans="1:20">
      <c r="G47" s="19"/>
      <c r="I47" s="24" t="s">
        <v>17</v>
      </c>
      <c r="J47" s="40" t="s">
        <v>154</v>
      </c>
      <c r="M47" s="16">
        <v>116315</v>
      </c>
      <c r="P47" s="16">
        <f t="shared" si="14"/>
        <v>116315</v>
      </c>
      <c r="Q47" s="19"/>
      <c r="R47" s="16">
        <f t="shared" si="15"/>
        <v>116315</v>
      </c>
    </row>
    <row r="48" spans="1:20">
      <c r="A48" s="16">
        <v>9050914.5</v>
      </c>
      <c r="B48" s="16">
        <v>1589457.5</v>
      </c>
      <c r="C48" s="16">
        <v>21734.799999999999</v>
      </c>
      <c r="D48" s="16">
        <v>275698.8</v>
      </c>
      <c r="E48" s="16">
        <v>46.2</v>
      </c>
      <c r="F48" s="16">
        <f>SUM(A48:E48)</f>
        <v>10937851.800000001</v>
      </c>
      <c r="G48" s="16">
        <v>363719.2</v>
      </c>
      <c r="H48" s="16">
        <f>F48+G48</f>
        <v>11301571</v>
      </c>
      <c r="I48" s="24" t="s">
        <v>18</v>
      </c>
      <c r="J48" s="40" t="s">
        <v>155</v>
      </c>
      <c r="K48" s="16">
        <v>1252712.5</v>
      </c>
      <c r="L48" s="16">
        <v>1569722.4</v>
      </c>
      <c r="M48" s="16">
        <v>2297591.2000000002</v>
      </c>
      <c r="N48" s="16">
        <v>2082499.7</v>
      </c>
      <c r="O48" s="16">
        <v>75.400000000000006</v>
      </c>
      <c r="P48" s="16">
        <f>SUM(K48:O48)</f>
        <v>7202601.2000000002</v>
      </c>
      <c r="Q48" s="16">
        <v>4098969.8</v>
      </c>
      <c r="R48" s="16">
        <f t="shared" si="15"/>
        <v>11301571</v>
      </c>
    </row>
    <row r="49" spans="1:20">
      <c r="A49" s="17">
        <f>K44+K45+K46-K47+K48-A48</f>
        <v>8892620.799999997</v>
      </c>
      <c r="B49" s="17">
        <f>L44+L45+L46-L47+L48-B48</f>
        <v>703716.79999999981</v>
      </c>
      <c r="C49" s="17">
        <f>M44+M45+M46-M47+M48-C48</f>
        <v>6356841.7000000002</v>
      </c>
      <c r="D49" s="17">
        <f>N44+N45+N46-N47+N48-D48</f>
        <v>19597759.499999996</v>
      </c>
      <c r="E49" s="17">
        <f>O44+O45+O46-O47+O48-E48</f>
        <v>68241.100000000006</v>
      </c>
      <c r="F49" s="17">
        <f>SUM(A49:E49)</f>
        <v>35619179.899999999</v>
      </c>
      <c r="H49" s="17">
        <f>F49+G49</f>
        <v>35619179.899999999</v>
      </c>
      <c r="I49" s="46" t="s">
        <v>19</v>
      </c>
      <c r="J49" s="49" t="s">
        <v>156</v>
      </c>
    </row>
    <row r="50" spans="1:20">
      <c r="A50" s="17">
        <f>A49-A81</f>
        <v>4956855.799999997</v>
      </c>
      <c r="B50" s="17">
        <f t="shared" ref="B50:E50" si="16">B49-B81</f>
        <v>655844.69999999984</v>
      </c>
      <c r="C50" s="17">
        <f t="shared" si="16"/>
        <v>5961911.1000000006</v>
      </c>
      <c r="D50" s="17">
        <f t="shared" si="16"/>
        <v>19125011.099999998</v>
      </c>
      <c r="E50" s="17">
        <f t="shared" si="16"/>
        <v>50186.500000000007</v>
      </c>
      <c r="F50" s="17">
        <f>SUM(A50:E50)</f>
        <v>30749809.199999996</v>
      </c>
      <c r="H50" s="17">
        <f>F50+G50</f>
        <v>30749809.199999996</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ht="14.25" customHeight="1">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8892620.799999997</v>
      </c>
      <c r="L53" s="16">
        <f t="shared" ref="L53:O53" si="17">B49</f>
        <v>703716.79999999981</v>
      </c>
      <c r="M53" s="16">
        <f t="shared" si="17"/>
        <v>6356841.7000000002</v>
      </c>
      <c r="N53" s="16">
        <f t="shared" si="17"/>
        <v>19597759.499999996</v>
      </c>
      <c r="O53" s="16">
        <f t="shared" si="17"/>
        <v>68241.100000000006</v>
      </c>
      <c r="P53" s="16">
        <f>SUM(K53:O53)</f>
        <v>35619179.899999999</v>
      </c>
      <c r="R53" s="16">
        <f>P53+Q53</f>
        <v>35619179.899999999</v>
      </c>
    </row>
    <row r="54" spans="1:20">
      <c r="A54" s="16">
        <f t="shared" ref="A54:E54" si="18">A55+A56+A57+A58</f>
        <v>4868947.5</v>
      </c>
      <c r="B54" s="16">
        <f t="shared" si="18"/>
        <v>232598.59999999998</v>
      </c>
      <c r="C54" s="16">
        <f t="shared" si="18"/>
        <v>2121916.0999999996</v>
      </c>
      <c r="D54" s="16">
        <f t="shared" si="18"/>
        <v>1642393.6000000001</v>
      </c>
      <c r="E54" s="16">
        <f t="shared" si="18"/>
        <v>574.20000000000005</v>
      </c>
      <c r="F54" s="16">
        <f>SUM(A54:E54)</f>
        <v>8866429.9999999981</v>
      </c>
      <c r="G54" s="16">
        <v>399359.5</v>
      </c>
      <c r="H54" s="16">
        <f>F54+G54</f>
        <v>9265789.4999999981</v>
      </c>
      <c r="I54" s="24"/>
      <c r="J54" s="40" t="s">
        <v>159</v>
      </c>
      <c r="K54" s="16">
        <f>K55+K56+K57+K58</f>
        <v>158691.70000000001</v>
      </c>
      <c r="L54" s="16">
        <f t="shared" ref="L54:O54" si="19">L55+L56+L57+L58</f>
        <v>312736.09999999998</v>
      </c>
      <c r="M54" s="16">
        <v>5982304.5999999996</v>
      </c>
      <c r="N54" s="16">
        <f t="shared" si="19"/>
        <v>2107214.1</v>
      </c>
      <c r="O54" s="16">
        <f t="shared" si="19"/>
        <v>574.20000000000005</v>
      </c>
      <c r="P54" s="16">
        <f t="shared" ref="P54:P61" si="20">SUM(K54:O54)</f>
        <v>8561520.6999999993</v>
      </c>
      <c r="Q54" s="16">
        <v>704268.80000000005</v>
      </c>
      <c r="R54" s="16">
        <f t="shared" ref="R54:R61" si="21">P54+Q54</f>
        <v>9265789.5</v>
      </c>
      <c r="S54" s="41"/>
    </row>
    <row r="55" spans="1:20" ht="23.25">
      <c r="A55" s="16">
        <v>4583810.5</v>
      </c>
      <c r="B55" s="16">
        <v>70438.8</v>
      </c>
      <c r="C55" s="16"/>
      <c r="D55" s="16">
        <v>28008.400000000001</v>
      </c>
      <c r="E55" s="16"/>
      <c r="F55" s="16">
        <f t="shared" ref="F55:F57" si="22">SUM(A55:E55)</f>
        <v>4682257.7</v>
      </c>
      <c r="H55" s="16">
        <f t="shared" ref="H55:H57" si="23">F55+G55</f>
        <v>4682257.7</v>
      </c>
      <c r="I55" s="24" t="s">
        <v>20</v>
      </c>
      <c r="J55" s="40" t="s">
        <v>160</v>
      </c>
      <c r="K55" s="19"/>
      <c r="L55" s="19"/>
      <c r="M55" s="16">
        <v>4682257.7</v>
      </c>
      <c r="N55" s="19"/>
      <c r="O55" s="19"/>
      <c r="P55" s="16">
        <f t="shared" si="20"/>
        <v>4682257.7</v>
      </c>
      <c r="R55" s="16">
        <f t="shared" si="21"/>
        <v>4682257.7</v>
      </c>
      <c r="S55" s="41"/>
      <c r="T55" s="41"/>
    </row>
    <row r="56" spans="1:20">
      <c r="A56" s="16"/>
      <c r="B56" s="16"/>
      <c r="C56" s="16"/>
      <c r="D56" s="16">
        <v>1206145.1000000001</v>
      </c>
      <c r="E56" s="16"/>
      <c r="F56" s="16">
        <f t="shared" si="22"/>
        <v>1206145.1000000001</v>
      </c>
      <c r="H56" s="16">
        <f t="shared" si="23"/>
        <v>1206145.1000000001</v>
      </c>
      <c r="I56" s="24" t="s">
        <v>21</v>
      </c>
      <c r="J56" s="40" t="s">
        <v>161</v>
      </c>
      <c r="K56" s="16">
        <v>127331.1</v>
      </c>
      <c r="L56" s="16">
        <v>183139.8</v>
      </c>
      <c r="M56" s="16">
        <v>895100</v>
      </c>
      <c r="N56" s="16">
        <v>0</v>
      </c>
      <c r="O56" s="16">
        <v>574.20000000000005</v>
      </c>
      <c r="P56" s="16">
        <f t="shared" si="20"/>
        <v>1206145.0999999999</v>
      </c>
      <c r="R56" s="16">
        <f t="shared" si="21"/>
        <v>1206145.0999999999</v>
      </c>
      <c r="T56" s="41"/>
    </row>
    <row r="57" spans="1:20" ht="23.25">
      <c r="A57" s="16">
        <v>127331.1</v>
      </c>
      <c r="B57" s="16">
        <v>92300</v>
      </c>
      <c r="C57" s="16">
        <v>976116.2</v>
      </c>
      <c r="D57" s="16"/>
      <c r="E57" s="16">
        <v>574.20000000000005</v>
      </c>
      <c r="F57" s="16">
        <f t="shared" si="22"/>
        <v>1196321.5</v>
      </c>
      <c r="H57" s="16">
        <f t="shared" si="23"/>
        <v>1196321.5</v>
      </c>
      <c r="I57" s="24" t="s">
        <v>22</v>
      </c>
      <c r="J57" s="51" t="s">
        <v>162</v>
      </c>
      <c r="K57" s="19"/>
      <c r="L57" s="19"/>
      <c r="M57" s="19"/>
      <c r="N57" s="16">
        <v>1196321.5</v>
      </c>
      <c r="O57" s="19"/>
      <c r="P57" s="16">
        <f t="shared" si="20"/>
        <v>1196321.5</v>
      </c>
      <c r="R57" s="16">
        <f t="shared" si="21"/>
        <v>1196321.5</v>
      </c>
    </row>
    <row r="58" spans="1:20">
      <c r="A58" s="16">
        <v>157805.9</v>
      </c>
      <c r="B58" s="16">
        <v>69859.799999999988</v>
      </c>
      <c r="C58" s="16">
        <v>1145799.8999999999</v>
      </c>
      <c r="D58" s="16">
        <v>408240.1</v>
      </c>
      <c r="E58" s="16">
        <v>0</v>
      </c>
      <c r="F58" s="16">
        <f>SUM(A58:E58)</f>
        <v>1781705.6999999997</v>
      </c>
      <c r="G58" s="16"/>
      <c r="H58" s="16">
        <f>F58+G58</f>
        <v>1781705.6999999997</v>
      </c>
      <c r="I58" s="24" t="s">
        <v>23</v>
      </c>
      <c r="J58" s="52" t="s">
        <v>163</v>
      </c>
      <c r="K58" s="16">
        <v>31360.6</v>
      </c>
      <c r="L58" s="16">
        <v>129596.29999999999</v>
      </c>
      <c r="M58" s="16">
        <v>344612.2</v>
      </c>
      <c r="N58" s="16">
        <v>910892.6</v>
      </c>
      <c r="O58" s="16">
        <v>0</v>
      </c>
      <c r="P58" s="16">
        <f t="shared" si="20"/>
        <v>1416461.7</v>
      </c>
      <c r="R58" s="16">
        <f t="shared" si="21"/>
        <v>1416461.7</v>
      </c>
    </row>
    <row r="59" spans="1:20" ht="23.25">
      <c r="A59" s="16">
        <v>20542.099999999999</v>
      </c>
      <c r="B59" s="16">
        <v>8813.2999999999993</v>
      </c>
      <c r="C59" s="16">
        <v>2278</v>
      </c>
      <c r="D59" s="16">
        <v>91966.3</v>
      </c>
      <c r="E59" s="16"/>
      <c r="F59" s="16">
        <f t="shared" ref="F59:F61" si="24">SUM(A59:E59)</f>
        <v>123599.7</v>
      </c>
      <c r="H59" s="16">
        <f t="shared" ref="H59:H61" si="25">F59+G59</f>
        <v>123599.7</v>
      </c>
      <c r="I59" s="24" t="s">
        <v>24</v>
      </c>
      <c r="J59" s="52" t="s">
        <v>164</v>
      </c>
      <c r="K59" s="19"/>
      <c r="L59" s="16">
        <v>123599.7</v>
      </c>
      <c r="M59" s="19"/>
      <c r="N59" s="19"/>
      <c r="O59" s="19"/>
      <c r="P59" s="16">
        <f t="shared" si="20"/>
        <v>123599.7</v>
      </c>
      <c r="R59" s="16">
        <f t="shared" si="21"/>
        <v>123599.7</v>
      </c>
    </row>
    <row r="60" spans="1:20">
      <c r="A60" s="16"/>
      <c r="B60" s="16">
        <v>46060.6</v>
      </c>
      <c r="C60" s="16"/>
      <c r="D60" s="16"/>
      <c r="E60" s="16"/>
      <c r="F60" s="16">
        <f t="shared" si="24"/>
        <v>46060.6</v>
      </c>
      <c r="H60" s="16">
        <f t="shared" si="25"/>
        <v>46060.6</v>
      </c>
      <c r="I60" s="24" t="s">
        <v>25</v>
      </c>
      <c r="J60" s="52" t="s">
        <v>165</v>
      </c>
      <c r="K60" s="16">
        <v>13316.5</v>
      </c>
      <c r="L60" s="16">
        <v>-597.79999999999995</v>
      </c>
      <c r="M60" s="16">
        <v>597.79999999999995</v>
      </c>
      <c r="N60" s="16">
        <v>32744.1</v>
      </c>
      <c r="O60" s="16"/>
      <c r="P60" s="16">
        <f t="shared" si="20"/>
        <v>46060.6</v>
      </c>
      <c r="R60" s="16">
        <f t="shared" si="21"/>
        <v>46060.6</v>
      </c>
    </row>
    <row r="61" spans="1:20" ht="23.25">
      <c r="A61" s="16">
        <v>137263.79999999999</v>
      </c>
      <c r="B61" s="16">
        <v>14985.9</v>
      </c>
      <c r="C61" s="16">
        <v>1143521.8999999999</v>
      </c>
      <c r="D61" s="16">
        <v>316273.8</v>
      </c>
      <c r="E61" s="16"/>
      <c r="F61" s="16">
        <f t="shared" si="24"/>
        <v>1612045.4</v>
      </c>
      <c r="H61" s="16">
        <f t="shared" si="25"/>
        <v>1612045.4</v>
      </c>
      <c r="I61" s="24" t="s">
        <v>26</v>
      </c>
      <c r="J61" s="52" t="s">
        <v>166</v>
      </c>
      <c r="K61" s="16">
        <v>18044.099999999999</v>
      </c>
      <c r="L61" s="16">
        <v>6594.4</v>
      </c>
      <c r="M61" s="16">
        <v>344014.4</v>
      </c>
      <c r="N61" s="16">
        <v>878148.5</v>
      </c>
      <c r="O61" s="16"/>
      <c r="P61" s="16">
        <f t="shared" si="20"/>
        <v>1246801.3999999999</v>
      </c>
      <c r="R61" s="16">
        <f t="shared" si="21"/>
        <v>1246801.3999999999</v>
      </c>
    </row>
    <row r="62" spans="1:20" ht="23.25">
      <c r="A62" s="17">
        <f>K53+K54-A54</f>
        <v>4182364.9999999963</v>
      </c>
      <c r="B62" s="17">
        <f>L53+L54-B54</f>
        <v>783854.29999999981</v>
      </c>
      <c r="C62" s="17">
        <f>M53+M54-C54</f>
        <v>10217230.200000001</v>
      </c>
      <c r="D62" s="17">
        <f>N53+N54-D54</f>
        <v>20062579.999999996</v>
      </c>
      <c r="E62" s="17">
        <f>O53+O54-E54</f>
        <v>68241.100000000006</v>
      </c>
      <c r="F62" s="17">
        <f>SUM(A62:E62)</f>
        <v>35314270.599999994</v>
      </c>
      <c r="G62" s="16"/>
      <c r="H62" s="17">
        <f>F62+G62</f>
        <v>35314270.599999994</v>
      </c>
      <c r="I62" s="46" t="s">
        <v>27</v>
      </c>
      <c r="J62" s="49" t="s">
        <v>167</v>
      </c>
    </row>
    <row r="63" spans="1:20">
      <c r="A63" s="17">
        <f>A62-A81</f>
        <v>246599.99999999627</v>
      </c>
      <c r="B63" s="17">
        <f t="shared" ref="B63:E63" si="26">B62-B81</f>
        <v>735982.19999999984</v>
      </c>
      <c r="C63" s="17">
        <f t="shared" si="26"/>
        <v>9822299.6000000015</v>
      </c>
      <c r="D63" s="17">
        <f t="shared" si="26"/>
        <v>19589831.599999998</v>
      </c>
      <c r="E63" s="17">
        <f t="shared" si="26"/>
        <v>50186.500000000007</v>
      </c>
      <c r="F63" s="17">
        <f>SUM(A63:E63)</f>
        <v>30444899.899999995</v>
      </c>
      <c r="G63" s="16"/>
      <c r="H63" s="17">
        <f>F63+G63</f>
        <v>30444899.899999995</v>
      </c>
      <c r="I63" s="46" t="s">
        <v>54</v>
      </c>
      <c r="J63" s="49" t="s">
        <v>168</v>
      </c>
    </row>
    <row r="64" spans="1:20" ht="15" customHeight="1">
      <c r="A64" s="91" t="s">
        <v>170</v>
      </c>
      <c r="B64" s="91"/>
      <c r="C64" s="91"/>
      <c r="D64" s="91"/>
      <c r="E64" s="91"/>
      <c r="F64" s="91"/>
      <c r="G64" s="91"/>
      <c r="H64" s="91"/>
      <c r="I64" s="91"/>
      <c r="J64" s="91"/>
      <c r="K64" s="91"/>
      <c r="L64" s="91"/>
      <c r="M64" s="91"/>
      <c r="N64" s="91"/>
      <c r="O64" s="91"/>
      <c r="P64" s="91"/>
      <c r="Q64" s="91"/>
      <c r="R64" s="91"/>
      <c r="S64" s="41"/>
    </row>
    <row r="65" spans="1:18">
      <c r="A65" s="94" t="s">
        <v>120</v>
      </c>
      <c r="B65" s="94"/>
      <c r="C65" s="94"/>
      <c r="D65" s="94"/>
      <c r="E65" s="94"/>
      <c r="F65" s="94"/>
      <c r="G65" s="94"/>
      <c r="H65" s="94"/>
      <c r="I65" s="94"/>
      <c r="J65" s="95" t="s">
        <v>121</v>
      </c>
      <c r="K65" s="95"/>
      <c r="L65" s="95"/>
      <c r="M65" s="95"/>
      <c r="N65" s="95"/>
      <c r="O65" s="95"/>
      <c r="P65" s="95"/>
      <c r="Q65" s="95"/>
      <c r="R65" s="95"/>
    </row>
    <row r="66" spans="1:18" ht="15" customHeight="1">
      <c r="I66" s="24" t="s">
        <v>19</v>
      </c>
      <c r="J66" s="40" t="s">
        <v>167</v>
      </c>
      <c r="K66" s="16">
        <f>A62</f>
        <v>4182364.9999999963</v>
      </c>
      <c r="L66" s="16">
        <f t="shared" ref="L66:O66" si="27">B62</f>
        <v>783854.29999999981</v>
      </c>
      <c r="M66" s="16">
        <f t="shared" si="27"/>
        <v>10217230.200000001</v>
      </c>
      <c r="N66" s="16">
        <f t="shared" si="27"/>
        <v>20062579.999999996</v>
      </c>
      <c r="O66" s="16">
        <f t="shared" si="27"/>
        <v>68241.100000000006</v>
      </c>
      <c r="P66" s="16">
        <f>SUM(K66:O66)</f>
        <v>35314270.599999994</v>
      </c>
      <c r="R66" s="16">
        <f>P66+Q66</f>
        <v>35314270.599999994</v>
      </c>
    </row>
    <row r="67" spans="1:18" ht="24.75" customHeight="1">
      <c r="C67" s="16">
        <v>2170880.6</v>
      </c>
      <c r="D67" s="16"/>
      <c r="E67" s="16">
        <v>429963.5</v>
      </c>
      <c r="F67" s="16">
        <f>SUM(A67:E67)</f>
        <v>2600844.1</v>
      </c>
      <c r="G67" s="16"/>
      <c r="H67" s="16">
        <f>F67+G67</f>
        <v>2600844.1</v>
      </c>
      <c r="I67" s="24" t="s">
        <v>28</v>
      </c>
      <c r="J67" s="40" t="s">
        <v>171</v>
      </c>
      <c r="N67" s="16">
        <v>2600844.1</v>
      </c>
    </row>
    <row r="68" spans="1:18" ht="23.25">
      <c r="A68" s="17">
        <f>K66+K67-A67</f>
        <v>4182364.9999999963</v>
      </c>
      <c r="B68" s="17">
        <f>L66+L67-B67</f>
        <v>783854.29999999981</v>
      </c>
      <c r="C68" s="17">
        <f>M66+M67-C67</f>
        <v>8046349.6000000015</v>
      </c>
      <c r="D68" s="17">
        <f>N66+N67-D67</f>
        <v>22663424.099999998</v>
      </c>
      <c r="E68" s="17">
        <f>O66+O67-E67</f>
        <v>-361722.4</v>
      </c>
      <c r="F68" s="17">
        <f>SUM(A68:E68)</f>
        <v>35314270.600000001</v>
      </c>
      <c r="G68" s="16"/>
      <c r="H68" s="16">
        <f>F68+G68</f>
        <v>35314270.600000001</v>
      </c>
      <c r="I68" s="46" t="s">
        <v>29</v>
      </c>
      <c r="J68" s="49" t="s">
        <v>172</v>
      </c>
    </row>
    <row r="69" spans="1:18" ht="15" customHeight="1">
      <c r="A69" s="91" t="s">
        <v>173</v>
      </c>
      <c r="B69" s="91"/>
      <c r="C69" s="91"/>
      <c r="D69" s="91"/>
      <c r="E69" s="91"/>
      <c r="F69" s="91"/>
      <c r="G69" s="91"/>
      <c r="H69" s="91"/>
      <c r="I69" s="91"/>
      <c r="J69" s="91"/>
      <c r="K69" s="91"/>
      <c r="L69" s="91"/>
      <c r="M69" s="91"/>
      <c r="N69" s="91"/>
      <c r="O69" s="91"/>
      <c r="P69" s="91"/>
      <c r="Q69" s="91"/>
      <c r="R69" s="91"/>
    </row>
    <row r="70" spans="1:18" ht="15" customHeight="1">
      <c r="A70" s="94" t="s">
        <v>120</v>
      </c>
      <c r="B70" s="94"/>
      <c r="C70" s="94"/>
      <c r="D70" s="94"/>
      <c r="E70" s="94"/>
      <c r="F70" s="94"/>
      <c r="G70" s="94"/>
      <c r="H70" s="94"/>
      <c r="I70" s="94"/>
      <c r="J70" s="95" t="s">
        <v>121</v>
      </c>
      <c r="K70" s="95"/>
      <c r="L70" s="95"/>
      <c r="M70" s="95"/>
      <c r="N70" s="95"/>
      <c r="O70" s="95"/>
      <c r="P70" s="95"/>
      <c r="Q70" s="95"/>
      <c r="R70" s="95"/>
    </row>
    <row r="71" spans="1:18">
      <c r="I71" s="24" t="s">
        <v>27</v>
      </c>
      <c r="J71" s="40" t="s">
        <v>167</v>
      </c>
      <c r="K71" s="16">
        <f>A62</f>
        <v>4182364.9999999963</v>
      </c>
      <c r="L71" s="16">
        <f t="shared" ref="L71:O71" si="28">B62</f>
        <v>783854.29999999981</v>
      </c>
      <c r="M71" s="16">
        <f t="shared" si="28"/>
        <v>10217230.200000001</v>
      </c>
      <c r="N71" s="16">
        <f t="shared" si="28"/>
        <v>20062579.999999996</v>
      </c>
      <c r="O71" s="16">
        <f t="shared" si="28"/>
        <v>68241.100000000006</v>
      </c>
      <c r="P71" s="16">
        <f>SUM(K71:O71)</f>
        <v>35314270.599999994</v>
      </c>
      <c r="R71" s="16">
        <f>P71+Q71</f>
        <v>35314270.599999994</v>
      </c>
    </row>
    <row r="72" spans="1:18" ht="23.25">
      <c r="B72" s="16">
        <v>320331.09999999998</v>
      </c>
      <c r="F72" s="16">
        <f>SUM(A72:E72)</f>
        <v>320331.09999999998</v>
      </c>
      <c r="G72" s="16"/>
      <c r="H72" s="16">
        <f>F72+G72</f>
        <v>320331.09999999998</v>
      </c>
      <c r="I72" s="24" t="s">
        <v>30</v>
      </c>
      <c r="J72" s="40" t="s">
        <v>174</v>
      </c>
      <c r="N72" s="16">
        <v>320331.09999999998</v>
      </c>
      <c r="P72" s="16">
        <f t="shared" ref="P72" si="29">SUM(K72:O72)</f>
        <v>320331.09999999998</v>
      </c>
      <c r="R72" s="16">
        <f t="shared" ref="R72" si="30">P72+Q72</f>
        <v>320331.09999999998</v>
      </c>
    </row>
    <row r="73" spans="1:18" ht="23.25">
      <c r="C73" s="16">
        <v>4241218.0999999996</v>
      </c>
      <c r="D73" s="16">
        <v>18805873.899999999</v>
      </c>
      <c r="E73" s="16">
        <v>429963.5</v>
      </c>
      <c r="F73" s="16">
        <f>SUM(A73:E73)</f>
        <v>23477055.5</v>
      </c>
      <c r="G73" s="16"/>
      <c r="H73" s="16">
        <f>F73+G73</f>
        <v>23477055.5</v>
      </c>
      <c r="I73" s="24" t="s">
        <v>31</v>
      </c>
      <c r="J73" s="40" t="s">
        <v>124</v>
      </c>
      <c r="P73" s="16"/>
      <c r="R73" s="16"/>
    </row>
    <row r="74" spans="1:18">
      <c r="A74" s="17">
        <f>K71+K72-A72-A73</f>
        <v>4182364.9999999963</v>
      </c>
      <c r="B74" s="17">
        <f>L71+L72-B72-B73</f>
        <v>463523.19999999984</v>
      </c>
      <c r="C74" s="17">
        <f>M71+M72-C72-C73</f>
        <v>5976012.1000000015</v>
      </c>
      <c r="D74" s="17">
        <f>N71+N72-D72-D73</f>
        <v>1577037.1999999993</v>
      </c>
      <c r="E74" s="17">
        <f>O71+O72-E72-E73</f>
        <v>-361722.4</v>
      </c>
      <c r="F74" s="17">
        <f>SUM(A74:E74)</f>
        <v>11837215.099999996</v>
      </c>
      <c r="G74" s="16"/>
      <c r="H74" s="17">
        <f>F74+G74</f>
        <v>11837215.099999996</v>
      </c>
      <c r="I74" s="24" t="s">
        <v>32</v>
      </c>
      <c r="J74" s="49" t="s">
        <v>175</v>
      </c>
    </row>
    <row r="75" spans="1:18">
      <c r="A75" s="17">
        <f>A74-A81</f>
        <v>246599.99999999627</v>
      </c>
      <c r="B75" s="17">
        <f t="shared" ref="B75:E75" si="31">B74-B81</f>
        <v>415651.09999999986</v>
      </c>
      <c r="C75" s="17">
        <f t="shared" si="31"/>
        <v>5581081.5000000019</v>
      </c>
      <c r="D75" s="17">
        <f t="shared" si="31"/>
        <v>1104288.7999999993</v>
      </c>
      <c r="E75" s="17">
        <f t="shared" si="31"/>
        <v>-379777</v>
      </c>
      <c r="F75" s="17">
        <f>SUM(A75:E75)</f>
        <v>6967844.3999999966</v>
      </c>
      <c r="G75" s="16"/>
      <c r="H75" s="17">
        <f>F75+G75</f>
        <v>6967844.3999999966</v>
      </c>
      <c r="I75" s="46" t="s">
        <v>55</v>
      </c>
      <c r="J75" s="49" t="s">
        <v>176</v>
      </c>
    </row>
    <row r="76" spans="1:18" ht="15" customHeight="1">
      <c r="A76" s="91" t="s">
        <v>177</v>
      </c>
      <c r="B76" s="91"/>
      <c r="C76" s="91"/>
      <c r="D76" s="91"/>
      <c r="E76" s="91"/>
      <c r="F76" s="91"/>
      <c r="G76" s="91"/>
      <c r="H76" s="91"/>
      <c r="I76" s="91"/>
      <c r="J76" s="91"/>
      <c r="K76" s="91"/>
      <c r="L76" s="91"/>
      <c r="M76" s="91"/>
      <c r="N76" s="91"/>
      <c r="O76" s="91"/>
      <c r="P76" s="91"/>
      <c r="Q76" s="91"/>
      <c r="R76" s="91"/>
    </row>
    <row r="77" spans="1:18">
      <c r="A77" s="92" t="s">
        <v>182</v>
      </c>
      <c r="B77" s="92"/>
      <c r="C77" s="92"/>
      <c r="D77" s="92"/>
      <c r="E77" s="92"/>
      <c r="F77" s="92"/>
      <c r="G77" s="92"/>
      <c r="H77" s="92"/>
      <c r="I77" s="92"/>
      <c r="J77" s="93" t="s">
        <v>185</v>
      </c>
      <c r="K77" s="93"/>
      <c r="L77" s="93"/>
      <c r="M77" s="93"/>
      <c r="N77" s="93"/>
      <c r="O77" s="93"/>
      <c r="P77" s="93"/>
      <c r="Q77" s="93"/>
      <c r="R77" s="93"/>
    </row>
    <row r="78" spans="1:18">
      <c r="I78" s="24" t="s">
        <v>32</v>
      </c>
      <c r="J78" s="40" t="s">
        <v>175</v>
      </c>
      <c r="K78" s="16">
        <f>A74</f>
        <v>4182364.9999999963</v>
      </c>
      <c r="L78" s="16">
        <f t="shared" ref="L78:O78" si="32">B74</f>
        <v>463523.19999999984</v>
      </c>
      <c r="M78" s="16">
        <f t="shared" si="32"/>
        <v>5976012.1000000015</v>
      </c>
      <c r="N78" s="16">
        <f t="shared" si="32"/>
        <v>1577037.1999999993</v>
      </c>
      <c r="O78" s="16">
        <f t="shared" si="32"/>
        <v>-361722.4</v>
      </c>
      <c r="P78" s="16">
        <f>SUM(K78:O78)</f>
        <v>11837215.099999996</v>
      </c>
      <c r="R78" s="16">
        <f>P78+Q78</f>
        <v>11837215.099999996</v>
      </c>
    </row>
    <row r="79" spans="1:18">
      <c r="A79" s="16">
        <f>A80+A82</f>
        <v>8386549.7000000002</v>
      </c>
      <c r="B79" s="16">
        <f t="shared" ref="B79:E79" si="33">B80+B82</f>
        <v>138866.1</v>
      </c>
      <c r="C79" s="16">
        <f t="shared" si="33"/>
        <v>1080896.3</v>
      </c>
      <c r="D79" s="16">
        <f t="shared" si="33"/>
        <v>613487</v>
      </c>
      <c r="E79" s="16">
        <f t="shared" si="33"/>
        <v>12696.3</v>
      </c>
      <c r="F79" s="16">
        <f>SUM(A79:E79)</f>
        <v>10232495.400000002</v>
      </c>
      <c r="H79" s="16">
        <f>F79+G79</f>
        <v>10232495.400000002</v>
      </c>
      <c r="I79" s="24" t="s">
        <v>49</v>
      </c>
      <c r="J79" s="40" t="s">
        <v>183</v>
      </c>
      <c r="K79" s="16"/>
      <c r="L79" s="16"/>
      <c r="M79" s="16"/>
      <c r="N79" s="16"/>
      <c r="O79" s="16"/>
      <c r="P79" s="16"/>
      <c r="R79" s="16"/>
    </row>
    <row r="80" spans="1:18">
      <c r="A80" s="16">
        <v>6699546.7000000002</v>
      </c>
      <c r="B80" s="16">
        <v>138866.1</v>
      </c>
      <c r="C80" s="16">
        <v>1087891</v>
      </c>
      <c r="D80" s="16">
        <v>613487</v>
      </c>
      <c r="E80" s="16">
        <v>12696.3</v>
      </c>
      <c r="F80" s="16">
        <f t="shared" ref="F80:F82" si="34">SUM(A80:E80)</f>
        <v>8552487.1000000015</v>
      </c>
      <c r="G80" s="16"/>
      <c r="H80" s="16">
        <f>F80+G80</f>
        <v>8552487.1000000015</v>
      </c>
      <c r="I80" s="24" t="s">
        <v>35</v>
      </c>
      <c r="J80" s="40" t="s">
        <v>127</v>
      </c>
      <c r="K80" s="16"/>
      <c r="L80" s="16"/>
      <c r="M80" s="16"/>
      <c r="N80" s="16"/>
      <c r="O80" s="16"/>
      <c r="P80" s="16"/>
      <c r="R80" s="16"/>
    </row>
    <row r="81" spans="1:19">
      <c r="A81" s="16">
        <v>3935765</v>
      </c>
      <c r="B81" s="16">
        <v>47872.1</v>
      </c>
      <c r="C81" s="16">
        <v>394930.6</v>
      </c>
      <c r="D81" s="16">
        <v>472748.4</v>
      </c>
      <c r="E81" s="16">
        <v>18054.599999999999</v>
      </c>
      <c r="F81" s="16">
        <f t="shared" si="34"/>
        <v>4869370.7</v>
      </c>
      <c r="G81" s="16"/>
      <c r="H81" s="16">
        <f t="shared" ref="H81:H82" si="35">F81+G81</f>
        <v>4869370.7</v>
      </c>
      <c r="I81" s="24" t="s">
        <v>47</v>
      </c>
      <c r="J81" s="40" t="s">
        <v>178</v>
      </c>
      <c r="K81" s="16"/>
      <c r="L81" s="16"/>
      <c r="M81" s="16"/>
      <c r="N81" s="16"/>
      <c r="O81" s="16"/>
      <c r="P81" s="16"/>
      <c r="R81" s="16"/>
    </row>
    <row r="82" spans="1:19">
      <c r="A82" s="16">
        <v>1687003</v>
      </c>
      <c r="B82" s="16">
        <v>0</v>
      </c>
      <c r="C82" s="16">
        <v>-6994.7</v>
      </c>
      <c r="D82" s="16">
        <v>0</v>
      </c>
      <c r="E82" s="16">
        <v>0</v>
      </c>
      <c r="F82" s="16">
        <f t="shared" si="34"/>
        <v>1680008.3</v>
      </c>
      <c r="G82" s="16"/>
      <c r="H82" s="16">
        <f t="shared" si="35"/>
        <v>1680008.3</v>
      </c>
      <c r="I82" s="24" t="s">
        <v>50</v>
      </c>
      <c r="J82" s="40" t="s">
        <v>128</v>
      </c>
      <c r="K82" s="16"/>
      <c r="L82" s="16"/>
      <c r="M82" s="16"/>
      <c r="N82" s="16"/>
      <c r="O82" s="16"/>
      <c r="P82" s="16"/>
      <c r="R82" s="16"/>
    </row>
    <row r="83" spans="1:19">
      <c r="F83" s="16"/>
      <c r="G83" s="16"/>
      <c r="H83" s="16"/>
      <c r="I83" s="24" t="s">
        <v>33</v>
      </c>
      <c r="J83" s="40" t="s">
        <v>179</v>
      </c>
      <c r="K83" s="16">
        <v>5514.9</v>
      </c>
      <c r="L83" s="16">
        <v>0</v>
      </c>
      <c r="M83" s="16">
        <v>904.5</v>
      </c>
      <c r="N83" s="16">
        <v>0</v>
      </c>
      <c r="O83" s="16">
        <v>0</v>
      </c>
      <c r="P83" s="16">
        <f>SUM(K83:O83)</f>
        <v>6419.4</v>
      </c>
      <c r="Q83" s="16">
        <v>1268</v>
      </c>
      <c r="R83" s="16">
        <f>P83+Q83</f>
        <v>7687.4</v>
      </c>
    </row>
    <row r="84" spans="1:19">
      <c r="I84" s="24" t="s">
        <v>34</v>
      </c>
      <c r="J84" s="40" t="s">
        <v>180</v>
      </c>
      <c r="K84" s="16">
        <v>1268</v>
      </c>
      <c r="L84" s="16">
        <v>0</v>
      </c>
      <c r="M84" s="16">
        <v>0</v>
      </c>
      <c r="N84" s="16">
        <v>0</v>
      </c>
      <c r="O84" s="16">
        <v>0</v>
      </c>
      <c r="P84" s="16">
        <f>SUM(K84:O84)</f>
        <v>1268</v>
      </c>
      <c r="Q84" s="16">
        <v>6419.4</v>
      </c>
      <c r="R84" s="16">
        <f>P84+Q84</f>
        <v>7687.4</v>
      </c>
      <c r="S84" s="41"/>
    </row>
    <row r="85" spans="1:19" ht="34.5">
      <c r="I85" s="24"/>
      <c r="J85" s="49" t="s">
        <v>184</v>
      </c>
      <c r="K85" s="16">
        <f>K78+K83-K84</f>
        <v>4186611.8999999962</v>
      </c>
      <c r="L85" s="16">
        <f t="shared" ref="L85:O85" si="36">L78+L83-L84</f>
        <v>463523.19999999984</v>
      </c>
      <c r="M85" s="16">
        <f t="shared" si="36"/>
        <v>5976916.6000000015</v>
      </c>
      <c r="N85" s="16">
        <f t="shared" si="36"/>
        <v>1577037.1999999993</v>
      </c>
      <c r="O85" s="16">
        <f t="shared" si="36"/>
        <v>-361722.4</v>
      </c>
      <c r="P85" s="16">
        <f>SUM(K85:O85)</f>
        <v>11842366.499999996</v>
      </c>
      <c r="R85" s="16">
        <f>P85+Q85</f>
        <v>11842366.499999996</v>
      </c>
    </row>
    <row r="86" spans="1:19" s="55" customFormat="1" ht="23.25">
      <c r="A86" s="20">
        <f>K85-A79</f>
        <v>-4199937.8000000045</v>
      </c>
      <c r="B86" s="20">
        <f>L85-B79</f>
        <v>324657.09999999986</v>
      </c>
      <c r="C86" s="20">
        <f>M85-C79</f>
        <v>4896020.3000000017</v>
      </c>
      <c r="D86" s="20">
        <f>N85-D79</f>
        <v>963550.19999999925</v>
      </c>
      <c r="E86" s="20">
        <f>O85-E79</f>
        <v>-374418.7</v>
      </c>
      <c r="F86" s="20">
        <f>SUM(A86:E86)-F22</f>
        <v>1083733.6000000054</v>
      </c>
      <c r="G86" s="20">
        <f>Q17-G14+Q45-G45+Q48-G48+Q54-G54+Q83-Q84</f>
        <v>-1083733.6000000015</v>
      </c>
      <c r="H86" s="20">
        <f>F86+G86</f>
        <v>3.9581209421157837E-9</v>
      </c>
      <c r="I86" s="53" t="s">
        <v>37</v>
      </c>
      <c r="J86" s="54" t="s">
        <v>181</v>
      </c>
      <c r="K86" s="21"/>
      <c r="L86" s="21"/>
      <c r="M86" s="21"/>
      <c r="N86" s="21"/>
      <c r="O86" s="21"/>
      <c r="P86" s="21"/>
      <c r="Q86" s="22"/>
      <c r="R86" s="23"/>
    </row>
    <row r="90" spans="1:19">
      <c r="G90" s="16"/>
    </row>
  </sheetData>
  <mergeCells count="28">
    <mergeCell ref="A6:I6"/>
    <mergeCell ref="J6:R6"/>
    <mergeCell ref="H3:H4"/>
    <mergeCell ref="I3:I4"/>
    <mergeCell ref="J3:J4"/>
    <mergeCell ref="R3:R4"/>
    <mergeCell ref="A5:R5"/>
    <mergeCell ref="A25:R25"/>
    <mergeCell ref="A26:I26"/>
    <mergeCell ref="J26:R26"/>
    <mergeCell ref="A31:R31"/>
    <mergeCell ref="A32:I32"/>
    <mergeCell ref="J32:R32"/>
    <mergeCell ref="A42:R42"/>
    <mergeCell ref="A43:I43"/>
    <mergeCell ref="J43:R43"/>
    <mergeCell ref="A51:R51"/>
    <mergeCell ref="A52:I52"/>
    <mergeCell ref="J52:R52"/>
    <mergeCell ref="A76:R76"/>
    <mergeCell ref="A77:I77"/>
    <mergeCell ref="J77:R77"/>
    <mergeCell ref="A64:R64"/>
    <mergeCell ref="A65:I65"/>
    <mergeCell ref="J65:R65"/>
    <mergeCell ref="A69:R69"/>
    <mergeCell ref="A70:I70"/>
    <mergeCell ref="J70:R70"/>
  </mergeCells>
  <pageMargins left="0" right="0" top="0.15748031496062992" bottom="0.19685039370078741" header="0.31496062992125984" footer="0.31496062992125984"/>
  <pageSetup paperSize="9" scale="72" fitToHeight="0" orientation="landscape" r:id="rId1"/>
  <rowBreaks count="1" manualBreakCount="1">
    <brk id="50"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0"/>
  <sheetViews>
    <sheetView workbookViewId="0">
      <pane ySplit="4" topLeftCell="A5" activePane="bottomLeft" state="frozen"/>
      <selection pane="bottomLeft" activeCell="B7" sqref="B7"/>
    </sheetView>
  </sheetViews>
  <sheetFormatPr defaultRowHeight="15"/>
  <cols>
    <col min="1" max="1" width="11.5703125" style="19" customWidth="1"/>
    <col min="2" max="4" width="10.7109375" style="19" customWidth="1"/>
    <col min="5" max="5" width="9.140625" style="19" customWidth="1"/>
    <col min="6" max="6" width="11" style="19" customWidth="1"/>
    <col min="7" max="7" width="10.42578125" style="19" customWidth="1"/>
    <col min="8" max="8" width="10.28515625" style="19" customWidth="1"/>
    <col min="9" max="9" width="7.42578125" style="19" customWidth="1"/>
    <col min="10" max="10" width="22.85546875" style="80" customWidth="1"/>
    <col min="11" max="11" width="12.5703125" style="19" customWidth="1"/>
    <col min="12" max="12" width="12" style="19" customWidth="1"/>
    <col min="13" max="13" width="11.42578125" style="19" customWidth="1"/>
    <col min="14" max="14" width="11.85546875" style="19" customWidth="1"/>
    <col min="15" max="15" width="10" style="19" customWidth="1"/>
    <col min="16" max="16" width="10.7109375" style="19" customWidth="1"/>
    <col min="17" max="17" width="10.140625" style="19" customWidth="1"/>
    <col min="18" max="18" width="10.7109375" style="19" customWidth="1"/>
    <col min="19" max="19" width="12.42578125" style="50" bestFit="1" customWidth="1"/>
    <col min="20" max="20" width="10.42578125" style="50" bestFit="1" customWidth="1"/>
    <col min="21" max="16384" width="9.140625" style="50"/>
  </cols>
  <sheetData>
    <row r="1" spans="1:19">
      <c r="A1" s="36" t="s">
        <v>101</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42460705.200000003</v>
      </c>
      <c r="L7" s="16">
        <f t="shared" ref="L7:O7" si="0">L27</f>
        <v>1332680.3999999999</v>
      </c>
      <c r="M7" s="16">
        <f t="shared" si="0"/>
        <v>3688786.8</v>
      </c>
      <c r="N7" s="16">
        <f t="shared" si="0"/>
        <v>8338241</v>
      </c>
      <c r="O7" s="16">
        <f t="shared" si="0"/>
        <v>340468.9</v>
      </c>
      <c r="P7" s="16">
        <f>SUM(K7:O7)</f>
        <v>56160882.299999997</v>
      </c>
      <c r="Q7" s="16"/>
      <c r="R7" s="16">
        <f>P7+Q7</f>
        <v>56160882.299999997</v>
      </c>
      <c r="S7" s="64"/>
    </row>
    <row r="8" spans="1:19">
      <c r="A8" s="16">
        <f>A28</f>
        <v>18399284.300000001</v>
      </c>
      <c r="B8" s="16">
        <f>B28</f>
        <v>346136.9</v>
      </c>
      <c r="C8" s="16">
        <f>C28</f>
        <v>2155501.5</v>
      </c>
      <c r="D8" s="16">
        <f>D28</f>
        <v>2202461.1</v>
      </c>
      <c r="E8" s="16">
        <f>E28</f>
        <v>160897.5</v>
      </c>
      <c r="F8" s="16">
        <f>SUM(A8:E8)</f>
        <v>23264281.300000001</v>
      </c>
      <c r="G8" s="16"/>
      <c r="H8" s="16">
        <f t="shared" ref="H8:H16" si="1">F8+G8</f>
        <v>23264281.300000001</v>
      </c>
      <c r="I8" s="39" t="s">
        <v>15</v>
      </c>
      <c r="J8" s="40" t="s">
        <v>123</v>
      </c>
      <c r="K8" s="16"/>
      <c r="L8" s="16"/>
      <c r="M8" s="16"/>
      <c r="N8" s="16"/>
      <c r="O8" s="16"/>
      <c r="P8" s="16"/>
      <c r="Q8" s="16"/>
      <c r="R8" s="16"/>
      <c r="S8" s="64"/>
    </row>
    <row r="9" spans="1:19" ht="23.25">
      <c r="A9" s="16"/>
      <c r="B9" s="16"/>
      <c r="C9" s="16">
        <f t="shared" ref="C9:E9" si="2">C10+C11</f>
        <v>3662309.2</v>
      </c>
      <c r="D9" s="16">
        <f t="shared" si="2"/>
        <v>17616589.199999999</v>
      </c>
      <c r="E9" s="16">
        <f t="shared" si="2"/>
        <v>345696.5</v>
      </c>
      <c r="F9" s="16">
        <f t="shared" ref="F9:F13" si="3">SUM(A9:E9)</f>
        <v>21624594.899999999</v>
      </c>
      <c r="G9" s="16"/>
      <c r="H9" s="16">
        <f t="shared" si="1"/>
        <v>21624594.899999999</v>
      </c>
      <c r="I9" s="39" t="s">
        <v>31</v>
      </c>
      <c r="J9" s="40" t="s">
        <v>124</v>
      </c>
      <c r="K9" s="16"/>
      <c r="L9" s="16"/>
      <c r="M9" s="16"/>
      <c r="N9" s="16"/>
      <c r="O9" s="16"/>
      <c r="P9" s="16"/>
      <c r="Q9" s="16"/>
      <c r="R9" s="16"/>
    </row>
    <row r="10" spans="1:19" ht="23.25">
      <c r="A10" s="16"/>
      <c r="B10" s="16"/>
      <c r="C10" s="16">
        <v>1939108.3000000003</v>
      </c>
      <c r="D10" s="16">
        <v>17616589.199999999</v>
      </c>
      <c r="E10" s="16">
        <v>345696.5</v>
      </c>
      <c r="F10" s="16">
        <f t="shared" si="3"/>
        <v>19901394</v>
      </c>
      <c r="G10" s="16"/>
      <c r="H10" s="16">
        <f t="shared" si="1"/>
        <v>19901394</v>
      </c>
      <c r="I10" s="39"/>
      <c r="J10" s="42" t="s">
        <v>125</v>
      </c>
      <c r="K10" s="16"/>
      <c r="L10" s="16"/>
      <c r="M10" s="16"/>
      <c r="N10" s="16"/>
      <c r="O10" s="16"/>
      <c r="P10" s="16"/>
      <c r="Q10" s="16"/>
      <c r="R10" s="16"/>
    </row>
    <row r="11" spans="1:19" ht="23.25">
      <c r="A11" s="16"/>
      <c r="B11" s="16"/>
      <c r="C11" s="16">
        <v>1723200.9</v>
      </c>
      <c r="D11" s="16"/>
      <c r="E11" s="16"/>
      <c r="F11" s="16">
        <f t="shared" si="3"/>
        <v>1723200.9</v>
      </c>
      <c r="G11" s="16"/>
      <c r="H11" s="16">
        <f t="shared" si="1"/>
        <v>1723200.9</v>
      </c>
      <c r="I11" s="39"/>
      <c r="J11" s="42" t="s">
        <v>126</v>
      </c>
      <c r="K11" s="16"/>
      <c r="L11" s="16"/>
      <c r="M11" s="16"/>
      <c r="N11" s="16"/>
      <c r="O11" s="16"/>
      <c r="P11" s="16"/>
      <c r="Q11" s="16"/>
      <c r="R11" s="16"/>
    </row>
    <row r="12" spans="1:19">
      <c r="A12" s="16">
        <f>A80</f>
        <v>6424485.5999999996</v>
      </c>
      <c r="B12" s="16">
        <f>B80</f>
        <v>112430.6</v>
      </c>
      <c r="C12" s="16">
        <f>C80</f>
        <v>832027.8</v>
      </c>
      <c r="D12" s="16">
        <f>D80</f>
        <v>497860.9</v>
      </c>
      <c r="E12" s="16">
        <f>E80</f>
        <v>10569.4</v>
      </c>
      <c r="F12" s="16">
        <f t="shared" si="3"/>
        <v>7877374.2999999998</v>
      </c>
      <c r="G12" s="16"/>
      <c r="H12" s="16">
        <f t="shared" si="1"/>
        <v>7877374.2999999998</v>
      </c>
      <c r="I12" s="39" t="s">
        <v>35</v>
      </c>
      <c r="J12" s="40" t="s">
        <v>127</v>
      </c>
      <c r="K12" s="16"/>
      <c r="L12" s="16"/>
      <c r="M12" s="16"/>
      <c r="N12" s="16"/>
      <c r="O12" s="16"/>
      <c r="P12" s="16"/>
      <c r="Q12" s="16"/>
      <c r="R12" s="16"/>
    </row>
    <row r="13" spans="1:19">
      <c r="A13" s="16">
        <f>A82</f>
        <v>975182</v>
      </c>
      <c r="B13" s="16">
        <f>B82</f>
        <v>0</v>
      </c>
      <c r="C13" s="16">
        <f>C82</f>
        <v>-7737.9</v>
      </c>
      <c r="D13" s="16">
        <f>D82</f>
        <v>0</v>
      </c>
      <c r="E13" s="16">
        <f>E82</f>
        <v>0</v>
      </c>
      <c r="F13" s="16">
        <f t="shared" si="3"/>
        <v>967444.1</v>
      </c>
      <c r="G13" s="16"/>
      <c r="H13" s="16">
        <f t="shared" si="1"/>
        <v>967444.1</v>
      </c>
      <c r="I13" s="39" t="s">
        <v>36</v>
      </c>
      <c r="J13" s="40" t="s">
        <v>128</v>
      </c>
      <c r="K13" s="16"/>
      <c r="L13" s="16"/>
      <c r="M13" s="16"/>
      <c r="N13" s="16"/>
      <c r="O13" s="16"/>
      <c r="P13" s="16"/>
      <c r="Q13" s="16"/>
      <c r="R13" s="16"/>
    </row>
    <row r="14" spans="1:19">
      <c r="A14" s="16"/>
      <c r="B14" s="16"/>
      <c r="C14" s="16"/>
      <c r="D14" s="16"/>
      <c r="E14" s="16"/>
      <c r="F14" s="16"/>
      <c r="G14" s="16">
        <f>SUM(G15:G16)</f>
        <v>13901757.1</v>
      </c>
      <c r="H14" s="16">
        <f t="shared" si="1"/>
        <v>13901757.1</v>
      </c>
      <c r="I14" s="39" t="s">
        <v>43</v>
      </c>
      <c r="J14" s="40" t="s">
        <v>129</v>
      </c>
      <c r="K14" s="16"/>
      <c r="L14" s="16"/>
      <c r="M14" s="16"/>
      <c r="N14" s="16"/>
      <c r="O14" s="16"/>
      <c r="P14" s="16"/>
      <c r="Q14" s="16"/>
      <c r="R14" s="16"/>
    </row>
    <row r="15" spans="1:19">
      <c r="A15" s="16"/>
      <c r="B15" s="16"/>
      <c r="C15" s="16"/>
      <c r="D15" s="16"/>
      <c r="E15" s="16"/>
      <c r="F15" s="16"/>
      <c r="G15" s="16">
        <v>13022032.9</v>
      </c>
      <c r="H15" s="16">
        <f t="shared" si="1"/>
        <v>13022032.9</v>
      </c>
      <c r="I15" s="39" t="s">
        <v>44</v>
      </c>
      <c r="J15" s="42" t="s">
        <v>130</v>
      </c>
      <c r="K15" s="16"/>
      <c r="L15" s="16"/>
      <c r="M15" s="16"/>
      <c r="N15" s="16"/>
      <c r="O15" s="16"/>
      <c r="P15" s="16"/>
      <c r="Q15" s="16"/>
      <c r="R15" s="16"/>
    </row>
    <row r="16" spans="1:19">
      <c r="A16" s="16"/>
      <c r="B16" s="16"/>
      <c r="C16" s="16"/>
      <c r="D16" s="16"/>
      <c r="E16" s="16"/>
      <c r="F16" s="16"/>
      <c r="G16" s="16">
        <v>879724.2</v>
      </c>
      <c r="H16" s="16">
        <f t="shared" si="1"/>
        <v>879724.2</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9644344.5999999996</v>
      </c>
      <c r="R17" s="16">
        <f>P17+Q17</f>
        <v>9644344.5999999996</v>
      </c>
    </row>
    <row r="18" spans="1:18">
      <c r="A18" s="16"/>
      <c r="B18" s="16"/>
      <c r="C18" s="16"/>
      <c r="D18" s="16"/>
      <c r="E18" s="16"/>
      <c r="F18" s="16"/>
      <c r="G18" s="16"/>
      <c r="H18" s="16"/>
      <c r="I18" s="39" t="s">
        <v>41</v>
      </c>
      <c r="J18" s="42" t="s">
        <v>133</v>
      </c>
      <c r="K18" s="16"/>
      <c r="L18" s="16"/>
      <c r="M18" s="16"/>
      <c r="N18" s="16"/>
      <c r="O18" s="16"/>
      <c r="P18" s="16"/>
      <c r="Q18" s="16">
        <v>7747350.2999999998</v>
      </c>
      <c r="R18" s="16">
        <f>P18+Q18</f>
        <v>7747350.2999999998</v>
      </c>
    </row>
    <row r="19" spans="1:18">
      <c r="A19" s="16"/>
      <c r="B19" s="16"/>
      <c r="C19" s="16"/>
      <c r="D19" s="16"/>
      <c r="E19" s="16"/>
      <c r="F19" s="16"/>
      <c r="G19" s="16"/>
      <c r="H19" s="16"/>
      <c r="I19" s="39" t="s">
        <v>42</v>
      </c>
      <c r="J19" s="42" t="s">
        <v>134</v>
      </c>
      <c r="K19" s="16"/>
      <c r="L19" s="16"/>
      <c r="M19" s="16"/>
      <c r="N19" s="16"/>
      <c r="O19" s="16"/>
      <c r="P19" s="16"/>
      <c r="Q19" s="16">
        <v>1896994.3</v>
      </c>
      <c r="R19" s="16">
        <f>P19+Q19</f>
        <v>1896994.3</v>
      </c>
    </row>
    <row r="20" spans="1:18">
      <c r="A20" s="16"/>
      <c r="B20" s="16"/>
      <c r="C20" s="16"/>
      <c r="D20" s="16"/>
      <c r="E20" s="16"/>
      <c r="F20" s="16"/>
      <c r="G20" s="16"/>
      <c r="H20" s="16"/>
      <c r="I20" s="39" t="s">
        <v>38</v>
      </c>
      <c r="J20" s="40" t="s">
        <v>135</v>
      </c>
      <c r="K20" s="16"/>
      <c r="L20" s="16"/>
      <c r="M20" s="16"/>
      <c r="N20" s="16"/>
      <c r="O20" s="16"/>
      <c r="P20" s="16">
        <v>3193949.1</v>
      </c>
      <c r="Q20" s="16"/>
      <c r="R20" s="16">
        <f t="shared" ref="R20:R21" si="4">P20+Q20</f>
        <v>3193949.1</v>
      </c>
    </row>
    <row r="21" spans="1:18">
      <c r="A21" s="16"/>
      <c r="B21" s="16"/>
      <c r="C21" s="16"/>
      <c r="D21" s="16"/>
      <c r="E21" s="16"/>
      <c r="F21" s="16"/>
      <c r="G21" s="16"/>
      <c r="H21" s="16"/>
      <c r="I21" s="39" t="s">
        <v>39</v>
      </c>
      <c r="J21" s="40" t="s">
        <v>136</v>
      </c>
      <c r="K21" s="16"/>
      <c r="L21" s="16"/>
      <c r="M21" s="16"/>
      <c r="N21" s="16"/>
      <c r="O21" s="16"/>
      <c r="P21" s="16">
        <v>91525</v>
      </c>
      <c r="Q21" s="16"/>
      <c r="R21" s="16">
        <f t="shared" si="4"/>
        <v>91525</v>
      </c>
    </row>
    <row r="22" spans="1:18">
      <c r="A22" s="16"/>
      <c r="B22" s="16"/>
      <c r="C22" s="16"/>
      <c r="D22" s="16"/>
      <c r="E22" s="16"/>
      <c r="F22" s="16">
        <f>R7+R20-R21+R17-H8-H9-H12-H13-H14</f>
        <v>1272199.3000000045</v>
      </c>
      <c r="G22" s="16"/>
      <c r="H22" s="16">
        <f t="shared" ref="H22" si="5">F22+G22</f>
        <v>1272199.3000000045</v>
      </c>
      <c r="I22" s="39"/>
      <c r="J22" s="44" t="s">
        <v>137</v>
      </c>
      <c r="K22" s="16"/>
      <c r="L22" s="16"/>
      <c r="M22" s="16"/>
      <c r="N22" s="16"/>
      <c r="O22" s="16"/>
      <c r="P22" s="16"/>
      <c r="Q22" s="16"/>
      <c r="R22" s="16"/>
    </row>
    <row r="23" spans="1:18">
      <c r="A23" s="16"/>
      <c r="B23" s="16"/>
      <c r="C23" s="16"/>
      <c r="D23" s="16"/>
      <c r="E23" s="16"/>
      <c r="F23" s="17">
        <f>R7-H8+R20-R21</f>
        <v>35999025.099999994</v>
      </c>
      <c r="G23" s="17"/>
      <c r="H23" s="17">
        <f>F23</f>
        <v>35999025.099999994</v>
      </c>
      <c r="I23" s="39"/>
      <c r="J23" s="45" t="s">
        <v>138</v>
      </c>
      <c r="K23" s="16"/>
      <c r="L23" s="16"/>
      <c r="M23" s="16"/>
      <c r="N23" s="16"/>
      <c r="O23" s="16"/>
      <c r="P23" s="16"/>
      <c r="Q23" s="16"/>
      <c r="R23" s="16"/>
    </row>
    <row r="24" spans="1:18">
      <c r="A24" s="16"/>
      <c r="B24" s="16"/>
      <c r="C24" s="16"/>
      <c r="D24" s="16"/>
      <c r="E24" s="16"/>
      <c r="F24" s="17">
        <f>F23-H81</f>
        <v>31646265.199999996</v>
      </c>
      <c r="G24" s="17"/>
      <c r="H24" s="17">
        <f>F24</f>
        <v>31646265.199999996</v>
      </c>
      <c r="I24" s="39"/>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42460705.200000003</v>
      </c>
      <c r="L27" s="16">
        <v>1332680.3999999999</v>
      </c>
      <c r="M27" s="16">
        <v>3688786.8</v>
      </c>
      <c r="N27" s="16">
        <v>8338241</v>
      </c>
      <c r="O27" s="16">
        <v>340468.9</v>
      </c>
      <c r="P27" s="16">
        <f>SUM(K27:O27)</f>
        <v>56160882.299999997</v>
      </c>
      <c r="R27" s="16">
        <f>P27+Q27</f>
        <v>56160882.299999997</v>
      </c>
    </row>
    <row r="28" spans="1:18">
      <c r="A28" s="16">
        <v>18399284.300000001</v>
      </c>
      <c r="B28" s="16">
        <v>346136.9</v>
      </c>
      <c r="C28" s="16">
        <v>2155501.5</v>
      </c>
      <c r="D28" s="16">
        <v>2202461.1</v>
      </c>
      <c r="E28" s="16">
        <v>160897.5</v>
      </c>
      <c r="F28" s="16">
        <f>SUM(A28:E28)</f>
        <v>23264281.300000001</v>
      </c>
      <c r="G28" s="16"/>
      <c r="H28" s="16">
        <f>F28+G28</f>
        <v>23264281.300000001</v>
      </c>
      <c r="I28" s="24" t="s">
        <v>15</v>
      </c>
      <c r="J28" s="40" t="s">
        <v>123</v>
      </c>
    </row>
    <row r="29" spans="1:18">
      <c r="A29" s="17">
        <f>K27-A28</f>
        <v>24061420.900000002</v>
      </c>
      <c r="B29" s="17">
        <f>L27-B28</f>
        <v>986543.49999999988</v>
      </c>
      <c r="C29" s="17">
        <f>M27-C28</f>
        <v>1533285.2999999998</v>
      </c>
      <c r="D29" s="17">
        <f>N27-D28</f>
        <v>6135779.9000000004</v>
      </c>
      <c r="E29" s="17">
        <f>O27-E28</f>
        <v>179571.40000000002</v>
      </c>
      <c r="F29" s="17">
        <f>SUM(A29:E29)</f>
        <v>32896601</v>
      </c>
      <c r="H29" s="17">
        <f>F29+G29</f>
        <v>32896601</v>
      </c>
      <c r="I29" s="46" t="s">
        <v>6</v>
      </c>
      <c r="J29" s="47" t="s">
        <v>141</v>
      </c>
    </row>
    <row r="30" spans="1:18">
      <c r="A30" s="17">
        <f>A29-A81</f>
        <v>20645619.700000003</v>
      </c>
      <c r="B30" s="17">
        <f t="shared" ref="B30:E30" si="6">B29-B81</f>
        <v>950513.69999999984</v>
      </c>
      <c r="C30" s="17">
        <f t="shared" si="6"/>
        <v>1187201.3999999999</v>
      </c>
      <c r="D30" s="17">
        <f t="shared" si="6"/>
        <v>5593317.2000000002</v>
      </c>
      <c r="E30" s="17">
        <f t="shared" si="6"/>
        <v>167189.10000000003</v>
      </c>
      <c r="F30" s="17">
        <f>SUM(A30:E30)</f>
        <v>28543841.100000001</v>
      </c>
      <c r="H30" s="17">
        <f>F30+G30</f>
        <v>28543841.100000001</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ht="25.5" customHeight="1">
      <c r="I33" s="24" t="s">
        <v>6</v>
      </c>
      <c r="J33" s="40" t="s">
        <v>141</v>
      </c>
      <c r="K33" s="16">
        <f>A29</f>
        <v>24061420.900000002</v>
      </c>
      <c r="L33" s="16">
        <f t="shared" ref="L33:O33" si="7">B29</f>
        <v>986543.49999999988</v>
      </c>
      <c r="M33" s="16">
        <f t="shared" si="7"/>
        <v>1533285.2999999998</v>
      </c>
      <c r="N33" s="16">
        <f t="shared" si="7"/>
        <v>6135779.9000000004</v>
      </c>
      <c r="O33" s="16">
        <f t="shared" si="7"/>
        <v>179571.40000000002</v>
      </c>
      <c r="P33" s="16">
        <f>SUM(K33:O33)</f>
        <v>32896601</v>
      </c>
      <c r="R33" s="16">
        <f>P33+Q33</f>
        <v>32896601</v>
      </c>
    </row>
    <row r="34" spans="1:20">
      <c r="A34" s="16">
        <f>A35+A36</f>
        <v>8531685.7000000011</v>
      </c>
      <c r="B34" s="16">
        <f t="shared" ref="B34:E34" si="8">B35+B36</f>
        <v>402158</v>
      </c>
      <c r="C34" s="16">
        <f t="shared" si="8"/>
        <v>1083121.8</v>
      </c>
      <c r="D34" s="16">
        <f t="shared" si="8"/>
        <v>886159.9</v>
      </c>
      <c r="E34" s="16">
        <f t="shared" si="8"/>
        <v>157750.39999999999</v>
      </c>
      <c r="F34" s="16">
        <f>SUM(A34:E34)</f>
        <v>11060875.800000003</v>
      </c>
      <c r="G34" s="16"/>
      <c r="H34" s="16">
        <f>F34+G34</f>
        <v>11060875.800000003</v>
      </c>
      <c r="I34" s="24" t="s">
        <v>7</v>
      </c>
      <c r="J34" s="40" t="s">
        <v>144</v>
      </c>
      <c r="K34" s="16"/>
      <c r="L34" s="16"/>
      <c r="M34" s="16"/>
      <c r="N34" s="16"/>
      <c r="O34" s="16"/>
      <c r="P34" s="16"/>
    </row>
    <row r="35" spans="1:20">
      <c r="A35" s="16">
        <v>7639271.4000000004</v>
      </c>
      <c r="B35" s="16">
        <v>348590.5</v>
      </c>
      <c r="C35" s="16">
        <v>887185.1</v>
      </c>
      <c r="D35" s="16">
        <v>886159.9</v>
      </c>
      <c r="E35" s="16">
        <v>135349.79999999999</v>
      </c>
      <c r="F35" s="16">
        <f t="shared" ref="F35:F39" si="9">SUM(A35:E35)</f>
        <v>9896556.7000000011</v>
      </c>
      <c r="H35" s="16">
        <f t="shared" ref="H35:H38" si="10">F35+G35</f>
        <v>9896556.7000000011</v>
      </c>
      <c r="I35" s="24" t="s">
        <v>8</v>
      </c>
      <c r="J35" s="42" t="s">
        <v>145</v>
      </c>
    </row>
    <row r="36" spans="1:20" ht="23.25">
      <c r="A36" s="16">
        <f>A37+A38</f>
        <v>892414.3</v>
      </c>
      <c r="B36" s="16">
        <f t="shared" ref="B36:E36" si="11">B37+B38</f>
        <v>53567.5</v>
      </c>
      <c r="C36" s="16">
        <f t="shared" si="11"/>
        <v>195936.69999999998</v>
      </c>
      <c r="D36" s="16">
        <f t="shared" si="11"/>
        <v>0</v>
      </c>
      <c r="E36" s="16">
        <f t="shared" si="11"/>
        <v>22400.600000000002</v>
      </c>
      <c r="F36" s="16">
        <f t="shared" si="9"/>
        <v>1164319.1000000001</v>
      </c>
      <c r="H36" s="16">
        <f t="shared" si="10"/>
        <v>1164319.1000000001</v>
      </c>
      <c r="I36" s="24" t="s">
        <v>9</v>
      </c>
      <c r="J36" s="42" t="s">
        <v>150</v>
      </c>
      <c r="K36" s="16"/>
      <c r="L36" s="16"/>
      <c r="M36" s="16"/>
      <c r="N36" s="16"/>
      <c r="O36" s="16"/>
      <c r="P36" s="16"/>
    </row>
    <row r="37" spans="1:20" ht="23.25">
      <c r="A37" s="16">
        <v>745669.3</v>
      </c>
      <c r="B37" s="16">
        <v>47736.2</v>
      </c>
      <c r="C37" s="16">
        <v>172216.3</v>
      </c>
      <c r="D37" s="16">
        <v>0</v>
      </c>
      <c r="E37" s="16">
        <v>21469.9</v>
      </c>
      <c r="F37" s="16">
        <f t="shared" si="9"/>
        <v>987091.70000000007</v>
      </c>
      <c r="H37" s="16">
        <f t="shared" si="10"/>
        <v>987091.70000000007</v>
      </c>
      <c r="I37" s="24" t="s">
        <v>10</v>
      </c>
      <c r="J37" s="48" t="s">
        <v>149</v>
      </c>
      <c r="S37" s="64"/>
    </row>
    <row r="38" spans="1:20" ht="23.25">
      <c r="A38" s="16">
        <v>146745</v>
      </c>
      <c r="B38" s="16">
        <v>5831.3</v>
      </c>
      <c r="C38" s="16">
        <v>23720.400000000001</v>
      </c>
      <c r="D38" s="16">
        <v>0</v>
      </c>
      <c r="E38" s="16">
        <v>930.7</v>
      </c>
      <c r="F38" s="16">
        <f t="shared" si="9"/>
        <v>177227.4</v>
      </c>
      <c r="H38" s="16">
        <f t="shared" si="10"/>
        <v>177227.4</v>
      </c>
      <c r="I38" s="24" t="s">
        <v>11</v>
      </c>
      <c r="J38" s="48" t="s">
        <v>151</v>
      </c>
    </row>
    <row r="39" spans="1:20">
      <c r="A39" s="16">
        <v>374602.2</v>
      </c>
      <c r="B39" s="16">
        <v>15290.4</v>
      </c>
      <c r="C39" s="16">
        <v>2810</v>
      </c>
      <c r="D39" s="16">
        <v>20296.8</v>
      </c>
      <c r="E39" s="16">
        <v>1111.4000000000001</v>
      </c>
      <c r="F39" s="16">
        <f t="shared" si="9"/>
        <v>414110.80000000005</v>
      </c>
      <c r="G39" s="16"/>
      <c r="H39" s="16">
        <f>F39+G39</f>
        <v>414110.80000000005</v>
      </c>
      <c r="I39" s="24" t="s">
        <v>12</v>
      </c>
      <c r="J39" s="40" t="s">
        <v>146</v>
      </c>
      <c r="S39" s="64"/>
    </row>
    <row r="40" spans="1:20" ht="23.25">
      <c r="A40" s="17">
        <f>K33-A34-A39</f>
        <v>15155133.000000002</v>
      </c>
      <c r="B40" s="17">
        <f>L33-B34-B39</f>
        <v>569095.09999999986</v>
      </c>
      <c r="C40" s="17">
        <f>M33-C34-C39</f>
        <v>447353.49999999977</v>
      </c>
      <c r="D40" s="17">
        <f>N33-D34-D39</f>
        <v>5229323.2</v>
      </c>
      <c r="E40" s="17">
        <f>O33-E34-E39</f>
        <v>20709.600000000028</v>
      </c>
      <c r="F40" s="17">
        <f>SUM(A40:E40)</f>
        <v>21421614.400000002</v>
      </c>
      <c r="G40" s="16"/>
      <c r="H40" s="17">
        <f>F40+G40</f>
        <v>21421614.400000002</v>
      </c>
      <c r="I40" s="46" t="s">
        <v>13</v>
      </c>
      <c r="J40" s="49" t="s">
        <v>147</v>
      </c>
      <c r="S40" s="64"/>
      <c r="T40" s="64"/>
    </row>
    <row r="41" spans="1:20" ht="23.25">
      <c r="A41" s="17">
        <f>A40-A81</f>
        <v>11739331.800000001</v>
      </c>
      <c r="B41" s="17">
        <f t="shared" ref="B41:E41" si="12">B40-B81</f>
        <v>533065.29999999981</v>
      </c>
      <c r="C41" s="17">
        <f t="shared" si="12"/>
        <v>101269.59999999974</v>
      </c>
      <c r="D41" s="17">
        <f t="shared" si="12"/>
        <v>4686860.5</v>
      </c>
      <c r="E41" s="17">
        <f t="shared" si="12"/>
        <v>8327.3000000000284</v>
      </c>
      <c r="F41" s="17">
        <f>SUM(A41:E41)</f>
        <v>17068854.500000004</v>
      </c>
      <c r="G41" s="16"/>
      <c r="H41" s="17">
        <f>F41+G41</f>
        <v>17068854.500000004</v>
      </c>
      <c r="I41" s="46" t="s">
        <v>52</v>
      </c>
      <c r="J41" s="49" t="s">
        <v>148</v>
      </c>
      <c r="S41" s="64"/>
      <c r="T41" s="64"/>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15155133.000000002</v>
      </c>
      <c r="L44" s="16">
        <f t="shared" ref="L44:O44" si="13">B40</f>
        <v>569095.09999999986</v>
      </c>
      <c r="M44" s="16">
        <f t="shared" si="13"/>
        <v>447353.49999999977</v>
      </c>
      <c r="N44" s="16">
        <f t="shared" si="13"/>
        <v>5229323.2</v>
      </c>
      <c r="O44" s="16">
        <f t="shared" si="13"/>
        <v>20709.600000000028</v>
      </c>
      <c r="P44" s="16">
        <f>SUM(K44:O44)</f>
        <v>21421614.400000002</v>
      </c>
      <c r="R44" s="16">
        <f>P44+Q44</f>
        <v>21421614.400000002</v>
      </c>
    </row>
    <row r="45" spans="1:20">
      <c r="F45" s="16"/>
      <c r="G45" s="16">
        <v>608.5</v>
      </c>
      <c r="I45" s="24" t="s">
        <v>7</v>
      </c>
      <c r="J45" s="40" t="s">
        <v>144</v>
      </c>
      <c r="N45" s="16">
        <v>10786360.699999999</v>
      </c>
      <c r="P45" s="16">
        <f>SUM(K45:O45)</f>
        <v>10786360.699999999</v>
      </c>
      <c r="Q45" s="16">
        <v>275123.59999999998</v>
      </c>
      <c r="R45" s="16">
        <f>P45+Q45</f>
        <v>11061484.299999999</v>
      </c>
    </row>
    <row r="46" spans="1:20" ht="25.5" customHeight="1">
      <c r="I46" s="24" t="s">
        <v>16</v>
      </c>
      <c r="J46" s="40" t="s">
        <v>153</v>
      </c>
      <c r="M46" s="16">
        <v>3608059.9</v>
      </c>
      <c r="P46" s="16">
        <f t="shared" ref="P46:P47" si="14">SUM(K46:O46)</f>
        <v>3608059.9</v>
      </c>
      <c r="R46" s="16">
        <f t="shared" ref="R46:R48" si="15">P46+Q46</f>
        <v>3608059.9</v>
      </c>
    </row>
    <row r="47" spans="1:20">
      <c r="I47" s="24" t="s">
        <v>17</v>
      </c>
      <c r="J47" s="40" t="s">
        <v>154</v>
      </c>
      <c r="M47" s="16">
        <v>91525</v>
      </c>
      <c r="P47" s="16">
        <f t="shared" si="14"/>
        <v>91525</v>
      </c>
      <c r="R47" s="16">
        <f t="shared" si="15"/>
        <v>91525</v>
      </c>
    </row>
    <row r="48" spans="1:20">
      <c r="A48" s="16">
        <v>6531494.7000000002</v>
      </c>
      <c r="B48" s="16">
        <v>930191.5</v>
      </c>
      <c r="C48" s="16">
        <v>15713</v>
      </c>
      <c r="D48" s="16">
        <v>233273</v>
      </c>
      <c r="E48" s="16">
        <v>74.599999999999994</v>
      </c>
      <c r="F48" s="16">
        <f>SUM(A48:E48)</f>
        <v>7710746.7999999998</v>
      </c>
      <c r="G48" s="16">
        <v>352051.3</v>
      </c>
      <c r="H48" s="16">
        <f>F48+G48</f>
        <v>8062798.0999999996</v>
      </c>
      <c r="I48" s="24" t="s">
        <v>18</v>
      </c>
      <c r="J48" s="40" t="s">
        <v>155</v>
      </c>
      <c r="K48" s="16">
        <v>662399.69999999995</v>
      </c>
      <c r="L48" s="16">
        <v>1383466.5</v>
      </c>
      <c r="M48" s="16">
        <v>900271.5</v>
      </c>
      <c r="N48" s="16">
        <v>1213149.3999999999</v>
      </c>
      <c r="O48" s="16">
        <v>106.7</v>
      </c>
      <c r="P48" s="16">
        <f>SUM(K48:O48)</f>
        <v>4159393.8000000003</v>
      </c>
      <c r="Q48" s="16">
        <v>3903404.3</v>
      </c>
      <c r="R48" s="16">
        <f t="shared" si="15"/>
        <v>8062798.0999999996</v>
      </c>
    </row>
    <row r="49" spans="1:20">
      <c r="A49" s="17">
        <f>K44+K45+K46-K47+K48-A48</f>
        <v>9286038</v>
      </c>
      <c r="B49" s="17">
        <f>L44+L45+L46-L47+L48-B48</f>
        <v>1022370.0999999999</v>
      </c>
      <c r="C49" s="17">
        <f>M44+M45+M46-M47+M48-C48</f>
        <v>4848446.8999999994</v>
      </c>
      <c r="D49" s="17">
        <f>N44+N45+N46-N47+N48-D48</f>
        <v>16995560.299999997</v>
      </c>
      <c r="E49" s="17">
        <f>O44+O45+O46-O47+O48-E48</f>
        <v>20741.70000000003</v>
      </c>
      <c r="F49" s="17">
        <f>SUM(A49:E49)</f>
        <v>32173156.999999996</v>
      </c>
      <c r="H49" s="17">
        <f>F49+G49</f>
        <v>32173156.999999996</v>
      </c>
      <c r="I49" s="46" t="s">
        <v>19</v>
      </c>
      <c r="J49" s="49" t="s">
        <v>156</v>
      </c>
    </row>
    <row r="50" spans="1:20">
      <c r="A50" s="17">
        <f>A49-A81</f>
        <v>5870236.7999999998</v>
      </c>
      <c r="B50" s="17">
        <f t="shared" ref="B50:E50" si="16">B49-B81</f>
        <v>986340.29999999981</v>
      </c>
      <c r="C50" s="17">
        <f t="shared" si="16"/>
        <v>4502362.9999999991</v>
      </c>
      <c r="D50" s="17">
        <f t="shared" si="16"/>
        <v>16453097.599999998</v>
      </c>
      <c r="E50" s="17">
        <f t="shared" si="16"/>
        <v>8359.4000000000306</v>
      </c>
      <c r="F50" s="17">
        <f>SUM(A50:E50)</f>
        <v>27820397.099999994</v>
      </c>
      <c r="H50" s="17">
        <f>F50+G50</f>
        <v>27820397.099999994</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ht="14.25" customHeight="1">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9286038</v>
      </c>
      <c r="L53" s="16">
        <f t="shared" ref="L53:O53" si="17">B49</f>
        <v>1022370.0999999999</v>
      </c>
      <c r="M53" s="16">
        <f t="shared" si="17"/>
        <v>4848446.8999999994</v>
      </c>
      <c r="N53" s="16">
        <f t="shared" si="17"/>
        <v>16995560.299999997</v>
      </c>
      <c r="O53" s="16">
        <f t="shared" si="17"/>
        <v>20741.70000000003</v>
      </c>
      <c r="P53" s="16">
        <f>SUM(K53:O53)</f>
        <v>32173156.999999996</v>
      </c>
      <c r="R53" s="16">
        <f>P53+Q53</f>
        <v>32173156.999999996</v>
      </c>
    </row>
    <row r="54" spans="1:20">
      <c r="A54" s="16">
        <f t="shared" ref="A54:E54" si="18">A55+A56+A57+A58</f>
        <v>4669160</v>
      </c>
      <c r="B54" s="16">
        <f t="shared" si="18"/>
        <v>209883.8</v>
      </c>
      <c r="C54" s="16">
        <f t="shared" si="18"/>
        <v>1779601.1</v>
      </c>
      <c r="D54" s="16">
        <f t="shared" si="18"/>
        <v>1577452.4</v>
      </c>
      <c r="E54" s="16">
        <f t="shared" si="18"/>
        <v>930.7</v>
      </c>
      <c r="F54" s="16">
        <f>SUM(A54:E54)</f>
        <v>8237028.0000000009</v>
      </c>
      <c r="G54" s="16">
        <v>413946.2</v>
      </c>
      <c r="H54" s="16">
        <f>F54+G54</f>
        <v>8650974.2000000011</v>
      </c>
      <c r="I54" s="24"/>
      <c r="J54" s="40" t="s">
        <v>159</v>
      </c>
      <c r="K54" s="16">
        <f>K55+K56+K57+K58</f>
        <v>181663.3</v>
      </c>
      <c r="L54" s="16">
        <f t="shared" ref="L54:O54" si="19">L55+L56+L57+L58</f>
        <v>342540.3</v>
      </c>
      <c r="M54" s="16">
        <v>5698397.0999999996</v>
      </c>
      <c r="N54" s="16">
        <f t="shared" si="19"/>
        <v>1765734.9</v>
      </c>
      <c r="O54" s="16">
        <f t="shared" si="19"/>
        <v>930.7</v>
      </c>
      <c r="P54" s="16">
        <f t="shared" ref="P54:P61" si="20">SUM(K54:O54)</f>
        <v>7989266.2999999998</v>
      </c>
      <c r="Q54" s="16">
        <v>661707.9</v>
      </c>
      <c r="R54" s="16">
        <f t="shared" ref="R54:R61" si="21">P54+Q54</f>
        <v>8650974.1999999993</v>
      </c>
      <c r="S54" s="64"/>
    </row>
    <row r="55" spans="1:20" ht="23.25">
      <c r="A55" s="16">
        <v>4387394.7</v>
      </c>
      <c r="B55" s="16">
        <v>57420.1</v>
      </c>
      <c r="C55" s="16"/>
      <c r="D55" s="16">
        <v>21165.4</v>
      </c>
      <c r="E55" s="16"/>
      <c r="F55" s="16">
        <f t="shared" ref="F55:F57" si="22">SUM(A55:E55)</f>
        <v>4465980.2</v>
      </c>
      <c r="H55" s="16">
        <f t="shared" ref="H55:H57" si="23">F55+G55</f>
        <v>4465980.2</v>
      </c>
      <c r="I55" s="24" t="s">
        <v>20</v>
      </c>
      <c r="J55" s="40" t="s">
        <v>160</v>
      </c>
      <c r="M55" s="16">
        <v>4465980.2</v>
      </c>
      <c r="P55" s="16">
        <f t="shared" si="20"/>
        <v>4465980.2</v>
      </c>
      <c r="R55" s="16">
        <f t="shared" si="21"/>
        <v>4465980.2</v>
      </c>
      <c r="S55" s="64"/>
      <c r="T55" s="64"/>
    </row>
    <row r="56" spans="1:20">
      <c r="A56" s="16"/>
      <c r="B56" s="16"/>
      <c r="C56" s="16"/>
      <c r="D56" s="16">
        <v>1164319.1000000001</v>
      </c>
      <c r="E56" s="16"/>
      <c r="F56" s="16">
        <f t="shared" si="22"/>
        <v>1164319.1000000001</v>
      </c>
      <c r="H56" s="16">
        <f t="shared" si="23"/>
        <v>1164319.1000000001</v>
      </c>
      <c r="I56" s="24" t="s">
        <v>21</v>
      </c>
      <c r="J56" s="40" t="s">
        <v>161</v>
      </c>
      <c r="K56" s="16">
        <v>146745</v>
      </c>
      <c r="L56" s="16">
        <v>199517.5</v>
      </c>
      <c r="M56" s="16">
        <v>817125.9</v>
      </c>
      <c r="N56" s="16">
        <v>0</v>
      </c>
      <c r="O56" s="16">
        <v>930.7</v>
      </c>
      <c r="P56" s="16">
        <f t="shared" si="20"/>
        <v>1164319.0999999999</v>
      </c>
      <c r="R56" s="16">
        <f t="shared" si="21"/>
        <v>1164319.0999999999</v>
      </c>
      <c r="T56" s="64"/>
    </row>
    <row r="57" spans="1:20" ht="23.25">
      <c r="A57" s="16">
        <v>146745</v>
      </c>
      <c r="B57" s="16">
        <v>80100</v>
      </c>
      <c r="C57" s="16">
        <v>804071.2</v>
      </c>
      <c r="D57" s="16">
        <v>0</v>
      </c>
      <c r="E57" s="16">
        <v>930.7</v>
      </c>
      <c r="F57" s="16">
        <f t="shared" si="22"/>
        <v>1031846.8999999999</v>
      </c>
      <c r="H57" s="16">
        <f t="shared" si="23"/>
        <v>1031846.8999999999</v>
      </c>
      <c r="I57" s="24" t="s">
        <v>22</v>
      </c>
      <c r="J57" s="51" t="s">
        <v>162</v>
      </c>
      <c r="K57" s="65"/>
      <c r="N57" s="16">
        <v>1031846.9</v>
      </c>
      <c r="P57" s="16">
        <f t="shared" si="20"/>
        <v>1031846.9</v>
      </c>
      <c r="R57" s="16">
        <f t="shared" si="21"/>
        <v>1031846.9</v>
      </c>
    </row>
    <row r="58" spans="1:20">
      <c r="A58" s="16">
        <v>135020.29999999999</v>
      </c>
      <c r="B58" s="16">
        <v>72363.7</v>
      </c>
      <c r="C58" s="16">
        <v>975529.9</v>
      </c>
      <c r="D58" s="16">
        <v>391967.9</v>
      </c>
      <c r="E58" s="16">
        <v>0</v>
      </c>
      <c r="F58" s="16">
        <f>SUM(A58:E58)</f>
        <v>1574881.7999999998</v>
      </c>
      <c r="G58" s="16"/>
      <c r="H58" s="16">
        <f>F58+G58</f>
        <v>1574881.7999999998</v>
      </c>
      <c r="I58" s="24" t="s">
        <v>23</v>
      </c>
      <c r="J58" s="52" t="s">
        <v>163</v>
      </c>
      <c r="K58" s="16">
        <v>34918.300000000003</v>
      </c>
      <c r="L58" s="16">
        <v>143022.79999999999</v>
      </c>
      <c r="M58" s="16">
        <v>360686.39999999997</v>
      </c>
      <c r="N58" s="16">
        <v>733888</v>
      </c>
      <c r="O58" s="16">
        <v>0</v>
      </c>
      <c r="P58" s="16">
        <f t="shared" si="20"/>
        <v>1272515.5</v>
      </c>
      <c r="R58" s="16">
        <f t="shared" si="21"/>
        <v>1272515.5</v>
      </c>
    </row>
    <row r="59" spans="1:20" ht="23.25">
      <c r="A59" s="16">
        <v>18540.900000000001</v>
      </c>
      <c r="B59" s="16">
        <v>26577.1</v>
      </c>
      <c r="C59" s="16">
        <v>3457.3</v>
      </c>
      <c r="D59" s="16">
        <v>88048.2</v>
      </c>
      <c r="E59" s="16">
        <v>0</v>
      </c>
      <c r="F59" s="16">
        <f t="shared" ref="F59:F61" si="24">SUM(A59:E59)</f>
        <v>136623.5</v>
      </c>
      <c r="H59" s="16">
        <f t="shared" ref="H59:H61" si="25">F59+G59</f>
        <v>136623.5</v>
      </c>
      <c r="I59" s="24" t="s">
        <v>24</v>
      </c>
      <c r="J59" s="52" t="s">
        <v>164</v>
      </c>
      <c r="L59" s="16">
        <v>136623.5</v>
      </c>
      <c r="P59" s="16">
        <f t="shared" si="20"/>
        <v>136623.5</v>
      </c>
      <c r="R59" s="16">
        <f t="shared" si="21"/>
        <v>136623.5</v>
      </c>
    </row>
    <row r="60" spans="1:20">
      <c r="A60" s="16"/>
      <c r="B60" s="16">
        <v>37005.1</v>
      </c>
      <c r="C60" s="16"/>
      <c r="D60" s="16"/>
      <c r="E60" s="16"/>
      <c r="F60" s="16">
        <f t="shared" si="24"/>
        <v>37005.1</v>
      </c>
      <c r="H60" s="16">
        <f t="shared" si="25"/>
        <v>37005.1</v>
      </c>
      <c r="I60" s="24" t="s">
        <v>25</v>
      </c>
      <c r="J60" s="52" t="s">
        <v>165</v>
      </c>
      <c r="K60" s="16">
        <v>9648</v>
      </c>
      <c r="L60" s="16">
        <v>-416.1</v>
      </c>
      <c r="M60" s="16">
        <v>416.1</v>
      </c>
      <c r="N60" s="16">
        <v>27357.1</v>
      </c>
      <c r="O60" s="16">
        <v>0</v>
      </c>
      <c r="P60" s="16">
        <f t="shared" si="20"/>
        <v>37005.1</v>
      </c>
      <c r="R60" s="16">
        <f t="shared" si="21"/>
        <v>37005.1</v>
      </c>
    </row>
    <row r="61" spans="1:20" ht="23.25">
      <c r="A61" s="16">
        <v>116479.4</v>
      </c>
      <c r="B61" s="16">
        <v>8781.5</v>
      </c>
      <c r="C61" s="16">
        <v>972072.6</v>
      </c>
      <c r="D61" s="16">
        <v>303919.7</v>
      </c>
      <c r="E61" s="16"/>
      <c r="F61" s="16">
        <f t="shared" si="24"/>
        <v>1401253.2</v>
      </c>
      <c r="H61" s="16">
        <f t="shared" si="25"/>
        <v>1401253.2</v>
      </c>
      <c r="I61" s="24" t="s">
        <v>26</v>
      </c>
      <c r="J61" s="52" t="s">
        <v>166</v>
      </c>
      <c r="K61" s="16">
        <v>25270.3</v>
      </c>
      <c r="L61" s="16">
        <v>6815.4</v>
      </c>
      <c r="M61" s="16">
        <v>360270.3</v>
      </c>
      <c r="N61" s="16">
        <v>706530.9</v>
      </c>
      <c r="O61" s="16">
        <v>0</v>
      </c>
      <c r="P61" s="16">
        <f t="shared" si="20"/>
        <v>1098886.8999999999</v>
      </c>
      <c r="R61" s="16">
        <f t="shared" si="21"/>
        <v>1098886.8999999999</v>
      </c>
    </row>
    <row r="62" spans="1:20" ht="23.25">
      <c r="A62" s="17">
        <f>K53+K54-A54</f>
        <v>4798541.3000000007</v>
      </c>
      <c r="B62" s="17">
        <f>L53+L54-B54</f>
        <v>1155026.5999999999</v>
      </c>
      <c r="C62" s="17">
        <f>M53+M54-C54</f>
        <v>8767242.9000000004</v>
      </c>
      <c r="D62" s="17">
        <f>N53+N54-D54</f>
        <v>17183842.799999997</v>
      </c>
      <c r="E62" s="17">
        <f>O53+O54-E54</f>
        <v>20741.70000000003</v>
      </c>
      <c r="F62" s="17">
        <f>SUM(A62:E62)</f>
        <v>31925395.299999997</v>
      </c>
      <c r="G62" s="16"/>
      <c r="H62" s="17">
        <f>F62+G62</f>
        <v>31925395.299999997</v>
      </c>
      <c r="I62" s="46" t="s">
        <v>27</v>
      </c>
      <c r="J62" s="49" t="s">
        <v>167</v>
      </c>
    </row>
    <row r="63" spans="1:20">
      <c r="A63" s="17">
        <f>A62-A81</f>
        <v>1382740.1000000006</v>
      </c>
      <c r="B63" s="17">
        <f t="shared" ref="B63:E63" si="26">B62-B81</f>
        <v>1118996.7999999998</v>
      </c>
      <c r="C63" s="17">
        <f t="shared" si="26"/>
        <v>8421159</v>
      </c>
      <c r="D63" s="17">
        <f t="shared" si="26"/>
        <v>16641380.099999998</v>
      </c>
      <c r="E63" s="17">
        <f t="shared" si="26"/>
        <v>8359.4000000000306</v>
      </c>
      <c r="F63" s="17">
        <f>SUM(A63:E63)</f>
        <v>27572635.399999999</v>
      </c>
      <c r="G63" s="16"/>
      <c r="H63" s="17">
        <f>F63+G63</f>
        <v>27572635.399999999</v>
      </c>
      <c r="I63" s="46" t="s">
        <v>54</v>
      </c>
      <c r="J63" s="49" t="s">
        <v>168</v>
      </c>
    </row>
    <row r="64" spans="1:20" ht="15" customHeight="1">
      <c r="A64" s="91" t="s">
        <v>170</v>
      </c>
      <c r="B64" s="91"/>
      <c r="C64" s="91"/>
      <c r="D64" s="91"/>
      <c r="E64" s="91"/>
      <c r="F64" s="91"/>
      <c r="G64" s="91"/>
      <c r="H64" s="91"/>
      <c r="I64" s="91"/>
      <c r="J64" s="91"/>
      <c r="K64" s="91"/>
      <c r="L64" s="91"/>
      <c r="M64" s="91"/>
      <c r="N64" s="91"/>
      <c r="O64" s="91"/>
      <c r="P64" s="91"/>
      <c r="Q64" s="91"/>
      <c r="R64" s="91"/>
      <c r="S64" s="64"/>
    </row>
    <row r="65" spans="1:18">
      <c r="A65" s="94" t="s">
        <v>120</v>
      </c>
      <c r="B65" s="94"/>
      <c r="C65" s="94"/>
      <c r="D65" s="94"/>
      <c r="E65" s="94"/>
      <c r="F65" s="94"/>
      <c r="G65" s="94"/>
      <c r="H65" s="94"/>
      <c r="I65" s="94"/>
      <c r="J65" s="95" t="s">
        <v>121</v>
      </c>
      <c r="K65" s="95"/>
      <c r="L65" s="95"/>
      <c r="M65" s="95"/>
      <c r="N65" s="95"/>
      <c r="O65" s="95"/>
      <c r="P65" s="95"/>
      <c r="Q65" s="95"/>
      <c r="R65" s="95"/>
    </row>
    <row r="66" spans="1:18" ht="15" customHeight="1">
      <c r="I66" s="24" t="s">
        <v>19</v>
      </c>
      <c r="J66" s="40" t="s">
        <v>167</v>
      </c>
      <c r="K66" s="16">
        <f>A62</f>
        <v>4798541.3000000007</v>
      </c>
      <c r="L66" s="16">
        <f t="shared" ref="L66:O66" si="27">B62</f>
        <v>1155026.5999999999</v>
      </c>
      <c r="M66" s="16">
        <f t="shared" si="27"/>
        <v>8767242.9000000004</v>
      </c>
      <c r="N66" s="16">
        <f t="shared" si="27"/>
        <v>17183842.799999997</v>
      </c>
      <c r="O66" s="16">
        <f t="shared" si="27"/>
        <v>20741.70000000003</v>
      </c>
      <c r="P66" s="16">
        <f>SUM(K66:O66)</f>
        <v>31925395.299999997</v>
      </c>
      <c r="R66" s="16">
        <f>P66+Q66</f>
        <v>31925395.299999997</v>
      </c>
    </row>
    <row r="67" spans="1:18" ht="24.75" customHeight="1">
      <c r="C67" s="16">
        <v>1939108.3</v>
      </c>
      <c r="D67" s="16"/>
      <c r="E67" s="16">
        <v>345696.5</v>
      </c>
      <c r="F67" s="16">
        <f>SUM(A67:E67)</f>
        <v>2284804.7999999998</v>
      </c>
      <c r="G67" s="16"/>
      <c r="H67" s="16">
        <f>F67+G67</f>
        <v>2284804.7999999998</v>
      </c>
      <c r="I67" s="24" t="s">
        <v>28</v>
      </c>
      <c r="J67" s="40" t="s">
        <v>171</v>
      </c>
      <c r="N67" s="16">
        <v>2284804.7999999998</v>
      </c>
    </row>
    <row r="68" spans="1:18" ht="23.25">
      <c r="A68" s="17">
        <f>K66+K67-A67</f>
        <v>4798541.3000000007</v>
      </c>
      <c r="B68" s="17">
        <f>L66+L67-B67</f>
        <v>1155026.5999999999</v>
      </c>
      <c r="C68" s="17">
        <f>M66+M67-C67</f>
        <v>6828134.6000000006</v>
      </c>
      <c r="D68" s="17">
        <f>N66+N67-D67</f>
        <v>19468647.599999998</v>
      </c>
      <c r="E68" s="17">
        <f>O66+O67-E67</f>
        <v>-324954.8</v>
      </c>
      <c r="F68" s="17">
        <f>SUM(A68:E68)</f>
        <v>31925395.299999997</v>
      </c>
      <c r="G68" s="16"/>
      <c r="H68" s="16">
        <f>F68+G68</f>
        <v>31925395.299999997</v>
      </c>
      <c r="I68" s="46" t="s">
        <v>29</v>
      </c>
      <c r="J68" s="49" t="s">
        <v>172</v>
      </c>
    </row>
    <row r="69" spans="1:18" ht="15" customHeight="1">
      <c r="A69" s="91" t="s">
        <v>173</v>
      </c>
      <c r="B69" s="91"/>
      <c r="C69" s="91"/>
      <c r="D69" s="91"/>
      <c r="E69" s="91"/>
      <c r="F69" s="91"/>
      <c r="G69" s="91"/>
      <c r="H69" s="91"/>
      <c r="I69" s="91"/>
      <c r="J69" s="91"/>
      <c r="K69" s="91"/>
      <c r="L69" s="91"/>
      <c r="M69" s="91"/>
      <c r="N69" s="91"/>
      <c r="O69" s="91"/>
      <c r="P69" s="91"/>
      <c r="Q69" s="91"/>
      <c r="R69" s="91"/>
    </row>
    <row r="70" spans="1:18" ht="15" customHeight="1">
      <c r="A70" s="94" t="s">
        <v>120</v>
      </c>
      <c r="B70" s="94"/>
      <c r="C70" s="94"/>
      <c r="D70" s="94"/>
      <c r="E70" s="94"/>
      <c r="F70" s="94"/>
      <c r="G70" s="94"/>
      <c r="H70" s="94"/>
      <c r="I70" s="94"/>
      <c r="J70" s="95" t="s">
        <v>121</v>
      </c>
      <c r="K70" s="95"/>
      <c r="L70" s="95"/>
      <c r="M70" s="95"/>
      <c r="N70" s="95"/>
      <c r="O70" s="95"/>
      <c r="P70" s="95"/>
      <c r="Q70" s="95"/>
      <c r="R70" s="95"/>
    </row>
    <row r="71" spans="1:18">
      <c r="I71" s="24" t="s">
        <v>27</v>
      </c>
      <c r="J71" s="40" t="s">
        <v>167</v>
      </c>
      <c r="K71" s="16">
        <f>A62</f>
        <v>4798541.3000000007</v>
      </c>
      <c r="L71" s="16">
        <f t="shared" ref="L71:O71" si="28">B62</f>
        <v>1155026.5999999999</v>
      </c>
      <c r="M71" s="16">
        <f t="shared" si="28"/>
        <v>8767242.9000000004</v>
      </c>
      <c r="N71" s="16">
        <f t="shared" si="28"/>
        <v>17183842.799999997</v>
      </c>
      <c r="O71" s="16">
        <f t="shared" si="28"/>
        <v>20741.70000000003</v>
      </c>
      <c r="P71" s="16">
        <f>SUM(K71:O71)</f>
        <v>31925395.299999997</v>
      </c>
      <c r="R71" s="16">
        <f>P71+Q71</f>
        <v>31925395.299999997</v>
      </c>
    </row>
    <row r="72" spans="1:18" ht="23.25">
      <c r="B72" s="16">
        <v>177790.3</v>
      </c>
      <c r="F72" s="16">
        <f>SUM(A72:E72)</f>
        <v>177790.3</v>
      </c>
      <c r="G72" s="16"/>
      <c r="H72" s="16">
        <f>F72+G72</f>
        <v>177790.3</v>
      </c>
      <c r="I72" s="24" t="s">
        <v>30</v>
      </c>
      <c r="J72" s="40" t="s">
        <v>174</v>
      </c>
      <c r="N72" s="16">
        <v>177790.3</v>
      </c>
      <c r="P72" s="16">
        <f t="shared" ref="P72" si="29">SUM(K72:O72)</f>
        <v>177790.3</v>
      </c>
      <c r="R72" s="16">
        <f t="shared" ref="R72" si="30">P72+Q72</f>
        <v>177790.3</v>
      </c>
    </row>
    <row r="73" spans="1:18" ht="23.25">
      <c r="C73" s="16">
        <v>3662309.2</v>
      </c>
      <c r="D73" s="16">
        <v>17616589.199999999</v>
      </c>
      <c r="E73" s="16">
        <v>345696.5</v>
      </c>
      <c r="F73" s="16">
        <f>SUM(A73:E73)</f>
        <v>21624594.899999999</v>
      </c>
      <c r="G73" s="16"/>
      <c r="H73" s="16">
        <f>F73+G73</f>
        <v>21624594.899999999</v>
      </c>
      <c r="I73" s="24" t="s">
        <v>31</v>
      </c>
      <c r="J73" s="40" t="s">
        <v>124</v>
      </c>
      <c r="P73" s="16"/>
      <c r="R73" s="16"/>
    </row>
    <row r="74" spans="1:18">
      <c r="A74" s="17">
        <f>K71+K72-A72-A73</f>
        <v>4798541.3000000007</v>
      </c>
      <c r="B74" s="17">
        <f>L71+L72-B72-B73</f>
        <v>977236.29999999981</v>
      </c>
      <c r="C74" s="17">
        <f>M71+M72-C72-C73</f>
        <v>5104933.7</v>
      </c>
      <c r="D74" s="17">
        <f>N71+N72-D72-D73</f>
        <v>-254956.10000000149</v>
      </c>
      <c r="E74" s="17">
        <f>O71+O72-E72-E73</f>
        <v>-324954.8</v>
      </c>
      <c r="F74" s="17">
        <f>SUM(A74:E74)</f>
        <v>10300800.399999999</v>
      </c>
      <c r="G74" s="16"/>
      <c r="H74" s="17">
        <f>F74+G74</f>
        <v>10300800.399999999</v>
      </c>
      <c r="I74" s="24" t="s">
        <v>32</v>
      </c>
      <c r="J74" s="49" t="s">
        <v>175</v>
      </c>
    </row>
    <row r="75" spans="1:18">
      <c r="A75" s="17">
        <f>A74-A81</f>
        <v>1382740.1000000006</v>
      </c>
      <c r="B75" s="17">
        <f t="shared" ref="B75:E75" si="31">B74-B81</f>
        <v>941206.49999999977</v>
      </c>
      <c r="C75" s="17">
        <f t="shared" si="31"/>
        <v>4758849.8</v>
      </c>
      <c r="D75" s="17">
        <f t="shared" si="31"/>
        <v>-797418.80000000144</v>
      </c>
      <c r="E75" s="17">
        <f t="shared" si="31"/>
        <v>-337337.1</v>
      </c>
      <c r="F75" s="17">
        <f>SUM(A75:E75)</f>
        <v>5948040.4999999991</v>
      </c>
      <c r="G75" s="16"/>
      <c r="H75" s="17">
        <f>F75+G75</f>
        <v>5948040.4999999991</v>
      </c>
      <c r="I75" s="46" t="s">
        <v>55</v>
      </c>
      <c r="J75" s="49" t="s">
        <v>176</v>
      </c>
    </row>
    <row r="76" spans="1:18" ht="15" customHeight="1">
      <c r="A76" s="91" t="s">
        <v>177</v>
      </c>
      <c r="B76" s="91"/>
      <c r="C76" s="91"/>
      <c r="D76" s="91"/>
      <c r="E76" s="91"/>
      <c r="F76" s="91"/>
      <c r="G76" s="91"/>
      <c r="H76" s="91"/>
      <c r="I76" s="91"/>
      <c r="J76" s="91"/>
      <c r="K76" s="91"/>
      <c r="L76" s="91"/>
      <c r="M76" s="91"/>
      <c r="N76" s="91"/>
      <c r="O76" s="91"/>
      <c r="P76" s="91"/>
      <c r="Q76" s="91"/>
      <c r="R76" s="91"/>
    </row>
    <row r="77" spans="1:18">
      <c r="A77" s="92" t="s">
        <v>182</v>
      </c>
      <c r="B77" s="92"/>
      <c r="C77" s="92"/>
      <c r="D77" s="92"/>
      <c r="E77" s="92"/>
      <c r="F77" s="92"/>
      <c r="G77" s="92"/>
      <c r="H77" s="92"/>
      <c r="I77" s="92"/>
      <c r="J77" s="93" t="s">
        <v>185</v>
      </c>
      <c r="K77" s="93"/>
      <c r="L77" s="93"/>
      <c r="M77" s="93"/>
      <c r="N77" s="93"/>
      <c r="O77" s="93"/>
      <c r="P77" s="93"/>
      <c r="Q77" s="93"/>
      <c r="R77" s="93"/>
    </row>
    <row r="78" spans="1:18">
      <c r="I78" s="24" t="s">
        <v>32</v>
      </c>
      <c r="J78" s="40" t="s">
        <v>175</v>
      </c>
      <c r="K78" s="16">
        <f>A74</f>
        <v>4798541.3000000007</v>
      </c>
      <c r="L78" s="16">
        <f t="shared" ref="L78:O78" si="32">B74</f>
        <v>977236.29999999981</v>
      </c>
      <c r="M78" s="16">
        <f t="shared" si="32"/>
        <v>5104933.7</v>
      </c>
      <c r="N78" s="16">
        <f t="shared" si="32"/>
        <v>-254956.10000000149</v>
      </c>
      <c r="O78" s="16">
        <f t="shared" si="32"/>
        <v>-324954.8</v>
      </c>
      <c r="P78" s="16">
        <f>SUM(K78:O78)</f>
        <v>10300800.399999999</v>
      </c>
      <c r="R78" s="16">
        <f>P78+Q78</f>
        <v>10300800.399999999</v>
      </c>
    </row>
    <row r="79" spans="1:18">
      <c r="A79" s="16">
        <f>A80+A82</f>
        <v>7399667.5999999996</v>
      </c>
      <c r="B79" s="16">
        <f t="shared" ref="B79:E79" si="33">B80+B82</f>
        <v>112430.6</v>
      </c>
      <c r="C79" s="16">
        <f t="shared" si="33"/>
        <v>824289.9</v>
      </c>
      <c r="D79" s="16">
        <f t="shared" si="33"/>
        <v>497860.9</v>
      </c>
      <c r="E79" s="16">
        <f t="shared" si="33"/>
        <v>10569.4</v>
      </c>
      <c r="F79" s="16">
        <f>SUM(A79:E79)</f>
        <v>8844818.4000000004</v>
      </c>
      <c r="H79" s="16">
        <f>F79+G79</f>
        <v>8844818.4000000004</v>
      </c>
      <c r="I79" s="24" t="s">
        <v>49</v>
      </c>
      <c r="J79" s="40" t="s">
        <v>183</v>
      </c>
      <c r="K79" s="16"/>
      <c r="L79" s="16"/>
      <c r="M79" s="16"/>
      <c r="N79" s="16"/>
      <c r="O79" s="16"/>
      <c r="P79" s="16"/>
      <c r="R79" s="16"/>
    </row>
    <row r="80" spans="1:18">
      <c r="A80" s="16">
        <v>6424485.5999999996</v>
      </c>
      <c r="B80" s="16">
        <v>112430.6</v>
      </c>
      <c r="C80" s="16">
        <v>832027.8</v>
      </c>
      <c r="D80" s="16">
        <v>497860.9</v>
      </c>
      <c r="E80" s="16">
        <v>10569.4</v>
      </c>
      <c r="F80" s="16">
        <f t="shared" ref="F80:F82" si="34">SUM(A80:E80)</f>
        <v>7877374.2999999998</v>
      </c>
      <c r="G80" s="16"/>
      <c r="H80" s="16">
        <f>F80+G80</f>
        <v>7877374.2999999998</v>
      </c>
      <c r="I80" s="24" t="s">
        <v>35</v>
      </c>
      <c r="J80" s="40" t="s">
        <v>127</v>
      </c>
      <c r="K80" s="16"/>
      <c r="L80" s="16"/>
      <c r="M80" s="16"/>
      <c r="N80" s="16"/>
      <c r="O80" s="16"/>
      <c r="P80" s="16"/>
      <c r="R80" s="16"/>
    </row>
    <row r="81" spans="1:19">
      <c r="A81" s="16">
        <v>3415801.2</v>
      </c>
      <c r="B81" s="16">
        <v>36029.800000000003</v>
      </c>
      <c r="C81" s="16">
        <v>346083.9</v>
      </c>
      <c r="D81" s="16">
        <v>542462.69999999995</v>
      </c>
      <c r="E81" s="16">
        <v>12382.3</v>
      </c>
      <c r="F81" s="16">
        <f t="shared" si="34"/>
        <v>4352759.8999999994</v>
      </c>
      <c r="G81" s="16"/>
      <c r="H81" s="16">
        <f t="shared" ref="H81:H82" si="35">F81+G81</f>
        <v>4352759.8999999994</v>
      </c>
      <c r="I81" s="24" t="s">
        <v>47</v>
      </c>
      <c r="J81" s="40" t="s">
        <v>178</v>
      </c>
      <c r="K81" s="16"/>
      <c r="L81" s="16"/>
      <c r="M81" s="16"/>
      <c r="N81" s="16"/>
      <c r="O81" s="16"/>
      <c r="P81" s="16"/>
      <c r="R81" s="16"/>
    </row>
    <row r="82" spans="1:19">
      <c r="A82" s="16">
        <v>975182</v>
      </c>
      <c r="B82" s="16">
        <v>0</v>
      </c>
      <c r="C82" s="16">
        <v>-7737.9</v>
      </c>
      <c r="D82" s="16">
        <v>0</v>
      </c>
      <c r="E82" s="16">
        <v>0</v>
      </c>
      <c r="F82" s="16">
        <f t="shared" si="34"/>
        <v>967444.1</v>
      </c>
      <c r="G82" s="16"/>
      <c r="H82" s="16">
        <f t="shared" si="35"/>
        <v>967444.1</v>
      </c>
      <c r="I82" s="24" t="s">
        <v>50</v>
      </c>
      <c r="J82" s="40" t="s">
        <v>128</v>
      </c>
      <c r="K82" s="16"/>
      <c r="L82" s="16"/>
      <c r="M82" s="16"/>
      <c r="N82" s="16"/>
      <c r="O82" s="16"/>
      <c r="P82" s="16"/>
      <c r="R82" s="16"/>
    </row>
    <row r="83" spans="1:19">
      <c r="F83" s="16"/>
      <c r="G83" s="16"/>
      <c r="H83" s="16"/>
      <c r="I83" s="24" t="s">
        <v>33</v>
      </c>
      <c r="J83" s="40" t="s">
        <v>179</v>
      </c>
      <c r="K83" s="16">
        <v>651.1</v>
      </c>
      <c r="L83" s="16">
        <v>0</v>
      </c>
      <c r="M83" s="16">
        <v>425.4</v>
      </c>
      <c r="N83" s="16">
        <v>0</v>
      </c>
      <c r="O83" s="16">
        <v>0</v>
      </c>
      <c r="P83" s="16">
        <f>SUM(K83:O83)</f>
        <v>1076.5</v>
      </c>
      <c r="Q83" s="16">
        <v>2042</v>
      </c>
      <c r="R83" s="16">
        <f>P83+Q83</f>
        <v>3118.5</v>
      </c>
    </row>
    <row r="84" spans="1:19">
      <c r="I84" s="24" t="s">
        <v>34</v>
      </c>
      <c r="J84" s="40" t="s">
        <v>180</v>
      </c>
      <c r="K84" s="16">
        <v>2042</v>
      </c>
      <c r="L84" s="16">
        <v>0</v>
      </c>
      <c r="M84" s="16">
        <v>0</v>
      </c>
      <c r="N84" s="16">
        <v>0</v>
      </c>
      <c r="O84" s="16">
        <v>0</v>
      </c>
      <c r="P84" s="16">
        <f>SUM(K84:O84)</f>
        <v>2042</v>
      </c>
      <c r="Q84" s="16">
        <v>1076.5</v>
      </c>
      <c r="R84" s="16">
        <f>P84+Q84</f>
        <v>3118.5</v>
      </c>
      <c r="S84" s="64"/>
    </row>
    <row r="85" spans="1:19" ht="34.5">
      <c r="I85" s="24"/>
      <c r="J85" s="49" t="s">
        <v>184</v>
      </c>
      <c r="K85" s="16">
        <f>K78+K83-K84</f>
        <v>4797150.4000000004</v>
      </c>
      <c r="L85" s="16">
        <f t="shared" ref="L85:O85" si="36">L78+L83-L84</f>
        <v>977236.29999999981</v>
      </c>
      <c r="M85" s="16">
        <f t="shared" si="36"/>
        <v>5105359.1000000006</v>
      </c>
      <c r="N85" s="16">
        <f t="shared" si="36"/>
        <v>-254956.10000000149</v>
      </c>
      <c r="O85" s="16">
        <f t="shared" si="36"/>
        <v>-324954.8</v>
      </c>
      <c r="P85" s="16">
        <f>SUM(K85:O85)</f>
        <v>10299834.899999999</v>
      </c>
      <c r="R85" s="16">
        <f>P85+Q85</f>
        <v>10299834.899999999</v>
      </c>
    </row>
    <row r="86" spans="1:19" s="66" customFormat="1" ht="23.25">
      <c r="A86" s="20">
        <f>K85-A79</f>
        <v>-2602517.1999999993</v>
      </c>
      <c r="B86" s="20">
        <f>L85-B79</f>
        <v>864805.69999999984</v>
      </c>
      <c r="C86" s="20">
        <f>M85-C79</f>
        <v>4281069.2</v>
      </c>
      <c r="D86" s="20">
        <f>N85-D79</f>
        <v>-752817.00000000151</v>
      </c>
      <c r="E86" s="20">
        <f>O85-E79</f>
        <v>-335524.2</v>
      </c>
      <c r="F86" s="20">
        <f>SUM(A86:E86)-F22</f>
        <v>182817.19999999483</v>
      </c>
      <c r="G86" s="20">
        <f>Q17-G14+Q45-G45+Q48-G48+Q54-G54+Q83-Q84</f>
        <v>-182817.20000000007</v>
      </c>
      <c r="H86" s="20">
        <f>F86+G86</f>
        <v>-5.2386894822120667E-9</v>
      </c>
      <c r="I86" s="53" t="s">
        <v>37</v>
      </c>
      <c r="J86" s="54" t="s">
        <v>181</v>
      </c>
      <c r="K86" s="81"/>
      <c r="L86" s="81"/>
      <c r="M86" s="81"/>
      <c r="N86" s="81"/>
      <c r="O86" s="81"/>
      <c r="P86" s="81"/>
      <c r="Q86" s="23"/>
      <c r="R86" s="23"/>
    </row>
    <row r="90" spans="1:19">
      <c r="G90" s="16"/>
    </row>
  </sheetData>
  <mergeCells count="28">
    <mergeCell ref="A6:I6"/>
    <mergeCell ref="J6:R6"/>
    <mergeCell ref="H3:H4"/>
    <mergeCell ref="I3:I4"/>
    <mergeCell ref="J3:J4"/>
    <mergeCell ref="R3:R4"/>
    <mergeCell ref="A5:R5"/>
    <mergeCell ref="A25:R25"/>
    <mergeCell ref="A26:I26"/>
    <mergeCell ref="J26:R26"/>
    <mergeCell ref="A31:R31"/>
    <mergeCell ref="A32:I32"/>
    <mergeCell ref="J32:R32"/>
    <mergeCell ref="A42:R42"/>
    <mergeCell ref="A43:I43"/>
    <mergeCell ref="J43:R43"/>
    <mergeCell ref="A51:R51"/>
    <mergeCell ref="A52:I52"/>
    <mergeCell ref="J52:R52"/>
    <mergeCell ref="A76:R76"/>
    <mergeCell ref="A77:I77"/>
    <mergeCell ref="J77:R77"/>
    <mergeCell ref="A64:R64"/>
    <mergeCell ref="A65:I65"/>
    <mergeCell ref="J65:R65"/>
    <mergeCell ref="A69:R69"/>
    <mergeCell ref="A70:I70"/>
    <mergeCell ref="J70:R70"/>
  </mergeCells>
  <pageMargins left="0" right="0" top="0.15748031496062992" bottom="0.19685039370078741" header="0.31496062992125984" footer="0.31496062992125984"/>
  <pageSetup paperSize="9" scale="72" fitToHeight="0" orientation="landscape" r:id="rId1"/>
  <rowBreaks count="1" manualBreakCount="1">
    <brk id="5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0"/>
  <sheetViews>
    <sheetView workbookViewId="0">
      <pane ySplit="4" topLeftCell="A5" activePane="bottomLeft" state="frozen"/>
      <selection pane="bottomLeft" activeCell="A10" sqref="A10"/>
    </sheetView>
  </sheetViews>
  <sheetFormatPr defaultRowHeight="15"/>
  <cols>
    <col min="1" max="1" width="11.5703125" style="19" customWidth="1"/>
    <col min="2" max="4" width="10.7109375" style="19" customWidth="1"/>
    <col min="5" max="5" width="9.140625" style="19" customWidth="1"/>
    <col min="6" max="6" width="11" style="19" customWidth="1"/>
    <col min="7" max="7" width="10.42578125" style="19" customWidth="1"/>
    <col min="8" max="8" width="10.28515625" style="19" customWidth="1"/>
    <col min="9" max="9" width="7.42578125" style="19" customWidth="1"/>
    <col min="10" max="10" width="22.85546875" style="80" customWidth="1"/>
    <col min="11" max="11" width="12.5703125" style="19" customWidth="1"/>
    <col min="12" max="12" width="12" style="19" customWidth="1"/>
    <col min="13" max="13" width="11.42578125" style="19" customWidth="1"/>
    <col min="14" max="14" width="11.85546875" style="19" customWidth="1"/>
    <col min="15" max="15" width="10" style="19" customWidth="1"/>
    <col min="16" max="16" width="10.7109375" style="19" customWidth="1"/>
    <col min="17" max="17" width="10.140625" style="19" customWidth="1"/>
    <col min="18" max="18" width="10.7109375" style="19" customWidth="1"/>
    <col min="19" max="19" width="12.42578125" style="50" bestFit="1" customWidth="1"/>
    <col min="20" max="20" width="10.42578125" style="50" bestFit="1" customWidth="1"/>
    <col min="21" max="16384" width="9.140625" style="50"/>
  </cols>
  <sheetData>
    <row r="1" spans="1:19">
      <c r="A1" s="36" t="s">
        <v>100</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37387187.600000001</v>
      </c>
      <c r="L7" s="16">
        <f t="shared" ref="L7:O7" si="0">L27</f>
        <v>1057297.3999999999</v>
      </c>
      <c r="M7" s="16">
        <f t="shared" si="0"/>
        <v>3572208.5</v>
      </c>
      <c r="N7" s="16">
        <f t="shared" si="0"/>
        <v>7324681.7999999998</v>
      </c>
      <c r="O7" s="16">
        <f t="shared" si="0"/>
        <v>316613.09999999998</v>
      </c>
      <c r="P7" s="16">
        <f>SUM(K7:O7)</f>
        <v>49657988.399999999</v>
      </c>
      <c r="Q7" s="16"/>
      <c r="R7" s="16">
        <f>P7+Q7</f>
        <v>49657988.399999999</v>
      </c>
      <c r="S7" s="64"/>
    </row>
    <row r="8" spans="1:19">
      <c r="A8" s="16">
        <f>A28</f>
        <v>16476042.4</v>
      </c>
      <c r="B8" s="16">
        <f>B28</f>
        <v>401949.4</v>
      </c>
      <c r="C8" s="16">
        <f>C28</f>
        <v>2149113.7000000002</v>
      </c>
      <c r="D8" s="16">
        <f>D28</f>
        <v>1952409.8</v>
      </c>
      <c r="E8" s="16">
        <f>E28</f>
        <v>150383</v>
      </c>
      <c r="F8" s="16">
        <f>SUM(A8:E8)</f>
        <v>21129898.300000001</v>
      </c>
      <c r="G8" s="16"/>
      <c r="H8" s="16">
        <f t="shared" ref="H8:H16" si="1">F8+G8</f>
        <v>21129898.300000001</v>
      </c>
      <c r="I8" s="39" t="s">
        <v>15</v>
      </c>
      <c r="J8" s="40" t="s">
        <v>123</v>
      </c>
      <c r="K8" s="16"/>
      <c r="L8" s="16"/>
      <c r="M8" s="16"/>
      <c r="N8" s="16"/>
      <c r="O8" s="16"/>
      <c r="P8" s="16"/>
      <c r="Q8" s="16"/>
      <c r="R8" s="16"/>
      <c r="S8" s="64"/>
    </row>
    <row r="9" spans="1:19" ht="23.25">
      <c r="A9" s="16"/>
      <c r="B9" s="16"/>
      <c r="C9" s="16">
        <f t="shared" ref="C9:E9" si="2">C10+C11</f>
        <v>3573446.7</v>
      </c>
      <c r="D9" s="16">
        <f t="shared" si="2"/>
        <v>13659206.6</v>
      </c>
      <c r="E9" s="16">
        <f t="shared" si="2"/>
        <v>278010.59999999998</v>
      </c>
      <c r="F9" s="16">
        <f t="shared" ref="F9:F13" si="3">SUM(A9:E9)</f>
        <v>17510663.900000002</v>
      </c>
      <c r="G9" s="16"/>
      <c r="H9" s="16">
        <f t="shared" si="1"/>
        <v>17510663.900000002</v>
      </c>
      <c r="I9" s="39" t="s">
        <v>31</v>
      </c>
      <c r="J9" s="40" t="s">
        <v>124</v>
      </c>
      <c r="K9" s="16"/>
      <c r="L9" s="16"/>
      <c r="M9" s="16"/>
      <c r="N9" s="16"/>
      <c r="O9" s="16"/>
      <c r="P9" s="16"/>
      <c r="Q9" s="16"/>
      <c r="R9" s="16"/>
    </row>
    <row r="10" spans="1:19" ht="23.25">
      <c r="A10" s="16"/>
      <c r="B10" s="16"/>
      <c r="C10" s="16">
        <f>'[12]9.1'!$D$15-'[12]1'!$B$22</f>
        <v>1847841.8000000003</v>
      </c>
      <c r="D10" s="16">
        <f>'[12]9.1'!$F$15</f>
        <v>13659206.6</v>
      </c>
      <c r="E10" s="16">
        <f>'[12]9.1'!$E$15</f>
        <v>278010.59999999998</v>
      </c>
      <c r="F10" s="16">
        <f t="shared" si="3"/>
        <v>15785059</v>
      </c>
      <c r="G10" s="16"/>
      <c r="H10" s="16">
        <f t="shared" si="1"/>
        <v>15785059</v>
      </c>
      <c r="I10" s="39"/>
      <c r="J10" s="42" t="s">
        <v>125</v>
      </c>
      <c r="K10" s="16"/>
      <c r="L10" s="16"/>
      <c r="M10" s="16"/>
      <c r="N10" s="16"/>
      <c r="O10" s="16"/>
      <c r="P10" s="16"/>
      <c r="Q10" s="16"/>
      <c r="R10" s="16"/>
    </row>
    <row r="11" spans="1:19" ht="23.25">
      <c r="A11" s="16"/>
      <c r="B11" s="16"/>
      <c r="C11" s="16">
        <v>1725604.9</v>
      </c>
      <c r="D11" s="16"/>
      <c r="E11" s="16"/>
      <c r="F11" s="16">
        <f t="shared" si="3"/>
        <v>1725604.9</v>
      </c>
      <c r="G11" s="16"/>
      <c r="H11" s="16">
        <f t="shared" si="1"/>
        <v>1725604.9</v>
      </c>
      <c r="I11" s="39"/>
      <c r="J11" s="42" t="s">
        <v>126</v>
      </c>
      <c r="K11" s="16"/>
      <c r="L11" s="16"/>
      <c r="M11" s="16"/>
      <c r="N11" s="16"/>
      <c r="O11" s="16"/>
      <c r="P11" s="16"/>
      <c r="Q11" s="16"/>
      <c r="R11" s="16"/>
    </row>
    <row r="12" spans="1:19">
      <c r="A12" s="16">
        <f>A80</f>
        <v>5510424</v>
      </c>
      <c r="B12" s="16">
        <f>B80</f>
        <v>113013.7</v>
      </c>
      <c r="C12" s="16">
        <f>C80</f>
        <v>1010373</v>
      </c>
      <c r="D12" s="16">
        <f>D80</f>
        <v>428241</v>
      </c>
      <c r="E12" s="16">
        <f>E80</f>
        <v>10389.799999999999</v>
      </c>
      <c r="F12" s="16">
        <f t="shared" si="3"/>
        <v>7072441.5</v>
      </c>
      <c r="G12" s="16"/>
      <c r="H12" s="16">
        <f t="shared" si="1"/>
        <v>7072441.5</v>
      </c>
      <c r="I12" s="39" t="s">
        <v>35</v>
      </c>
      <c r="J12" s="40" t="s">
        <v>127</v>
      </c>
      <c r="K12" s="16"/>
      <c r="L12" s="16"/>
      <c r="M12" s="16"/>
      <c r="N12" s="16"/>
      <c r="O12" s="16"/>
      <c r="P12" s="16"/>
      <c r="Q12" s="16"/>
      <c r="R12" s="16"/>
    </row>
    <row r="13" spans="1:19">
      <c r="A13" s="16">
        <f>A82</f>
        <v>762253.4</v>
      </c>
      <c r="B13" s="16">
        <f>B82</f>
        <v>0</v>
      </c>
      <c r="C13" s="16">
        <f>C82</f>
        <v>-9668.7000000000007</v>
      </c>
      <c r="D13" s="16">
        <f>D82</f>
        <v>0</v>
      </c>
      <c r="E13" s="16">
        <f>E82</f>
        <v>0</v>
      </c>
      <c r="F13" s="16">
        <f t="shared" si="3"/>
        <v>752584.70000000007</v>
      </c>
      <c r="G13" s="16"/>
      <c r="H13" s="16">
        <f t="shared" si="1"/>
        <v>752584.70000000007</v>
      </c>
      <c r="I13" s="39" t="s">
        <v>36</v>
      </c>
      <c r="J13" s="40" t="s">
        <v>128</v>
      </c>
      <c r="K13" s="16"/>
      <c r="L13" s="16"/>
      <c r="M13" s="16"/>
      <c r="N13" s="16"/>
      <c r="O13" s="16"/>
      <c r="P13" s="16"/>
      <c r="Q13" s="16"/>
      <c r="R13" s="16"/>
    </row>
    <row r="14" spans="1:19">
      <c r="A14" s="16"/>
      <c r="B14" s="16"/>
      <c r="C14" s="16"/>
      <c r="D14" s="16"/>
      <c r="E14" s="16"/>
      <c r="F14" s="16"/>
      <c r="G14" s="16">
        <v>13680694.299999999</v>
      </c>
      <c r="H14" s="16">
        <f t="shared" si="1"/>
        <v>13680694.299999999</v>
      </c>
      <c r="I14" s="39" t="s">
        <v>43</v>
      </c>
      <c r="J14" s="40" t="s">
        <v>129</v>
      </c>
      <c r="K14" s="16"/>
      <c r="L14" s="16"/>
      <c r="M14" s="16"/>
      <c r="N14" s="16"/>
      <c r="O14" s="16"/>
      <c r="P14" s="16"/>
      <c r="Q14" s="16"/>
      <c r="R14" s="16"/>
    </row>
    <row r="15" spans="1:19">
      <c r="A15" s="16"/>
      <c r="B15" s="16"/>
      <c r="C15" s="16"/>
      <c r="D15" s="16"/>
      <c r="E15" s="16"/>
      <c r="F15" s="16"/>
      <c r="G15" s="16">
        <v>12960530.1</v>
      </c>
      <c r="H15" s="16">
        <f t="shared" si="1"/>
        <v>12960530.1</v>
      </c>
      <c r="I15" s="39" t="s">
        <v>44</v>
      </c>
      <c r="J15" s="42" t="s">
        <v>130</v>
      </c>
      <c r="K15" s="16"/>
      <c r="L15" s="16"/>
      <c r="M15" s="16"/>
      <c r="N15" s="16"/>
      <c r="O15" s="16"/>
      <c r="P15" s="16"/>
      <c r="Q15" s="16"/>
      <c r="R15" s="16"/>
    </row>
    <row r="16" spans="1:19">
      <c r="A16" s="16"/>
      <c r="B16" s="16"/>
      <c r="C16" s="16"/>
      <c r="D16" s="16"/>
      <c r="E16" s="16"/>
      <c r="F16" s="16"/>
      <c r="G16" s="16">
        <v>720164.2</v>
      </c>
      <c r="H16" s="16">
        <f t="shared" si="1"/>
        <v>720164.2</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v>9184858.9000000004</v>
      </c>
      <c r="R17" s="16">
        <f>P17+Q17</f>
        <v>9184858.9000000004</v>
      </c>
    </row>
    <row r="18" spans="1:18">
      <c r="A18" s="16"/>
      <c r="B18" s="16"/>
      <c r="C18" s="16"/>
      <c r="D18" s="16"/>
      <c r="E18" s="16"/>
      <c r="F18" s="16"/>
      <c r="G18" s="16"/>
      <c r="H18" s="16"/>
      <c r="I18" s="39" t="s">
        <v>41</v>
      </c>
      <c r="J18" s="42" t="s">
        <v>133</v>
      </c>
      <c r="K18" s="16"/>
      <c r="L18" s="16"/>
      <c r="M18" s="16"/>
      <c r="N18" s="16"/>
      <c r="O18" s="16"/>
      <c r="P18" s="16"/>
      <c r="Q18" s="16">
        <v>7281443.2999999998</v>
      </c>
      <c r="R18" s="16">
        <f>P18+Q18</f>
        <v>7281443.2999999998</v>
      </c>
    </row>
    <row r="19" spans="1:18">
      <c r="A19" s="16"/>
      <c r="B19" s="16"/>
      <c r="C19" s="16"/>
      <c r="D19" s="16"/>
      <c r="E19" s="16"/>
      <c r="F19" s="16"/>
      <c r="G19" s="16"/>
      <c r="H19" s="16"/>
      <c r="I19" s="39" t="s">
        <v>42</v>
      </c>
      <c r="J19" s="42" t="s">
        <v>134</v>
      </c>
      <c r="K19" s="16"/>
      <c r="L19" s="16"/>
      <c r="M19" s="16"/>
      <c r="N19" s="16"/>
      <c r="O19" s="16"/>
      <c r="P19" s="16"/>
      <c r="Q19" s="16">
        <v>1903415.6</v>
      </c>
      <c r="R19" s="16">
        <f>P19+Q19</f>
        <v>1903415.6</v>
      </c>
    </row>
    <row r="20" spans="1:18">
      <c r="A20" s="16"/>
      <c r="B20" s="16"/>
      <c r="C20" s="16"/>
      <c r="D20" s="16"/>
      <c r="E20" s="16"/>
      <c r="F20" s="16"/>
      <c r="G20" s="16"/>
      <c r="H20" s="16"/>
      <c r="I20" s="39" t="s">
        <v>38</v>
      </c>
      <c r="J20" s="40" t="s">
        <v>135</v>
      </c>
      <c r="K20" s="16"/>
      <c r="L20" s="16"/>
      <c r="M20" s="16"/>
      <c r="N20" s="16"/>
      <c r="O20" s="16"/>
      <c r="P20" s="16">
        <v>2585020.7999999998</v>
      </c>
      <c r="Q20" s="16"/>
      <c r="R20" s="16">
        <f t="shared" ref="R20:R21" si="4">P20+Q20</f>
        <v>2585020.7999999998</v>
      </c>
    </row>
    <row r="21" spans="1:18">
      <c r="A21" s="16"/>
      <c r="B21" s="16"/>
      <c r="C21" s="16"/>
      <c r="D21" s="16"/>
      <c r="E21" s="16"/>
      <c r="F21" s="16"/>
      <c r="G21" s="16"/>
      <c r="H21" s="16"/>
      <c r="I21" s="39" t="s">
        <v>39</v>
      </c>
      <c r="J21" s="40" t="s">
        <v>136</v>
      </c>
      <c r="K21" s="16"/>
      <c r="L21" s="16"/>
      <c r="M21" s="16"/>
      <c r="N21" s="16"/>
      <c r="O21" s="16"/>
      <c r="P21" s="16">
        <v>97924.3</v>
      </c>
      <c r="Q21" s="16"/>
      <c r="R21" s="16">
        <f t="shared" si="4"/>
        <v>97924.3</v>
      </c>
    </row>
    <row r="22" spans="1:18">
      <c r="A22" s="16"/>
      <c r="B22" s="16"/>
      <c r="C22" s="16"/>
      <c r="D22" s="16"/>
      <c r="E22" s="16"/>
      <c r="F22" s="16">
        <f>R7+R20-R21+R17-H8-H9-H12-H13-H14</f>
        <v>1183661.0999999996</v>
      </c>
      <c r="G22" s="16"/>
      <c r="H22" s="16">
        <f t="shared" ref="H22" si="5">F22+G22</f>
        <v>1183661.0999999996</v>
      </c>
      <c r="I22" s="39"/>
      <c r="J22" s="44" t="s">
        <v>137</v>
      </c>
      <c r="K22" s="16"/>
      <c r="L22" s="16"/>
      <c r="M22" s="16"/>
      <c r="N22" s="16"/>
      <c r="O22" s="16"/>
      <c r="P22" s="16"/>
      <c r="Q22" s="16"/>
      <c r="R22" s="16"/>
    </row>
    <row r="23" spans="1:18">
      <c r="A23" s="16"/>
      <c r="B23" s="16"/>
      <c r="C23" s="16"/>
      <c r="D23" s="16"/>
      <c r="E23" s="16"/>
      <c r="F23" s="17">
        <f>R7-H8+R20-R21</f>
        <v>31015186.599999998</v>
      </c>
      <c r="G23" s="17"/>
      <c r="H23" s="17">
        <f>F23</f>
        <v>31015186.599999998</v>
      </c>
      <c r="I23" s="39"/>
      <c r="J23" s="45" t="s">
        <v>138</v>
      </c>
      <c r="K23" s="16"/>
      <c r="L23" s="16"/>
      <c r="M23" s="16"/>
      <c r="N23" s="16"/>
      <c r="O23" s="16"/>
      <c r="P23" s="16"/>
      <c r="Q23" s="16"/>
      <c r="R23" s="16"/>
    </row>
    <row r="24" spans="1:18">
      <c r="A24" s="16"/>
      <c r="B24" s="16"/>
      <c r="C24" s="16"/>
      <c r="D24" s="16"/>
      <c r="E24" s="16"/>
      <c r="F24" s="17">
        <f>F23-H81</f>
        <v>27282669.499999996</v>
      </c>
      <c r="G24" s="17"/>
      <c r="H24" s="17">
        <f>F24</f>
        <v>27282669.499999996</v>
      </c>
      <c r="I24" s="39"/>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37387187.600000001</v>
      </c>
      <c r="L27" s="16">
        <v>1057297.3999999999</v>
      </c>
      <c r="M27" s="16">
        <v>3572208.5</v>
      </c>
      <c r="N27" s="16">
        <v>7324681.7999999998</v>
      </c>
      <c r="O27" s="16">
        <v>316613.09999999998</v>
      </c>
      <c r="P27" s="16">
        <f>SUM(K27:O27)</f>
        <v>49657988.399999999</v>
      </c>
      <c r="R27" s="16">
        <f>P27+Q27</f>
        <v>49657988.399999999</v>
      </c>
    </row>
    <row r="28" spans="1:18">
      <c r="A28" s="16">
        <v>16476042.4</v>
      </c>
      <c r="B28" s="16">
        <v>401949.4</v>
      </c>
      <c r="C28" s="16">
        <v>2149113.7000000002</v>
      </c>
      <c r="D28" s="16">
        <v>1952409.8</v>
      </c>
      <c r="E28" s="16">
        <v>150383</v>
      </c>
      <c r="F28" s="16">
        <f>SUM(A28:E28)</f>
        <v>21129898.300000001</v>
      </c>
      <c r="G28" s="16"/>
      <c r="H28" s="16">
        <f>F28+G28</f>
        <v>21129898.300000001</v>
      </c>
      <c r="I28" s="24" t="s">
        <v>15</v>
      </c>
      <c r="J28" s="40" t="s">
        <v>123</v>
      </c>
    </row>
    <row r="29" spans="1:18">
      <c r="A29" s="17">
        <f>K27-A28</f>
        <v>20911145.200000003</v>
      </c>
      <c r="B29" s="17">
        <f>L27-B28</f>
        <v>655347.99999999988</v>
      </c>
      <c r="C29" s="17">
        <f>M27-C28</f>
        <v>1423094.7999999998</v>
      </c>
      <c r="D29" s="17">
        <f>N27-D28</f>
        <v>5372272</v>
      </c>
      <c r="E29" s="17">
        <f>O27-E28</f>
        <v>166230.09999999998</v>
      </c>
      <c r="F29" s="17">
        <f>SUM(A29:E29)</f>
        <v>28528090.100000005</v>
      </c>
      <c r="H29" s="17">
        <f>F29+G29</f>
        <v>28528090.100000005</v>
      </c>
      <c r="I29" s="46" t="s">
        <v>6</v>
      </c>
      <c r="J29" s="47" t="s">
        <v>141</v>
      </c>
    </row>
    <row r="30" spans="1:18">
      <c r="A30" s="17">
        <f>A29-A81</f>
        <v>17935761.200000003</v>
      </c>
      <c r="B30" s="17">
        <f t="shared" ref="B30:E30" si="6">B29-B81</f>
        <v>635843.49999999988</v>
      </c>
      <c r="C30" s="17">
        <f t="shared" si="6"/>
        <v>1198464.6999999997</v>
      </c>
      <c r="D30" s="17">
        <f t="shared" si="6"/>
        <v>4871980.7</v>
      </c>
      <c r="E30" s="17">
        <f t="shared" si="6"/>
        <v>153522.89999999997</v>
      </c>
      <c r="F30" s="17">
        <f>SUM(A30:E30)</f>
        <v>24795573</v>
      </c>
      <c r="H30" s="17">
        <f>F30+G30</f>
        <v>24795573</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ht="25.5" customHeight="1">
      <c r="I33" s="24" t="s">
        <v>6</v>
      </c>
      <c r="J33" s="40" t="s">
        <v>141</v>
      </c>
      <c r="K33" s="16">
        <f>A29</f>
        <v>20911145.200000003</v>
      </c>
      <c r="L33" s="16">
        <f t="shared" ref="L33:O33" si="7">B29</f>
        <v>655347.99999999988</v>
      </c>
      <c r="M33" s="16">
        <f t="shared" si="7"/>
        <v>1423094.7999999998</v>
      </c>
      <c r="N33" s="16">
        <f t="shared" si="7"/>
        <v>5372272</v>
      </c>
      <c r="O33" s="16">
        <f t="shared" si="7"/>
        <v>166230.09999999998</v>
      </c>
      <c r="P33" s="16">
        <f>SUM(K33:O33)</f>
        <v>28528090.100000005</v>
      </c>
      <c r="R33" s="16">
        <f>P33+Q33</f>
        <v>28528090.100000005</v>
      </c>
    </row>
    <row r="34" spans="1:20">
      <c r="A34" s="16">
        <f>A35+A36</f>
        <v>7369394.2999999998</v>
      </c>
      <c r="B34" s="16">
        <f t="shared" ref="B34:E34" si="8">B35+B36</f>
        <v>328768.40000000002</v>
      </c>
      <c r="C34" s="16">
        <f t="shared" si="8"/>
        <v>1095718.5</v>
      </c>
      <c r="D34" s="16">
        <f t="shared" si="8"/>
        <v>1226317.2</v>
      </c>
      <c r="E34" s="16">
        <f t="shared" si="8"/>
        <v>113407.6</v>
      </c>
      <c r="F34" s="16">
        <f>SUM(A34:E34)</f>
        <v>10133605.999999998</v>
      </c>
      <c r="G34" s="16"/>
      <c r="H34" s="16">
        <f>F34+G34</f>
        <v>10133605.999999998</v>
      </c>
      <c r="I34" s="24" t="s">
        <v>7</v>
      </c>
      <c r="J34" s="40" t="s">
        <v>144</v>
      </c>
      <c r="K34" s="16"/>
      <c r="L34" s="16"/>
      <c r="M34" s="16"/>
      <c r="N34" s="16"/>
      <c r="O34" s="16"/>
      <c r="P34" s="16"/>
    </row>
    <row r="35" spans="1:20">
      <c r="A35" s="16">
        <v>6623611.5999999996</v>
      </c>
      <c r="B35" s="16">
        <v>284779.2</v>
      </c>
      <c r="C35" s="16">
        <v>916349.4</v>
      </c>
      <c r="D35" s="16">
        <v>1226317.2</v>
      </c>
      <c r="E35" s="16">
        <v>107465</v>
      </c>
      <c r="F35" s="16">
        <f t="shared" ref="F35:F39" si="9">SUM(A35:E35)</f>
        <v>9158522.4000000004</v>
      </c>
      <c r="H35" s="16">
        <f t="shared" ref="H35:H38" si="10">F35+G35</f>
        <v>9158522.4000000004</v>
      </c>
      <c r="I35" s="24" t="s">
        <v>8</v>
      </c>
      <c r="J35" s="42" t="s">
        <v>145</v>
      </c>
    </row>
    <row r="36" spans="1:20" ht="23.25">
      <c r="A36" s="16">
        <f>A37+A38</f>
        <v>745782.7</v>
      </c>
      <c r="B36" s="16">
        <f t="shared" ref="B36:E36" si="11">B37+B38</f>
        <v>43989.2</v>
      </c>
      <c r="C36" s="16">
        <f t="shared" si="11"/>
        <v>179369.1</v>
      </c>
      <c r="D36" s="16">
        <f t="shared" si="11"/>
        <v>0</v>
      </c>
      <c r="E36" s="16">
        <f t="shared" si="11"/>
        <v>5942.6</v>
      </c>
      <c r="F36" s="16">
        <f t="shared" si="9"/>
        <v>975083.59999999986</v>
      </c>
      <c r="H36" s="16">
        <f t="shared" si="10"/>
        <v>975083.59999999986</v>
      </c>
      <c r="I36" s="24" t="s">
        <v>9</v>
      </c>
      <c r="J36" s="42" t="s">
        <v>150</v>
      </c>
      <c r="K36" s="16"/>
      <c r="L36" s="16"/>
      <c r="M36" s="16"/>
      <c r="N36" s="16"/>
      <c r="O36" s="16"/>
      <c r="P36" s="16"/>
    </row>
    <row r="37" spans="1:20" ht="23.25">
      <c r="A37" s="16">
        <v>661771.6</v>
      </c>
      <c r="B37" s="16">
        <v>39485.1</v>
      </c>
      <c r="C37" s="16">
        <v>161508.9</v>
      </c>
      <c r="D37" s="16">
        <v>0</v>
      </c>
      <c r="E37" s="16">
        <v>5296.1</v>
      </c>
      <c r="F37" s="16">
        <f t="shared" si="9"/>
        <v>868061.7</v>
      </c>
      <c r="H37" s="16">
        <f t="shared" si="10"/>
        <v>868061.7</v>
      </c>
      <c r="I37" s="24" t="s">
        <v>10</v>
      </c>
      <c r="J37" s="48" t="s">
        <v>149</v>
      </c>
      <c r="S37" s="64"/>
    </row>
    <row r="38" spans="1:20" ht="23.25">
      <c r="A38" s="16">
        <v>84011.1</v>
      </c>
      <c r="B38" s="16">
        <v>4504.1000000000004</v>
      </c>
      <c r="C38" s="16">
        <v>17860.2</v>
      </c>
      <c r="D38" s="16">
        <v>0</v>
      </c>
      <c r="E38" s="16">
        <v>646.5</v>
      </c>
      <c r="F38" s="16">
        <f t="shared" si="9"/>
        <v>107021.90000000001</v>
      </c>
      <c r="H38" s="16">
        <f t="shared" si="10"/>
        <v>107021.90000000001</v>
      </c>
      <c r="I38" s="24" t="s">
        <v>11</v>
      </c>
      <c r="J38" s="48" t="s">
        <v>151</v>
      </c>
    </row>
    <row r="39" spans="1:20">
      <c r="A39" s="16">
        <v>300764.5</v>
      </c>
      <c r="B39" s="16">
        <v>9375.2000000000007</v>
      </c>
      <c r="C39" s="16">
        <v>1559.2</v>
      </c>
      <c r="D39" s="16">
        <v>14876.9</v>
      </c>
      <c r="E39" s="16">
        <v>759</v>
      </c>
      <c r="F39" s="16">
        <f t="shared" si="9"/>
        <v>327334.80000000005</v>
      </c>
      <c r="G39" s="16"/>
      <c r="H39" s="16">
        <f>F39+G39</f>
        <v>327334.80000000005</v>
      </c>
      <c r="I39" s="24" t="s">
        <v>12</v>
      </c>
      <c r="J39" s="40" t="s">
        <v>146</v>
      </c>
      <c r="S39" s="64"/>
    </row>
    <row r="40" spans="1:20" ht="23.25">
      <c r="A40" s="17">
        <f>K33-A34-A39</f>
        <v>13240986.400000002</v>
      </c>
      <c r="B40" s="17">
        <f>L33-B34-B39</f>
        <v>317204.39999999985</v>
      </c>
      <c r="C40" s="17">
        <f>M33-C34-C39</f>
        <v>325817.0999999998</v>
      </c>
      <c r="D40" s="17">
        <f>N33-D34-D39</f>
        <v>4131077.9</v>
      </c>
      <c r="E40" s="17">
        <f>O33-E34-E39</f>
        <v>52063.499999999971</v>
      </c>
      <c r="F40" s="17">
        <f>SUM(A40:E40)</f>
        <v>18067149.300000001</v>
      </c>
      <c r="G40" s="16"/>
      <c r="H40" s="17">
        <f>F40+G40</f>
        <v>18067149.300000001</v>
      </c>
      <c r="I40" s="46" t="s">
        <v>13</v>
      </c>
      <c r="J40" s="49" t="s">
        <v>147</v>
      </c>
      <c r="S40" s="64"/>
      <c r="T40" s="64"/>
    </row>
    <row r="41" spans="1:20" ht="23.25">
      <c r="A41" s="17">
        <f>A40-A81</f>
        <v>10265602.400000002</v>
      </c>
      <c r="B41" s="17">
        <f t="shared" ref="B41:E41" si="12">B40-B81</f>
        <v>297699.89999999985</v>
      </c>
      <c r="C41" s="17">
        <f t="shared" si="12"/>
        <v>101186.9999999998</v>
      </c>
      <c r="D41" s="17">
        <f t="shared" si="12"/>
        <v>3630786.6</v>
      </c>
      <c r="E41" s="17">
        <f t="shared" si="12"/>
        <v>39356.299999999974</v>
      </c>
      <c r="F41" s="17">
        <f>SUM(A41:E41)</f>
        <v>14334632.200000003</v>
      </c>
      <c r="G41" s="16"/>
      <c r="H41" s="17">
        <f>F41+G41</f>
        <v>14334632.200000003</v>
      </c>
      <c r="I41" s="46" t="s">
        <v>52</v>
      </c>
      <c r="J41" s="49" t="s">
        <v>148</v>
      </c>
      <c r="S41" s="64"/>
      <c r="T41" s="64"/>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13240986.400000002</v>
      </c>
      <c r="L44" s="16">
        <f t="shared" ref="L44:O44" si="13">B40</f>
        <v>317204.39999999985</v>
      </c>
      <c r="M44" s="16">
        <f t="shared" si="13"/>
        <v>325817.0999999998</v>
      </c>
      <c r="N44" s="16">
        <f t="shared" si="13"/>
        <v>4131077.9</v>
      </c>
      <c r="O44" s="16">
        <f t="shared" si="13"/>
        <v>52063.499999999971</v>
      </c>
      <c r="P44" s="16">
        <f>SUM(K44:O44)</f>
        <v>18067149.300000001</v>
      </c>
      <c r="R44" s="16">
        <f>P44+Q44</f>
        <v>18067149.300000001</v>
      </c>
    </row>
    <row r="45" spans="1:20">
      <c r="F45" s="16"/>
      <c r="G45" s="16">
        <v>596.4</v>
      </c>
      <c r="I45" s="24" t="s">
        <v>7</v>
      </c>
      <c r="J45" s="40" t="s">
        <v>144</v>
      </c>
      <c r="N45" s="16">
        <v>9846239.8000000007</v>
      </c>
      <c r="P45" s="16">
        <f>SUM(K45:O45)</f>
        <v>9846239.8000000007</v>
      </c>
      <c r="Q45" s="16">
        <v>287962.59999999998</v>
      </c>
      <c r="R45" s="16">
        <f>P45+Q45</f>
        <v>10134202.4</v>
      </c>
    </row>
    <row r="46" spans="1:20" ht="25.5" customHeight="1">
      <c r="I46" s="24" t="s">
        <v>16</v>
      </c>
      <c r="J46" s="40" t="s">
        <v>153</v>
      </c>
      <c r="M46" s="16">
        <v>2912355.6</v>
      </c>
      <c r="P46" s="16">
        <f t="shared" ref="P46:P47" si="14">SUM(K46:O46)</f>
        <v>2912355.6</v>
      </c>
      <c r="R46" s="16">
        <f t="shared" ref="R46:R48" si="15">P46+Q46</f>
        <v>2912355.6</v>
      </c>
    </row>
    <row r="47" spans="1:20">
      <c r="I47" s="24" t="s">
        <v>17</v>
      </c>
      <c r="J47" s="40" t="s">
        <v>154</v>
      </c>
      <c r="M47" s="16">
        <v>97924.3</v>
      </c>
      <c r="P47" s="16">
        <f t="shared" si="14"/>
        <v>97924.3</v>
      </c>
      <c r="R47" s="16">
        <f t="shared" si="15"/>
        <v>97924.3</v>
      </c>
    </row>
    <row r="48" spans="1:20">
      <c r="A48" s="16">
        <v>6088228.7999999998</v>
      </c>
      <c r="B48" s="16">
        <v>1055579.8</v>
      </c>
      <c r="C48" s="16">
        <v>9414.2999999999993</v>
      </c>
      <c r="D48" s="16">
        <v>197637.1</v>
      </c>
      <c r="E48" s="16">
        <v>0</v>
      </c>
      <c r="F48" s="16">
        <f>SUM(A48:E48)</f>
        <v>7350859.9999999991</v>
      </c>
      <c r="G48" s="16">
        <v>311240.5</v>
      </c>
      <c r="H48" s="16">
        <f>F48+G48</f>
        <v>7662100.4999999991</v>
      </c>
      <c r="I48" s="24" t="s">
        <v>18</v>
      </c>
      <c r="J48" s="40" t="s">
        <v>155</v>
      </c>
      <c r="K48" s="16">
        <f>'[12]6.1'!$B$11</f>
        <v>751425</v>
      </c>
      <c r="L48" s="16">
        <f>'[12]6.1'!$C$11</f>
        <v>1149395.6000000001</v>
      </c>
      <c r="M48" s="16">
        <f>'[12]6.1'!$D$11</f>
        <v>691177.8</v>
      </c>
      <c r="N48" s="16">
        <f>'[12]6.1'!$F$11</f>
        <v>855518.8</v>
      </c>
      <c r="O48" s="16">
        <f>'[12]6.1'!$E$11</f>
        <v>45</v>
      </c>
      <c r="P48" s="16">
        <f>SUM(K48:O48)</f>
        <v>3447562.2</v>
      </c>
      <c r="Q48" s="16">
        <v>4214538.3</v>
      </c>
      <c r="R48" s="16">
        <f t="shared" si="15"/>
        <v>7662100.5</v>
      </c>
    </row>
    <row r="49" spans="1:20">
      <c r="A49" s="17">
        <f>K44+K45+K46-K47+K48-A48</f>
        <v>7904182.6000000024</v>
      </c>
      <c r="B49" s="17">
        <f>L44+L45+L46-L47+L48-B48</f>
        <v>411020.19999999995</v>
      </c>
      <c r="C49" s="17">
        <f>M44+M45+M46-M47+M48-C48</f>
        <v>3822011.9000000004</v>
      </c>
      <c r="D49" s="17">
        <f>N44+N45+N46-N47+N48-D48</f>
        <v>14635199.400000002</v>
      </c>
      <c r="E49" s="17">
        <f>O44+O45+O46-O47+O48-E48</f>
        <v>52108.499999999971</v>
      </c>
      <c r="F49" s="17">
        <f>SUM(A49:E49)</f>
        <v>26824522.600000005</v>
      </c>
      <c r="H49" s="17">
        <f>F49+G49</f>
        <v>26824522.600000005</v>
      </c>
      <c r="I49" s="46" t="s">
        <v>19</v>
      </c>
      <c r="J49" s="49" t="s">
        <v>156</v>
      </c>
    </row>
    <row r="50" spans="1:20">
      <c r="A50" s="17">
        <f>A49-A81</f>
        <v>4928798.6000000024</v>
      </c>
      <c r="B50" s="17">
        <f t="shared" ref="B50:E50" si="16">B49-B81</f>
        <v>391515.69999999995</v>
      </c>
      <c r="C50" s="17">
        <f t="shared" si="16"/>
        <v>3597381.8000000003</v>
      </c>
      <c r="D50" s="17">
        <f t="shared" si="16"/>
        <v>14134908.100000001</v>
      </c>
      <c r="E50" s="17">
        <f t="shared" si="16"/>
        <v>39401.299999999974</v>
      </c>
      <c r="F50" s="17">
        <f>SUM(A50:E50)</f>
        <v>23092005.500000004</v>
      </c>
      <c r="H50" s="17">
        <f>F50+G50</f>
        <v>23092005.500000004</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ht="14.25" customHeight="1">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7904182.6000000024</v>
      </c>
      <c r="L53" s="16">
        <f t="shared" ref="L53:O53" si="17">B49</f>
        <v>411020.19999999995</v>
      </c>
      <c r="M53" s="16">
        <f t="shared" si="17"/>
        <v>3822011.9000000004</v>
      </c>
      <c r="N53" s="16">
        <f t="shared" si="17"/>
        <v>14635199.400000002</v>
      </c>
      <c r="O53" s="16">
        <f t="shared" si="17"/>
        <v>52108.499999999971</v>
      </c>
      <c r="P53" s="16">
        <f>SUM(K53:O53)</f>
        <v>26824522.600000005</v>
      </c>
      <c r="R53" s="16">
        <f>P53+Q53</f>
        <v>26824522.600000005</v>
      </c>
    </row>
    <row r="54" spans="1:20">
      <c r="A54" s="16">
        <f t="shared" ref="A54:E54" si="18">A55+A56+A57+A58</f>
        <v>4605578.5999999996</v>
      </c>
      <c r="B54" s="16">
        <f t="shared" si="18"/>
        <v>134105.9</v>
      </c>
      <c r="C54" s="16">
        <f t="shared" si="18"/>
        <v>1766034.7</v>
      </c>
      <c r="D54" s="16">
        <f t="shared" si="18"/>
        <v>1357202.9</v>
      </c>
      <c r="E54" s="16">
        <f t="shared" si="18"/>
        <v>646.5</v>
      </c>
      <c r="F54" s="16">
        <f>SUM(A54:E54)</f>
        <v>7863568.5999999996</v>
      </c>
      <c r="G54" s="16">
        <f>'[12]11.1'!$G$23</f>
        <v>392031.9</v>
      </c>
      <c r="H54" s="16">
        <f>F54+G54</f>
        <v>8255600.5</v>
      </c>
      <c r="I54" s="24"/>
      <c r="J54" s="40" t="s">
        <v>159</v>
      </c>
      <c r="K54" s="16">
        <f>K55+K56+K57+K58</f>
        <v>95697</v>
      </c>
      <c r="L54" s="16">
        <f t="shared" ref="L54:O54" si="19">L55+L56+L57+L58</f>
        <v>292548.59999999998</v>
      </c>
      <c r="M54" s="16">
        <v>5633773</v>
      </c>
      <c r="N54" s="16">
        <f t="shared" si="19"/>
        <v>1685305.1</v>
      </c>
      <c r="O54" s="16">
        <f t="shared" si="19"/>
        <v>646.5</v>
      </c>
      <c r="P54" s="16">
        <f t="shared" ref="P54:P61" si="20">SUM(K54:O54)</f>
        <v>7707970.1999999993</v>
      </c>
      <c r="Q54" s="16">
        <f>'[12]11.1'!$G$12</f>
        <v>547630.30000000005</v>
      </c>
      <c r="R54" s="16">
        <f t="shared" ref="R54:R61" si="21">P54+Q54</f>
        <v>8255600.4999999991</v>
      </c>
      <c r="S54" s="64"/>
    </row>
    <row r="55" spans="1:20" ht="23.25">
      <c r="A55" s="16">
        <v>4429361</v>
      </c>
      <c r="B55" s="16">
        <v>37667.199999999997</v>
      </c>
      <c r="C55" s="16"/>
      <c r="D55" s="16">
        <v>19318.2</v>
      </c>
      <c r="E55" s="16"/>
      <c r="F55" s="16">
        <f t="shared" ref="F55:F57" si="22">SUM(A55:E55)</f>
        <v>4486346.4000000004</v>
      </c>
      <c r="H55" s="16">
        <f t="shared" ref="H55:H57" si="23">F55+G55</f>
        <v>4486346.4000000004</v>
      </c>
      <c r="I55" s="24" t="s">
        <v>20</v>
      </c>
      <c r="J55" s="40" t="s">
        <v>160</v>
      </c>
      <c r="M55" s="16">
        <v>4486346.4000000004</v>
      </c>
      <c r="P55" s="16">
        <f t="shared" si="20"/>
        <v>4486346.4000000004</v>
      </c>
      <c r="R55" s="16">
        <f t="shared" si="21"/>
        <v>4486346.4000000004</v>
      </c>
      <c r="S55" s="64"/>
      <c r="T55" s="64"/>
    </row>
    <row r="56" spans="1:20">
      <c r="A56" s="16"/>
      <c r="B56" s="16"/>
      <c r="C56" s="16"/>
      <c r="D56" s="16">
        <v>975083.6</v>
      </c>
      <c r="E56" s="16"/>
      <c r="F56" s="16">
        <f t="shared" si="22"/>
        <v>975083.6</v>
      </c>
      <c r="H56" s="16">
        <f t="shared" si="23"/>
        <v>975083.6</v>
      </c>
      <c r="I56" s="24" t="s">
        <v>21</v>
      </c>
      <c r="J56" s="40" t="s">
        <v>161</v>
      </c>
      <c r="K56" s="16">
        <v>84011.1</v>
      </c>
      <c r="L56" s="16">
        <v>171309.1</v>
      </c>
      <c r="M56" s="16">
        <v>719116.9</v>
      </c>
      <c r="N56" s="16">
        <v>0</v>
      </c>
      <c r="O56" s="16">
        <v>646.5</v>
      </c>
      <c r="P56" s="16">
        <f t="shared" si="20"/>
        <v>975083.60000000009</v>
      </c>
      <c r="R56" s="16">
        <f t="shared" si="21"/>
        <v>975083.60000000009</v>
      </c>
      <c r="T56" s="64"/>
    </row>
    <row r="57" spans="1:20" ht="23.25">
      <c r="A57" s="16">
        <v>84011.1</v>
      </c>
      <c r="B57" s="16">
        <v>46259.1</v>
      </c>
      <c r="C57" s="16">
        <v>880687.6</v>
      </c>
      <c r="D57" s="16">
        <v>0</v>
      </c>
      <c r="E57" s="16">
        <v>646.5</v>
      </c>
      <c r="F57" s="16">
        <f t="shared" si="22"/>
        <v>1011604.3</v>
      </c>
      <c r="H57" s="16">
        <f t="shared" si="23"/>
        <v>1011604.3</v>
      </c>
      <c r="I57" s="24" t="s">
        <v>22</v>
      </c>
      <c r="J57" s="51" t="s">
        <v>162</v>
      </c>
      <c r="N57" s="16">
        <f>'[12]7.1'!$F$11</f>
        <v>1011604.3</v>
      </c>
      <c r="P57" s="16">
        <f t="shared" si="20"/>
        <v>1011604.3</v>
      </c>
      <c r="R57" s="16">
        <f t="shared" si="21"/>
        <v>1011604.3</v>
      </c>
    </row>
    <row r="58" spans="1:20">
      <c r="A58" s="16">
        <f>A59+A60+A61</f>
        <v>92206.5</v>
      </c>
      <c r="B58" s="16">
        <f t="shared" ref="B58:E58" si="24">B59+B60+B61</f>
        <v>50179.600000000006</v>
      </c>
      <c r="C58" s="16">
        <f t="shared" si="24"/>
        <v>885347.1</v>
      </c>
      <c r="D58" s="16">
        <f t="shared" si="24"/>
        <v>362801.1</v>
      </c>
      <c r="E58" s="16">
        <f t="shared" si="24"/>
        <v>0</v>
      </c>
      <c r="F58" s="16">
        <f>SUM(A58:E58)</f>
        <v>1390534.2999999998</v>
      </c>
      <c r="G58" s="16"/>
      <c r="H58" s="16">
        <f>F58+G58</f>
        <v>1390534.2999999998</v>
      </c>
      <c r="I58" s="24" t="s">
        <v>23</v>
      </c>
      <c r="J58" s="52" t="s">
        <v>163</v>
      </c>
      <c r="K58" s="16">
        <f>K59+K60+K61</f>
        <v>11685.9</v>
      </c>
      <c r="L58" s="16">
        <f t="shared" ref="L58:O58" si="25">L59+L60+L61</f>
        <v>121239.5</v>
      </c>
      <c r="M58" s="16">
        <f t="shared" si="25"/>
        <v>365992.3</v>
      </c>
      <c r="N58" s="16">
        <f t="shared" si="25"/>
        <v>673700.8</v>
      </c>
      <c r="O58" s="16">
        <f t="shared" si="25"/>
        <v>0</v>
      </c>
      <c r="P58" s="16">
        <f t="shared" si="20"/>
        <v>1172618.5</v>
      </c>
      <c r="R58" s="16">
        <f t="shared" si="21"/>
        <v>1172618.5</v>
      </c>
    </row>
    <row r="59" spans="1:20" ht="23.25">
      <c r="A59" s="16">
        <v>22552</v>
      </c>
      <c r="B59" s="16">
        <v>11429.9</v>
      </c>
      <c r="C59" s="16">
        <v>3242.5</v>
      </c>
      <c r="D59" s="16">
        <v>82641.600000000006</v>
      </c>
      <c r="E59" s="16">
        <v>0</v>
      </c>
      <c r="F59" s="16">
        <f t="shared" ref="F59:F61" si="26">SUM(A59:E59)</f>
        <v>119866</v>
      </c>
      <c r="H59" s="16">
        <f t="shared" ref="H59:H61" si="27">F59+G59</f>
        <v>119866</v>
      </c>
      <c r="I59" s="24" t="s">
        <v>24</v>
      </c>
      <c r="J59" s="52" t="s">
        <v>164</v>
      </c>
      <c r="L59" s="16">
        <v>119866</v>
      </c>
      <c r="P59" s="16">
        <f t="shared" si="20"/>
        <v>119866</v>
      </c>
      <c r="R59" s="16">
        <f t="shared" si="21"/>
        <v>119866</v>
      </c>
    </row>
    <row r="60" spans="1:20">
      <c r="A60" s="16"/>
      <c r="B60" s="16">
        <v>32912.9</v>
      </c>
      <c r="C60" s="16"/>
      <c r="D60" s="16"/>
      <c r="E60" s="16"/>
      <c r="F60" s="16">
        <f t="shared" si="26"/>
        <v>32912.9</v>
      </c>
      <c r="H60" s="16">
        <f t="shared" si="27"/>
        <v>32912.9</v>
      </c>
      <c r="I60" s="24" t="s">
        <v>25</v>
      </c>
      <c r="J60" s="52" t="s">
        <v>165</v>
      </c>
      <c r="K60" s="16">
        <v>7959.9</v>
      </c>
      <c r="L60" s="16">
        <v>-246.2</v>
      </c>
      <c r="M60" s="16">
        <v>246.2</v>
      </c>
      <c r="N60" s="16">
        <v>24953</v>
      </c>
      <c r="O60" s="16">
        <v>0</v>
      </c>
      <c r="P60" s="16">
        <f t="shared" si="20"/>
        <v>32912.9</v>
      </c>
      <c r="R60" s="16">
        <f t="shared" si="21"/>
        <v>32912.9</v>
      </c>
    </row>
    <row r="61" spans="1:20" ht="23.25">
      <c r="A61" s="16">
        <v>69654.5</v>
      </c>
      <c r="B61" s="16">
        <v>5836.8</v>
      </c>
      <c r="C61" s="16">
        <v>882104.6</v>
      </c>
      <c r="D61" s="16">
        <v>280159.5</v>
      </c>
      <c r="E61" s="16">
        <v>0</v>
      </c>
      <c r="F61" s="16">
        <f t="shared" si="26"/>
        <v>1237755.3999999999</v>
      </c>
      <c r="H61" s="16">
        <f t="shared" si="27"/>
        <v>1237755.3999999999</v>
      </c>
      <c r="I61" s="24" t="s">
        <v>26</v>
      </c>
      <c r="J61" s="52" t="s">
        <v>166</v>
      </c>
      <c r="K61" s="16">
        <v>3726</v>
      </c>
      <c r="L61" s="16">
        <v>1619.7</v>
      </c>
      <c r="M61" s="16">
        <v>365746.1</v>
      </c>
      <c r="N61" s="16">
        <v>648747.80000000005</v>
      </c>
      <c r="O61" s="16">
        <v>0</v>
      </c>
      <c r="P61" s="16">
        <f t="shared" si="20"/>
        <v>1019839.6000000001</v>
      </c>
      <c r="R61" s="16">
        <f t="shared" si="21"/>
        <v>1019839.6000000001</v>
      </c>
    </row>
    <row r="62" spans="1:20" ht="23.25">
      <c r="A62" s="17">
        <f>K53+K54-A54</f>
        <v>3394301.0000000028</v>
      </c>
      <c r="B62" s="17">
        <f>L53+L54-B54</f>
        <v>569462.89999999991</v>
      </c>
      <c r="C62" s="17">
        <f>M53+M54-C54</f>
        <v>7689750.2000000002</v>
      </c>
      <c r="D62" s="17">
        <f>N53+N54-D54</f>
        <v>14963301.600000001</v>
      </c>
      <c r="E62" s="17">
        <f>O53+O54-E54</f>
        <v>52108.499999999971</v>
      </c>
      <c r="F62" s="17">
        <f>SUM(A62:E62)</f>
        <v>26668924.200000003</v>
      </c>
      <c r="G62" s="16"/>
      <c r="H62" s="17">
        <f>F62+G62</f>
        <v>26668924.200000003</v>
      </c>
      <c r="I62" s="46" t="s">
        <v>27</v>
      </c>
      <c r="J62" s="49" t="s">
        <v>167</v>
      </c>
    </row>
    <row r="63" spans="1:20">
      <c r="A63" s="17">
        <f>A62-A81</f>
        <v>418917.00000000279</v>
      </c>
      <c r="B63" s="17">
        <f t="shared" ref="B63:E63" si="28">B62-B81</f>
        <v>549958.39999999991</v>
      </c>
      <c r="C63" s="17">
        <f t="shared" si="28"/>
        <v>7465120.1000000006</v>
      </c>
      <c r="D63" s="17">
        <f t="shared" si="28"/>
        <v>14463010.300000001</v>
      </c>
      <c r="E63" s="17">
        <f t="shared" si="28"/>
        <v>39401.299999999974</v>
      </c>
      <c r="F63" s="17">
        <f>SUM(A63:E63)</f>
        <v>22936407.100000005</v>
      </c>
      <c r="G63" s="16"/>
      <c r="H63" s="17">
        <f>F63+G63</f>
        <v>22936407.100000005</v>
      </c>
      <c r="I63" s="46" t="s">
        <v>54</v>
      </c>
      <c r="J63" s="49" t="s">
        <v>168</v>
      </c>
    </row>
    <row r="64" spans="1:20" ht="15" customHeight="1">
      <c r="A64" s="91" t="s">
        <v>170</v>
      </c>
      <c r="B64" s="91"/>
      <c r="C64" s="91"/>
      <c r="D64" s="91"/>
      <c r="E64" s="91"/>
      <c r="F64" s="91"/>
      <c r="G64" s="91"/>
      <c r="H64" s="91"/>
      <c r="I64" s="91"/>
      <c r="J64" s="91"/>
      <c r="K64" s="91"/>
      <c r="L64" s="91"/>
      <c r="M64" s="91"/>
      <c r="N64" s="91"/>
      <c r="O64" s="91"/>
      <c r="P64" s="91"/>
      <c r="Q64" s="91"/>
      <c r="R64" s="91"/>
      <c r="S64" s="64"/>
    </row>
    <row r="65" spans="1:18">
      <c r="A65" s="94" t="s">
        <v>120</v>
      </c>
      <c r="B65" s="94"/>
      <c r="C65" s="94"/>
      <c r="D65" s="94"/>
      <c r="E65" s="94"/>
      <c r="F65" s="94"/>
      <c r="G65" s="94"/>
      <c r="H65" s="94"/>
      <c r="I65" s="94"/>
      <c r="J65" s="95" t="s">
        <v>121</v>
      </c>
      <c r="K65" s="95"/>
      <c r="L65" s="95"/>
      <c r="M65" s="95"/>
      <c r="N65" s="95"/>
      <c r="O65" s="95"/>
      <c r="P65" s="95"/>
      <c r="Q65" s="95"/>
      <c r="R65" s="95"/>
    </row>
    <row r="66" spans="1:18" ht="15" customHeight="1">
      <c r="I66" s="24" t="s">
        <v>19</v>
      </c>
      <c r="J66" s="40" t="s">
        <v>167</v>
      </c>
      <c r="K66" s="16">
        <f>A62</f>
        <v>3394301.0000000028</v>
      </c>
      <c r="L66" s="16">
        <f t="shared" ref="L66:O66" si="29">B62</f>
        <v>569462.89999999991</v>
      </c>
      <c r="M66" s="16">
        <f t="shared" si="29"/>
        <v>7689750.2000000002</v>
      </c>
      <c r="N66" s="16">
        <f t="shared" si="29"/>
        <v>14963301.600000001</v>
      </c>
      <c r="O66" s="16">
        <f t="shared" si="29"/>
        <v>52108.499999999971</v>
      </c>
      <c r="P66" s="16">
        <f>SUM(K66:O66)</f>
        <v>26668924.200000003</v>
      </c>
      <c r="R66" s="16">
        <f>P66+Q66</f>
        <v>26668924.200000003</v>
      </c>
    </row>
    <row r="67" spans="1:18" ht="24.75" customHeight="1">
      <c r="C67" s="16">
        <v>1847841.8</v>
      </c>
      <c r="D67" s="16"/>
      <c r="E67" s="16">
        <v>278010.59999999998</v>
      </c>
      <c r="F67" s="16">
        <f>SUM(A67:E67)</f>
        <v>2125852.4</v>
      </c>
      <c r="G67" s="16"/>
      <c r="H67" s="16">
        <f>F67+G67</f>
        <v>2125852.4</v>
      </c>
      <c r="I67" s="24" t="s">
        <v>28</v>
      </c>
      <c r="J67" s="40" t="s">
        <v>171</v>
      </c>
      <c r="N67" s="16">
        <v>2125852.4</v>
      </c>
    </row>
    <row r="68" spans="1:18" ht="23.25">
      <c r="A68" s="17">
        <f>K66+K67-A67</f>
        <v>3394301.0000000028</v>
      </c>
      <c r="B68" s="17">
        <f>L66+L67-B67</f>
        <v>569462.89999999991</v>
      </c>
      <c r="C68" s="17">
        <f>M66+M67-C67</f>
        <v>5841908.4000000004</v>
      </c>
      <c r="D68" s="17">
        <f>N66+N67-D67</f>
        <v>17089154</v>
      </c>
      <c r="E68" s="17">
        <f>O66+O67-E67</f>
        <v>-225902.1</v>
      </c>
      <c r="F68" s="17">
        <f>SUM(A68:E68)</f>
        <v>26668924.200000003</v>
      </c>
      <c r="G68" s="16"/>
      <c r="H68" s="16">
        <f>F68+G68</f>
        <v>26668924.200000003</v>
      </c>
      <c r="I68" s="46" t="s">
        <v>29</v>
      </c>
      <c r="J68" s="49" t="s">
        <v>172</v>
      </c>
    </row>
    <row r="69" spans="1:18" ht="15" customHeight="1">
      <c r="A69" s="91" t="s">
        <v>173</v>
      </c>
      <c r="B69" s="91"/>
      <c r="C69" s="91"/>
      <c r="D69" s="91"/>
      <c r="E69" s="91"/>
      <c r="F69" s="91"/>
      <c r="G69" s="91"/>
      <c r="H69" s="91"/>
      <c r="I69" s="91"/>
      <c r="J69" s="91"/>
      <c r="K69" s="91"/>
      <c r="L69" s="91"/>
      <c r="M69" s="91"/>
      <c r="N69" s="91"/>
      <c r="O69" s="91"/>
      <c r="P69" s="91"/>
      <c r="Q69" s="91"/>
      <c r="R69" s="91"/>
    </row>
    <row r="70" spans="1:18" ht="15" customHeight="1">
      <c r="A70" s="94" t="s">
        <v>120</v>
      </c>
      <c r="B70" s="94"/>
      <c r="C70" s="94"/>
      <c r="D70" s="94"/>
      <c r="E70" s="94"/>
      <c r="F70" s="94"/>
      <c r="G70" s="94"/>
      <c r="H70" s="94"/>
      <c r="I70" s="94"/>
      <c r="J70" s="95" t="s">
        <v>121</v>
      </c>
      <c r="K70" s="95"/>
      <c r="L70" s="95"/>
      <c r="M70" s="95"/>
      <c r="N70" s="95"/>
      <c r="O70" s="95"/>
      <c r="P70" s="95"/>
      <c r="Q70" s="95"/>
      <c r="R70" s="95"/>
    </row>
    <row r="71" spans="1:18">
      <c r="I71" s="24" t="s">
        <v>27</v>
      </c>
      <c r="J71" s="40" t="s">
        <v>167</v>
      </c>
      <c r="K71" s="16">
        <f>A62</f>
        <v>3394301.0000000028</v>
      </c>
      <c r="L71" s="16">
        <f t="shared" ref="L71:O71" si="30">B62</f>
        <v>569462.89999999991</v>
      </c>
      <c r="M71" s="16">
        <f t="shared" si="30"/>
        <v>7689750.2000000002</v>
      </c>
      <c r="N71" s="16">
        <f t="shared" si="30"/>
        <v>14963301.600000001</v>
      </c>
      <c r="O71" s="16">
        <f t="shared" si="30"/>
        <v>52108.499999999971</v>
      </c>
      <c r="P71" s="16">
        <f>SUM(K71:O71)</f>
        <v>26668924.200000003</v>
      </c>
      <c r="R71" s="16">
        <f>P71+Q71</f>
        <v>26668924.200000003</v>
      </c>
    </row>
    <row r="72" spans="1:18" ht="23.25">
      <c r="B72" s="16">
        <v>200316.6</v>
      </c>
      <c r="F72" s="16">
        <f>SUM(A72:E72)</f>
        <v>200316.6</v>
      </c>
      <c r="G72" s="16"/>
      <c r="H72" s="16">
        <f>F72+G72</f>
        <v>200316.6</v>
      </c>
      <c r="I72" s="24" t="s">
        <v>30</v>
      </c>
      <c r="J72" s="40" t="s">
        <v>174</v>
      </c>
      <c r="N72" s="16">
        <v>200316.6</v>
      </c>
      <c r="P72" s="16">
        <f t="shared" ref="P72" si="31">SUM(K72:O72)</f>
        <v>200316.6</v>
      </c>
      <c r="R72" s="16">
        <f t="shared" ref="R72" si="32">P72+Q72</f>
        <v>200316.6</v>
      </c>
    </row>
    <row r="73" spans="1:18" ht="23.25">
      <c r="C73" s="16">
        <f>'[12]9.1'!$D$15</f>
        <v>3573446.7</v>
      </c>
      <c r="D73" s="16">
        <f>'[12]9.1'!$F$15</f>
        <v>13659206.6</v>
      </c>
      <c r="E73" s="16">
        <f>'[12]9.1'!$E$15</f>
        <v>278010.59999999998</v>
      </c>
      <c r="F73" s="16">
        <f>SUM(A73:E73)</f>
        <v>17510663.900000002</v>
      </c>
      <c r="G73" s="16"/>
      <c r="H73" s="16">
        <f>F73+G73</f>
        <v>17510663.900000002</v>
      </c>
      <c r="I73" s="24" t="s">
        <v>31</v>
      </c>
      <c r="J73" s="40" t="s">
        <v>124</v>
      </c>
      <c r="P73" s="16"/>
      <c r="R73" s="16"/>
    </row>
    <row r="74" spans="1:18">
      <c r="A74" s="17">
        <f>K71+K72-A72-A73</f>
        <v>3394301.0000000028</v>
      </c>
      <c r="B74" s="17">
        <f>L71+L72-B72-B73</f>
        <v>369146.29999999993</v>
      </c>
      <c r="C74" s="17">
        <f>M71+M72-C72-C73</f>
        <v>4116303.5</v>
      </c>
      <c r="D74" s="17">
        <f>N71+N72-D72-D73</f>
        <v>1504411.6000000015</v>
      </c>
      <c r="E74" s="17">
        <f>O71+O72-E72-E73</f>
        <v>-225902.1</v>
      </c>
      <c r="F74" s="17">
        <f>SUM(A74:E74)</f>
        <v>9158260.3000000045</v>
      </c>
      <c r="G74" s="16"/>
      <c r="H74" s="17">
        <f>F74+G74</f>
        <v>9158260.3000000045</v>
      </c>
      <c r="I74" s="24" t="s">
        <v>32</v>
      </c>
      <c r="J74" s="49" t="s">
        <v>175</v>
      </c>
    </row>
    <row r="75" spans="1:18">
      <c r="A75" s="17">
        <f>A74-A81</f>
        <v>418917.00000000279</v>
      </c>
      <c r="B75" s="17">
        <f t="shared" ref="B75:E75" si="33">B74-B81</f>
        <v>349641.79999999993</v>
      </c>
      <c r="C75" s="17">
        <f t="shared" si="33"/>
        <v>3891673.4</v>
      </c>
      <c r="D75" s="17">
        <f t="shared" si="33"/>
        <v>1004120.3000000014</v>
      </c>
      <c r="E75" s="17">
        <f t="shared" si="33"/>
        <v>-238609.30000000002</v>
      </c>
      <c r="F75" s="17">
        <f>SUM(A75:E75)</f>
        <v>5425743.2000000048</v>
      </c>
      <c r="G75" s="16"/>
      <c r="H75" s="17">
        <f>F75+G75</f>
        <v>5425743.2000000048</v>
      </c>
      <c r="I75" s="46" t="s">
        <v>55</v>
      </c>
      <c r="J75" s="49" t="s">
        <v>176</v>
      </c>
    </row>
    <row r="76" spans="1:18" ht="15" customHeight="1">
      <c r="A76" s="91" t="s">
        <v>177</v>
      </c>
      <c r="B76" s="91"/>
      <c r="C76" s="91"/>
      <c r="D76" s="91"/>
      <c r="E76" s="91"/>
      <c r="F76" s="91"/>
      <c r="G76" s="91"/>
      <c r="H76" s="91"/>
      <c r="I76" s="91"/>
      <c r="J76" s="91"/>
      <c r="K76" s="91"/>
      <c r="L76" s="91"/>
      <c r="M76" s="91"/>
      <c r="N76" s="91"/>
      <c r="O76" s="91"/>
      <c r="P76" s="91"/>
      <c r="Q76" s="91"/>
      <c r="R76" s="91"/>
    </row>
    <row r="77" spans="1:18">
      <c r="A77" s="92" t="s">
        <v>182</v>
      </c>
      <c r="B77" s="92"/>
      <c r="C77" s="92"/>
      <c r="D77" s="92"/>
      <c r="E77" s="92"/>
      <c r="F77" s="92"/>
      <c r="G77" s="92"/>
      <c r="H77" s="92"/>
      <c r="I77" s="92"/>
      <c r="J77" s="93" t="s">
        <v>185</v>
      </c>
      <c r="K77" s="93"/>
      <c r="L77" s="93"/>
      <c r="M77" s="93"/>
      <c r="N77" s="93"/>
      <c r="O77" s="93"/>
      <c r="P77" s="93"/>
      <c r="Q77" s="93"/>
      <c r="R77" s="93"/>
    </row>
    <row r="78" spans="1:18">
      <c r="I78" s="24" t="s">
        <v>32</v>
      </c>
      <c r="J78" s="40" t="s">
        <v>175</v>
      </c>
      <c r="K78" s="16">
        <f>A74</f>
        <v>3394301.0000000028</v>
      </c>
      <c r="L78" s="16">
        <f t="shared" ref="L78:O78" si="34">B74</f>
        <v>369146.29999999993</v>
      </c>
      <c r="M78" s="16">
        <f t="shared" si="34"/>
        <v>4116303.5</v>
      </c>
      <c r="N78" s="16">
        <f t="shared" si="34"/>
        <v>1504411.6000000015</v>
      </c>
      <c r="O78" s="16">
        <f t="shared" si="34"/>
        <v>-225902.1</v>
      </c>
      <c r="P78" s="16">
        <f>SUM(K78:O78)</f>
        <v>9158260.3000000045</v>
      </c>
      <c r="R78" s="16">
        <f>P78+Q78</f>
        <v>9158260.3000000045</v>
      </c>
    </row>
    <row r="79" spans="1:18">
      <c r="A79" s="16">
        <f>A80+A82</f>
        <v>6272677.4000000004</v>
      </c>
      <c r="B79" s="16">
        <f t="shared" ref="B79:E79" si="35">B80+B82</f>
        <v>113013.7</v>
      </c>
      <c r="C79" s="16">
        <f t="shared" si="35"/>
        <v>1000704.3</v>
      </c>
      <c r="D79" s="16">
        <f t="shared" si="35"/>
        <v>428241</v>
      </c>
      <c r="E79" s="16">
        <f t="shared" si="35"/>
        <v>10389.799999999999</v>
      </c>
      <c r="F79" s="16">
        <f>SUM(A79:E79)</f>
        <v>7825026.2000000002</v>
      </c>
      <c r="H79" s="16">
        <f>F79+G79</f>
        <v>7825026.2000000002</v>
      </c>
      <c r="I79" s="24" t="s">
        <v>49</v>
      </c>
      <c r="J79" s="40" t="s">
        <v>183</v>
      </c>
      <c r="K79" s="16"/>
      <c r="L79" s="16"/>
      <c r="M79" s="16"/>
      <c r="N79" s="16"/>
      <c r="O79" s="16"/>
      <c r="P79" s="16"/>
      <c r="R79" s="16"/>
    </row>
    <row r="80" spans="1:18">
      <c r="A80" s="16">
        <v>5510424</v>
      </c>
      <c r="B80" s="16">
        <v>113013.7</v>
      </c>
      <c r="C80" s="16">
        <v>1010373</v>
      </c>
      <c r="D80" s="16">
        <v>428241</v>
      </c>
      <c r="E80" s="16">
        <v>10389.799999999999</v>
      </c>
      <c r="F80" s="16">
        <f t="shared" ref="F80:F82" si="36">SUM(A80:E80)</f>
        <v>7072441.5</v>
      </c>
      <c r="G80" s="16"/>
      <c r="H80" s="16">
        <f>F80+G80</f>
        <v>7072441.5</v>
      </c>
      <c r="I80" s="24" t="s">
        <v>35</v>
      </c>
      <c r="J80" s="40" t="s">
        <v>127</v>
      </c>
      <c r="K80" s="16"/>
      <c r="L80" s="16"/>
      <c r="M80" s="16"/>
      <c r="N80" s="16"/>
      <c r="O80" s="16"/>
      <c r="P80" s="16"/>
      <c r="R80" s="16"/>
    </row>
    <row r="81" spans="1:19">
      <c r="A81" s="16">
        <v>2975384</v>
      </c>
      <c r="B81" s="16">
        <v>19504.5</v>
      </c>
      <c r="C81" s="16">
        <v>224630.1</v>
      </c>
      <c r="D81" s="16">
        <v>500291.3</v>
      </c>
      <c r="E81" s="16">
        <v>12707.2</v>
      </c>
      <c r="F81" s="16">
        <f t="shared" si="36"/>
        <v>3732517.1</v>
      </c>
      <c r="G81" s="16"/>
      <c r="H81" s="16">
        <f t="shared" ref="H81:H82" si="37">F81+G81</f>
        <v>3732517.1</v>
      </c>
      <c r="I81" s="24" t="s">
        <v>47</v>
      </c>
      <c r="J81" s="40" t="s">
        <v>178</v>
      </c>
      <c r="K81" s="16"/>
      <c r="L81" s="16"/>
      <c r="M81" s="16"/>
      <c r="N81" s="16"/>
      <c r="O81" s="16"/>
      <c r="P81" s="16"/>
      <c r="R81" s="16"/>
    </row>
    <row r="82" spans="1:19">
      <c r="A82" s="16">
        <v>762253.4</v>
      </c>
      <c r="B82" s="16">
        <v>0</v>
      </c>
      <c r="C82" s="16">
        <v>-9668.7000000000007</v>
      </c>
      <c r="D82" s="16">
        <v>0</v>
      </c>
      <c r="E82" s="16">
        <v>0</v>
      </c>
      <c r="F82" s="16">
        <f t="shared" si="36"/>
        <v>752584.70000000007</v>
      </c>
      <c r="G82" s="16"/>
      <c r="H82" s="16">
        <f t="shared" si="37"/>
        <v>752584.70000000007</v>
      </c>
      <c r="I82" s="24" t="s">
        <v>50</v>
      </c>
      <c r="J82" s="40" t="s">
        <v>128</v>
      </c>
      <c r="K82" s="16"/>
      <c r="L82" s="16"/>
      <c r="M82" s="16"/>
      <c r="N82" s="16"/>
      <c r="O82" s="16"/>
      <c r="P82" s="16"/>
      <c r="R82" s="16"/>
    </row>
    <row r="83" spans="1:19">
      <c r="F83" s="16"/>
      <c r="G83" s="16"/>
      <c r="H83" s="16"/>
      <c r="I83" s="24" t="s">
        <v>33</v>
      </c>
      <c r="J83" s="40" t="s">
        <v>179</v>
      </c>
      <c r="K83" s="16">
        <v>4285.3</v>
      </c>
      <c r="L83" s="16">
        <v>0</v>
      </c>
      <c r="M83" s="16">
        <v>551.20000000000005</v>
      </c>
      <c r="N83" s="16">
        <v>0</v>
      </c>
      <c r="O83" s="16">
        <v>0</v>
      </c>
      <c r="P83" s="16">
        <f>SUM(K83:O83)</f>
        <v>4836.5</v>
      </c>
      <c r="Q83" s="16">
        <f>'[12]11.1'!$G$13</f>
        <v>2541</v>
      </c>
      <c r="R83" s="16">
        <f>P83+Q83</f>
        <v>7377.5</v>
      </c>
    </row>
    <row r="84" spans="1:19">
      <c r="I84" s="24" t="s">
        <v>34</v>
      </c>
      <c r="J84" s="40" t="s">
        <v>180</v>
      </c>
      <c r="K84" s="16">
        <v>2466.3000000000002</v>
      </c>
      <c r="L84" s="16">
        <v>74.7</v>
      </c>
      <c r="M84" s="16">
        <v>0</v>
      </c>
      <c r="N84" s="16">
        <v>0</v>
      </c>
      <c r="O84" s="16">
        <v>0</v>
      </c>
      <c r="P84" s="16">
        <f>SUM(K84:O84)</f>
        <v>2541</v>
      </c>
      <c r="Q84" s="16">
        <f>'[12]11.1'!$G$25</f>
        <v>4836.5</v>
      </c>
      <c r="R84" s="16">
        <f>P84+Q84</f>
        <v>7377.5</v>
      </c>
      <c r="S84" s="64"/>
    </row>
    <row r="85" spans="1:19" ht="34.5">
      <c r="I85" s="24"/>
      <c r="J85" s="49" t="s">
        <v>184</v>
      </c>
      <c r="K85" s="16">
        <f>K78+K83-K84</f>
        <v>3396120.0000000028</v>
      </c>
      <c r="L85" s="16">
        <f t="shared" ref="L85:O85" si="38">L78+L83-L84</f>
        <v>369071.59999999992</v>
      </c>
      <c r="M85" s="16">
        <f t="shared" si="38"/>
        <v>4116854.7</v>
      </c>
      <c r="N85" s="16">
        <f t="shared" si="38"/>
        <v>1504411.6000000015</v>
      </c>
      <c r="O85" s="16">
        <f t="shared" si="38"/>
        <v>-225902.1</v>
      </c>
      <c r="P85" s="16">
        <f>SUM(K85:O85)</f>
        <v>9160555.8000000045</v>
      </c>
      <c r="R85" s="16">
        <f>P85+Q85</f>
        <v>9160555.8000000045</v>
      </c>
    </row>
    <row r="86" spans="1:19" s="66" customFormat="1" ht="23.25">
      <c r="A86" s="20">
        <f>K85-A79</f>
        <v>-2876557.3999999976</v>
      </c>
      <c r="B86" s="20">
        <f>L85-B79</f>
        <v>256057.89999999991</v>
      </c>
      <c r="C86" s="20">
        <f>M85-C79</f>
        <v>3116150.4000000004</v>
      </c>
      <c r="D86" s="20">
        <f>N85-D79</f>
        <v>1076170.6000000015</v>
      </c>
      <c r="E86" s="20">
        <f>O85-E79</f>
        <v>-236291.9</v>
      </c>
      <c r="F86" s="20">
        <f>SUM(A86:E86)-F22</f>
        <v>151868.50000000466</v>
      </c>
      <c r="G86" s="20">
        <f>Q17-G14+Q45-G45+Q48-G48+Q54-G54+Q83-Q84</f>
        <v>-151868.49999999942</v>
      </c>
      <c r="H86" s="20">
        <f>F86+G86</f>
        <v>5.2386894822120667E-9</v>
      </c>
      <c r="I86" s="53" t="s">
        <v>37</v>
      </c>
      <c r="J86" s="54" t="s">
        <v>181</v>
      </c>
      <c r="K86" s="81"/>
      <c r="L86" s="81"/>
      <c r="M86" s="81"/>
      <c r="N86" s="81"/>
      <c r="O86" s="81"/>
      <c r="P86" s="81"/>
      <c r="Q86" s="23"/>
      <c r="R86" s="23"/>
    </row>
    <row r="90" spans="1:19">
      <c r="G90" s="16"/>
    </row>
  </sheetData>
  <mergeCells count="28">
    <mergeCell ref="A6:I6"/>
    <mergeCell ref="J6:R6"/>
    <mergeCell ref="H3:H4"/>
    <mergeCell ref="I3:I4"/>
    <mergeCell ref="J3:J4"/>
    <mergeCell ref="R3:R4"/>
    <mergeCell ref="A5:R5"/>
    <mergeCell ref="A25:R25"/>
    <mergeCell ref="A26:I26"/>
    <mergeCell ref="J26:R26"/>
    <mergeCell ref="A31:R31"/>
    <mergeCell ref="A32:I32"/>
    <mergeCell ref="J32:R32"/>
    <mergeCell ref="A42:R42"/>
    <mergeCell ref="A43:I43"/>
    <mergeCell ref="J43:R43"/>
    <mergeCell ref="A51:R51"/>
    <mergeCell ref="A52:I52"/>
    <mergeCell ref="J52:R52"/>
    <mergeCell ref="A76:R76"/>
    <mergeCell ref="A77:I77"/>
    <mergeCell ref="J77:R77"/>
    <mergeCell ref="A64:R64"/>
    <mergeCell ref="A65:I65"/>
    <mergeCell ref="J65:R65"/>
    <mergeCell ref="A69:R69"/>
    <mergeCell ref="A70:I70"/>
    <mergeCell ref="J70:R70"/>
  </mergeCells>
  <pageMargins left="0" right="0" top="0.15748031496062992" bottom="0.19685039370078741" header="0.31496062992125984" footer="0.31496062992125984"/>
  <pageSetup paperSize="9" scale="72" fitToHeight="0" orientation="landscape" r:id="rId1"/>
  <rowBreaks count="1" manualBreakCount="1">
    <brk id="50"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0"/>
  <sheetViews>
    <sheetView workbookViewId="0">
      <pane ySplit="4" topLeftCell="A5" activePane="bottomLeft" state="frozen"/>
      <selection pane="bottomLeft" activeCell="B7" sqref="B7"/>
    </sheetView>
  </sheetViews>
  <sheetFormatPr defaultRowHeight="15"/>
  <cols>
    <col min="1" max="1" width="11.5703125" style="19" customWidth="1"/>
    <col min="2" max="4" width="10.7109375" style="19" customWidth="1"/>
    <col min="5" max="5" width="9.140625" style="19" customWidth="1"/>
    <col min="6" max="6" width="11" style="19" customWidth="1"/>
    <col min="7" max="7" width="10.42578125" style="19" customWidth="1"/>
    <col min="8" max="8" width="10.28515625" style="19" customWidth="1"/>
    <col min="9" max="9" width="7.42578125" style="19" customWidth="1"/>
    <col min="10" max="10" width="22.85546875" style="80" customWidth="1"/>
    <col min="11" max="11" width="12.5703125" style="19" customWidth="1"/>
    <col min="12" max="12" width="12" style="19" customWidth="1"/>
    <col min="13" max="13" width="11.42578125" style="19" customWidth="1"/>
    <col min="14" max="14" width="11.85546875" style="19" customWidth="1"/>
    <col min="15" max="15" width="10" style="19" customWidth="1"/>
    <col min="16" max="16" width="10.7109375" style="19" customWidth="1"/>
    <col min="17" max="17" width="10.140625" style="19" customWidth="1"/>
    <col min="18" max="18" width="10.7109375" style="19" customWidth="1"/>
    <col min="19" max="19" width="12.42578125" style="50" bestFit="1" customWidth="1"/>
    <col min="20" max="20" width="10.42578125" style="50" bestFit="1" customWidth="1"/>
    <col min="21" max="16384" width="9.140625" style="50"/>
  </cols>
  <sheetData>
    <row r="1" spans="1:19">
      <c r="A1" s="36" t="s">
        <v>99</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34531734</v>
      </c>
      <c r="L7" s="16">
        <f t="shared" ref="L7:O7" si="0">L27</f>
        <v>909131.1</v>
      </c>
      <c r="M7" s="16">
        <f t="shared" si="0"/>
        <v>2985435.5</v>
      </c>
      <c r="N7" s="16">
        <f t="shared" si="0"/>
        <v>6841010.5</v>
      </c>
      <c r="O7" s="16">
        <f t="shared" si="0"/>
        <v>179597.8</v>
      </c>
      <c r="P7" s="16">
        <f>SUM(K7:O7)</f>
        <v>45446908.899999999</v>
      </c>
      <c r="Q7" s="16"/>
      <c r="R7" s="16">
        <f>P7+Q7</f>
        <v>45446908.899999999</v>
      </c>
      <c r="S7" s="64"/>
    </row>
    <row r="8" spans="1:19">
      <c r="A8" s="16">
        <f>A28</f>
        <v>15698199.300000001</v>
      </c>
      <c r="B8" s="16">
        <f>B28</f>
        <v>358627.6</v>
      </c>
      <c r="C8" s="16">
        <f>C28</f>
        <v>1750747.2</v>
      </c>
      <c r="D8" s="16">
        <f>D28</f>
        <v>1870705.7</v>
      </c>
      <c r="E8" s="16">
        <f>E28</f>
        <v>26754.3</v>
      </c>
      <c r="F8" s="16">
        <f>SUM(A8:E8)</f>
        <v>19705034.100000001</v>
      </c>
      <c r="G8" s="16"/>
      <c r="H8" s="16">
        <f t="shared" ref="H8:H16" si="1">F8+G8</f>
        <v>19705034.100000001</v>
      </c>
      <c r="I8" s="39" t="s">
        <v>15</v>
      </c>
      <c r="J8" s="40" t="s">
        <v>123</v>
      </c>
      <c r="K8" s="16"/>
      <c r="L8" s="16"/>
      <c r="M8" s="16"/>
      <c r="N8" s="16"/>
      <c r="O8" s="16"/>
      <c r="P8" s="16"/>
      <c r="Q8" s="16"/>
      <c r="R8" s="16"/>
      <c r="S8" s="64"/>
    </row>
    <row r="9" spans="1:19" ht="23.25">
      <c r="A9" s="16"/>
      <c r="B9" s="16"/>
      <c r="C9" s="16">
        <f t="shared" ref="C9:E9" si="2">C10+C11</f>
        <v>2958699.3</v>
      </c>
      <c r="D9" s="16">
        <f t="shared" si="2"/>
        <v>11692755.199999999</v>
      </c>
      <c r="E9" s="16">
        <f t="shared" si="2"/>
        <v>223332.3</v>
      </c>
      <c r="F9" s="16">
        <f t="shared" ref="F9:F13" si="3">SUM(A9:E9)</f>
        <v>14874786.800000001</v>
      </c>
      <c r="G9" s="16"/>
      <c r="H9" s="16">
        <f t="shared" si="1"/>
        <v>14874786.800000001</v>
      </c>
      <c r="I9" s="39" t="s">
        <v>31</v>
      </c>
      <c r="J9" s="40" t="s">
        <v>124</v>
      </c>
      <c r="K9" s="16"/>
      <c r="L9" s="16"/>
      <c r="M9" s="16"/>
      <c r="N9" s="16"/>
      <c r="O9" s="16"/>
      <c r="P9" s="16"/>
      <c r="Q9" s="16"/>
      <c r="R9" s="16"/>
    </row>
    <row r="10" spans="1:19" ht="23.25">
      <c r="A10" s="16"/>
      <c r="B10" s="16"/>
      <c r="C10" s="16">
        <v>1538036.6999999997</v>
      </c>
      <c r="D10" s="16">
        <v>11692755.199999999</v>
      </c>
      <c r="E10" s="16">
        <v>223332.3</v>
      </c>
      <c r="F10" s="16">
        <f t="shared" si="3"/>
        <v>13454124.199999999</v>
      </c>
      <c r="G10" s="16"/>
      <c r="H10" s="16">
        <f t="shared" si="1"/>
        <v>13454124.199999999</v>
      </c>
      <c r="I10" s="39"/>
      <c r="J10" s="42" t="s">
        <v>125</v>
      </c>
      <c r="K10" s="16"/>
      <c r="L10" s="16"/>
      <c r="M10" s="16"/>
      <c r="N10" s="16"/>
      <c r="O10" s="16"/>
      <c r="P10" s="16"/>
      <c r="Q10" s="16"/>
      <c r="R10" s="16"/>
    </row>
    <row r="11" spans="1:19" ht="23.25">
      <c r="A11" s="16"/>
      <c r="B11" s="16"/>
      <c r="C11" s="16">
        <v>1420662.6</v>
      </c>
      <c r="D11" s="16"/>
      <c r="E11" s="16"/>
      <c r="F11" s="16">
        <f t="shared" si="3"/>
        <v>1420662.6</v>
      </c>
      <c r="G11" s="16"/>
      <c r="H11" s="16">
        <f t="shared" si="1"/>
        <v>1420662.6</v>
      </c>
      <c r="I11" s="39"/>
      <c r="J11" s="42" t="s">
        <v>126</v>
      </c>
      <c r="K11" s="16"/>
      <c r="L11" s="16"/>
      <c r="M11" s="16"/>
      <c r="N11" s="16"/>
      <c r="O11" s="16"/>
      <c r="P11" s="16"/>
      <c r="Q11" s="16"/>
      <c r="R11" s="16"/>
    </row>
    <row r="12" spans="1:19">
      <c r="A12" s="16">
        <f>A80</f>
        <v>4317446.5999999996</v>
      </c>
      <c r="B12" s="16">
        <f>B80</f>
        <v>130830</v>
      </c>
      <c r="C12" s="16">
        <f>C80</f>
        <v>1182647.7</v>
      </c>
      <c r="D12" s="16">
        <f>D80</f>
        <v>421012.9</v>
      </c>
      <c r="E12" s="16">
        <f>E80</f>
        <v>10350</v>
      </c>
      <c r="F12" s="16">
        <f t="shared" si="3"/>
        <v>6062287.2000000002</v>
      </c>
      <c r="G12" s="16"/>
      <c r="H12" s="16">
        <f t="shared" si="1"/>
        <v>6062287.2000000002</v>
      </c>
      <c r="I12" s="39" t="s">
        <v>35</v>
      </c>
      <c r="J12" s="40" t="s">
        <v>127</v>
      </c>
      <c r="K12" s="16"/>
      <c r="L12" s="16"/>
      <c r="M12" s="16"/>
      <c r="N12" s="16"/>
      <c r="O12" s="16"/>
      <c r="P12" s="16"/>
      <c r="Q12" s="16"/>
      <c r="R12" s="16"/>
    </row>
    <row r="13" spans="1:19">
      <c r="A13" s="16">
        <f>A82</f>
        <v>449008.6</v>
      </c>
      <c r="B13" s="16">
        <f>B82</f>
        <v>0</v>
      </c>
      <c r="C13" s="16">
        <f>C82</f>
        <v>-15917.3</v>
      </c>
      <c r="D13" s="16">
        <f>D82</f>
        <v>0</v>
      </c>
      <c r="E13" s="16">
        <f>E82</f>
        <v>0</v>
      </c>
      <c r="F13" s="16">
        <f t="shared" si="3"/>
        <v>433091.3</v>
      </c>
      <c r="G13" s="16"/>
      <c r="H13" s="16">
        <f t="shared" si="1"/>
        <v>433091.3</v>
      </c>
      <c r="I13" s="39" t="s">
        <v>36</v>
      </c>
      <c r="J13" s="40" t="s">
        <v>128</v>
      </c>
      <c r="K13" s="16"/>
      <c r="L13" s="16"/>
      <c r="M13" s="16"/>
      <c r="N13" s="16"/>
      <c r="O13" s="16"/>
      <c r="P13" s="16"/>
      <c r="Q13" s="16"/>
      <c r="R13" s="16"/>
    </row>
    <row r="14" spans="1:19">
      <c r="A14" s="16"/>
      <c r="B14" s="16"/>
      <c r="C14" s="16"/>
      <c r="D14" s="16"/>
      <c r="E14" s="16"/>
      <c r="F14" s="16"/>
      <c r="G14" s="16">
        <f>SUM(G15:G16)</f>
        <v>13123039.199999999</v>
      </c>
      <c r="H14" s="16">
        <f t="shared" si="1"/>
        <v>13123039.199999999</v>
      </c>
      <c r="I14" s="39" t="s">
        <v>43</v>
      </c>
      <c r="J14" s="40" t="s">
        <v>129</v>
      </c>
      <c r="K14" s="16"/>
      <c r="L14" s="16"/>
      <c r="M14" s="16"/>
      <c r="N14" s="16"/>
      <c r="O14" s="16"/>
      <c r="P14" s="16"/>
      <c r="Q14" s="16"/>
      <c r="R14" s="16"/>
    </row>
    <row r="15" spans="1:19">
      <c r="A15" s="16"/>
      <c r="B15" s="16"/>
      <c r="C15" s="16"/>
      <c r="D15" s="16"/>
      <c r="E15" s="16"/>
      <c r="F15" s="16"/>
      <c r="G15" s="16">
        <v>12487023.199999999</v>
      </c>
      <c r="H15" s="16">
        <f t="shared" si="1"/>
        <v>12487023.199999999</v>
      </c>
      <c r="I15" s="39" t="s">
        <v>44</v>
      </c>
      <c r="J15" s="42" t="s">
        <v>130</v>
      </c>
      <c r="K15" s="16"/>
      <c r="L15" s="16"/>
      <c r="M15" s="16"/>
      <c r="N15" s="16"/>
      <c r="O15" s="16"/>
      <c r="P15" s="16"/>
      <c r="Q15" s="16"/>
      <c r="R15" s="16"/>
    </row>
    <row r="16" spans="1:19">
      <c r="A16" s="16"/>
      <c r="B16" s="16"/>
      <c r="C16" s="16"/>
      <c r="D16" s="16"/>
      <c r="E16" s="16"/>
      <c r="F16" s="16"/>
      <c r="G16" s="16">
        <v>636016</v>
      </c>
      <c r="H16" s="16">
        <f t="shared" si="1"/>
        <v>636016</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7527675.6999999993</v>
      </c>
      <c r="R17" s="16">
        <f>P17+Q17</f>
        <v>7527675.6999999993</v>
      </c>
    </row>
    <row r="18" spans="1:18">
      <c r="A18" s="16"/>
      <c r="B18" s="16"/>
      <c r="C18" s="16"/>
      <c r="D18" s="16"/>
      <c r="E18" s="16"/>
      <c r="F18" s="16"/>
      <c r="G18" s="16"/>
      <c r="H18" s="16"/>
      <c r="I18" s="39" t="s">
        <v>41</v>
      </c>
      <c r="J18" s="42" t="s">
        <v>133</v>
      </c>
      <c r="K18" s="16"/>
      <c r="L18" s="16"/>
      <c r="M18" s="16"/>
      <c r="N18" s="16"/>
      <c r="O18" s="16"/>
      <c r="P18" s="16"/>
      <c r="Q18" s="16">
        <v>5917372.7999999998</v>
      </c>
      <c r="R18" s="16">
        <f>P18+Q18</f>
        <v>5917372.7999999998</v>
      </c>
    </row>
    <row r="19" spans="1:18">
      <c r="A19" s="16"/>
      <c r="B19" s="16"/>
      <c r="C19" s="16"/>
      <c r="D19" s="16"/>
      <c r="E19" s="16"/>
      <c r="F19" s="16"/>
      <c r="G19" s="16"/>
      <c r="H19" s="16"/>
      <c r="I19" s="39" t="s">
        <v>42</v>
      </c>
      <c r="J19" s="42" t="s">
        <v>134</v>
      </c>
      <c r="K19" s="16"/>
      <c r="L19" s="16"/>
      <c r="M19" s="16"/>
      <c r="N19" s="16"/>
      <c r="O19" s="16"/>
      <c r="P19" s="16"/>
      <c r="Q19" s="16">
        <v>1610302.9</v>
      </c>
      <c r="R19" s="16">
        <f>P19+Q19</f>
        <v>1610302.9</v>
      </c>
    </row>
    <row r="20" spans="1:18">
      <c r="A20" s="16"/>
      <c r="B20" s="16"/>
      <c r="C20" s="16"/>
      <c r="D20" s="16"/>
      <c r="E20" s="16"/>
      <c r="F20" s="16"/>
      <c r="G20" s="16"/>
      <c r="H20" s="16"/>
      <c r="I20" s="39" t="s">
        <v>38</v>
      </c>
      <c r="J20" s="40" t="s">
        <v>135</v>
      </c>
      <c r="K20" s="16"/>
      <c r="L20" s="16"/>
      <c r="M20" s="16"/>
      <c r="N20" s="16"/>
      <c r="O20" s="16"/>
      <c r="P20" s="16">
        <v>2581518.2000000002</v>
      </c>
      <c r="Q20" s="16"/>
      <c r="R20" s="16">
        <f t="shared" ref="R20:R21" si="4">P20+Q20</f>
        <v>2581518.2000000002</v>
      </c>
    </row>
    <row r="21" spans="1:18">
      <c r="A21" s="16"/>
      <c r="B21" s="16"/>
      <c r="C21" s="16"/>
      <c r="D21" s="16"/>
      <c r="E21" s="16"/>
      <c r="F21" s="16"/>
      <c r="G21" s="16"/>
      <c r="H21" s="16"/>
      <c r="I21" s="39" t="s">
        <v>39</v>
      </c>
      <c r="J21" s="40" t="s">
        <v>136</v>
      </c>
      <c r="K21" s="16"/>
      <c r="L21" s="16"/>
      <c r="M21" s="16"/>
      <c r="N21" s="16"/>
      <c r="O21" s="16"/>
      <c r="P21" s="16">
        <v>80340.3</v>
      </c>
      <c r="Q21" s="16"/>
      <c r="R21" s="16">
        <f t="shared" si="4"/>
        <v>80340.3</v>
      </c>
    </row>
    <row r="22" spans="1:18">
      <c r="A22" s="16"/>
      <c r="B22" s="16"/>
      <c r="C22" s="16"/>
      <c r="D22" s="16"/>
      <c r="E22" s="16"/>
      <c r="F22" s="16">
        <f>R7+R20-R21+R17-H8-H9-H12-H13-H14</f>
        <v>1277523.8999999985</v>
      </c>
      <c r="G22" s="16"/>
      <c r="H22" s="16">
        <f t="shared" ref="H22" si="5">F22+G22</f>
        <v>1277523.8999999985</v>
      </c>
      <c r="I22" s="39"/>
      <c r="J22" s="44" t="s">
        <v>137</v>
      </c>
      <c r="K22" s="16"/>
      <c r="L22" s="16"/>
      <c r="M22" s="16"/>
      <c r="N22" s="16"/>
      <c r="O22" s="16"/>
      <c r="P22" s="16"/>
      <c r="Q22" s="16"/>
      <c r="R22" s="16"/>
    </row>
    <row r="23" spans="1:18">
      <c r="A23" s="16"/>
      <c r="B23" s="16"/>
      <c r="C23" s="16"/>
      <c r="D23" s="16"/>
      <c r="E23" s="16"/>
      <c r="F23" s="17">
        <f>R7-H8+R20-R21</f>
        <v>28243052.699999996</v>
      </c>
      <c r="G23" s="17"/>
      <c r="H23" s="17">
        <f>F23</f>
        <v>28243052.699999996</v>
      </c>
      <c r="I23" s="39"/>
      <c r="J23" s="45" t="s">
        <v>138</v>
      </c>
      <c r="K23" s="16"/>
      <c r="L23" s="16"/>
      <c r="M23" s="16"/>
      <c r="N23" s="16"/>
      <c r="O23" s="16"/>
      <c r="P23" s="16"/>
      <c r="Q23" s="16"/>
      <c r="R23" s="16"/>
    </row>
    <row r="24" spans="1:18">
      <c r="A24" s="16"/>
      <c r="B24" s="16"/>
      <c r="C24" s="16"/>
      <c r="D24" s="16"/>
      <c r="E24" s="16"/>
      <c r="F24" s="17">
        <f>F23-H81</f>
        <v>24654814.199999996</v>
      </c>
      <c r="G24" s="17"/>
      <c r="H24" s="17">
        <f>F24</f>
        <v>24654814.199999996</v>
      </c>
      <c r="I24" s="39"/>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34531734</v>
      </c>
      <c r="L27" s="16">
        <v>909131.1</v>
      </c>
      <c r="M27" s="16">
        <v>2985435.5</v>
      </c>
      <c r="N27" s="16">
        <v>6841010.5</v>
      </c>
      <c r="O27" s="16">
        <v>179597.8</v>
      </c>
      <c r="P27" s="16">
        <f>SUM(K27:O27)</f>
        <v>45446908.899999999</v>
      </c>
      <c r="R27" s="16">
        <f>P27+Q27</f>
        <v>45446908.899999999</v>
      </c>
    </row>
    <row r="28" spans="1:18">
      <c r="A28" s="16">
        <v>15698199.300000001</v>
      </c>
      <c r="B28" s="16">
        <v>358627.6</v>
      </c>
      <c r="C28" s="16">
        <v>1750747.2</v>
      </c>
      <c r="D28" s="16">
        <v>1870705.7</v>
      </c>
      <c r="E28" s="16">
        <v>26754.3</v>
      </c>
      <c r="F28" s="16">
        <f>SUM(A28:E28)</f>
        <v>19705034.100000001</v>
      </c>
      <c r="G28" s="16"/>
      <c r="H28" s="16">
        <f>F28+G28</f>
        <v>19705034.100000001</v>
      </c>
      <c r="I28" s="24" t="s">
        <v>15</v>
      </c>
      <c r="J28" s="40" t="s">
        <v>123</v>
      </c>
    </row>
    <row r="29" spans="1:18">
      <c r="A29" s="17">
        <f>K27-A28</f>
        <v>18833534.699999999</v>
      </c>
      <c r="B29" s="17">
        <f>L27-B28</f>
        <v>550503.5</v>
      </c>
      <c r="C29" s="17">
        <f>M27-C28</f>
        <v>1234688.3</v>
      </c>
      <c r="D29" s="17">
        <f>N27-D28</f>
        <v>4970304.8</v>
      </c>
      <c r="E29" s="17">
        <f>O27-E28</f>
        <v>152843.5</v>
      </c>
      <c r="F29" s="17">
        <f>SUM(A29:E29)</f>
        <v>25741874.800000001</v>
      </c>
      <c r="H29" s="17">
        <f>F29+G29</f>
        <v>25741874.800000001</v>
      </c>
      <c r="I29" s="46" t="s">
        <v>6</v>
      </c>
      <c r="J29" s="47" t="s">
        <v>141</v>
      </c>
    </row>
    <row r="30" spans="1:18">
      <c r="A30" s="17">
        <f>A29-A81</f>
        <v>15908489.399999999</v>
      </c>
      <c r="B30" s="17">
        <f t="shared" ref="B30:E30" si="6">B29-B81</f>
        <v>518014.6</v>
      </c>
      <c r="C30" s="17">
        <f t="shared" si="6"/>
        <v>1069478.5</v>
      </c>
      <c r="D30" s="17">
        <f t="shared" si="6"/>
        <v>4516616.7</v>
      </c>
      <c r="E30" s="17">
        <f t="shared" si="6"/>
        <v>141037.1</v>
      </c>
      <c r="F30" s="17">
        <f>SUM(A30:E30)</f>
        <v>22153636.300000001</v>
      </c>
      <c r="H30" s="17">
        <f>F30+G30</f>
        <v>22153636.300000001</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ht="25.5" customHeight="1">
      <c r="I33" s="24" t="s">
        <v>6</v>
      </c>
      <c r="J33" s="40" t="s">
        <v>141</v>
      </c>
      <c r="K33" s="16">
        <f>A29</f>
        <v>18833534.699999999</v>
      </c>
      <c r="L33" s="16">
        <f t="shared" ref="L33:O33" si="7">B29</f>
        <v>550503.5</v>
      </c>
      <c r="M33" s="16">
        <f t="shared" si="7"/>
        <v>1234688.3</v>
      </c>
      <c r="N33" s="16">
        <f t="shared" si="7"/>
        <v>4970304.8</v>
      </c>
      <c r="O33" s="16">
        <f t="shared" si="7"/>
        <v>152843.5</v>
      </c>
      <c r="P33" s="16">
        <f>SUM(K33:O33)</f>
        <v>25741874.800000001</v>
      </c>
      <c r="R33" s="16">
        <f>P33+Q33</f>
        <v>25741874.800000001</v>
      </c>
    </row>
    <row r="34" spans="1:20">
      <c r="A34" s="16">
        <f>A35+A36</f>
        <v>6562360.3000000007</v>
      </c>
      <c r="B34" s="16">
        <f t="shared" ref="B34:E34" si="8">B35+B36</f>
        <v>326721.30000000005</v>
      </c>
      <c r="C34" s="16">
        <f t="shared" si="8"/>
        <v>990948.70000000007</v>
      </c>
      <c r="D34" s="16">
        <f t="shared" si="8"/>
        <v>1235854.2</v>
      </c>
      <c r="E34" s="16">
        <f t="shared" si="8"/>
        <v>109797.79999999999</v>
      </c>
      <c r="F34" s="16">
        <f>SUM(A34:E34)</f>
        <v>9225682.3000000007</v>
      </c>
      <c r="G34" s="16"/>
      <c r="H34" s="16">
        <f>F34+G34</f>
        <v>9225682.3000000007</v>
      </c>
      <c r="I34" s="24" t="s">
        <v>7</v>
      </c>
      <c r="J34" s="40" t="s">
        <v>144</v>
      </c>
      <c r="K34" s="16"/>
      <c r="L34" s="16"/>
      <c r="M34" s="16"/>
      <c r="N34" s="16"/>
      <c r="O34" s="16"/>
      <c r="P34" s="16"/>
    </row>
    <row r="35" spans="1:20">
      <c r="A35" s="16">
        <v>5499257.9000000004</v>
      </c>
      <c r="B35" s="16">
        <v>282613.90000000002</v>
      </c>
      <c r="C35" s="16">
        <v>882935.3</v>
      </c>
      <c r="D35" s="16">
        <v>1235854.2</v>
      </c>
      <c r="E35" s="16">
        <v>94535.9</v>
      </c>
      <c r="F35" s="16">
        <f t="shared" ref="F35:F39" si="9">SUM(A35:E35)</f>
        <v>7995197.2000000011</v>
      </c>
      <c r="H35" s="16">
        <f t="shared" ref="H35:H38" si="10">F35+G35</f>
        <v>7995197.2000000011</v>
      </c>
      <c r="I35" s="24" t="s">
        <v>8</v>
      </c>
      <c r="J35" s="42" t="s">
        <v>145</v>
      </c>
    </row>
    <row r="36" spans="1:20" ht="23.25">
      <c r="A36" s="16">
        <f>A37+A38</f>
        <v>1063102.3999999999</v>
      </c>
      <c r="B36" s="16">
        <f t="shared" ref="B36:E36" si="11">B37+B38</f>
        <v>44107.4</v>
      </c>
      <c r="C36" s="16">
        <f t="shared" si="11"/>
        <v>108013.4</v>
      </c>
      <c r="D36" s="16">
        <f t="shared" si="11"/>
        <v>0</v>
      </c>
      <c r="E36" s="16">
        <f t="shared" si="11"/>
        <v>15261.900000000001</v>
      </c>
      <c r="F36" s="16">
        <f t="shared" si="9"/>
        <v>1230485.0999999996</v>
      </c>
      <c r="H36" s="16">
        <f t="shared" si="10"/>
        <v>1230485.0999999996</v>
      </c>
      <c r="I36" s="24" t="s">
        <v>9</v>
      </c>
      <c r="J36" s="42" t="s">
        <v>150</v>
      </c>
      <c r="K36" s="16"/>
      <c r="L36" s="16"/>
      <c r="M36" s="16"/>
      <c r="N36" s="16"/>
      <c r="O36" s="16"/>
      <c r="P36" s="16"/>
    </row>
    <row r="37" spans="1:20" ht="23.25">
      <c r="A37" s="16">
        <v>557800.6</v>
      </c>
      <c r="B37" s="16">
        <v>28424.799999999999</v>
      </c>
      <c r="C37" s="16">
        <v>51529.3</v>
      </c>
      <c r="D37" s="16">
        <v>0</v>
      </c>
      <c r="E37" s="16">
        <v>10760.2</v>
      </c>
      <c r="F37" s="16">
        <f t="shared" si="9"/>
        <v>648514.9</v>
      </c>
      <c r="H37" s="16">
        <f t="shared" si="10"/>
        <v>648514.9</v>
      </c>
      <c r="I37" s="24" t="s">
        <v>10</v>
      </c>
      <c r="J37" s="48" t="s">
        <v>149</v>
      </c>
      <c r="S37" s="64"/>
    </row>
    <row r="38" spans="1:20" ht="23.25">
      <c r="A38" s="16">
        <v>505301.8</v>
      </c>
      <c r="B38" s="16">
        <v>15682.6</v>
      </c>
      <c r="C38" s="16">
        <v>56484.1</v>
      </c>
      <c r="D38" s="16">
        <v>0</v>
      </c>
      <c r="E38" s="16">
        <v>4501.7</v>
      </c>
      <c r="F38" s="16">
        <f t="shared" si="9"/>
        <v>581970.19999999995</v>
      </c>
      <c r="H38" s="16">
        <f t="shared" si="10"/>
        <v>581970.19999999995</v>
      </c>
      <c r="I38" s="24" t="s">
        <v>11</v>
      </c>
      <c r="J38" s="48" t="s">
        <v>151</v>
      </c>
    </row>
    <row r="39" spans="1:20">
      <c r="A39" s="16">
        <v>262531.7</v>
      </c>
      <c r="B39" s="16">
        <v>8203.9</v>
      </c>
      <c r="C39" s="16">
        <v>1368.6</v>
      </c>
      <c r="D39" s="16">
        <v>13660</v>
      </c>
      <c r="E39" s="16">
        <v>664.9</v>
      </c>
      <c r="F39" s="16">
        <f t="shared" si="9"/>
        <v>286429.10000000003</v>
      </c>
      <c r="G39" s="16"/>
      <c r="H39" s="16">
        <f>F39+G39</f>
        <v>286429.10000000003</v>
      </c>
      <c r="I39" s="24" t="s">
        <v>12</v>
      </c>
      <c r="J39" s="40" t="s">
        <v>146</v>
      </c>
      <c r="S39" s="64"/>
    </row>
    <row r="40" spans="1:20" ht="23.25">
      <c r="A40" s="17">
        <f>K33-A34-A39</f>
        <v>12008642.699999999</v>
      </c>
      <c r="B40" s="17">
        <f>L33-B34-B39</f>
        <v>215578.29999999996</v>
      </c>
      <c r="C40" s="17">
        <f>M33-C34-C39</f>
        <v>242370.99999999997</v>
      </c>
      <c r="D40" s="17">
        <f>N33-D34-D39</f>
        <v>3720790.5999999996</v>
      </c>
      <c r="E40" s="17">
        <f>O33-E34-E39</f>
        <v>42380.80000000001</v>
      </c>
      <c r="F40" s="17">
        <f>SUM(A40:E40)</f>
        <v>16229763.4</v>
      </c>
      <c r="G40" s="16"/>
      <c r="H40" s="17">
        <f>F40+G40</f>
        <v>16229763.4</v>
      </c>
      <c r="I40" s="46" t="s">
        <v>13</v>
      </c>
      <c r="J40" s="49" t="s">
        <v>147</v>
      </c>
      <c r="S40" s="64"/>
      <c r="T40" s="64"/>
    </row>
    <row r="41" spans="1:20" ht="23.25">
      <c r="A41" s="17">
        <f>A40-A81</f>
        <v>9083597.3999999985</v>
      </c>
      <c r="B41" s="17">
        <f t="shared" ref="B41:E41" si="12">B40-B81</f>
        <v>183089.39999999997</v>
      </c>
      <c r="C41" s="17">
        <f t="shared" si="12"/>
        <v>77161.199999999983</v>
      </c>
      <c r="D41" s="17">
        <f t="shared" si="12"/>
        <v>3267102.4999999995</v>
      </c>
      <c r="E41" s="17">
        <f t="shared" si="12"/>
        <v>30574.400000000009</v>
      </c>
      <c r="F41" s="17">
        <f>SUM(A41:E41)</f>
        <v>12641524.899999999</v>
      </c>
      <c r="G41" s="16"/>
      <c r="H41" s="17">
        <f>F41+G41</f>
        <v>12641524.899999999</v>
      </c>
      <c r="I41" s="46" t="s">
        <v>52</v>
      </c>
      <c r="J41" s="49" t="s">
        <v>148</v>
      </c>
      <c r="S41" s="64"/>
      <c r="T41" s="64"/>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12008642.699999999</v>
      </c>
      <c r="L44" s="16">
        <f t="shared" ref="L44:O44" si="13">B40</f>
        <v>215578.29999999996</v>
      </c>
      <c r="M44" s="16">
        <f t="shared" si="13"/>
        <v>242370.99999999997</v>
      </c>
      <c r="N44" s="16">
        <f t="shared" si="13"/>
        <v>3720790.5999999996</v>
      </c>
      <c r="O44" s="16">
        <f t="shared" si="13"/>
        <v>42380.80000000001</v>
      </c>
      <c r="P44" s="16">
        <f>SUM(K44:O44)</f>
        <v>16229763.4</v>
      </c>
      <c r="R44" s="16">
        <f>P44+Q44</f>
        <v>16229763.4</v>
      </c>
    </row>
    <row r="45" spans="1:20">
      <c r="F45" s="16"/>
      <c r="G45" s="16">
        <v>598.20000000000005</v>
      </c>
      <c r="I45" s="24" t="s">
        <v>7</v>
      </c>
      <c r="J45" s="40" t="s">
        <v>144</v>
      </c>
      <c r="N45" s="16">
        <v>8971980</v>
      </c>
      <c r="P45" s="16">
        <f>SUM(K45:O45)</f>
        <v>8971980</v>
      </c>
      <c r="Q45" s="16">
        <v>254300.5</v>
      </c>
      <c r="R45" s="16">
        <f>P45+Q45</f>
        <v>9226280.5</v>
      </c>
    </row>
    <row r="46" spans="1:20" ht="25.5" customHeight="1">
      <c r="I46" s="24" t="s">
        <v>16</v>
      </c>
      <c r="J46" s="40" t="s">
        <v>153</v>
      </c>
      <c r="M46" s="16">
        <v>2867947.3</v>
      </c>
      <c r="P46" s="16">
        <f t="shared" ref="P46:P47" si="14">SUM(K46:O46)</f>
        <v>2867947.3</v>
      </c>
      <c r="R46" s="16">
        <f t="shared" ref="R46:R48" si="15">P46+Q46</f>
        <v>2867947.3</v>
      </c>
    </row>
    <row r="47" spans="1:20">
      <c r="I47" s="24" t="s">
        <v>17</v>
      </c>
      <c r="J47" s="40" t="s">
        <v>154</v>
      </c>
      <c r="M47" s="16">
        <v>80340.3</v>
      </c>
      <c r="P47" s="16">
        <f t="shared" si="14"/>
        <v>80340.3</v>
      </c>
      <c r="R47" s="16">
        <f t="shared" si="15"/>
        <v>80340.3</v>
      </c>
    </row>
    <row r="48" spans="1:20">
      <c r="A48" s="16">
        <v>5569931.7999999998</v>
      </c>
      <c r="B48" s="16">
        <v>778819.7</v>
      </c>
      <c r="C48" s="16">
        <v>8072.9</v>
      </c>
      <c r="D48" s="16">
        <v>157361.9</v>
      </c>
      <c r="E48" s="16">
        <v>0</v>
      </c>
      <c r="F48" s="16">
        <f>SUM(A48:E48)</f>
        <v>6514186.3000000007</v>
      </c>
      <c r="G48" s="16">
        <v>326625.90000000002</v>
      </c>
      <c r="H48" s="16">
        <f>F48+G48</f>
        <v>6840812.2000000011</v>
      </c>
      <c r="I48" s="24" t="s">
        <v>18</v>
      </c>
      <c r="J48" s="40" t="s">
        <v>155</v>
      </c>
      <c r="K48" s="16">
        <v>527341.69999999995</v>
      </c>
      <c r="L48" s="16">
        <v>1018509.5</v>
      </c>
      <c r="M48" s="16">
        <v>371716.7</v>
      </c>
      <c r="N48" s="16">
        <v>785428.9</v>
      </c>
      <c r="O48" s="16">
        <v>0</v>
      </c>
      <c r="P48" s="16">
        <f>SUM(K48:O48)</f>
        <v>2702996.8</v>
      </c>
      <c r="Q48" s="16">
        <v>4137815.4</v>
      </c>
      <c r="R48" s="16">
        <f t="shared" si="15"/>
        <v>6840812.1999999993</v>
      </c>
    </row>
    <row r="49" spans="1:20">
      <c r="A49" s="17">
        <f>K44+K45+K46-K47+K48-A48</f>
        <v>6966052.5999999987</v>
      </c>
      <c r="B49" s="17">
        <f>L44+L45+L46-L47+L48-B48</f>
        <v>455268.10000000009</v>
      </c>
      <c r="C49" s="17">
        <f>M44+M45+M46-M47+M48-C48</f>
        <v>3393621.8000000003</v>
      </c>
      <c r="D49" s="17">
        <f>N44+N45+N46-N47+N48-D48</f>
        <v>13320837.6</v>
      </c>
      <c r="E49" s="17">
        <f>O44+O45+O46-O47+O48-E48</f>
        <v>42380.80000000001</v>
      </c>
      <c r="F49" s="17">
        <f>SUM(A49:E49)</f>
        <v>24178160.900000002</v>
      </c>
      <c r="H49" s="17">
        <f>F49+G49</f>
        <v>24178160.900000002</v>
      </c>
      <c r="I49" s="46" t="s">
        <v>19</v>
      </c>
      <c r="J49" s="49" t="s">
        <v>156</v>
      </c>
    </row>
    <row r="50" spans="1:20">
      <c r="A50" s="17">
        <f>A49-A81</f>
        <v>4041007.2999999989</v>
      </c>
      <c r="B50" s="17">
        <f t="shared" ref="B50:E50" si="16">B49-B81</f>
        <v>422779.20000000007</v>
      </c>
      <c r="C50" s="17">
        <f t="shared" si="16"/>
        <v>3228412.0000000005</v>
      </c>
      <c r="D50" s="17">
        <f t="shared" si="16"/>
        <v>12867149.5</v>
      </c>
      <c r="E50" s="17">
        <f t="shared" si="16"/>
        <v>30574.400000000009</v>
      </c>
      <c r="F50" s="17">
        <f>SUM(A50:E50)</f>
        <v>20589922.399999999</v>
      </c>
      <c r="H50" s="17">
        <f>F50+G50</f>
        <v>20589922.399999999</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ht="14.25" customHeight="1">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6966052.5999999987</v>
      </c>
      <c r="L53" s="16">
        <f t="shared" ref="L53:O53" si="17">B49</f>
        <v>455268.10000000009</v>
      </c>
      <c r="M53" s="16">
        <f t="shared" si="17"/>
        <v>3393621.8000000003</v>
      </c>
      <c r="N53" s="16">
        <f t="shared" si="17"/>
        <v>13320837.6</v>
      </c>
      <c r="O53" s="16">
        <f t="shared" si="17"/>
        <v>42380.80000000001</v>
      </c>
      <c r="P53" s="16">
        <f>SUM(K53:O53)</f>
        <v>24178160.900000002</v>
      </c>
      <c r="R53" s="16">
        <f>P53+Q53</f>
        <v>24178160.900000002</v>
      </c>
    </row>
    <row r="54" spans="1:20">
      <c r="A54" s="16">
        <f t="shared" ref="A54:E54" si="18">A55+A56+A57+A58</f>
        <v>4948630.9000000004</v>
      </c>
      <c r="B54" s="16">
        <f t="shared" si="18"/>
        <v>59628.800000000003</v>
      </c>
      <c r="C54" s="16">
        <f t="shared" si="18"/>
        <v>885090.1</v>
      </c>
      <c r="D54" s="16">
        <f t="shared" si="18"/>
        <v>1573076.9</v>
      </c>
      <c r="E54" s="16">
        <f t="shared" si="18"/>
        <v>4501.7</v>
      </c>
      <c r="F54" s="16">
        <f>SUM(A54:E54)</f>
        <v>7470928.3999999994</v>
      </c>
      <c r="G54" s="16">
        <v>402667.8</v>
      </c>
      <c r="H54" s="16">
        <f>F54+G54</f>
        <v>7873596.1999999993</v>
      </c>
      <c r="I54" s="24"/>
      <c r="J54" s="40" t="s">
        <v>159</v>
      </c>
      <c r="K54" s="16">
        <f>K55+K56+K57+K58</f>
        <v>513593</v>
      </c>
      <c r="L54" s="16">
        <f t="shared" ref="L54:O54" si="19">L55+L56+L57+L58</f>
        <v>180603.90000000002</v>
      </c>
      <c r="M54" s="16">
        <v>5484005.9000000004</v>
      </c>
      <c r="N54" s="16">
        <f t="shared" si="19"/>
        <v>1249151.7999999998</v>
      </c>
      <c r="O54" s="16">
        <f t="shared" si="19"/>
        <v>4501.7</v>
      </c>
      <c r="P54" s="16">
        <f t="shared" ref="P54:P61" si="20">SUM(K54:O54)</f>
        <v>7431856.3000000007</v>
      </c>
      <c r="Q54" s="16">
        <v>441739.9</v>
      </c>
      <c r="R54" s="16">
        <f t="shared" ref="R54:R61" si="21">P54+Q54</f>
        <v>7873596.2000000011</v>
      </c>
      <c r="S54" s="64"/>
    </row>
    <row r="55" spans="1:20" ht="23.25">
      <c r="A55" s="16">
        <v>4390254.9000000004</v>
      </c>
      <c r="B55" s="16">
        <v>31000</v>
      </c>
      <c r="C55" s="16"/>
      <c r="D55" s="16">
        <v>18982.7</v>
      </c>
      <c r="E55" s="16"/>
      <c r="F55" s="16">
        <f t="shared" ref="F55:F57" si="22">SUM(A55:E55)</f>
        <v>4440237.6000000006</v>
      </c>
      <c r="H55" s="16">
        <f t="shared" ref="H55:H57" si="23">F55+G55</f>
        <v>4440237.6000000006</v>
      </c>
      <c r="I55" s="24" t="s">
        <v>20</v>
      </c>
      <c r="J55" s="40" t="s">
        <v>160</v>
      </c>
      <c r="M55" s="16">
        <v>4440237.5999999996</v>
      </c>
      <c r="P55" s="16">
        <f t="shared" si="20"/>
        <v>4440237.5999999996</v>
      </c>
      <c r="R55" s="16">
        <f t="shared" si="21"/>
        <v>4440237.5999999996</v>
      </c>
      <c r="S55" s="64"/>
      <c r="T55" s="64"/>
    </row>
    <row r="56" spans="1:20">
      <c r="A56" s="16"/>
      <c r="B56" s="16"/>
      <c r="C56" s="16"/>
      <c r="D56" s="16">
        <v>1230485.1000000001</v>
      </c>
      <c r="E56" s="16"/>
      <c r="F56" s="16">
        <f t="shared" si="22"/>
        <v>1230485.1000000001</v>
      </c>
      <c r="H56" s="16">
        <f t="shared" si="23"/>
        <v>1230485.1000000001</v>
      </c>
      <c r="I56" s="24" t="s">
        <v>21</v>
      </c>
      <c r="J56" s="40" t="s">
        <v>161</v>
      </c>
      <c r="K56" s="16">
        <v>505301.8</v>
      </c>
      <c r="L56" s="16">
        <v>77972.100000000006</v>
      </c>
      <c r="M56" s="16">
        <v>642709.5</v>
      </c>
      <c r="N56" s="16">
        <v>0</v>
      </c>
      <c r="O56" s="16">
        <v>4501.7</v>
      </c>
      <c r="P56" s="16">
        <f t="shared" si="20"/>
        <v>1230485.0999999999</v>
      </c>
      <c r="R56" s="16">
        <f t="shared" si="21"/>
        <v>1230485.0999999999</v>
      </c>
      <c r="T56" s="64"/>
    </row>
    <row r="57" spans="1:20" ht="23.25">
      <c r="A57" s="16">
        <v>505301.8</v>
      </c>
      <c r="B57" s="16">
        <v>0</v>
      </c>
      <c r="C57" s="16">
        <v>150741.5</v>
      </c>
      <c r="D57" s="16">
        <v>0</v>
      </c>
      <c r="E57" s="16">
        <v>4501.7</v>
      </c>
      <c r="F57" s="16">
        <f t="shared" si="22"/>
        <v>660545</v>
      </c>
      <c r="H57" s="16">
        <f t="shared" si="23"/>
        <v>660545</v>
      </c>
      <c r="I57" s="24" t="s">
        <v>22</v>
      </c>
      <c r="J57" s="51" t="s">
        <v>162</v>
      </c>
      <c r="N57" s="16">
        <v>660545</v>
      </c>
      <c r="P57" s="16">
        <f t="shared" si="20"/>
        <v>660545</v>
      </c>
      <c r="R57" s="16">
        <f t="shared" si="21"/>
        <v>660545</v>
      </c>
    </row>
    <row r="58" spans="1:20">
      <c r="A58" s="16">
        <v>53074.2</v>
      </c>
      <c r="B58" s="16">
        <v>28628.800000000003</v>
      </c>
      <c r="C58" s="16">
        <v>734348.6</v>
      </c>
      <c r="D58" s="16">
        <v>323609.09999999998</v>
      </c>
      <c r="E58" s="16">
        <v>0</v>
      </c>
      <c r="F58" s="16">
        <f>SUM(A58:E58)</f>
        <v>1139660.7</v>
      </c>
      <c r="G58" s="16"/>
      <c r="H58" s="16">
        <f>F58+G58</f>
        <v>1139660.7</v>
      </c>
      <c r="I58" s="24" t="s">
        <v>23</v>
      </c>
      <c r="J58" s="52" t="s">
        <v>163</v>
      </c>
      <c r="K58" s="16">
        <v>8291.2000000000007</v>
      </c>
      <c r="L58" s="16">
        <v>102631.8</v>
      </c>
      <c r="M58" s="16">
        <v>377058.4</v>
      </c>
      <c r="N58" s="16">
        <v>588606.79999999993</v>
      </c>
      <c r="O58" s="16">
        <v>0</v>
      </c>
      <c r="P58" s="16">
        <f t="shared" si="20"/>
        <v>1076588.2</v>
      </c>
      <c r="R58" s="16">
        <f t="shared" si="21"/>
        <v>1076588.2</v>
      </c>
    </row>
    <row r="59" spans="1:20" ht="23.25">
      <c r="A59" s="16">
        <v>20777.8</v>
      </c>
      <c r="B59" s="16">
        <v>1951.2</v>
      </c>
      <c r="C59" s="16">
        <v>2920</v>
      </c>
      <c r="D59" s="16">
        <v>77861.100000000006</v>
      </c>
      <c r="E59" s="16">
        <v>0</v>
      </c>
      <c r="F59" s="16">
        <f t="shared" ref="F59:F61" si="24">SUM(A59:E59)</f>
        <v>103510.1</v>
      </c>
      <c r="H59" s="16">
        <f t="shared" ref="H59:H61" si="25">F59+G59</f>
        <v>103510.1</v>
      </c>
      <c r="I59" s="24" t="s">
        <v>24</v>
      </c>
      <c r="J59" s="52" t="s">
        <v>164</v>
      </c>
      <c r="L59" s="16">
        <v>103510.1</v>
      </c>
      <c r="P59" s="16">
        <f t="shared" si="20"/>
        <v>103510.1</v>
      </c>
      <c r="R59" s="16">
        <f t="shared" si="21"/>
        <v>103510.1</v>
      </c>
    </row>
    <row r="60" spans="1:20">
      <c r="A60" s="16"/>
      <c r="B60" s="16">
        <v>22442.7</v>
      </c>
      <c r="C60" s="16"/>
      <c r="D60" s="16"/>
      <c r="E60" s="16"/>
      <c r="F60" s="16">
        <f t="shared" si="24"/>
        <v>22442.7</v>
      </c>
      <c r="H60" s="16">
        <f t="shared" si="25"/>
        <v>22442.7</v>
      </c>
      <c r="I60" s="24" t="s">
        <v>25</v>
      </c>
      <c r="J60" s="52" t="s">
        <v>165</v>
      </c>
      <c r="K60" s="16">
        <v>5334.5</v>
      </c>
      <c r="L60" s="16">
        <v>-1240.8</v>
      </c>
      <c r="M60" s="16">
        <v>320.39999999999998</v>
      </c>
      <c r="N60" s="16">
        <v>17108.2</v>
      </c>
      <c r="O60" s="16">
        <v>0</v>
      </c>
      <c r="P60" s="16">
        <f t="shared" si="20"/>
        <v>21522.3</v>
      </c>
      <c r="R60" s="16">
        <f t="shared" si="21"/>
        <v>21522.3</v>
      </c>
    </row>
    <row r="61" spans="1:20" ht="23.25">
      <c r="A61" s="16">
        <v>32296.400000000001</v>
      </c>
      <c r="B61" s="16">
        <v>4234.8999999999996</v>
      </c>
      <c r="C61" s="16">
        <v>731428.6</v>
      </c>
      <c r="D61" s="16">
        <v>245748</v>
      </c>
      <c r="E61" s="16">
        <v>0</v>
      </c>
      <c r="F61" s="16">
        <f t="shared" si="24"/>
        <v>1013707.9</v>
      </c>
      <c r="H61" s="16">
        <f t="shared" si="25"/>
        <v>1013707.9</v>
      </c>
      <c r="I61" s="24" t="s">
        <v>26</v>
      </c>
      <c r="J61" s="52" t="s">
        <v>166</v>
      </c>
      <c r="K61" s="16">
        <v>2956.7</v>
      </c>
      <c r="L61" s="16">
        <v>362.5</v>
      </c>
      <c r="M61" s="16">
        <v>376738</v>
      </c>
      <c r="N61" s="16">
        <v>571498.6</v>
      </c>
      <c r="O61" s="16">
        <v>0</v>
      </c>
      <c r="P61" s="16">
        <f t="shared" si="20"/>
        <v>951555.8</v>
      </c>
      <c r="R61" s="16">
        <f t="shared" si="21"/>
        <v>951555.8</v>
      </c>
    </row>
    <row r="62" spans="1:20" ht="23.25">
      <c r="A62" s="17">
        <f>K53+K54-A54</f>
        <v>2531014.6999999983</v>
      </c>
      <c r="B62" s="17">
        <f>L53+L54-B54</f>
        <v>576243.20000000007</v>
      </c>
      <c r="C62" s="17">
        <f>M53+M54-C54</f>
        <v>7992537.6000000015</v>
      </c>
      <c r="D62" s="17">
        <f>N53+N54-D54</f>
        <v>12996912.499999998</v>
      </c>
      <c r="E62" s="17">
        <f>O53+O54-E54</f>
        <v>42380.80000000001</v>
      </c>
      <c r="F62" s="17">
        <f>SUM(A62:E62)</f>
        <v>24139088.800000001</v>
      </c>
      <c r="G62" s="16"/>
      <c r="H62" s="17">
        <f>F62+G62</f>
        <v>24139088.800000001</v>
      </c>
      <c r="I62" s="46" t="s">
        <v>27</v>
      </c>
      <c r="J62" s="49" t="s">
        <v>167</v>
      </c>
    </row>
    <row r="63" spans="1:20">
      <c r="A63" s="17">
        <f>A62-A81</f>
        <v>-394030.60000000149</v>
      </c>
      <c r="B63" s="17">
        <f t="shared" ref="B63:E63" si="26">B62-B81</f>
        <v>543754.30000000005</v>
      </c>
      <c r="C63" s="17">
        <f t="shared" si="26"/>
        <v>7827327.8000000017</v>
      </c>
      <c r="D63" s="17">
        <f t="shared" si="26"/>
        <v>12543224.399999999</v>
      </c>
      <c r="E63" s="17">
        <f t="shared" si="26"/>
        <v>30574.400000000009</v>
      </c>
      <c r="F63" s="17">
        <f>SUM(A63:E63)</f>
        <v>20550850.299999997</v>
      </c>
      <c r="G63" s="16"/>
      <c r="H63" s="17">
        <f>F63+G63</f>
        <v>20550850.299999997</v>
      </c>
      <c r="I63" s="46" t="s">
        <v>54</v>
      </c>
      <c r="J63" s="49" t="s">
        <v>168</v>
      </c>
    </row>
    <row r="64" spans="1:20" ht="15" customHeight="1">
      <c r="A64" s="91" t="s">
        <v>170</v>
      </c>
      <c r="B64" s="91"/>
      <c r="C64" s="91"/>
      <c r="D64" s="91"/>
      <c r="E64" s="91"/>
      <c r="F64" s="91"/>
      <c r="G64" s="91"/>
      <c r="H64" s="91"/>
      <c r="I64" s="91"/>
      <c r="J64" s="91"/>
      <c r="K64" s="91"/>
      <c r="L64" s="91"/>
      <c r="M64" s="91"/>
      <c r="N64" s="91"/>
      <c r="O64" s="91"/>
      <c r="P64" s="91"/>
      <c r="Q64" s="91"/>
      <c r="R64" s="91"/>
      <c r="S64" s="64"/>
    </row>
    <row r="65" spans="1:18">
      <c r="A65" s="94" t="s">
        <v>120</v>
      </c>
      <c r="B65" s="94"/>
      <c r="C65" s="94"/>
      <c r="D65" s="94"/>
      <c r="E65" s="94"/>
      <c r="F65" s="94"/>
      <c r="G65" s="94"/>
      <c r="H65" s="94"/>
      <c r="I65" s="94"/>
      <c r="J65" s="95" t="s">
        <v>121</v>
      </c>
      <c r="K65" s="95"/>
      <c r="L65" s="95"/>
      <c r="M65" s="95"/>
      <c r="N65" s="95"/>
      <c r="O65" s="95"/>
      <c r="P65" s="95"/>
      <c r="Q65" s="95"/>
      <c r="R65" s="95"/>
    </row>
    <row r="66" spans="1:18" ht="15" customHeight="1">
      <c r="I66" s="24" t="s">
        <v>19</v>
      </c>
      <c r="J66" s="40" t="s">
        <v>167</v>
      </c>
      <c r="K66" s="16">
        <f>A62</f>
        <v>2531014.6999999983</v>
      </c>
      <c r="L66" s="16">
        <f t="shared" ref="L66:O66" si="27">B62</f>
        <v>576243.20000000007</v>
      </c>
      <c r="M66" s="16">
        <f t="shared" si="27"/>
        <v>7992537.6000000015</v>
      </c>
      <c r="N66" s="16">
        <f t="shared" si="27"/>
        <v>12996912.499999998</v>
      </c>
      <c r="O66" s="16">
        <f t="shared" si="27"/>
        <v>42380.80000000001</v>
      </c>
      <c r="P66" s="16">
        <f>SUM(K66:O66)</f>
        <v>24139088.800000001</v>
      </c>
      <c r="R66" s="16">
        <f>P66+Q66</f>
        <v>24139088.800000001</v>
      </c>
    </row>
    <row r="67" spans="1:18" ht="24.75" customHeight="1">
      <c r="C67" s="16">
        <v>1538036.7</v>
      </c>
      <c r="D67" s="16"/>
      <c r="E67" s="16">
        <v>223332.3</v>
      </c>
      <c r="F67" s="16">
        <f>SUM(A67:E67)</f>
        <v>1761369</v>
      </c>
      <c r="G67" s="16"/>
      <c r="H67" s="16">
        <f>F67+G67</f>
        <v>1761369</v>
      </c>
      <c r="I67" s="24" t="s">
        <v>28</v>
      </c>
      <c r="J67" s="40" t="s">
        <v>171</v>
      </c>
      <c r="N67" s="16">
        <v>1761369</v>
      </c>
    </row>
    <row r="68" spans="1:18" ht="23.25">
      <c r="A68" s="17">
        <f>K66+K67-A67</f>
        <v>2531014.6999999983</v>
      </c>
      <c r="B68" s="17">
        <f>L66+L67-B67</f>
        <v>576243.20000000007</v>
      </c>
      <c r="C68" s="17">
        <f>M66+M67-C67</f>
        <v>6454500.9000000013</v>
      </c>
      <c r="D68" s="17">
        <f>N66+N67-D67</f>
        <v>14758281.499999998</v>
      </c>
      <c r="E68" s="17">
        <f>O66+O67-E67</f>
        <v>-180951.49999999997</v>
      </c>
      <c r="F68" s="17">
        <f>SUM(A68:E68)</f>
        <v>24139088.799999997</v>
      </c>
      <c r="G68" s="16"/>
      <c r="H68" s="16">
        <f>F68+G68</f>
        <v>24139088.799999997</v>
      </c>
      <c r="I68" s="46" t="s">
        <v>29</v>
      </c>
      <c r="J68" s="49" t="s">
        <v>172</v>
      </c>
    </row>
    <row r="69" spans="1:18" ht="15" customHeight="1">
      <c r="A69" s="91" t="s">
        <v>173</v>
      </c>
      <c r="B69" s="91"/>
      <c r="C69" s="91"/>
      <c r="D69" s="91"/>
      <c r="E69" s="91"/>
      <c r="F69" s="91"/>
      <c r="G69" s="91"/>
      <c r="H69" s="91"/>
      <c r="I69" s="91"/>
      <c r="J69" s="91"/>
      <c r="K69" s="91"/>
      <c r="L69" s="91"/>
      <c r="M69" s="91"/>
      <c r="N69" s="91"/>
      <c r="O69" s="91"/>
      <c r="P69" s="91"/>
      <c r="Q69" s="91"/>
      <c r="R69" s="91"/>
    </row>
    <row r="70" spans="1:18" ht="15" customHeight="1">
      <c r="A70" s="94" t="s">
        <v>120</v>
      </c>
      <c r="B70" s="94"/>
      <c r="C70" s="94"/>
      <c r="D70" s="94"/>
      <c r="E70" s="94"/>
      <c r="F70" s="94"/>
      <c r="G70" s="94"/>
      <c r="H70" s="94"/>
      <c r="I70" s="94"/>
      <c r="J70" s="95" t="s">
        <v>121</v>
      </c>
      <c r="K70" s="95"/>
      <c r="L70" s="95"/>
      <c r="M70" s="95"/>
      <c r="N70" s="95"/>
      <c r="O70" s="95"/>
      <c r="P70" s="95"/>
      <c r="Q70" s="95"/>
      <c r="R70" s="95"/>
    </row>
    <row r="71" spans="1:18">
      <c r="I71" s="24" t="s">
        <v>27</v>
      </c>
      <c r="J71" s="40" t="s">
        <v>167</v>
      </c>
      <c r="K71" s="16">
        <f>A62</f>
        <v>2531014.6999999983</v>
      </c>
      <c r="L71" s="16">
        <f t="shared" ref="L71:O71" si="28">B62</f>
        <v>576243.20000000007</v>
      </c>
      <c r="M71" s="16">
        <f t="shared" si="28"/>
        <v>7992537.6000000015</v>
      </c>
      <c r="N71" s="16">
        <f t="shared" si="28"/>
        <v>12996912.499999998</v>
      </c>
      <c r="O71" s="16">
        <f t="shared" si="28"/>
        <v>42380.80000000001</v>
      </c>
      <c r="P71" s="16">
        <f>SUM(K71:O71)</f>
        <v>24139088.800000001</v>
      </c>
      <c r="R71" s="16">
        <f>P71+Q71</f>
        <v>24139088.800000001</v>
      </c>
    </row>
    <row r="72" spans="1:18" ht="23.25">
      <c r="B72" s="16">
        <v>19548.5</v>
      </c>
      <c r="F72" s="16">
        <f>SUM(A72:E72)</f>
        <v>19548.5</v>
      </c>
      <c r="G72" s="16"/>
      <c r="H72" s="16">
        <f>F72+G72</f>
        <v>19548.5</v>
      </c>
      <c r="I72" s="24" t="s">
        <v>30</v>
      </c>
      <c r="J72" s="40" t="s">
        <v>174</v>
      </c>
      <c r="N72" s="16">
        <v>19548.5</v>
      </c>
      <c r="P72" s="16">
        <f t="shared" ref="P72" si="29">SUM(K72:O72)</f>
        <v>19548.5</v>
      </c>
      <c r="R72" s="16">
        <f t="shared" ref="R72" si="30">P72+Q72</f>
        <v>19548.5</v>
      </c>
    </row>
    <row r="73" spans="1:18" ht="23.25">
      <c r="C73" s="16">
        <v>2958699.3</v>
      </c>
      <c r="D73" s="16">
        <v>11692755.199999999</v>
      </c>
      <c r="E73" s="16">
        <v>223332.3</v>
      </c>
      <c r="F73" s="16">
        <f>SUM(A73:E73)</f>
        <v>14874786.800000001</v>
      </c>
      <c r="G73" s="16"/>
      <c r="H73" s="16">
        <f>F73+G73</f>
        <v>14874786.800000001</v>
      </c>
      <c r="I73" s="24" t="s">
        <v>31</v>
      </c>
      <c r="J73" s="40" t="s">
        <v>124</v>
      </c>
      <c r="P73" s="16"/>
      <c r="R73" s="16"/>
    </row>
    <row r="74" spans="1:18">
      <c r="A74" s="17">
        <f>K71+K72-A72-A73</f>
        <v>2531014.6999999983</v>
      </c>
      <c r="B74" s="17">
        <f>L71+L72-B72-B73</f>
        <v>556694.70000000007</v>
      </c>
      <c r="C74" s="17">
        <f>M71+M72-C72-C73</f>
        <v>5033838.3000000017</v>
      </c>
      <c r="D74" s="17">
        <f>N71+N72-D72-D73</f>
        <v>1323705.7999999989</v>
      </c>
      <c r="E74" s="17">
        <f>O71+O72-E72-E73</f>
        <v>-180951.49999999997</v>
      </c>
      <c r="F74" s="17">
        <f>SUM(A74:E74)</f>
        <v>9264302</v>
      </c>
      <c r="G74" s="16"/>
      <c r="H74" s="17">
        <f>F74+G74</f>
        <v>9264302</v>
      </c>
      <c r="I74" s="24" t="s">
        <v>32</v>
      </c>
      <c r="J74" s="49" t="s">
        <v>175</v>
      </c>
    </row>
    <row r="75" spans="1:18">
      <c r="A75" s="17">
        <f>A74-A81</f>
        <v>-394030.60000000149</v>
      </c>
      <c r="B75" s="17">
        <f t="shared" ref="B75:E75" si="31">B74-B81</f>
        <v>524205.80000000005</v>
      </c>
      <c r="C75" s="17">
        <f t="shared" si="31"/>
        <v>4868628.5000000019</v>
      </c>
      <c r="D75" s="17">
        <f t="shared" si="31"/>
        <v>870017.69999999891</v>
      </c>
      <c r="E75" s="17">
        <f t="shared" si="31"/>
        <v>-192757.89999999997</v>
      </c>
      <c r="F75" s="17">
        <f>SUM(A75:E75)</f>
        <v>5676063.4999999991</v>
      </c>
      <c r="G75" s="16"/>
      <c r="H75" s="17">
        <f>F75+G75</f>
        <v>5676063.4999999991</v>
      </c>
      <c r="I75" s="46" t="s">
        <v>55</v>
      </c>
      <c r="J75" s="49" t="s">
        <v>176</v>
      </c>
    </row>
    <row r="76" spans="1:18" ht="15" customHeight="1">
      <c r="A76" s="91" t="s">
        <v>177</v>
      </c>
      <c r="B76" s="91"/>
      <c r="C76" s="91"/>
      <c r="D76" s="91"/>
      <c r="E76" s="91"/>
      <c r="F76" s="91"/>
      <c r="G76" s="91"/>
      <c r="H76" s="91"/>
      <c r="I76" s="91"/>
      <c r="J76" s="91"/>
      <c r="K76" s="91"/>
      <c r="L76" s="91"/>
      <c r="M76" s="91"/>
      <c r="N76" s="91"/>
      <c r="O76" s="91"/>
      <c r="P76" s="91"/>
      <c r="Q76" s="91"/>
      <c r="R76" s="91"/>
    </row>
    <row r="77" spans="1:18">
      <c r="A77" s="92" t="s">
        <v>182</v>
      </c>
      <c r="B77" s="92"/>
      <c r="C77" s="92"/>
      <c r="D77" s="92"/>
      <c r="E77" s="92"/>
      <c r="F77" s="92"/>
      <c r="G77" s="92"/>
      <c r="H77" s="92"/>
      <c r="I77" s="92"/>
      <c r="J77" s="93" t="s">
        <v>185</v>
      </c>
      <c r="K77" s="93"/>
      <c r="L77" s="93"/>
      <c r="M77" s="93"/>
      <c r="N77" s="93"/>
      <c r="O77" s="93"/>
      <c r="P77" s="93"/>
      <c r="Q77" s="93"/>
      <c r="R77" s="93"/>
    </row>
    <row r="78" spans="1:18">
      <c r="I78" s="24" t="s">
        <v>32</v>
      </c>
      <c r="J78" s="40" t="s">
        <v>175</v>
      </c>
      <c r="K78" s="16">
        <f>A74</f>
        <v>2531014.6999999983</v>
      </c>
      <c r="L78" s="16">
        <f t="shared" ref="L78:O78" si="32">B74</f>
        <v>556694.70000000007</v>
      </c>
      <c r="M78" s="16">
        <f t="shared" si="32"/>
        <v>5033838.3000000017</v>
      </c>
      <c r="N78" s="16">
        <f t="shared" si="32"/>
        <v>1323705.7999999989</v>
      </c>
      <c r="O78" s="16">
        <f t="shared" si="32"/>
        <v>-180951.49999999997</v>
      </c>
      <c r="P78" s="16">
        <f>SUM(K78:O78)</f>
        <v>9264302</v>
      </c>
      <c r="R78" s="16">
        <f>P78+Q78</f>
        <v>9264302</v>
      </c>
    </row>
    <row r="79" spans="1:18">
      <c r="A79" s="16">
        <f>A80+A82</f>
        <v>4766455.1999999993</v>
      </c>
      <c r="B79" s="16">
        <f t="shared" ref="B79:E79" si="33">B80+B82</f>
        <v>130830</v>
      </c>
      <c r="C79" s="16">
        <f t="shared" si="33"/>
        <v>1166730.3999999999</v>
      </c>
      <c r="D79" s="16">
        <f t="shared" si="33"/>
        <v>421012.9</v>
      </c>
      <c r="E79" s="16">
        <f t="shared" si="33"/>
        <v>10350</v>
      </c>
      <c r="F79" s="16">
        <f>SUM(A79:E79)</f>
        <v>6495378.5</v>
      </c>
      <c r="H79" s="16">
        <f>F79+G79</f>
        <v>6495378.5</v>
      </c>
      <c r="I79" s="24" t="s">
        <v>49</v>
      </c>
      <c r="J79" s="40" t="s">
        <v>183</v>
      </c>
      <c r="K79" s="16"/>
      <c r="L79" s="16"/>
      <c r="M79" s="16"/>
      <c r="N79" s="16"/>
      <c r="O79" s="16"/>
      <c r="P79" s="16"/>
      <c r="R79" s="16"/>
    </row>
    <row r="80" spans="1:18">
      <c r="A80" s="16">
        <v>4317446.5999999996</v>
      </c>
      <c r="B80" s="16">
        <v>130830</v>
      </c>
      <c r="C80" s="16">
        <v>1182647.7</v>
      </c>
      <c r="D80" s="16">
        <v>421012.9</v>
      </c>
      <c r="E80" s="16">
        <v>10350</v>
      </c>
      <c r="F80" s="16">
        <f t="shared" ref="F80:F82" si="34">SUM(A80:E80)</f>
        <v>6062287.2000000002</v>
      </c>
      <c r="G80" s="16"/>
      <c r="H80" s="16">
        <f>F80+G80</f>
        <v>6062287.2000000002</v>
      </c>
      <c r="I80" s="24" t="s">
        <v>35</v>
      </c>
      <c r="J80" s="40" t="s">
        <v>127</v>
      </c>
      <c r="K80" s="16"/>
      <c r="L80" s="16"/>
      <c r="M80" s="16"/>
      <c r="N80" s="16"/>
      <c r="O80" s="16"/>
      <c r="P80" s="16"/>
      <c r="R80" s="16"/>
    </row>
    <row r="81" spans="1:19">
      <c r="A81" s="16">
        <v>2925045.3</v>
      </c>
      <c r="B81" s="16">
        <v>32488.9</v>
      </c>
      <c r="C81" s="16">
        <v>165209.79999999999</v>
      </c>
      <c r="D81" s="16">
        <v>453688.1</v>
      </c>
      <c r="E81" s="16">
        <v>11806.4</v>
      </c>
      <c r="F81" s="16">
        <f t="shared" si="34"/>
        <v>3588238.4999999995</v>
      </c>
      <c r="G81" s="16"/>
      <c r="H81" s="16">
        <f t="shared" ref="H81:H82" si="35">F81+G81</f>
        <v>3588238.4999999995</v>
      </c>
      <c r="I81" s="24" t="s">
        <v>47</v>
      </c>
      <c r="J81" s="40" t="s">
        <v>178</v>
      </c>
      <c r="K81" s="16"/>
      <c r="L81" s="16"/>
      <c r="M81" s="16"/>
      <c r="N81" s="16"/>
      <c r="O81" s="16"/>
      <c r="P81" s="16"/>
      <c r="R81" s="16"/>
    </row>
    <row r="82" spans="1:19">
      <c r="A82" s="16">
        <v>449008.6</v>
      </c>
      <c r="B82" s="16">
        <v>0</v>
      </c>
      <c r="C82" s="16">
        <v>-15917.3</v>
      </c>
      <c r="D82" s="16">
        <v>0</v>
      </c>
      <c r="E82" s="16">
        <v>0</v>
      </c>
      <c r="F82" s="16">
        <f t="shared" si="34"/>
        <v>433091.3</v>
      </c>
      <c r="G82" s="16"/>
      <c r="H82" s="16">
        <f t="shared" si="35"/>
        <v>433091.3</v>
      </c>
      <c r="I82" s="24" t="s">
        <v>50</v>
      </c>
      <c r="J82" s="40" t="s">
        <v>128</v>
      </c>
      <c r="K82" s="16"/>
      <c r="L82" s="16"/>
      <c r="M82" s="16"/>
      <c r="N82" s="16"/>
      <c r="O82" s="16"/>
      <c r="P82" s="16"/>
      <c r="R82" s="16"/>
    </row>
    <row r="83" spans="1:19">
      <c r="F83" s="16"/>
      <c r="G83" s="16"/>
      <c r="H83" s="16"/>
      <c r="I83" s="24" t="s">
        <v>33</v>
      </c>
      <c r="J83" s="40" t="s">
        <v>179</v>
      </c>
      <c r="K83" s="16">
        <v>4068.6</v>
      </c>
      <c r="L83" s="16">
        <v>0</v>
      </c>
      <c r="M83" s="16">
        <v>926.6</v>
      </c>
      <c r="N83" s="16">
        <v>0</v>
      </c>
      <c r="O83" s="16">
        <v>0</v>
      </c>
      <c r="P83" s="16">
        <f>SUM(K83:O83)</f>
        <v>4995.2</v>
      </c>
      <c r="Q83" s="16">
        <v>305.3</v>
      </c>
      <c r="R83" s="16">
        <f>P83+Q83</f>
        <v>5300.5</v>
      </c>
    </row>
    <row r="84" spans="1:19">
      <c r="I84" s="24" t="s">
        <v>34</v>
      </c>
      <c r="J84" s="40" t="s">
        <v>180</v>
      </c>
      <c r="K84" s="16">
        <v>300.8</v>
      </c>
      <c r="L84" s="16">
        <v>1.5</v>
      </c>
      <c r="M84" s="16">
        <v>3</v>
      </c>
      <c r="N84" s="16">
        <v>0</v>
      </c>
      <c r="O84" s="16">
        <v>0</v>
      </c>
      <c r="P84" s="16">
        <f>SUM(K84:O84)</f>
        <v>305.3</v>
      </c>
      <c r="Q84" s="16">
        <v>4995.2</v>
      </c>
      <c r="R84" s="16">
        <f>P84+Q84</f>
        <v>5300.5</v>
      </c>
      <c r="S84" s="64"/>
    </row>
    <row r="85" spans="1:19" ht="34.5">
      <c r="I85" s="24"/>
      <c r="J85" s="49" t="s">
        <v>184</v>
      </c>
      <c r="K85" s="16">
        <f>K78+K83-K84</f>
        <v>2534782.4999999986</v>
      </c>
      <c r="L85" s="16">
        <f t="shared" ref="L85:O85" si="36">L78+L83-L84</f>
        <v>556693.20000000007</v>
      </c>
      <c r="M85" s="16">
        <f t="shared" si="36"/>
        <v>5034761.9000000013</v>
      </c>
      <c r="N85" s="16">
        <f t="shared" si="36"/>
        <v>1323705.7999999989</v>
      </c>
      <c r="O85" s="16">
        <f t="shared" si="36"/>
        <v>-180951.49999999997</v>
      </c>
      <c r="P85" s="16">
        <f>SUM(K85:O85)</f>
        <v>9268991.8999999985</v>
      </c>
      <c r="R85" s="16">
        <f>P85+Q85</f>
        <v>9268991.8999999985</v>
      </c>
    </row>
    <row r="86" spans="1:19" s="66" customFormat="1" ht="23.25">
      <c r="A86" s="20">
        <f>K85-A79</f>
        <v>-2231672.7000000007</v>
      </c>
      <c r="B86" s="20">
        <f>L85-B79</f>
        <v>425863.20000000007</v>
      </c>
      <c r="C86" s="20">
        <f>M85-C79</f>
        <v>3868031.5000000014</v>
      </c>
      <c r="D86" s="20">
        <f>N85-D79</f>
        <v>902692.89999999886</v>
      </c>
      <c r="E86" s="20">
        <f>O85-E79</f>
        <v>-191301.49999999997</v>
      </c>
      <c r="F86" s="20">
        <f>SUM(A86:E86)-F22</f>
        <v>1496089.5000000014</v>
      </c>
      <c r="G86" s="20">
        <f>Q17-G14+Q45-G45+Q48-G48+Q54-G54+Q83-Q84</f>
        <v>-1496089.5000000002</v>
      </c>
      <c r="H86" s="20">
        <f>F86+G86</f>
        <v>0</v>
      </c>
      <c r="I86" s="53" t="s">
        <v>37</v>
      </c>
      <c r="J86" s="54" t="s">
        <v>181</v>
      </c>
      <c r="K86" s="81"/>
      <c r="L86" s="81"/>
      <c r="M86" s="81"/>
      <c r="N86" s="81"/>
      <c r="O86" s="81"/>
      <c r="P86" s="81"/>
      <c r="Q86" s="23"/>
      <c r="R86" s="23"/>
    </row>
    <row r="90" spans="1:19">
      <c r="G90" s="16"/>
    </row>
  </sheetData>
  <mergeCells count="28">
    <mergeCell ref="A6:I6"/>
    <mergeCell ref="J6:R6"/>
    <mergeCell ref="H3:H4"/>
    <mergeCell ref="I3:I4"/>
    <mergeCell ref="J3:J4"/>
    <mergeCell ref="R3:R4"/>
    <mergeCell ref="A5:R5"/>
    <mergeCell ref="A25:R25"/>
    <mergeCell ref="A26:I26"/>
    <mergeCell ref="J26:R26"/>
    <mergeCell ref="A31:R31"/>
    <mergeCell ref="A32:I32"/>
    <mergeCell ref="J32:R32"/>
    <mergeCell ref="A42:R42"/>
    <mergeCell ref="A43:I43"/>
    <mergeCell ref="J43:R43"/>
    <mergeCell ref="A51:R51"/>
    <mergeCell ref="A52:I52"/>
    <mergeCell ref="J52:R52"/>
    <mergeCell ref="A76:R76"/>
    <mergeCell ref="A77:I77"/>
    <mergeCell ref="J77:R77"/>
    <mergeCell ref="A64:R64"/>
    <mergeCell ref="A65:I65"/>
    <mergeCell ref="J65:R65"/>
    <mergeCell ref="A69:R69"/>
    <mergeCell ref="A70:I70"/>
    <mergeCell ref="J70:R70"/>
  </mergeCells>
  <pageMargins left="0" right="0" top="0.15748031496062992" bottom="0.19685039370078741" header="0.31496062992125984" footer="0.31496062992125984"/>
  <pageSetup paperSize="9" scale="72" fitToHeight="0" orientation="landscape" r:id="rId1"/>
  <rowBreaks count="1" manualBreakCount="1">
    <brk id="50"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4"/>
  <sheetViews>
    <sheetView workbookViewId="0">
      <pane ySplit="4" topLeftCell="A5" activePane="bottomLeft" state="frozen"/>
      <selection pane="bottomLeft" activeCell="A2" sqref="A2"/>
    </sheetView>
  </sheetViews>
  <sheetFormatPr defaultRowHeight="15"/>
  <cols>
    <col min="1" max="1" width="11.5703125" style="19" customWidth="1"/>
    <col min="2" max="4" width="10.7109375" style="19" customWidth="1"/>
    <col min="5" max="5" width="9.140625" style="19" customWidth="1"/>
    <col min="6" max="6" width="11" style="19" customWidth="1"/>
    <col min="7" max="7" width="10.42578125" style="19" customWidth="1"/>
    <col min="8" max="8" width="10.28515625" style="19" customWidth="1"/>
    <col min="9" max="9" width="7.42578125" style="19" customWidth="1"/>
    <col min="10" max="10" width="22.85546875" style="80" customWidth="1"/>
    <col min="11" max="11" width="12.5703125" style="19" customWidth="1"/>
    <col min="12" max="12" width="12" style="19" customWidth="1"/>
    <col min="13" max="13" width="11.42578125" style="19" customWidth="1"/>
    <col min="14" max="14" width="11.85546875" style="19" customWidth="1"/>
    <col min="15" max="15" width="10" style="19" customWidth="1"/>
    <col min="16" max="16" width="10.7109375" style="19" customWidth="1"/>
    <col min="17" max="17" width="10.140625" style="19" customWidth="1"/>
    <col min="18" max="18" width="10.7109375" style="19" customWidth="1"/>
    <col min="19" max="19" width="12.42578125" style="50" bestFit="1" customWidth="1"/>
    <col min="20" max="20" width="10.42578125" style="50" bestFit="1" customWidth="1"/>
    <col min="21" max="16384" width="9.140625" style="50"/>
  </cols>
  <sheetData>
    <row r="1" spans="1:19">
      <c r="A1" s="36" t="s">
        <v>98</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26565909.300000001</v>
      </c>
      <c r="L7" s="16">
        <f t="shared" ref="L7:O7" si="0">L27</f>
        <v>1054453.3999999999</v>
      </c>
      <c r="M7" s="16">
        <f t="shared" si="0"/>
        <v>2404777.1</v>
      </c>
      <c r="N7" s="16">
        <f t="shared" si="0"/>
        <v>6173246.2999999998</v>
      </c>
      <c r="O7" s="16">
        <f t="shared" si="0"/>
        <v>159326.9</v>
      </c>
      <c r="P7" s="16">
        <f>SUM(K7:O7)</f>
        <v>36357713</v>
      </c>
      <c r="Q7" s="16"/>
      <c r="R7" s="16">
        <f>P7+Q7</f>
        <v>36357713</v>
      </c>
      <c r="S7" s="64"/>
    </row>
    <row r="8" spans="1:19">
      <c r="A8" s="16">
        <f t="shared" ref="A8:F8" si="1">A28</f>
        <v>11192335.199999999</v>
      </c>
      <c r="B8" s="16">
        <f t="shared" si="1"/>
        <v>262053.9</v>
      </c>
      <c r="C8" s="16">
        <f t="shared" si="1"/>
        <v>1391257.6000000001</v>
      </c>
      <c r="D8" s="16">
        <f t="shared" si="1"/>
        <v>2353332</v>
      </c>
      <c r="E8" s="16">
        <f t="shared" si="1"/>
        <v>42843.3</v>
      </c>
      <c r="F8" s="16">
        <f t="shared" si="1"/>
        <v>15708681.4</v>
      </c>
      <c r="G8" s="16"/>
      <c r="H8" s="16">
        <f t="shared" ref="H8:H16" si="2">F8+G8</f>
        <v>15708681.4</v>
      </c>
      <c r="I8" s="39" t="s">
        <v>15</v>
      </c>
      <c r="J8" s="40" t="s">
        <v>123</v>
      </c>
      <c r="K8" s="16"/>
      <c r="L8" s="16"/>
      <c r="M8" s="16"/>
      <c r="N8" s="16"/>
      <c r="O8" s="16"/>
      <c r="P8" s="16"/>
      <c r="Q8" s="16"/>
      <c r="R8" s="16"/>
      <c r="S8" s="64"/>
    </row>
    <row r="9" spans="1:19" ht="23.25">
      <c r="A9" s="16"/>
      <c r="B9" s="16"/>
      <c r="C9" s="16">
        <f t="shared" ref="C9:E9" si="3">C10+C11</f>
        <v>2358768.9</v>
      </c>
      <c r="D9" s="16">
        <f t="shared" si="3"/>
        <v>9721099.5999999996</v>
      </c>
      <c r="E9" s="16">
        <f t="shared" si="3"/>
        <v>178887.2</v>
      </c>
      <c r="F9" s="16">
        <f t="shared" ref="F9:F13" si="4">SUM(A9:E9)</f>
        <v>12258755.699999999</v>
      </c>
      <c r="G9" s="16"/>
      <c r="H9" s="16">
        <f t="shared" si="2"/>
        <v>12258755.699999999</v>
      </c>
      <c r="I9" s="39" t="s">
        <v>31</v>
      </c>
      <c r="J9" s="40" t="s">
        <v>124</v>
      </c>
      <c r="K9" s="16"/>
      <c r="L9" s="16"/>
      <c r="M9" s="16"/>
      <c r="N9" s="16"/>
      <c r="O9" s="16"/>
      <c r="P9" s="16"/>
      <c r="Q9" s="16"/>
      <c r="R9" s="16"/>
    </row>
    <row r="10" spans="1:19" ht="23.25">
      <c r="A10" s="16"/>
      <c r="B10" s="16"/>
      <c r="C10" s="16">
        <v>1233332.3999999999</v>
      </c>
      <c r="D10" s="16">
        <v>9721099.5999999996</v>
      </c>
      <c r="E10" s="16">
        <v>178887.2</v>
      </c>
      <c r="F10" s="16">
        <f t="shared" si="4"/>
        <v>11133319.199999999</v>
      </c>
      <c r="G10" s="16"/>
      <c r="H10" s="16">
        <f t="shared" si="2"/>
        <v>11133319.199999999</v>
      </c>
      <c r="I10" s="39"/>
      <c r="J10" s="42" t="s">
        <v>125</v>
      </c>
      <c r="K10" s="16"/>
      <c r="L10" s="16"/>
      <c r="M10" s="16"/>
      <c r="N10" s="16"/>
      <c r="O10" s="16"/>
      <c r="P10" s="16"/>
      <c r="Q10" s="16"/>
      <c r="R10" s="16"/>
    </row>
    <row r="11" spans="1:19" ht="23.25">
      <c r="A11" s="16"/>
      <c r="B11" s="16"/>
      <c r="C11" s="16">
        <v>1125436.5</v>
      </c>
      <c r="D11" s="16"/>
      <c r="E11" s="16"/>
      <c r="F11" s="16">
        <f t="shared" si="4"/>
        <v>1125436.5</v>
      </c>
      <c r="G11" s="16"/>
      <c r="H11" s="16">
        <f t="shared" si="2"/>
        <v>1125436.5</v>
      </c>
      <c r="I11" s="39"/>
      <c r="J11" s="42" t="s">
        <v>126</v>
      </c>
      <c r="K11" s="16"/>
      <c r="L11" s="16"/>
      <c r="M11" s="16"/>
      <c r="N11" s="16"/>
      <c r="O11" s="16"/>
      <c r="P11" s="16"/>
      <c r="Q11" s="16"/>
      <c r="R11" s="16"/>
    </row>
    <row r="12" spans="1:19">
      <c r="A12" s="16">
        <f>A82</f>
        <v>3697324.1</v>
      </c>
      <c r="B12" s="16">
        <f>B82</f>
        <v>131848.6</v>
      </c>
      <c r="C12" s="16">
        <f>C82</f>
        <v>1134296.2</v>
      </c>
      <c r="D12" s="16">
        <f>D82</f>
        <v>335655.1</v>
      </c>
      <c r="E12" s="16">
        <f>E82</f>
        <v>8012.6</v>
      </c>
      <c r="F12" s="16">
        <f t="shared" si="4"/>
        <v>5307136.5999999996</v>
      </c>
      <c r="G12" s="16"/>
      <c r="H12" s="16">
        <f t="shared" si="2"/>
        <v>5307136.5999999996</v>
      </c>
      <c r="I12" s="39" t="s">
        <v>35</v>
      </c>
      <c r="J12" s="40" t="s">
        <v>127</v>
      </c>
      <c r="K12" s="16"/>
      <c r="L12" s="16"/>
      <c r="M12" s="16"/>
      <c r="N12" s="16"/>
      <c r="O12" s="16"/>
      <c r="P12" s="16"/>
      <c r="Q12" s="16"/>
      <c r="R12" s="16"/>
    </row>
    <row r="13" spans="1:19">
      <c r="A13" s="16">
        <f>A84</f>
        <v>251784.7</v>
      </c>
      <c r="B13" s="16">
        <f>B84</f>
        <v>0</v>
      </c>
      <c r="C13" s="16">
        <f>C84</f>
        <v>-23550.400000000001</v>
      </c>
      <c r="D13" s="16">
        <f>D84</f>
        <v>0</v>
      </c>
      <c r="E13" s="16">
        <f>E84</f>
        <v>0</v>
      </c>
      <c r="F13" s="16">
        <f t="shared" si="4"/>
        <v>228234.30000000002</v>
      </c>
      <c r="G13" s="16"/>
      <c r="H13" s="16">
        <f t="shared" si="2"/>
        <v>228234.30000000002</v>
      </c>
      <c r="I13" s="39" t="s">
        <v>36</v>
      </c>
      <c r="J13" s="40" t="s">
        <v>128</v>
      </c>
      <c r="K13" s="16"/>
      <c r="L13" s="16"/>
      <c r="M13" s="16"/>
      <c r="N13" s="16"/>
      <c r="O13" s="16"/>
      <c r="P13" s="16"/>
      <c r="Q13" s="16"/>
      <c r="R13" s="16"/>
    </row>
    <row r="14" spans="1:19">
      <c r="A14" s="16"/>
      <c r="B14" s="16"/>
      <c r="C14" s="16"/>
      <c r="D14" s="16"/>
      <c r="E14" s="16"/>
      <c r="F14" s="16"/>
      <c r="G14" s="16">
        <f>SUM(G15:G16)</f>
        <v>9652096.5</v>
      </c>
      <c r="H14" s="16">
        <f t="shared" si="2"/>
        <v>9652096.5</v>
      </c>
      <c r="I14" s="39" t="s">
        <v>43</v>
      </c>
      <c r="J14" s="40" t="s">
        <v>129</v>
      </c>
      <c r="K14" s="16"/>
      <c r="L14" s="16"/>
      <c r="M14" s="16"/>
      <c r="N14" s="16"/>
      <c r="O14" s="16"/>
      <c r="P14" s="16"/>
      <c r="Q14" s="16"/>
      <c r="R14" s="16"/>
    </row>
    <row r="15" spans="1:19">
      <c r="A15" s="16"/>
      <c r="B15" s="16"/>
      <c r="C15" s="16"/>
      <c r="D15" s="16"/>
      <c r="E15" s="16"/>
      <c r="F15" s="16"/>
      <c r="G15" s="16">
        <v>9045183.8000000007</v>
      </c>
      <c r="H15" s="16">
        <f t="shared" si="2"/>
        <v>9045183.8000000007</v>
      </c>
      <c r="I15" s="39" t="s">
        <v>44</v>
      </c>
      <c r="J15" s="42" t="s">
        <v>130</v>
      </c>
      <c r="K15" s="16"/>
      <c r="L15" s="16"/>
      <c r="M15" s="16"/>
      <c r="N15" s="16"/>
      <c r="O15" s="16"/>
      <c r="P15" s="16"/>
      <c r="Q15" s="16"/>
      <c r="R15" s="16"/>
    </row>
    <row r="16" spans="1:19">
      <c r="A16" s="16"/>
      <c r="B16" s="16"/>
      <c r="C16" s="16"/>
      <c r="D16" s="16"/>
      <c r="E16" s="16"/>
      <c r="F16" s="16"/>
      <c r="G16" s="16">
        <v>606912.69999999995</v>
      </c>
      <c r="H16" s="16">
        <f t="shared" si="2"/>
        <v>606912.69999999995</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6521549.5</v>
      </c>
      <c r="R17" s="16">
        <f>P17+Q17</f>
        <v>6521549.5</v>
      </c>
    </row>
    <row r="18" spans="1:18">
      <c r="A18" s="16"/>
      <c r="B18" s="16"/>
      <c r="C18" s="16"/>
      <c r="D18" s="16"/>
      <c r="E18" s="16"/>
      <c r="F18" s="16"/>
      <c r="G18" s="16"/>
      <c r="H18" s="16"/>
      <c r="I18" s="39" t="s">
        <v>41</v>
      </c>
      <c r="J18" s="42" t="s">
        <v>133</v>
      </c>
      <c r="K18" s="16"/>
      <c r="L18" s="16"/>
      <c r="M18" s="16"/>
      <c r="N18" s="16"/>
      <c r="O18" s="16"/>
      <c r="P18" s="16"/>
      <c r="Q18" s="16">
        <v>4846237.4000000004</v>
      </c>
      <c r="R18" s="16">
        <f>P18+Q18</f>
        <v>4846237.4000000004</v>
      </c>
    </row>
    <row r="19" spans="1:18">
      <c r="A19" s="16"/>
      <c r="B19" s="16"/>
      <c r="C19" s="16"/>
      <c r="D19" s="16"/>
      <c r="E19" s="16"/>
      <c r="F19" s="16"/>
      <c r="G19" s="16"/>
      <c r="H19" s="16"/>
      <c r="I19" s="39" t="s">
        <v>42</v>
      </c>
      <c r="J19" s="42" t="s">
        <v>134</v>
      </c>
      <c r="K19" s="16"/>
      <c r="L19" s="16"/>
      <c r="M19" s="16"/>
      <c r="N19" s="16"/>
      <c r="O19" s="16"/>
      <c r="P19" s="16"/>
      <c r="Q19" s="16">
        <v>1675312.1</v>
      </c>
      <c r="R19" s="16">
        <f>P19+Q19</f>
        <v>1675312.1</v>
      </c>
    </row>
    <row r="20" spans="1:18">
      <c r="A20" s="16"/>
      <c r="B20" s="16"/>
      <c r="C20" s="16"/>
      <c r="D20" s="16"/>
      <c r="E20" s="16"/>
      <c r="F20" s="16"/>
      <c r="G20" s="16"/>
      <c r="H20" s="16"/>
      <c r="I20" s="39" t="s">
        <v>38</v>
      </c>
      <c r="J20" s="40" t="s">
        <v>135</v>
      </c>
      <c r="K20" s="16"/>
      <c r="L20" s="16"/>
      <c r="M20" s="16"/>
      <c r="N20" s="16"/>
      <c r="O20" s="16"/>
      <c r="P20" s="16">
        <v>1226970.2</v>
      </c>
      <c r="Q20" s="16"/>
      <c r="R20" s="16">
        <f t="shared" ref="R20:R21" si="5">P20+Q20</f>
        <v>1226970.2</v>
      </c>
    </row>
    <row r="21" spans="1:18">
      <c r="A21" s="16"/>
      <c r="B21" s="16"/>
      <c r="C21" s="16"/>
      <c r="D21" s="16"/>
      <c r="E21" s="16"/>
      <c r="F21" s="16"/>
      <c r="G21" s="16"/>
      <c r="H21" s="16"/>
      <c r="I21" s="39" t="s">
        <v>39</v>
      </c>
      <c r="J21" s="40" t="s">
        <v>136</v>
      </c>
      <c r="K21" s="16"/>
      <c r="L21" s="16"/>
      <c r="M21" s="16"/>
      <c r="N21" s="16"/>
      <c r="O21" s="16"/>
      <c r="P21" s="16">
        <v>60484.800000000003</v>
      </c>
      <c r="Q21" s="16"/>
      <c r="R21" s="16">
        <f t="shared" si="5"/>
        <v>60484.800000000003</v>
      </c>
    </row>
    <row r="22" spans="1:18">
      <c r="A22" s="16"/>
      <c r="B22" s="16"/>
      <c r="C22" s="16"/>
      <c r="D22" s="16"/>
      <c r="E22" s="16"/>
      <c r="F22" s="16">
        <f>R7+R20-R21+R17-H8-H9-H12-H13-H14</f>
        <v>890843.40000000782</v>
      </c>
      <c r="G22" s="16"/>
      <c r="H22" s="16">
        <f t="shared" ref="H22" si="6">F22+G22</f>
        <v>890843.40000000782</v>
      </c>
      <c r="I22" s="39"/>
      <c r="J22" s="44" t="s">
        <v>137</v>
      </c>
      <c r="K22" s="16"/>
      <c r="L22" s="16"/>
      <c r="M22" s="16"/>
      <c r="N22" s="16"/>
      <c r="O22" s="16"/>
      <c r="P22" s="16"/>
      <c r="Q22" s="16"/>
      <c r="R22" s="16"/>
    </row>
    <row r="23" spans="1:18">
      <c r="A23" s="16"/>
      <c r="B23" s="16"/>
      <c r="C23" s="16"/>
      <c r="D23" s="16"/>
      <c r="E23" s="16"/>
      <c r="F23" s="17">
        <f>R7-H8+R20-R21</f>
        <v>21815517</v>
      </c>
      <c r="G23" s="17"/>
      <c r="H23" s="17">
        <f>F23</f>
        <v>21815517</v>
      </c>
      <c r="I23" s="39"/>
      <c r="J23" s="45" t="s">
        <v>138</v>
      </c>
      <c r="K23" s="16"/>
      <c r="L23" s="16"/>
      <c r="M23" s="16"/>
      <c r="N23" s="16"/>
      <c r="O23" s="16"/>
      <c r="P23" s="16"/>
      <c r="Q23" s="16"/>
      <c r="R23" s="16"/>
    </row>
    <row r="24" spans="1:18">
      <c r="A24" s="16"/>
      <c r="B24" s="16"/>
      <c r="C24" s="16"/>
      <c r="D24" s="16"/>
      <c r="E24" s="16"/>
      <c r="F24" s="17">
        <f>F23-H83</f>
        <v>18813810.699999999</v>
      </c>
      <c r="G24" s="17"/>
      <c r="H24" s="17">
        <f>F24</f>
        <v>18813810.699999999</v>
      </c>
      <c r="I24" s="39"/>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26565909.300000001</v>
      </c>
      <c r="L27" s="16">
        <v>1054453.3999999999</v>
      </c>
      <c r="M27" s="16">
        <v>2404777.1</v>
      </c>
      <c r="N27" s="16">
        <v>6173246.2999999998</v>
      </c>
      <c r="O27" s="16">
        <v>159326.9</v>
      </c>
      <c r="P27" s="16">
        <f>SUM(K27:O27)</f>
        <v>36357713</v>
      </c>
      <c r="R27" s="16">
        <f>P27+Q27</f>
        <v>36357713</v>
      </c>
    </row>
    <row r="28" spans="1:18">
      <c r="A28" s="16">
        <v>11192335.199999999</v>
      </c>
      <c r="B28" s="16">
        <v>262053.9</v>
      </c>
      <c r="C28" s="16">
        <v>1391257.6000000001</v>
      </c>
      <c r="D28" s="16">
        <v>2353332</v>
      </c>
      <c r="E28" s="16">
        <v>42843.3</v>
      </c>
      <c r="F28" s="16">
        <f>SUM(A28:E28)+F29</f>
        <v>15708681.4</v>
      </c>
      <c r="G28" s="16"/>
      <c r="H28" s="16">
        <f>F28+G28</f>
        <v>15708681.4</v>
      </c>
      <c r="I28" s="24" t="s">
        <v>15</v>
      </c>
      <c r="J28" s="40" t="s">
        <v>123</v>
      </c>
    </row>
    <row r="29" spans="1:18">
      <c r="A29" s="16"/>
      <c r="B29" s="16"/>
      <c r="C29" s="16"/>
      <c r="D29" s="16"/>
      <c r="E29" s="16"/>
      <c r="F29" s="16">
        <v>466859.4</v>
      </c>
      <c r="G29" s="16"/>
      <c r="H29" s="16">
        <f>F29+G29</f>
        <v>466859.4</v>
      </c>
      <c r="I29" s="24"/>
      <c r="J29" s="67" t="s">
        <v>56</v>
      </c>
    </row>
    <row r="30" spans="1:18">
      <c r="A30" s="17">
        <f t="shared" ref="A30:F30" si="7">K27-A28</f>
        <v>15373574.100000001</v>
      </c>
      <c r="B30" s="17">
        <f t="shared" si="7"/>
        <v>792399.49999999988</v>
      </c>
      <c r="C30" s="17">
        <f t="shared" si="7"/>
        <v>1013519.5</v>
      </c>
      <c r="D30" s="17">
        <f t="shared" si="7"/>
        <v>3819914.3</v>
      </c>
      <c r="E30" s="17">
        <f t="shared" si="7"/>
        <v>116483.59999999999</v>
      </c>
      <c r="F30" s="17">
        <f t="shared" si="7"/>
        <v>20649031.600000001</v>
      </c>
      <c r="H30" s="17">
        <f>F30+G30</f>
        <v>20649031.600000001</v>
      </c>
      <c r="I30" s="46" t="s">
        <v>6</v>
      </c>
      <c r="J30" s="47" t="s">
        <v>141</v>
      </c>
    </row>
    <row r="31" spans="1:18">
      <c r="A31" s="17">
        <f>A30-A83</f>
        <v>13013954.800000001</v>
      </c>
      <c r="B31" s="17">
        <f t="shared" ref="B31:E31" si="8">B30-B83</f>
        <v>768511.39999999991</v>
      </c>
      <c r="C31" s="17">
        <f t="shared" si="8"/>
        <v>752351.9</v>
      </c>
      <c r="D31" s="17">
        <f t="shared" si="8"/>
        <v>3471955.8</v>
      </c>
      <c r="E31" s="17">
        <f t="shared" si="8"/>
        <v>107410.79999999999</v>
      </c>
      <c r="F31" s="17">
        <f>F30-F83</f>
        <v>17647325.300000001</v>
      </c>
      <c r="H31" s="17">
        <f>F31+G31</f>
        <v>17647325.300000001</v>
      </c>
      <c r="I31" s="46" t="s">
        <v>51</v>
      </c>
      <c r="J31" s="47" t="s">
        <v>142</v>
      </c>
    </row>
    <row r="32" spans="1:18">
      <c r="A32" s="96" t="s">
        <v>143</v>
      </c>
      <c r="B32" s="96"/>
      <c r="C32" s="96"/>
      <c r="D32" s="96"/>
      <c r="E32" s="96"/>
      <c r="F32" s="96"/>
      <c r="G32" s="96"/>
      <c r="H32" s="96"/>
      <c r="I32" s="96"/>
      <c r="J32" s="96"/>
      <c r="K32" s="96"/>
      <c r="L32" s="96"/>
      <c r="M32" s="96"/>
      <c r="N32" s="96"/>
      <c r="O32" s="96"/>
      <c r="P32" s="96"/>
      <c r="Q32" s="96"/>
      <c r="R32" s="96"/>
    </row>
    <row r="33" spans="1:20">
      <c r="A33" s="94" t="s">
        <v>120</v>
      </c>
      <c r="B33" s="94"/>
      <c r="C33" s="94"/>
      <c r="D33" s="94"/>
      <c r="E33" s="94"/>
      <c r="F33" s="94"/>
      <c r="G33" s="94"/>
      <c r="H33" s="94"/>
      <c r="I33" s="94"/>
      <c r="J33" s="95" t="s">
        <v>121</v>
      </c>
      <c r="K33" s="95"/>
      <c r="L33" s="95"/>
      <c r="M33" s="95"/>
      <c r="N33" s="95"/>
      <c r="O33" s="95"/>
      <c r="P33" s="95"/>
      <c r="Q33" s="95"/>
      <c r="R33" s="95"/>
    </row>
    <row r="34" spans="1:20" ht="25.5" customHeight="1">
      <c r="I34" s="24" t="s">
        <v>6</v>
      </c>
      <c r="J34" s="40" t="s">
        <v>141</v>
      </c>
      <c r="K34" s="16">
        <f>A30</f>
        <v>15373574.100000001</v>
      </c>
      <c r="L34" s="16">
        <f t="shared" ref="L34:O34" si="9">B30</f>
        <v>792399.49999999988</v>
      </c>
      <c r="M34" s="16">
        <f t="shared" si="9"/>
        <v>1013519.5</v>
      </c>
      <c r="N34" s="16">
        <f t="shared" si="9"/>
        <v>3819914.3</v>
      </c>
      <c r="O34" s="16">
        <f t="shared" si="9"/>
        <v>116483.59999999999</v>
      </c>
      <c r="P34" s="16">
        <f>F30</f>
        <v>20649031.600000001</v>
      </c>
      <c r="R34" s="16">
        <f>P34+Q34</f>
        <v>20649031.600000001</v>
      </c>
    </row>
    <row r="35" spans="1:20">
      <c r="A35" s="16">
        <f>A36+A37</f>
        <v>5367257.6000000006</v>
      </c>
      <c r="B35" s="16">
        <f t="shared" ref="B35:E35" si="10">B36+B37</f>
        <v>238673.1</v>
      </c>
      <c r="C35" s="16">
        <f t="shared" si="10"/>
        <v>738374.8</v>
      </c>
      <c r="D35" s="16">
        <f t="shared" si="10"/>
        <v>1048009</v>
      </c>
      <c r="E35" s="16">
        <f t="shared" si="10"/>
        <v>100200.4</v>
      </c>
      <c r="F35" s="16">
        <f>SUM(A35:E35)</f>
        <v>7492514.9000000004</v>
      </c>
      <c r="G35" s="16"/>
      <c r="H35" s="16">
        <f>F35+G35</f>
        <v>7492514.9000000004</v>
      </c>
      <c r="I35" s="24" t="s">
        <v>7</v>
      </c>
      <c r="J35" s="40" t="s">
        <v>144</v>
      </c>
      <c r="K35" s="16"/>
      <c r="L35" s="16"/>
      <c r="M35" s="16"/>
      <c r="N35" s="16"/>
      <c r="O35" s="16"/>
      <c r="P35" s="16"/>
    </row>
    <row r="36" spans="1:20">
      <c r="A36" s="16">
        <v>4497761.9000000004</v>
      </c>
      <c r="B36" s="16">
        <v>206452.2</v>
      </c>
      <c r="C36" s="16">
        <v>657891.9</v>
      </c>
      <c r="D36" s="16">
        <v>1048009</v>
      </c>
      <c r="E36" s="16">
        <v>86272.5</v>
      </c>
      <c r="F36" s="16">
        <f t="shared" ref="F36:F40" si="11">SUM(A36:E36)</f>
        <v>6496387.5000000009</v>
      </c>
      <c r="H36" s="16">
        <f t="shared" ref="H36:H39" si="12">F36+G36</f>
        <v>6496387.5000000009</v>
      </c>
      <c r="I36" s="24" t="s">
        <v>8</v>
      </c>
      <c r="J36" s="42" t="s">
        <v>145</v>
      </c>
    </row>
    <row r="37" spans="1:20" ht="23.25">
      <c r="A37" s="16">
        <f>A38+A39</f>
        <v>869495.7</v>
      </c>
      <c r="B37" s="16">
        <f t="shared" ref="B37:E37" si="13">B38+B39</f>
        <v>32220.899999999998</v>
      </c>
      <c r="C37" s="16">
        <f t="shared" si="13"/>
        <v>80482.899999999994</v>
      </c>
      <c r="D37" s="16">
        <f t="shared" si="13"/>
        <v>0</v>
      </c>
      <c r="E37" s="16">
        <f t="shared" si="13"/>
        <v>13927.900000000001</v>
      </c>
      <c r="F37" s="16">
        <f t="shared" si="11"/>
        <v>996127.4</v>
      </c>
      <c r="H37" s="16">
        <f t="shared" si="12"/>
        <v>996127.4</v>
      </c>
      <c r="I37" s="24" t="s">
        <v>9</v>
      </c>
      <c r="J37" s="42" t="s">
        <v>150</v>
      </c>
      <c r="K37" s="16"/>
      <c r="L37" s="16"/>
      <c r="M37" s="16"/>
      <c r="N37" s="16"/>
      <c r="O37" s="16"/>
      <c r="P37" s="16"/>
    </row>
    <row r="38" spans="1:20" ht="23.25">
      <c r="A38" s="16">
        <v>456216.9</v>
      </c>
      <c r="B38" s="16">
        <v>20764.599999999999</v>
      </c>
      <c r="C38" s="16">
        <v>38395.5</v>
      </c>
      <c r="D38" s="16">
        <v>0</v>
      </c>
      <c r="E38" s="16">
        <v>9819.6</v>
      </c>
      <c r="F38" s="16">
        <f t="shared" si="11"/>
        <v>525196.6</v>
      </c>
      <c r="H38" s="16">
        <f t="shared" si="12"/>
        <v>525196.6</v>
      </c>
      <c r="I38" s="24" t="s">
        <v>10</v>
      </c>
      <c r="J38" s="48" t="s">
        <v>149</v>
      </c>
      <c r="S38" s="64"/>
    </row>
    <row r="39" spans="1:20" ht="23.25">
      <c r="A39" s="16">
        <v>413278.8</v>
      </c>
      <c r="B39" s="16">
        <v>11456.3</v>
      </c>
      <c r="C39" s="16">
        <v>42087.4</v>
      </c>
      <c r="D39" s="16">
        <v>0</v>
      </c>
      <c r="E39" s="16">
        <v>4108.3</v>
      </c>
      <c r="F39" s="16">
        <f t="shared" si="11"/>
        <v>470930.8</v>
      </c>
      <c r="H39" s="16">
        <f t="shared" si="12"/>
        <v>470930.8</v>
      </c>
      <c r="I39" s="24" t="s">
        <v>11</v>
      </c>
      <c r="J39" s="48" t="s">
        <v>151</v>
      </c>
    </row>
    <row r="40" spans="1:20">
      <c r="A40" s="16">
        <v>262316.79999999999</v>
      </c>
      <c r="B40" s="16">
        <v>8207.2000000000007</v>
      </c>
      <c r="C40" s="16">
        <v>976.5</v>
      </c>
      <c r="D40" s="16">
        <v>12836.1</v>
      </c>
      <c r="E40" s="16">
        <v>621.6</v>
      </c>
      <c r="F40" s="16">
        <f t="shared" si="11"/>
        <v>284958.19999999995</v>
      </c>
      <c r="G40" s="16"/>
      <c r="H40" s="16">
        <f>F40+G40</f>
        <v>284958.19999999995</v>
      </c>
      <c r="I40" s="24" t="s">
        <v>12</v>
      </c>
      <c r="J40" s="40" t="s">
        <v>146</v>
      </c>
      <c r="S40" s="64"/>
    </row>
    <row r="41" spans="1:20" ht="23.25">
      <c r="A41" s="17">
        <f t="shared" ref="A41:F41" si="14">K34-A35-A40</f>
        <v>9743999.6999999993</v>
      </c>
      <c r="B41" s="17">
        <f t="shared" si="14"/>
        <v>545519.19999999995</v>
      </c>
      <c r="C41" s="17">
        <f t="shared" si="14"/>
        <v>274168.19999999995</v>
      </c>
      <c r="D41" s="17">
        <f t="shared" si="14"/>
        <v>2759069.1999999997</v>
      </c>
      <c r="E41" s="17">
        <f t="shared" si="14"/>
        <v>15661.599999999997</v>
      </c>
      <c r="F41" s="17">
        <f t="shared" si="14"/>
        <v>12871558.500000002</v>
      </c>
      <c r="G41" s="16"/>
      <c r="H41" s="17">
        <f>F41+G41</f>
        <v>12871558.500000002</v>
      </c>
      <c r="I41" s="46" t="s">
        <v>13</v>
      </c>
      <c r="J41" s="49" t="s">
        <v>147</v>
      </c>
      <c r="S41" s="64"/>
      <c r="T41" s="64"/>
    </row>
    <row r="42" spans="1:20" ht="23.25">
      <c r="A42" s="17">
        <f>A41-A83</f>
        <v>7384380.3999999994</v>
      </c>
      <c r="B42" s="17">
        <f t="shared" ref="B42:E42" si="15">B41-B83</f>
        <v>521631.1</v>
      </c>
      <c r="C42" s="17">
        <f t="shared" si="15"/>
        <v>13000.599999999948</v>
      </c>
      <c r="D42" s="17">
        <f t="shared" si="15"/>
        <v>2411110.6999999997</v>
      </c>
      <c r="E42" s="17">
        <f t="shared" si="15"/>
        <v>6588.7999999999975</v>
      </c>
      <c r="F42" s="17">
        <f>F41-F83</f>
        <v>9869852.200000003</v>
      </c>
      <c r="G42" s="16"/>
      <c r="H42" s="17">
        <f>F42+G42</f>
        <v>9869852.200000003</v>
      </c>
      <c r="I42" s="46" t="s">
        <v>52</v>
      </c>
      <c r="J42" s="49" t="s">
        <v>148</v>
      </c>
      <c r="S42" s="64"/>
      <c r="T42" s="64"/>
    </row>
    <row r="43" spans="1:20">
      <c r="A43" s="96" t="s">
        <v>152</v>
      </c>
      <c r="B43" s="96"/>
      <c r="C43" s="96"/>
      <c r="D43" s="96"/>
      <c r="E43" s="96"/>
      <c r="F43" s="96"/>
      <c r="G43" s="96"/>
      <c r="H43" s="96"/>
      <c r="I43" s="96"/>
      <c r="J43" s="96"/>
      <c r="K43" s="96"/>
      <c r="L43" s="96"/>
      <c r="M43" s="96"/>
      <c r="N43" s="96"/>
      <c r="O43" s="96"/>
      <c r="P43" s="96"/>
      <c r="Q43" s="96"/>
      <c r="R43" s="96"/>
    </row>
    <row r="44" spans="1:20">
      <c r="A44" s="94" t="s">
        <v>120</v>
      </c>
      <c r="B44" s="94"/>
      <c r="C44" s="94"/>
      <c r="D44" s="94"/>
      <c r="E44" s="94"/>
      <c r="F44" s="94"/>
      <c r="G44" s="94"/>
      <c r="H44" s="94"/>
      <c r="I44" s="94"/>
      <c r="J44" s="95" t="s">
        <v>121</v>
      </c>
      <c r="K44" s="95"/>
      <c r="L44" s="95"/>
      <c r="M44" s="95"/>
      <c r="N44" s="95"/>
      <c r="O44" s="95"/>
      <c r="P44" s="95"/>
      <c r="Q44" s="95"/>
      <c r="R44" s="95"/>
    </row>
    <row r="45" spans="1:20" ht="23.25">
      <c r="I45" s="24" t="s">
        <v>13</v>
      </c>
      <c r="J45" s="40" t="s">
        <v>147</v>
      </c>
      <c r="K45" s="16">
        <f>A41</f>
        <v>9743999.6999999993</v>
      </c>
      <c r="L45" s="16">
        <f t="shared" ref="L45:P45" si="16">B41</f>
        <v>545519.19999999995</v>
      </c>
      <c r="M45" s="16">
        <f t="shared" si="16"/>
        <v>274168.19999999995</v>
      </c>
      <c r="N45" s="16">
        <f t="shared" si="16"/>
        <v>2759069.1999999997</v>
      </c>
      <c r="O45" s="16">
        <f t="shared" si="16"/>
        <v>15661.599999999997</v>
      </c>
      <c r="P45" s="16">
        <f t="shared" si="16"/>
        <v>12871558.500000002</v>
      </c>
      <c r="R45" s="16">
        <f>P45+Q45</f>
        <v>12871558.500000002</v>
      </c>
    </row>
    <row r="46" spans="1:20">
      <c r="F46" s="16"/>
      <c r="G46" s="16">
        <v>679.1</v>
      </c>
      <c r="I46" s="24" t="s">
        <v>7</v>
      </c>
      <c r="J46" s="40" t="s">
        <v>144</v>
      </c>
      <c r="N46" s="16">
        <v>7285271.7000000002</v>
      </c>
      <c r="P46" s="16">
        <f>SUM(K46:O46)</f>
        <v>7285271.7000000002</v>
      </c>
      <c r="Q46" s="16">
        <v>207922.3</v>
      </c>
      <c r="R46" s="16">
        <f>P46+Q46</f>
        <v>7493194</v>
      </c>
    </row>
    <row r="47" spans="1:20" ht="25.5" customHeight="1">
      <c r="I47" s="24" t="s">
        <v>16</v>
      </c>
      <c r="J47" s="40" t="s">
        <v>153</v>
      </c>
      <c r="M47" s="16">
        <v>1511928.4</v>
      </c>
      <c r="P47" s="16">
        <f t="shared" ref="P47:P48" si="17">SUM(K47:O47)</f>
        <v>1511928.4</v>
      </c>
      <c r="R47" s="16">
        <f t="shared" ref="R47:R50" si="18">P47+Q47</f>
        <v>1511928.4</v>
      </c>
    </row>
    <row r="48" spans="1:20">
      <c r="I48" s="24" t="s">
        <v>17</v>
      </c>
      <c r="J48" s="40" t="s">
        <v>154</v>
      </c>
      <c r="M48" s="16">
        <v>60484.800000000003</v>
      </c>
      <c r="P48" s="16">
        <f t="shared" si="17"/>
        <v>60484.800000000003</v>
      </c>
      <c r="R48" s="16">
        <f t="shared" si="18"/>
        <v>60484.800000000003</v>
      </c>
    </row>
    <row r="49" spans="1:20">
      <c r="A49" s="16">
        <v>3905808.6</v>
      </c>
      <c r="B49" s="16">
        <v>950479</v>
      </c>
      <c r="C49" s="16">
        <v>6152.9</v>
      </c>
      <c r="D49" s="16">
        <v>143904.70000000001</v>
      </c>
      <c r="E49" s="16">
        <v>1.6</v>
      </c>
      <c r="F49" s="16">
        <f>SUM(A49:E49)</f>
        <v>5006346.8</v>
      </c>
      <c r="G49" s="16">
        <v>397377.4</v>
      </c>
      <c r="H49" s="16">
        <f>F49+G49</f>
        <v>5403724.2000000002</v>
      </c>
      <c r="I49" s="24" t="s">
        <v>18</v>
      </c>
      <c r="J49" s="40" t="s">
        <v>155</v>
      </c>
      <c r="K49" s="16">
        <v>698274.7</v>
      </c>
      <c r="L49" s="16">
        <v>1187122.6000000001</v>
      </c>
      <c r="M49" s="16">
        <v>345754.9</v>
      </c>
      <c r="N49" s="16">
        <v>107448.5</v>
      </c>
      <c r="O49" s="16">
        <v>0</v>
      </c>
      <c r="P49" s="16">
        <f>SUM(K49:O49)</f>
        <v>2338600.7000000002</v>
      </c>
      <c r="Q49" s="16">
        <v>3044528.3</v>
      </c>
      <c r="R49" s="16">
        <f t="shared" si="18"/>
        <v>5383129</v>
      </c>
    </row>
    <row r="50" spans="1:20">
      <c r="A50" s="16"/>
      <c r="B50" s="16"/>
      <c r="C50" s="16"/>
      <c r="D50" s="16"/>
      <c r="E50" s="16"/>
      <c r="F50" s="16"/>
      <c r="G50" s="16"/>
      <c r="H50" s="16"/>
      <c r="I50" s="24"/>
      <c r="J50" s="67" t="s">
        <v>56</v>
      </c>
      <c r="K50" s="16"/>
      <c r="L50" s="16">
        <v>-446264.2</v>
      </c>
      <c r="M50" s="16"/>
      <c r="N50" s="16"/>
      <c r="O50" s="16"/>
      <c r="P50" s="16">
        <f>F29+L50</f>
        <v>20595.200000000012</v>
      </c>
      <c r="Q50" s="16"/>
      <c r="R50" s="16">
        <f t="shared" si="18"/>
        <v>20595.200000000012</v>
      </c>
    </row>
    <row r="51" spans="1:20">
      <c r="A51" s="17">
        <f>K45+K46+K47-K48+K49-A49</f>
        <v>6536465.7999999989</v>
      </c>
      <c r="B51" s="17">
        <f>L45+L46+L47-L48+L49+L50-B49</f>
        <v>335898.60000000009</v>
      </c>
      <c r="C51" s="17">
        <f>M45+M46+M47-M48+M49-C49</f>
        <v>2065213.7999999998</v>
      </c>
      <c r="D51" s="17">
        <f>N45+N46+N47-N48+N49-D49</f>
        <v>10007884.700000001</v>
      </c>
      <c r="E51" s="17">
        <f>O45+O46+O47-O48+O49-E49</f>
        <v>15659.999999999996</v>
      </c>
      <c r="F51" s="17">
        <f>SUM(A51:E51)</f>
        <v>18961122.899999999</v>
      </c>
      <c r="H51" s="17">
        <f>F51+G51</f>
        <v>18961122.899999999</v>
      </c>
      <c r="I51" s="46" t="s">
        <v>19</v>
      </c>
      <c r="J51" s="49" t="s">
        <v>156</v>
      </c>
    </row>
    <row r="52" spans="1:20">
      <c r="A52" s="17">
        <f>A51-A83</f>
        <v>4176846.4999999991</v>
      </c>
      <c r="B52" s="17">
        <f t="shared" ref="B52:E52" si="19">B51-B83</f>
        <v>312010.50000000012</v>
      </c>
      <c r="C52" s="17">
        <f t="shared" si="19"/>
        <v>1804046.1999999997</v>
      </c>
      <c r="D52" s="17">
        <f t="shared" si="19"/>
        <v>9659926.2000000011</v>
      </c>
      <c r="E52" s="17">
        <f t="shared" si="19"/>
        <v>6587.1999999999971</v>
      </c>
      <c r="F52" s="17">
        <f>SUM(A52:E52)</f>
        <v>15959416.6</v>
      </c>
      <c r="H52" s="17">
        <f>F52+G52</f>
        <v>15959416.6</v>
      </c>
      <c r="I52" s="46" t="s">
        <v>53</v>
      </c>
      <c r="J52" s="49" t="s">
        <v>157</v>
      </c>
    </row>
    <row r="53" spans="1:20" ht="15" customHeight="1">
      <c r="A53" s="91" t="s">
        <v>158</v>
      </c>
      <c r="B53" s="91"/>
      <c r="C53" s="91"/>
      <c r="D53" s="91"/>
      <c r="E53" s="91"/>
      <c r="F53" s="91"/>
      <c r="G53" s="91"/>
      <c r="H53" s="91"/>
      <c r="I53" s="91"/>
      <c r="J53" s="91"/>
      <c r="K53" s="91"/>
      <c r="L53" s="91"/>
      <c r="M53" s="91"/>
      <c r="N53" s="91"/>
      <c r="O53" s="91"/>
      <c r="P53" s="91"/>
      <c r="Q53" s="91"/>
      <c r="R53" s="91"/>
    </row>
    <row r="54" spans="1:20" ht="14.25" customHeight="1">
      <c r="A54" s="94" t="s">
        <v>120</v>
      </c>
      <c r="B54" s="94"/>
      <c r="C54" s="94"/>
      <c r="D54" s="94"/>
      <c r="E54" s="94"/>
      <c r="F54" s="94"/>
      <c r="G54" s="94"/>
      <c r="H54" s="94"/>
      <c r="I54" s="94"/>
      <c r="J54" s="95" t="s">
        <v>121</v>
      </c>
      <c r="K54" s="95"/>
      <c r="L54" s="95"/>
      <c r="M54" s="95"/>
      <c r="N54" s="95"/>
      <c r="O54" s="95"/>
      <c r="P54" s="95"/>
      <c r="Q54" s="95"/>
      <c r="R54" s="95"/>
    </row>
    <row r="55" spans="1:20">
      <c r="I55" s="24" t="s">
        <v>19</v>
      </c>
      <c r="J55" s="40" t="s">
        <v>156</v>
      </c>
      <c r="K55" s="16">
        <f>A51</f>
        <v>6536465.7999999989</v>
      </c>
      <c r="L55" s="16">
        <f t="shared" ref="L55:O55" si="20">B51</f>
        <v>335898.60000000009</v>
      </c>
      <c r="M55" s="16">
        <f t="shared" si="20"/>
        <v>2065213.7999999998</v>
      </c>
      <c r="N55" s="16">
        <f t="shared" si="20"/>
        <v>10007884.700000001</v>
      </c>
      <c r="O55" s="16">
        <f t="shared" si="20"/>
        <v>15659.999999999996</v>
      </c>
      <c r="P55" s="16">
        <f>SUM(K55:O55)</f>
        <v>18961122.899999999</v>
      </c>
      <c r="R55" s="16">
        <f>P55+Q55</f>
        <v>18961122.899999999</v>
      </c>
    </row>
    <row r="56" spans="1:20">
      <c r="A56" s="16">
        <f>A57+A58+A59+A60</f>
        <v>3549206.9</v>
      </c>
      <c r="B56" s="16">
        <f t="shared" ref="B56:E56" si="21">B57+B58+B59+B60</f>
        <v>55793.9</v>
      </c>
      <c r="C56" s="16">
        <f t="shared" si="21"/>
        <v>346400.30000000005</v>
      </c>
      <c r="D56" s="16">
        <f t="shared" si="21"/>
        <v>1311452.7</v>
      </c>
      <c r="E56" s="16">
        <f t="shared" si="21"/>
        <v>4108.3</v>
      </c>
      <c r="F56" s="16">
        <f>SUM(A56:E56)</f>
        <v>5266962.0999999996</v>
      </c>
      <c r="G56" s="16">
        <v>215132.7</v>
      </c>
      <c r="H56" s="16">
        <f>F56+G56</f>
        <v>5482094.7999999998</v>
      </c>
      <c r="I56" s="24"/>
      <c r="J56" s="40" t="s">
        <v>159</v>
      </c>
      <c r="K56" s="16">
        <f>K57+K58+K59+K60</f>
        <v>419729.3</v>
      </c>
      <c r="L56" s="16">
        <f t="shared" ref="L56:O56" si="22">L57+L58+L59+L60</f>
        <v>136965.20000000001</v>
      </c>
      <c r="M56" s="16">
        <v>3849420.7</v>
      </c>
      <c r="N56" s="16">
        <f t="shared" si="22"/>
        <v>784726.70000000007</v>
      </c>
      <c r="O56" s="16">
        <f t="shared" si="22"/>
        <v>4108.3</v>
      </c>
      <c r="P56" s="16">
        <f t="shared" ref="P56:P63" si="23">SUM(K56:O56)</f>
        <v>5194950.2</v>
      </c>
      <c r="Q56" s="16">
        <v>287144.59999999998</v>
      </c>
      <c r="R56" s="16">
        <f t="shared" ref="R56:R63" si="24">P56+Q56</f>
        <v>5482094.7999999998</v>
      </c>
      <c r="S56" s="64"/>
    </row>
    <row r="57" spans="1:20" ht="23.25">
      <c r="A57" s="16">
        <v>3088635.4</v>
      </c>
      <c r="B57" s="16">
        <v>6787.7</v>
      </c>
      <c r="C57" s="16"/>
      <c r="D57" s="16">
        <v>18982.7</v>
      </c>
      <c r="E57" s="16"/>
      <c r="F57" s="16">
        <f t="shared" ref="F57:F59" si="25">SUM(A57:E57)</f>
        <v>3114405.8000000003</v>
      </c>
      <c r="H57" s="16">
        <f t="shared" ref="H57:H59" si="26">F57+G57</f>
        <v>3114405.8000000003</v>
      </c>
      <c r="I57" s="24" t="s">
        <v>20</v>
      </c>
      <c r="J57" s="40" t="s">
        <v>160</v>
      </c>
      <c r="M57" s="16">
        <v>3114405.8</v>
      </c>
      <c r="P57" s="16">
        <f t="shared" si="23"/>
        <v>3114405.8</v>
      </c>
      <c r="R57" s="16">
        <f t="shared" si="24"/>
        <v>3114405.8</v>
      </c>
      <c r="S57" s="64"/>
      <c r="T57" s="64"/>
    </row>
    <row r="58" spans="1:20">
      <c r="A58" s="16"/>
      <c r="B58" s="16"/>
      <c r="C58" s="16"/>
      <c r="D58" s="16">
        <v>996127.4</v>
      </c>
      <c r="E58" s="16"/>
      <c r="F58" s="16">
        <f t="shared" si="25"/>
        <v>996127.4</v>
      </c>
      <c r="H58" s="16">
        <f t="shared" si="26"/>
        <v>996127.4</v>
      </c>
      <c r="I58" s="24" t="s">
        <v>21</v>
      </c>
      <c r="J58" s="40" t="s">
        <v>161</v>
      </c>
      <c r="K58" s="16">
        <v>413278.8</v>
      </c>
      <c r="L58" s="16">
        <v>59671.4</v>
      </c>
      <c r="M58" s="16">
        <v>519068.9</v>
      </c>
      <c r="N58" s="16">
        <v>0</v>
      </c>
      <c r="O58" s="16">
        <v>4108.3</v>
      </c>
      <c r="P58" s="16">
        <f t="shared" si="23"/>
        <v>996127.40000000014</v>
      </c>
      <c r="R58" s="16">
        <f t="shared" si="24"/>
        <v>996127.40000000014</v>
      </c>
      <c r="T58" s="64"/>
    </row>
    <row r="59" spans="1:20" ht="23.25">
      <c r="A59" s="16">
        <v>413278.8</v>
      </c>
      <c r="B59" s="16">
        <v>28571.9</v>
      </c>
      <c r="C59" s="16">
        <v>92632.9</v>
      </c>
      <c r="D59" s="16">
        <v>0</v>
      </c>
      <c r="E59" s="16">
        <v>4108.3</v>
      </c>
      <c r="F59" s="16">
        <f t="shared" si="25"/>
        <v>538591.9</v>
      </c>
      <c r="H59" s="16">
        <f t="shared" si="26"/>
        <v>538591.9</v>
      </c>
      <c r="I59" s="24" t="s">
        <v>22</v>
      </c>
      <c r="J59" s="51" t="s">
        <v>162</v>
      </c>
      <c r="K59" s="65"/>
      <c r="N59" s="16">
        <v>538591.9</v>
      </c>
      <c r="P59" s="16">
        <f t="shared" si="23"/>
        <v>538591.9</v>
      </c>
      <c r="R59" s="16">
        <f t="shared" si="24"/>
        <v>538591.9</v>
      </c>
    </row>
    <row r="60" spans="1:20">
      <c r="A60" s="16">
        <v>47292.700000000004</v>
      </c>
      <c r="B60" s="16">
        <v>20434.300000000003</v>
      </c>
      <c r="C60" s="16">
        <v>253767.40000000002</v>
      </c>
      <c r="D60" s="16">
        <v>296342.59999999998</v>
      </c>
      <c r="E60" s="16">
        <v>0</v>
      </c>
      <c r="F60" s="16">
        <f>SUM(A60:E60)</f>
        <v>617837</v>
      </c>
      <c r="G60" s="16"/>
      <c r="H60" s="16">
        <f>F60+G60</f>
        <v>617837</v>
      </c>
      <c r="I60" s="24" t="s">
        <v>23</v>
      </c>
      <c r="J60" s="52" t="s">
        <v>163</v>
      </c>
      <c r="K60" s="16">
        <v>6450.5</v>
      </c>
      <c r="L60" s="16">
        <v>77293.800000000017</v>
      </c>
      <c r="M60" s="16">
        <v>183878.6</v>
      </c>
      <c r="N60" s="16">
        <v>246134.80000000002</v>
      </c>
      <c r="O60" s="16">
        <v>0</v>
      </c>
      <c r="P60" s="16">
        <f t="shared" si="23"/>
        <v>513757.70000000007</v>
      </c>
      <c r="R60" s="16">
        <f t="shared" si="24"/>
        <v>513757.70000000007</v>
      </c>
    </row>
    <row r="61" spans="1:20" ht="23.25">
      <c r="A61" s="16">
        <v>13970.4</v>
      </c>
      <c r="B61" s="16">
        <v>1151.7</v>
      </c>
      <c r="C61" s="16">
        <v>3186.2</v>
      </c>
      <c r="D61" s="16">
        <v>56858.3</v>
      </c>
      <c r="E61" s="16">
        <v>0</v>
      </c>
      <c r="F61" s="16">
        <f t="shared" ref="F61:F63" si="27">SUM(A61:E61)</f>
        <v>75166.600000000006</v>
      </c>
      <c r="H61" s="16">
        <f t="shared" ref="H61:H63" si="28">F61+G61</f>
        <v>75166.600000000006</v>
      </c>
      <c r="I61" s="24" t="s">
        <v>24</v>
      </c>
      <c r="J61" s="52" t="s">
        <v>164</v>
      </c>
      <c r="L61" s="16">
        <v>75166.600000000006</v>
      </c>
      <c r="P61" s="16">
        <f t="shared" si="23"/>
        <v>75166.600000000006</v>
      </c>
      <c r="R61" s="16">
        <f t="shared" si="24"/>
        <v>75166.600000000006</v>
      </c>
    </row>
    <row r="62" spans="1:20">
      <c r="A62" s="16"/>
      <c r="B62" s="16">
        <v>16136.7</v>
      </c>
      <c r="C62" s="16"/>
      <c r="D62" s="16"/>
      <c r="E62" s="16"/>
      <c r="F62" s="16">
        <f t="shared" si="27"/>
        <v>16136.7</v>
      </c>
      <c r="H62" s="16">
        <f t="shared" si="28"/>
        <v>16136.7</v>
      </c>
      <c r="I62" s="24" t="s">
        <v>25</v>
      </c>
      <c r="J62" s="52" t="s">
        <v>165</v>
      </c>
      <c r="K62" s="16">
        <v>4326</v>
      </c>
      <c r="L62" s="16">
        <v>1543.6</v>
      </c>
      <c r="M62" s="16">
        <v>539.4</v>
      </c>
      <c r="N62" s="16">
        <v>11810.7</v>
      </c>
      <c r="O62" s="16">
        <v>0</v>
      </c>
      <c r="P62" s="16">
        <f t="shared" si="23"/>
        <v>18219.7</v>
      </c>
      <c r="R62" s="16">
        <f t="shared" si="24"/>
        <v>18219.7</v>
      </c>
    </row>
    <row r="63" spans="1:20" ht="23.25">
      <c r="A63" s="16">
        <v>33322.300000000003</v>
      </c>
      <c r="B63" s="16">
        <v>3145.9</v>
      </c>
      <c r="C63" s="16">
        <v>250581.2</v>
      </c>
      <c r="D63" s="16">
        <v>239484.3</v>
      </c>
      <c r="E63" s="16"/>
      <c r="F63" s="16">
        <f t="shared" si="27"/>
        <v>526533.69999999995</v>
      </c>
      <c r="H63" s="16">
        <f t="shared" si="28"/>
        <v>526533.69999999995</v>
      </c>
      <c r="I63" s="24" t="s">
        <v>26</v>
      </c>
      <c r="J63" s="52" t="s">
        <v>166</v>
      </c>
      <c r="K63" s="16">
        <v>2124.5</v>
      </c>
      <c r="L63" s="16">
        <v>583.6</v>
      </c>
      <c r="M63" s="16">
        <v>183339.2</v>
      </c>
      <c r="N63" s="16">
        <v>234324.1</v>
      </c>
      <c r="O63" s="16">
        <v>0</v>
      </c>
      <c r="P63" s="16">
        <f t="shared" si="23"/>
        <v>420371.4</v>
      </c>
      <c r="R63" s="16">
        <f t="shared" si="24"/>
        <v>420371.4</v>
      </c>
    </row>
    <row r="64" spans="1:20" ht="23.25">
      <c r="A64" s="17">
        <f>K55+K56-A56</f>
        <v>3406988.1999999988</v>
      </c>
      <c r="B64" s="17">
        <f>L55+L56-B56</f>
        <v>417069.90000000008</v>
      </c>
      <c r="C64" s="17">
        <f>M55+M56-C56</f>
        <v>5568234.2000000002</v>
      </c>
      <c r="D64" s="17">
        <f>N55+N56-D56</f>
        <v>9481158.7000000011</v>
      </c>
      <c r="E64" s="17">
        <f>O55+O56-E56</f>
        <v>15659.999999999996</v>
      </c>
      <c r="F64" s="17">
        <f>SUM(A64:E64)</f>
        <v>18889111</v>
      </c>
      <c r="G64" s="16"/>
      <c r="H64" s="17">
        <f>F64+G64</f>
        <v>18889111</v>
      </c>
      <c r="I64" s="46" t="s">
        <v>27</v>
      </c>
      <c r="J64" s="49" t="s">
        <v>167</v>
      </c>
    </row>
    <row r="65" spans="1:19">
      <c r="A65" s="17">
        <f>A64-A83</f>
        <v>1047368.899999999</v>
      </c>
      <c r="B65" s="17">
        <f t="shared" ref="B65:E65" si="29">B64-B83</f>
        <v>393181.8000000001</v>
      </c>
      <c r="C65" s="17">
        <f t="shared" si="29"/>
        <v>5307066.6000000006</v>
      </c>
      <c r="D65" s="17">
        <f t="shared" si="29"/>
        <v>9133200.2000000011</v>
      </c>
      <c r="E65" s="17">
        <f t="shared" si="29"/>
        <v>6587.1999999999971</v>
      </c>
      <c r="F65" s="17">
        <f>SUM(A65:E65)</f>
        <v>15887404.699999999</v>
      </c>
      <c r="G65" s="16"/>
      <c r="H65" s="17">
        <f>F65+G65</f>
        <v>15887404.699999999</v>
      </c>
      <c r="I65" s="46" t="s">
        <v>54</v>
      </c>
      <c r="J65" s="49" t="s">
        <v>168</v>
      </c>
    </row>
    <row r="66" spans="1:19" ht="15" customHeight="1">
      <c r="A66" s="91" t="s">
        <v>170</v>
      </c>
      <c r="B66" s="91"/>
      <c r="C66" s="91"/>
      <c r="D66" s="91"/>
      <c r="E66" s="91"/>
      <c r="F66" s="91"/>
      <c r="G66" s="91"/>
      <c r="H66" s="91"/>
      <c r="I66" s="91"/>
      <c r="J66" s="91"/>
      <c r="K66" s="91"/>
      <c r="L66" s="91"/>
      <c r="M66" s="91"/>
      <c r="N66" s="91"/>
      <c r="O66" s="91"/>
      <c r="P66" s="91"/>
      <c r="Q66" s="91"/>
      <c r="R66" s="91"/>
      <c r="S66" s="64"/>
    </row>
    <row r="67" spans="1:19">
      <c r="A67" s="94" t="s">
        <v>120</v>
      </c>
      <c r="B67" s="94"/>
      <c r="C67" s="94"/>
      <c r="D67" s="94"/>
      <c r="E67" s="94"/>
      <c r="F67" s="94"/>
      <c r="G67" s="94"/>
      <c r="H67" s="94"/>
      <c r="I67" s="94"/>
      <c r="J67" s="95" t="s">
        <v>121</v>
      </c>
      <c r="K67" s="95"/>
      <c r="L67" s="95"/>
      <c r="M67" s="95"/>
      <c r="N67" s="95"/>
      <c r="O67" s="95"/>
      <c r="P67" s="95"/>
      <c r="Q67" s="95"/>
      <c r="R67" s="95"/>
    </row>
    <row r="68" spans="1:19" ht="15" customHeight="1">
      <c r="I68" s="24" t="s">
        <v>19</v>
      </c>
      <c r="J68" s="40" t="s">
        <v>167</v>
      </c>
      <c r="K68" s="16">
        <f>A64</f>
        <v>3406988.1999999988</v>
      </c>
      <c r="L68" s="16">
        <f t="shared" ref="L68:O68" si="30">B64</f>
        <v>417069.90000000008</v>
      </c>
      <c r="M68" s="16">
        <f t="shared" si="30"/>
        <v>5568234.2000000002</v>
      </c>
      <c r="N68" s="16">
        <f t="shared" si="30"/>
        <v>9481158.7000000011</v>
      </c>
      <c r="O68" s="16">
        <f t="shared" si="30"/>
        <v>15659.999999999996</v>
      </c>
      <c r="P68" s="16">
        <f>SUM(K68:O68)</f>
        <v>18889111</v>
      </c>
      <c r="R68" s="16">
        <f>P68+Q68</f>
        <v>18889111</v>
      </c>
    </row>
    <row r="69" spans="1:19" ht="24.75" customHeight="1">
      <c r="C69" s="16">
        <v>1233332.3999999999</v>
      </c>
      <c r="D69" s="16"/>
      <c r="E69" s="16">
        <v>178887.2</v>
      </c>
      <c r="F69" s="16">
        <f>SUM(A69:E69)</f>
        <v>1412219.5999999999</v>
      </c>
      <c r="G69" s="16"/>
      <c r="H69" s="16">
        <f>F69+G69</f>
        <v>1412219.5999999999</v>
      </c>
      <c r="I69" s="24" t="s">
        <v>28</v>
      </c>
      <c r="J69" s="40" t="s">
        <v>171</v>
      </c>
      <c r="N69" s="16">
        <v>1412219.6</v>
      </c>
    </row>
    <row r="70" spans="1:19" ht="23.25">
      <c r="A70" s="17">
        <f>K68+K69-A69</f>
        <v>3406988.1999999988</v>
      </c>
      <c r="B70" s="17">
        <f>L68+L69-B69</f>
        <v>417069.90000000008</v>
      </c>
      <c r="C70" s="17">
        <f>M68+M69-C69</f>
        <v>4334901.8000000007</v>
      </c>
      <c r="D70" s="17">
        <f>N68+N69-D69</f>
        <v>10893378.300000001</v>
      </c>
      <c r="E70" s="17">
        <f>O68+O69-E69</f>
        <v>-163227.20000000001</v>
      </c>
      <c r="F70" s="17">
        <f>SUM(A70:E70)</f>
        <v>18889111</v>
      </c>
      <c r="G70" s="16"/>
      <c r="H70" s="16">
        <f>F70+G70</f>
        <v>18889111</v>
      </c>
      <c r="I70" s="46" t="s">
        <v>29</v>
      </c>
      <c r="J70" s="49" t="s">
        <v>172</v>
      </c>
    </row>
    <row r="71" spans="1:19" ht="15" customHeight="1">
      <c r="A71" s="91" t="s">
        <v>173</v>
      </c>
      <c r="B71" s="91"/>
      <c r="C71" s="91"/>
      <c r="D71" s="91"/>
      <c r="E71" s="91"/>
      <c r="F71" s="91"/>
      <c r="G71" s="91"/>
      <c r="H71" s="91"/>
      <c r="I71" s="91"/>
      <c r="J71" s="91"/>
      <c r="K71" s="91"/>
      <c r="L71" s="91"/>
      <c r="M71" s="91"/>
      <c r="N71" s="91"/>
      <c r="O71" s="91"/>
      <c r="P71" s="91"/>
      <c r="Q71" s="91"/>
      <c r="R71" s="91"/>
    </row>
    <row r="72" spans="1:19" ht="15" customHeight="1">
      <c r="A72" s="94" t="s">
        <v>120</v>
      </c>
      <c r="B72" s="94"/>
      <c r="C72" s="94"/>
      <c r="D72" s="94"/>
      <c r="E72" s="94"/>
      <c r="F72" s="94"/>
      <c r="G72" s="94"/>
      <c r="H72" s="94"/>
      <c r="I72" s="94"/>
      <c r="J72" s="95" t="s">
        <v>121</v>
      </c>
      <c r="K72" s="95"/>
      <c r="L72" s="95"/>
      <c r="M72" s="95"/>
      <c r="N72" s="95"/>
      <c r="O72" s="95"/>
      <c r="P72" s="95"/>
      <c r="Q72" s="95"/>
      <c r="R72" s="95"/>
    </row>
    <row r="73" spans="1:19">
      <c r="I73" s="24" t="s">
        <v>27</v>
      </c>
      <c r="J73" s="40" t="s">
        <v>167</v>
      </c>
      <c r="K73" s="16">
        <f>A64</f>
        <v>3406988.1999999988</v>
      </c>
      <c r="L73" s="16">
        <f t="shared" ref="L73:O73" si="31">B64</f>
        <v>417069.90000000008</v>
      </c>
      <c r="M73" s="16">
        <f t="shared" si="31"/>
        <v>5568234.2000000002</v>
      </c>
      <c r="N73" s="16">
        <f t="shared" si="31"/>
        <v>9481158.7000000011</v>
      </c>
      <c r="O73" s="16">
        <f t="shared" si="31"/>
        <v>15659.999999999996</v>
      </c>
      <c r="P73" s="16">
        <f>SUM(K73:O73)</f>
        <v>18889111</v>
      </c>
      <c r="R73" s="16">
        <f>P73+Q73</f>
        <v>18889111</v>
      </c>
    </row>
    <row r="74" spans="1:19" ht="23.25">
      <c r="B74" s="16">
        <v>135561.60000000001</v>
      </c>
      <c r="F74" s="16">
        <f>SUM(A74:E74)</f>
        <v>135561.60000000001</v>
      </c>
      <c r="G74" s="16"/>
      <c r="H74" s="16">
        <f>F74+G74</f>
        <v>135561.60000000001</v>
      </c>
      <c r="I74" s="24" t="s">
        <v>30</v>
      </c>
      <c r="J74" s="40" t="s">
        <v>174</v>
      </c>
      <c r="N74" s="16">
        <v>135561.60000000001</v>
      </c>
      <c r="P74" s="16">
        <f t="shared" ref="P74" si="32">SUM(K74:O74)</f>
        <v>135561.60000000001</v>
      </c>
      <c r="R74" s="16">
        <f t="shared" ref="R74" si="33">P74+Q74</f>
        <v>135561.60000000001</v>
      </c>
    </row>
    <row r="75" spans="1:19" ht="23.25">
      <c r="C75" s="16">
        <v>2358768.9</v>
      </c>
      <c r="D75" s="16">
        <v>9721099.5999999996</v>
      </c>
      <c r="E75" s="16">
        <v>178887.2</v>
      </c>
      <c r="F75" s="16">
        <f>SUM(A75:E75)</f>
        <v>12258755.699999999</v>
      </c>
      <c r="G75" s="16"/>
      <c r="H75" s="16">
        <f>F75+G75</f>
        <v>12258755.699999999</v>
      </c>
      <c r="I75" s="24" t="s">
        <v>31</v>
      </c>
      <c r="J75" s="40" t="s">
        <v>124</v>
      </c>
      <c r="P75" s="16"/>
      <c r="R75" s="16"/>
    </row>
    <row r="76" spans="1:19">
      <c r="A76" s="17">
        <f>K73+K74-A74-A75</f>
        <v>3406988.1999999988</v>
      </c>
      <c r="B76" s="17">
        <f>L73+L74-B74-B75</f>
        <v>281508.30000000005</v>
      </c>
      <c r="C76" s="17">
        <f>M73+M74-C74-C75</f>
        <v>3209465.3000000003</v>
      </c>
      <c r="D76" s="17">
        <f>N73+N74-D74-D75</f>
        <v>-104379.29999999888</v>
      </c>
      <c r="E76" s="17">
        <f>O73+O74-E74-E75</f>
        <v>-163227.20000000001</v>
      </c>
      <c r="F76" s="17">
        <f>SUM(A76:E76)</f>
        <v>6630355.2999999998</v>
      </c>
      <c r="G76" s="16"/>
      <c r="H76" s="17">
        <f>F76+G76</f>
        <v>6630355.2999999998</v>
      </c>
      <c r="I76" s="24" t="s">
        <v>32</v>
      </c>
      <c r="J76" s="49" t="s">
        <v>175</v>
      </c>
    </row>
    <row r="77" spans="1:19">
      <c r="A77" s="17">
        <f>A76-A83</f>
        <v>1047368.899999999</v>
      </c>
      <c r="B77" s="17">
        <f t="shared" ref="B77:E77" si="34">B76-B83</f>
        <v>257620.20000000004</v>
      </c>
      <c r="C77" s="17">
        <f t="shared" si="34"/>
        <v>2948297.7</v>
      </c>
      <c r="D77" s="17">
        <f t="shared" si="34"/>
        <v>-452337.79999999888</v>
      </c>
      <c r="E77" s="17">
        <f t="shared" si="34"/>
        <v>-172300</v>
      </c>
      <c r="F77" s="17">
        <f>SUM(A77:E77)</f>
        <v>3628649</v>
      </c>
      <c r="G77" s="16"/>
      <c r="H77" s="17">
        <f>F77+G77</f>
        <v>3628649</v>
      </c>
      <c r="I77" s="46" t="s">
        <v>55</v>
      </c>
      <c r="J77" s="49" t="s">
        <v>176</v>
      </c>
    </row>
    <row r="78" spans="1:19" ht="15" customHeight="1">
      <c r="A78" s="91" t="s">
        <v>177</v>
      </c>
      <c r="B78" s="91"/>
      <c r="C78" s="91"/>
      <c r="D78" s="91"/>
      <c r="E78" s="91"/>
      <c r="F78" s="91"/>
      <c r="G78" s="91"/>
      <c r="H78" s="91"/>
      <c r="I78" s="91"/>
      <c r="J78" s="91"/>
      <c r="K78" s="91"/>
      <c r="L78" s="91"/>
      <c r="M78" s="91"/>
      <c r="N78" s="91"/>
      <c r="O78" s="91"/>
      <c r="P78" s="91"/>
      <c r="Q78" s="91"/>
      <c r="R78" s="91"/>
    </row>
    <row r="79" spans="1:19">
      <c r="A79" s="92" t="s">
        <v>182</v>
      </c>
      <c r="B79" s="92"/>
      <c r="C79" s="92"/>
      <c r="D79" s="92"/>
      <c r="E79" s="92"/>
      <c r="F79" s="92"/>
      <c r="G79" s="92"/>
      <c r="H79" s="92"/>
      <c r="I79" s="92"/>
      <c r="J79" s="93" t="s">
        <v>185</v>
      </c>
      <c r="K79" s="93"/>
      <c r="L79" s="93"/>
      <c r="M79" s="93"/>
      <c r="N79" s="93"/>
      <c r="O79" s="93"/>
      <c r="P79" s="93"/>
      <c r="Q79" s="93"/>
      <c r="R79" s="93"/>
    </row>
    <row r="80" spans="1:19">
      <c r="I80" s="24" t="s">
        <v>32</v>
      </c>
      <c r="J80" s="40" t="s">
        <v>175</v>
      </c>
      <c r="K80" s="16">
        <f>A76</f>
        <v>3406988.1999999988</v>
      </c>
      <c r="L80" s="16">
        <f t="shared" ref="L80:O80" si="35">B76</f>
        <v>281508.30000000005</v>
      </c>
      <c r="M80" s="16">
        <f t="shared" si="35"/>
        <v>3209465.3000000003</v>
      </c>
      <c r="N80" s="16">
        <f t="shared" si="35"/>
        <v>-104379.29999999888</v>
      </c>
      <c r="O80" s="16">
        <f t="shared" si="35"/>
        <v>-163227.20000000001</v>
      </c>
      <c r="P80" s="16">
        <f>SUM(K80:O80)</f>
        <v>6630355.2999999998</v>
      </c>
      <c r="R80" s="16">
        <f>P80+Q80</f>
        <v>6630355.2999999998</v>
      </c>
    </row>
    <row r="81" spans="1:19">
      <c r="A81" s="16">
        <f>A82+A84</f>
        <v>3949108.8000000003</v>
      </c>
      <c r="B81" s="16">
        <f t="shared" ref="B81:E81" si="36">B82+B84</f>
        <v>131848.6</v>
      </c>
      <c r="C81" s="16">
        <f t="shared" si="36"/>
        <v>1110745.8</v>
      </c>
      <c r="D81" s="16">
        <f t="shared" si="36"/>
        <v>335655.1</v>
      </c>
      <c r="E81" s="16">
        <f t="shared" si="36"/>
        <v>8012.6</v>
      </c>
      <c r="F81" s="16">
        <f>SUM(A81:E81)</f>
        <v>5535370.8999999994</v>
      </c>
      <c r="H81" s="16">
        <f>F81+G81</f>
        <v>5535370.8999999994</v>
      </c>
      <c r="I81" s="24" t="s">
        <v>49</v>
      </c>
      <c r="J81" s="40" t="s">
        <v>183</v>
      </c>
      <c r="K81" s="16"/>
      <c r="L81" s="16"/>
      <c r="M81" s="16"/>
      <c r="N81" s="16"/>
      <c r="O81" s="16"/>
      <c r="P81" s="16"/>
      <c r="R81" s="16"/>
    </row>
    <row r="82" spans="1:19">
      <c r="A82" s="16">
        <v>3697324.1</v>
      </c>
      <c r="B82" s="16">
        <v>131848.6</v>
      </c>
      <c r="C82" s="16">
        <v>1134296.2</v>
      </c>
      <c r="D82" s="16">
        <v>335655.1</v>
      </c>
      <c r="E82" s="16">
        <v>8012.6</v>
      </c>
      <c r="F82" s="16">
        <f t="shared" ref="F82:F84" si="37">SUM(A82:E82)</f>
        <v>5307136.5999999996</v>
      </c>
      <c r="G82" s="16"/>
      <c r="H82" s="16">
        <f>F82+G82</f>
        <v>5307136.5999999996</v>
      </c>
      <c r="I82" s="24" t="s">
        <v>35</v>
      </c>
      <c r="J82" s="40" t="s">
        <v>127</v>
      </c>
      <c r="K82" s="16"/>
      <c r="L82" s="16"/>
      <c r="M82" s="16"/>
      <c r="N82" s="16"/>
      <c r="O82" s="16"/>
      <c r="P82" s="16"/>
      <c r="R82" s="16"/>
    </row>
    <row r="83" spans="1:19">
      <c r="A83" s="16">
        <v>2359619.2999999998</v>
      </c>
      <c r="B83" s="16">
        <v>23888.1</v>
      </c>
      <c r="C83" s="16">
        <v>261167.6</v>
      </c>
      <c r="D83" s="16">
        <v>347958.5</v>
      </c>
      <c r="E83" s="16">
        <v>9072.7999999999993</v>
      </c>
      <c r="F83" s="16">
        <f t="shared" si="37"/>
        <v>3001706.3</v>
      </c>
      <c r="G83" s="16"/>
      <c r="H83" s="16">
        <f t="shared" ref="H83:H84" si="38">F83+G83</f>
        <v>3001706.3</v>
      </c>
      <c r="I83" s="24" t="s">
        <v>47</v>
      </c>
      <c r="J83" s="40" t="s">
        <v>178</v>
      </c>
      <c r="K83" s="16"/>
      <c r="L83" s="16"/>
      <c r="M83" s="16"/>
      <c r="N83" s="16"/>
      <c r="O83" s="16"/>
      <c r="P83" s="16"/>
      <c r="R83" s="16"/>
    </row>
    <row r="84" spans="1:19">
      <c r="A84" s="16">
        <v>251784.7</v>
      </c>
      <c r="B84" s="16">
        <v>0</v>
      </c>
      <c r="C84" s="16">
        <v>-23550.400000000001</v>
      </c>
      <c r="D84" s="16">
        <v>0</v>
      </c>
      <c r="E84" s="16">
        <v>0</v>
      </c>
      <c r="F84" s="16">
        <f t="shared" si="37"/>
        <v>228234.30000000002</v>
      </c>
      <c r="G84" s="16"/>
      <c r="H84" s="16">
        <f t="shared" si="38"/>
        <v>228234.30000000002</v>
      </c>
      <c r="I84" s="24" t="s">
        <v>50</v>
      </c>
      <c r="J84" s="40" t="s">
        <v>128</v>
      </c>
      <c r="K84" s="16"/>
      <c r="L84" s="16"/>
      <c r="M84" s="16"/>
      <c r="N84" s="16"/>
      <c r="O84" s="16"/>
      <c r="P84" s="16"/>
      <c r="R84" s="16"/>
    </row>
    <row r="85" spans="1:19">
      <c r="F85" s="16"/>
      <c r="G85" s="16"/>
      <c r="H85" s="16"/>
      <c r="I85" s="24" t="s">
        <v>33</v>
      </c>
      <c r="J85" s="40" t="s">
        <v>179</v>
      </c>
      <c r="K85" s="16">
        <v>12835</v>
      </c>
      <c r="L85" s="16">
        <v>1152089</v>
      </c>
      <c r="M85" s="16">
        <v>58355.5</v>
      </c>
      <c r="N85" s="16">
        <v>0</v>
      </c>
      <c r="O85" s="16">
        <v>0</v>
      </c>
      <c r="P85" s="16">
        <f>SUM(K85:O85)</f>
        <v>1223279.5</v>
      </c>
      <c r="Q85" s="16">
        <v>761.8</v>
      </c>
      <c r="R85" s="16">
        <f>P85+Q85</f>
        <v>1224041.3</v>
      </c>
    </row>
    <row r="86" spans="1:19">
      <c r="I86" s="24" t="s">
        <v>34</v>
      </c>
      <c r="J86" s="40" t="s">
        <v>180</v>
      </c>
      <c r="K86" s="16">
        <v>515.79999999999995</v>
      </c>
      <c r="L86" s="16">
        <v>33.9</v>
      </c>
      <c r="M86" s="16">
        <v>57953.2</v>
      </c>
      <c r="N86" s="16">
        <v>181.9</v>
      </c>
      <c r="O86" s="16">
        <v>0</v>
      </c>
      <c r="P86" s="16">
        <f>SUM(K86:O86)</f>
        <v>58684.799999999996</v>
      </c>
      <c r="Q86" s="16">
        <v>1165356.5</v>
      </c>
      <c r="R86" s="16">
        <f>P86+Q86</f>
        <v>1224041.3</v>
      </c>
      <c r="S86" s="64"/>
    </row>
    <row r="87" spans="1:19" ht="34.5">
      <c r="I87" s="24"/>
      <c r="J87" s="49" t="s">
        <v>184</v>
      </c>
      <c r="K87" s="16">
        <f>K80+K85-K86</f>
        <v>3419307.399999999</v>
      </c>
      <c r="L87" s="16">
        <f t="shared" ref="L87:O87" si="39">L80+L85-L86</f>
        <v>1433563.4000000001</v>
      </c>
      <c r="M87" s="16">
        <f t="shared" si="39"/>
        <v>3209867.6</v>
      </c>
      <c r="N87" s="16">
        <f t="shared" si="39"/>
        <v>-104561.19999999888</v>
      </c>
      <c r="O87" s="16">
        <f t="shared" si="39"/>
        <v>-163227.20000000001</v>
      </c>
      <c r="P87" s="16">
        <f>SUM(K87:O87)</f>
        <v>7794949.9999999991</v>
      </c>
      <c r="R87" s="16">
        <f>P87+Q87</f>
        <v>7794949.9999999991</v>
      </c>
    </row>
    <row r="88" spans="1:19" s="66" customFormat="1" ht="23.25">
      <c r="A88" s="20">
        <f>K87-A81</f>
        <v>-529801.4000000013</v>
      </c>
      <c r="B88" s="20">
        <f>L87-B81</f>
        <v>1301714.8</v>
      </c>
      <c r="C88" s="20">
        <f>M87-C81</f>
        <v>2099121.7999999998</v>
      </c>
      <c r="D88" s="20">
        <f>N87-D81</f>
        <v>-440216.29999999888</v>
      </c>
      <c r="E88" s="20">
        <f>O87-E81</f>
        <v>-171239.80000000002</v>
      </c>
      <c r="F88" s="20">
        <f>SUM(A88:E88)-F22</f>
        <v>1368735.6999999918</v>
      </c>
      <c r="G88" s="20">
        <f>Q17-G14+Q46-G46+Q49-G49+Q56-G56+Q85-Q86</f>
        <v>-1368735.7000000007</v>
      </c>
      <c r="H88" s="20">
        <f>F88+G88</f>
        <v>-8.8475644588470459E-9</v>
      </c>
      <c r="I88" s="53" t="s">
        <v>37</v>
      </c>
      <c r="J88" s="54" t="s">
        <v>181</v>
      </c>
      <c r="K88" s="81"/>
      <c r="L88" s="81"/>
      <c r="M88" s="81"/>
      <c r="N88" s="81"/>
      <c r="O88" s="81"/>
      <c r="P88" s="81"/>
      <c r="Q88" s="23"/>
      <c r="R88" s="23"/>
    </row>
    <row r="90" spans="1:19" ht="22.5">
      <c r="A90" s="68" t="s">
        <v>202</v>
      </c>
    </row>
    <row r="91" spans="1:19">
      <c r="A91" s="69">
        <v>45632</v>
      </c>
    </row>
    <row r="92" spans="1:19">
      <c r="A92" s="70" t="s">
        <v>188</v>
      </c>
      <c r="B92" s="82"/>
      <c r="C92" s="82"/>
      <c r="D92" s="70" t="s">
        <v>199</v>
      </c>
      <c r="E92" s="82"/>
      <c r="F92" s="82"/>
      <c r="G92" s="71" t="s">
        <v>193</v>
      </c>
      <c r="H92" s="82"/>
    </row>
    <row r="93" spans="1:19">
      <c r="A93" s="72" t="s">
        <v>189</v>
      </c>
      <c r="D93" s="72" t="s">
        <v>200</v>
      </c>
      <c r="G93" s="73" t="s">
        <v>190</v>
      </c>
    </row>
    <row r="94" spans="1:19">
      <c r="A94" s="81"/>
      <c r="B94" s="81"/>
      <c r="C94" s="81"/>
      <c r="D94" s="74" t="s">
        <v>57</v>
      </c>
      <c r="E94" s="81"/>
      <c r="F94" s="81"/>
      <c r="G94" s="75" t="s">
        <v>191</v>
      </c>
      <c r="H94" s="81"/>
    </row>
  </sheetData>
  <mergeCells count="28">
    <mergeCell ref="A6:I6"/>
    <mergeCell ref="J6:R6"/>
    <mergeCell ref="H3:H4"/>
    <mergeCell ref="I3:I4"/>
    <mergeCell ref="J3:J4"/>
    <mergeCell ref="R3:R4"/>
    <mergeCell ref="A5:R5"/>
    <mergeCell ref="A25:R25"/>
    <mergeCell ref="A26:I26"/>
    <mergeCell ref="J26:R26"/>
    <mergeCell ref="A32:R32"/>
    <mergeCell ref="A33:I33"/>
    <mergeCell ref="J33:R33"/>
    <mergeCell ref="A43:R43"/>
    <mergeCell ref="A44:I44"/>
    <mergeCell ref="J44:R44"/>
    <mergeCell ref="A53:R53"/>
    <mergeCell ref="A54:I54"/>
    <mergeCell ref="J54:R54"/>
    <mergeCell ref="A78:R78"/>
    <mergeCell ref="A79:I79"/>
    <mergeCell ref="J79:R79"/>
    <mergeCell ref="A66:R66"/>
    <mergeCell ref="A67:I67"/>
    <mergeCell ref="J67:R67"/>
    <mergeCell ref="A71:R71"/>
    <mergeCell ref="A72:I72"/>
    <mergeCell ref="J72:R72"/>
  </mergeCells>
  <pageMargins left="0" right="0" top="0.15748031496062992" bottom="0.19685039370078741" header="0.31496062992125984" footer="0.31496062992125984"/>
  <pageSetup paperSize="9" scale="72" fitToHeight="0" orientation="landscape" r:id="rId1"/>
  <rowBreaks count="1" manualBreakCount="1">
    <brk id="5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7"/>
  <sheetViews>
    <sheetView zoomScaleNormal="100" workbookViewId="0">
      <selection activeCell="A3" sqref="A3"/>
    </sheetView>
  </sheetViews>
  <sheetFormatPr defaultRowHeight="12.75"/>
  <cols>
    <col min="1" max="1" width="123.5703125" style="35" customWidth="1"/>
    <col min="2" max="253" width="9.140625" style="30"/>
    <col min="254" max="254" width="4.7109375" style="30" customWidth="1"/>
    <col min="255" max="255" width="61.28515625" style="30" customWidth="1"/>
    <col min="256" max="256" width="4.85546875" style="30" customWidth="1"/>
    <col min="257" max="257" width="65.140625" style="30" customWidth="1"/>
    <col min="258" max="509" width="9.140625" style="30"/>
    <col min="510" max="510" width="4.7109375" style="30" customWidth="1"/>
    <col min="511" max="511" width="61.28515625" style="30" customWidth="1"/>
    <col min="512" max="512" width="4.85546875" style="30" customWidth="1"/>
    <col min="513" max="513" width="65.140625" style="30" customWidth="1"/>
    <col min="514" max="765" width="9.140625" style="30"/>
    <col min="766" max="766" width="4.7109375" style="30" customWidth="1"/>
    <col min="767" max="767" width="61.28515625" style="30" customWidth="1"/>
    <col min="768" max="768" width="4.85546875" style="30" customWidth="1"/>
    <col min="769" max="769" width="65.140625" style="30" customWidth="1"/>
    <col min="770" max="1021" width="9.140625" style="30"/>
    <col min="1022" max="1022" width="4.7109375" style="30" customWidth="1"/>
    <col min="1023" max="1023" width="61.28515625" style="30" customWidth="1"/>
    <col min="1024" max="1024" width="4.85546875" style="30" customWidth="1"/>
    <col min="1025" max="1025" width="65.140625" style="30" customWidth="1"/>
    <col min="1026" max="1277" width="9.140625" style="30"/>
    <col min="1278" max="1278" width="4.7109375" style="30" customWidth="1"/>
    <col min="1279" max="1279" width="61.28515625" style="30" customWidth="1"/>
    <col min="1280" max="1280" width="4.85546875" style="30" customWidth="1"/>
    <col min="1281" max="1281" width="65.140625" style="30" customWidth="1"/>
    <col min="1282" max="1533" width="9.140625" style="30"/>
    <col min="1534" max="1534" width="4.7109375" style="30" customWidth="1"/>
    <col min="1535" max="1535" width="61.28515625" style="30" customWidth="1"/>
    <col min="1536" max="1536" width="4.85546875" style="30" customWidth="1"/>
    <col min="1537" max="1537" width="65.140625" style="30" customWidth="1"/>
    <col min="1538" max="1789" width="9.140625" style="30"/>
    <col min="1790" max="1790" width="4.7109375" style="30" customWidth="1"/>
    <col min="1791" max="1791" width="61.28515625" style="30" customWidth="1"/>
    <col min="1792" max="1792" width="4.85546875" style="30" customWidth="1"/>
    <col min="1793" max="1793" width="65.140625" style="30" customWidth="1"/>
    <col min="1794" max="2045" width="9.140625" style="30"/>
    <col min="2046" max="2046" width="4.7109375" style="30" customWidth="1"/>
    <col min="2047" max="2047" width="61.28515625" style="30" customWidth="1"/>
    <col min="2048" max="2048" width="4.85546875" style="30" customWidth="1"/>
    <col min="2049" max="2049" width="65.140625" style="30" customWidth="1"/>
    <col min="2050" max="2301" width="9.140625" style="30"/>
    <col min="2302" max="2302" width="4.7109375" style="30" customWidth="1"/>
    <col min="2303" max="2303" width="61.28515625" style="30" customWidth="1"/>
    <col min="2304" max="2304" width="4.85546875" style="30" customWidth="1"/>
    <col min="2305" max="2305" width="65.140625" style="30" customWidth="1"/>
    <col min="2306" max="2557" width="9.140625" style="30"/>
    <col min="2558" max="2558" width="4.7109375" style="30" customWidth="1"/>
    <col min="2559" max="2559" width="61.28515625" style="30" customWidth="1"/>
    <col min="2560" max="2560" width="4.85546875" style="30" customWidth="1"/>
    <col min="2561" max="2561" width="65.140625" style="30" customWidth="1"/>
    <col min="2562" max="2813" width="9.140625" style="30"/>
    <col min="2814" max="2814" width="4.7109375" style="30" customWidth="1"/>
    <col min="2815" max="2815" width="61.28515625" style="30" customWidth="1"/>
    <col min="2816" max="2816" width="4.85546875" style="30" customWidth="1"/>
    <col min="2817" max="2817" width="65.140625" style="30" customWidth="1"/>
    <col min="2818" max="3069" width="9.140625" style="30"/>
    <col min="3070" max="3070" width="4.7109375" style="30" customWidth="1"/>
    <col min="3071" max="3071" width="61.28515625" style="30" customWidth="1"/>
    <col min="3072" max="3072" width="4.85546875" style="30" customWidth="1"/>
    <col min="3073" max="3073" width="65.140625" style="30" customWidth="1"/>
    <col min="3074" max="3325" width="9.140625" style="30"/>
    <col min="3326" max="3326" width="4.7109375" style="30" customWidth="1"/>
    <col min="3327" max="3327" width="61.28515625" style="30" customWidth="1"/>
    <col min="3328" max="3328" width="4.85546875" style="30" customWidth="1"/>
    <col min="3329" max="3329" width="65.140625" style="30" customWidth="1"/>
    <col min="3330" max="3581" width="9.140625" style="30"/>
    <col min="3582" max="3582" width="4.7109375" style="30" customWidth="1"/>
    <col min="3583" max="3583" width="61.28515625" style="30" customWidth="1"/>
    <col min="3584" max="3584" width="4.85546875" style="30" customWidth="1"/>
    <col min="3585" max="3585" width="65.140625" style="30" customWidth="1"/>
    <col min="3586" max="3837" width="9.140625" style="30"/>
    <col min="3838" max="3838" width="4.7109375" style="30" customWidth="1"/>
    <col min="3839" max="3839" width="61.28515625" style="30" customWidth="1"/>
    <col min="3840" max="3840" width="4.85546875" style="30" customWidth="1"/>
    <col min="3841" max="3841" width="65.140625" style="30" customWidth="1"/>
    <col min="3842" max="4093" width="9.140625" style="30"/>
    <col min="4094" max="4094" width="4.7109375" style="30" customWidth="1"/>
    <col min="4095" max="4095" width="61.28515625" style="30" customWidth="1"/>
    <col min="4096" max="4096" width="4.85546875" style="30" customWidth="1"/>
    <col min="4097" max="4097" width="65.140625" style="30" customWidth="1"/>
    <col min="4098" max="4349" width="9.140625" style="30"/>
    <col min="4350" max="4350" width="4.7109375" style="30" customWidth="1"/>
    <col min="4351" max="4351" width="61.28515625" style="30" customWidth="1"/>
    <col min="4352" max="4352" width="4.85546875" style="30" customWidth="1"/>
    <col min="4353" max="4353" width="65.140625" style="30" customWidth="1"/>
    <col min="4354" max="4605" width="9.140625" style="30"/>
    <col min="4606" max="4606" width="4.7109375" style="30" customWidth="1"/>
    <col min="4607" max="4607" width="61.28515625" style="30" customWidth="1"/>
    <col min="4608" max="4608" width="4.85546875" style="30" customWidth="1"/>
    <col min="4609" max="4609" width="65.140625" style="30" customWidth="1"/>
    <col min="4610" max="4861" width="9.140625" style="30"/>
    <col min="4862" max="4862" width="4.7109375" style="30" customWidth="1"/>
    <col min="4863" max="4863" width="61.28515625" style="30" customWidth="1"/>
    <col min="4864" max="4864" width="4.85546875" style="30" customWidth="1"/>
    <col min="4865" max="4865" width="65.140625" style="30" customWidth="1"/>
    <col min="4866" max="5117" width="9.140625" style="30"/>
    <col min="5118" max="5118" width="4.7109375" style="30" customWidth="1"/>
    <col min="5119" max="5119" width="61.28515625" style="30" customWidth="1"/>
    <col min="5120" max="5120" width="4.85546875" style="30" customWidth="1"/>
    <col min="5121" max="5121" width="65.140625" style="30" customWidth="1"/>
    <col min="5122" max="5373" width="9.140625" style="30"/>
    <col min="5374" max="5374" width="4.7109375" style="30" customWidth="1"/>
    <col min="5375" max="5375" width="61.28515625" style="30" customWidth="1"/>
    <col min="5376" max="5376" width="4.85546875" style="30" customWidth="1"/>
    <col min="5377" max="5377" width="65.140625" style="30" customWidth="1"/>
    <col min="5378" max="5629" width="9.140625" style="30"/>
    <col min="5630" max="5630" width="4.7109375" style="30" customWidth="1"/>
    <col min="5631" max="5631" width="61.28515625" style="30" customWidth="1"/>
    <col min="5632" max="5632" width="4.85546875" style="30" customWidth="1"/>
    <col min="5633" max="5633" width="65.140625" style="30" customWidth="1"/>
    <col min="5634" max="5885" width="9.140625" style="30"/>
    <col min="5886" max="5886" width="4.7109375" style="30" customWidth="1"/>
    <col min="5887" max="5887" width="61.28515625" style="30" customWidth="1"/>
    <col min="5888" max="5888" width="4.85546875" style="30" customWidth="1"/>
    <col min="5889" max="5889" width="65.140625" style="30" customWidth="1"/>
    <col min="5890" max="6141" width="9.140625" style="30"/>
    <col min="6142" max="6142" width="4.7109375" style="30" customWidth="1"/>
    <col min="6143" max="6143" width="61.28515625" style="30" customWidth="1"/>
    <col min="6144" max="6144" width="4.85546875" style="30" customWidth="1"/>
    <col min="6145" max="6145" width="65.140625" style="30" customWidth="1"/>
    <col min="6146" max="6397" width="9.140625" style="30"/>
    <col min="6398" max="6398" width="4.7109375" style="30" customWidth="1"/>
    <col min="6399" max="6399" width="61.28515625" style="30" customWidth="1"/>
    <col min="6400" max="6400" width="4.85546875" style="30" customWidth="1"/>
    <col min="6401" max="6401" width="65.140625" style="30" customWidth="1"/>
    <col min="6402" max="6653" width="9.140625" style="30"/>
    <col min="6654" max="6654" width="4.7109375" style="30" customWidth="1"/>
    <col min="6655" max="6655" width="61.28515625" style="30" customWidth="1"/>
    <col min="6656" max="6656" width="4.85546875" style="30" customWidth="1"/>
    <col min="6657" max="6657" width="65.140625" style="30" customWidth="1"/>
    <col min="6658" max="6909" width="9.140625" style="30"/>
    <col min="6910" max="6910" width="4.7109375" style="30" customWidth="1"/>
    <col min="6911" max="6911" width="61.28515625" style="30" customWidth="1"/>
    <col min="6912" max="6912" width="4.85546875" style="30" customWidth="1"/>
    <col min="6913" max="6913" width="65.140625" style="30" customWidth="1"/>
    <col min="6914" max="7165" width="9.140625" style="30"/>
    <col min="7166" max="7166" width="4.7109375" style="30" customWidth="1"/>
    <col min="7167" max="7167" width="61.28515625" style="30" customWidth="1"/>
    <col min="7168" max="7168" width="4.85546875" style="30" customWidth="1"/>
    <col min="7169" max="7169" width="65.140625" style="30" customWidth="1"/>
    <col min="7170" max="7421" width="9.140625" style="30"/>
    <col min="7422" max="7422" width="4.7109375" style="30" customWidth="1"/>
    <col min="7423" max="7423" width="61.28515625" style="30" customWidth="1"/>
    <col min="7424" max="7424" width="4.85546875" style="30" customWidth="1"/>
    <col min="7425" max="7425" width="65.140625" style="30" customWidth="1"/>
    <col min="7426" max="7677" width="9.140625" style="30"/>
    <col min="7678" max="7678" width="4.7109375" style="30" customWidth="1"/>
    <col min="7679" max="7679" width="61.28515625" style="30" customWidth="1"/>
    <col min="7680" max="7680" width="4.85546875" style="30" customWidth="1"/>
    <col min="7681" max="7681" width="65.140625" style="30" customWidth="1"/>
    <col min="7682" max="7933" width="9.140625" style="30"/>
    <col min="7934" max="7934" width="4.7109375" style="30" customWidth="1"/>
    <col min="7935" max="7935" width="61.28515625" style="30" customWidth="1"/>
    <col min="7936" max="7936" width="4.85546875" style="30" customWidth="1"/>
    <col min="7937" max="7937" width="65.140625" style="30" customWidth="1"/>
    <col min="7938" max="8189" width="9.140625" style="30"/>
    <col min="8190" max="8190" width="4.7109375" style="30" customWidth="1"/>
    <col min="8191" max="8191" width="61.28515625" style="30" customWidth="1"/>
    <col min="8192" max="8192" width="4.85546875" style="30" customWidth="1"/>
    <col min="8193" max="8193" width="65.140625" style="30" customWidth="1"/>
    <col min="8194" max="8445" width="9.140625" style="30"/>
    <col min="8446" max="8446" width="4.7109375" style="30" customWidth="1"/>
    <col min="8447" max="8447" width="61.28515625" style="30" customWidth="1"/>
    <col min="8448" max="8448" width="4.85546875" style="30" customWidth="1"/>
    <col min="8449" max="8449" width="65.140625" style="30" customWidth="1"/>
    <col min="8450" max="8701" width="9.140625" style="30"/>
    <col min="8702" max="8702" width="4.7109375" style="30" customWidth="1"/>
    <col min="8703" max="8703" width="61.28515625" style="30" customWidth="1"/>
    <col min="8704" max="8704" width="4.85546875" style="30" customWidth="1"/>
    <col min="8705" max="8705" width="65.140625" style="30" customWidth="1"/>
    <col min="8706" max="8957" width="9.140625" style="30"/>
    <col min="8958" max="8958" width="4.7109375" style="30" customWidth="1"/>
    <col min="8959" max="8959" width="61.28515625" style="30" customWidth="1"/>
    <col min="8960" max="8960" width="4.85546875" style="30" customWidth="1"/>
    <col min="8961" max="8961" width="65.140625" style="30" customWidth="1"/>
    <col min="8962" max="9213" width="9.140625" style="30"/>
    <col min="9214" max="9214" width="4.7109375" style="30" customWidth="1"/>
    <col min="9215" max="9215" width="61.28515625" style="30" customWidth="1"/>
    <col min="9216" max="9216" width="4.85546875" style="30" customWidth="1"/>
    <col min="9217" max="9217" width="65.140625" style="30" customWidth="1"/>
    <col min="9218" max="9469" width="9.140625" style="30"/>
    <col min="9470" max="9470" width="4.7109375" style="30" customWidth="1"/>
    <col min="9471" max="9471" width="61.28515625" style="30" customWidth="1"/>
    <col min="9472" max="9472" width="4.85546875" style="30" customWidth="1"/>
    <col min="9473" max="9473" width="65.140625" style="30" customWidth="1"/>
    <col min="9474" max="9725" width="9.140625" style="30"/>
    <col min="9726" max="9726" width="4.7109375" style="30" customWidth="1"/>
    <col min="9727" max="9727" width="61.28515625" style="30" customWidth="1"/>
    <col min="9728" max="9728" width="4.85546875" style="30" customWidth="1"/>
    <col min="9729" max="9729" width="65.140625" style="30" customWidth="1"/>
    <col min="9730" max="9981" width="9.140625" style="30"/>
    <col min="9982" max="9982" width="4.7109375" style="30" customWidth="1"/>
    <col min="9983" max="9983" width="61.28515625" style="30" customWidth="1"/>
    <col min="9984" max="9984" width="4.85546875" style="30" customWidth="1"/>
    <col min="9985" max="9985" width="65.140625" style="30" customWidth="1"/>
    <col min="9986" max="10237" width="9.140625" style="30"/>
    <col min="10238" max="10238" width="4.7109375" style="30" customWidth="1"/>
    <col min="10239" max="10239" width="61.28515625" style="30" customWidth="1"/>
    <col min="10240" max="10240" width="4.85546875" style="30" customWidth="1"/>
    <col min="10241" max="10241" width="65.140625" style="30" customWidth="1"/>
    <col min="10242" max="10493" width="9.140625" style="30"/>
    <col min="10494" max="10494" width="4.7109375" style="30" customWidth="1"/>
    <col min="10495" max="10495" width="61.28515625" style="30" customWidth="1"/>
    <col min="10496" max="10496" width="4.85546875" style="30" customWidth="1"/>
    <col min="10497" max="10497" width="65.140625" style="30" customWidth="1"/>
    <col min="10498" max="10749" width="9.140625" style="30"/>
    <col min="10750" max="10750" width="4.7109375" style="30" customWidth="1"/>
    <col min="10751" max="10751" width="61.28515625" style="30" customWidth="1"/>
    <col min="10752" max="10752" width="4.85546875" style="30" customWidth="1"/>
    <col min="10753" max="10753" width="65.140625" style="30" customWidth="1"/>
    <col min="10754" max="11005" width="9.140625" style="30"/>
    <col min="11006" max="11006" width="4.7109375" style="30" customWidth="1"/>
    <col min="11007" max="11007" width="61.28515625" style="30" customWidth="1"/>
    <col min="11008" max="11008" width="4.85546875" style="30" customWidth="1"/>
    <col min="11009" max="11009" width="65.140625" style="30" customWidth="1"/>
    <col min="11010" max="11261" width="9.140625" style="30"/>
    <col min="11262" max="11262" width="4.7109375" style="30" customWidth="1"/>
    <col min="11263" max="11263" width="61.28515625" style="30" customWidth="1"/>
    <col min="11264" max="11264" width="4.85546875" style="30" customWidth="1"/>
    <col min="11265" max="11265" width="65.140625" style="30" customWidth="1"/>
    <col min="11266" max="11517" width="9.140625" style="30"/>
    <col min="11518" max="11518" width="4.7109375" style="30" customWidth="1"/>
    <col min="11519" max="11519" width="61.28515625" style="30" customWidth="1"/>
    <col min="11520" max="11520" width="4.85546875" style="30" customWidth="1"/>
    <col min="11521" max="11521" width="65.140625" style="30" customWidth="1"/>
    <col min="11522" max="11773" width="9.140625" style="30"/>
    <col min="11774" max="11774" width="4.7109375" style="30" customWidth="1"/>
    <col min="11775" max="11775" width="61.28515625" style="30" customWidth="1"/>
    <col min="11776" max="11776" width="4.85546875" style="30" customWidth="1"/>
    <col min="11777" max="11777" width="65.140625" style="30" customWidth="1"/>
    <col min="11778" max="12029" width="9.140625" style="30"/>
    <col min="12030" max="12030" width="4.7109375" style="30" customWidth="1"/>
    <col min="12031" max="12031" width="61.28515625" style="30" customWidth="1"/>
    <col min="12032" max="12032" width="4.85546875" style="30" customWidth="1"/>
    <col min="12033" max="12033" width="65.140625" style="30" customWidth="1"/>
    <col min="12034" max="12285" width="9.140625" style="30"/>
    <col min="12286" max="12286" width="4.7109375" style="30" customWidth="1"/>
    <col min="12287" max="12287" width="61.28515625" style="30" customWidth="1"/>
    <col min="12288" max="12288" width="4.85546875" style="30" customWidth="1"/>
    <col min="12289" max="12289" width="65.140625" style="30" customWidth="1"/>
    <col min="12290" max="12541" width="9.140625" style="30"/>
    <col min="12542" max="12542" width="4.7109375" style="30" customWidth="1"/>
    <col min="12543" max="12543" width="61.28515625" style="30" customWidth="1"/>
    <col min="12544" max="12544" width="4.85546875" style="30" customWidth="1"/>
    <col min="12545" max="12545" width="65.140625" style="30" customWidth="1"/>
    <col min="12546" max="12797" width="9.140625" style="30"/>
    <col min="12798" max="12798" width="4.7109375" style="30" customWidth="1"/>
    <col min="12799" max="12799" width="61.28515625" style="30" customWidth="1"/>
    <col min="12800" max="12800" width="4.85546875" style="30" customWidth="1"/>
    <col min="12801" max="12801" width="65.140625" style="30" customWidth="1"/>
    <col min="12802" max="13053" width="9.140625" style="30"/>
    <col min="13054" max="13054" width="4.7109375" style="30" customWidth="1"/>
    <col min="13055" max="13055" width="61.28515625" style="30" customWidth="1"/>
    <col min="13056" max="13056" width="4.85546875" style="30" customWidth="1"/>
    <col min="13057" max="13057" width="65.140625" style="30" customWidth="1"/>
    <col min="13058" max="13309" width="9.140625" style="30"/>
    <col min="13310" max="13310" width="4.7109375" style="30" customWidth="1"/>
    <col min="13311" max="13311" width="61.28515625" style="30" customWidth="1"/>
    <col min="13312" max="13312" width="4.85546875" style="30" customWidth="1"/>
    <col min="13313" max="13313" width="65.140625" style="30" customWidth="1"/>
    <col min="13314" max="13565" width="9.140625" style="30"/>
    <col min="13566" max="13566" width="4.7109375" style="30" customWidth="1"/>
    <col min="13567" max="13567" width="61.28515625" style="30" customWidth="1"/>
    <col min="13568" max="13568" width="4.85546875" style="30" customWidth="1"/>
    <col min="13569" max="13569" width="65.140625" style="30" customWidth="1"/>
    <col min="13570" max="13821" width="9.140625" style="30"/>
    <col min="13822" max="13822" width="4.7109375" style="30" customWidth="1"/>
    <col min="13823" max="13823" width="61.28515625" style="30" customWidth="1"/>
    <col min="13824" max="13824" width="4.85546875" style="30" customWidth="1"/>
    <col min="13825" max="13825" width="65.140625" style="30" customWidth="1"/>
    <col min="13826" max="14077" width="9.140625" style="30"/>
    <col min="14078" max="14078" width="4.7109375" style="30" customWidth="1"/>
    <col min="14079" max="14079" width="61.28515625" style="30" customWidth="1"/>
    <col min="14080" max="14080" width="4.85546875" style="30" customWidth="1"/>
    <col min="14081" max="14081" width="65.140625" style="30" customWidth="1"/>
    <col min="14082" max="14333" width="9.140625" style="30"/>
    <col min="14334" max="14334" width="4.7109375" style="30" customWidth="1"/>
    <col min="14335" max="14335" width="61.28515625" style="30" customWidth="1"/>
    <col min="14336" max="14336" width="4.85546875" style="30" customWidth="1"/>
    <col min="14337" max="14337" width="65.140625" style="30" customWidth="1"/>
    <col min="14338" max="14589" width="9.140625" style="30"/>
    <col min="14590" max="14590" width="4.7109375" style="30" customWidth="1"/>
    <col min="14591" max="14591" width="61.28515625" style="30" customWidth="1"/>
    <col min="14592" max="14592" width="4.85546875" style="30" customWidth="1"/>
    <col min="14593" max="14593" width="65.140625" style="30" customWidth="1"/>
    <col min="14594" max="14845" width="9.140625" style="30"/>
    <col min="14846" max="14846" width="4.7109375" style="30" customWidth="1"/>
    <col min="14847" max="14847" width="61.28515625" style="30" customWidth="1"/>
    <col min="14848" max="14848" width="4.85546875" style="30" customWidth="1"/>
    <col min="14849" max="14849" width="65.140625" style="30" customWidth="1"/>
    <col min="14850" max="15101" width="9.140625" style="30"/>
    <col min="15102" max="15102" width="4.7109375" style="30" customWidth="1"/>
    <col min="15103" max="15103" width="61.28515625" style="30" customWidth="1"/>
    <col min="15104" max="15104" width="4.85546875" style="30" customWidth="1"/>
    <col min="15105" max="15105" width="65.140625" style="30" customWidth="1"/>
    <col min="15106" max="15357" width="9.140625" style="30"/>
    <col min="15358" max="15358" width="4.7109375" style="30" customWidth="1"/>
    <col min="15359" max="15359" width="61.28515625" style="30" customWidth="1"/>
    <col min="15360" max="15360" width="4.85546875" style="30" customWidth="1"/>
    <col min="15361" max="15361" width="65.140625" style="30" customWidth="1"/>
    <col min="15362" max="15613" width="9.140625" style="30"/>
    <col min="15614" max="15614" width="4.7109375" style="30" customWidth="1"/>
    <col min="15615" max="15615" width="61.28515625" style="30" customWidth="1"/>
    <col min="15616" max="15616" width="4.85546875" style="30" customWidth="1"/>
    <col min="15617" max="15617" width="65.140625" style="30" customWidth="1"/>
    <col min="15618" max="15869" width="9.140625" style="30"/>
    <col min="15870" max="15870" width="4.7109375" style="30" customWidth="1"/>
    <col min="15871" max="15871" width="61.28515625" style="30" customWidth="1"/>
    <col min="15872" max="15872" width="4.85546875" style="30" customWidth="1"/>
    <col min="15873" max="15873" width="65.140625" style="30" customWidth="1"/>
    <col min="15874" max="16125" width="9.140625" style="30"/>
    <col min="16126" max="16126" width="4.7109375" style="30" customWidth="1"/>
    <col min="16127" max="16127" width="61.28515625" style="30" customWidth="1"/>
    <col min="16128" max="16128" width="4.85546875" style="30" customWidth="1"/>
    <col min="16129" max="16129" width="65.140625" style="30" customWidth="1"/>
    <col min="16130" max="16384" width="9.140625" style="30"/>
  </cols>
  <sheetData>
    <row r="2" spans="1:11">
      <c r="A2" s="29" t="s">
        <v>58</v>
      </c>
    </row>
    <row r="4" spans="1:11" ht="63.75">
      <c r="A4" s="31" t="s">
        <v>201</v>
      </c>
    </row>
    <row r="5" spans="1:11" ht="38.25">
      <c r="A5" s="32" t="s">
        <v>59</v>
      </c>
    </row>
    <row r="6" spans="1:11" ht="25.5">
      <c r="A6" s="32" t="s">
        <v>60</v>
      </c>
    </row>
    <row r="7" spans="1:11">
      <c r="A7" s="32" t="s">
        <v>61</v>
      </c>
    </row>
    <row r="8" spans="1:11" ht="25.5">
      <c r="A8" s="33" t="s">
        <v>62</v>
      </c>
    </row>
    <row r="9" spans="1:11">
      <c r="A9" s="33" t="s">
        <v>63</v>
      </c>
    </row>
    <row r="10" spans="1:11" ht="25.5">
      <c r="A10" s="33" t="s">
        <v>64</v>
      </c>
    </row>
    <row r="11" spans="1:11" ht="25.5">
      <c r="A11" s="33" t="s">
        <v>65</v>
      </c>
    </row>
    <row r="12" spans="1:11" ht="25.5">
      <c r="A12" s="33" t="s">
        <v>66</v>
      </c>
      <c r="K12" s="28"/>
    </row>
    <row r="13" spans="1:11" ht="25.5">
      <c r="A13" s="33" t="s">
        <v>67</v>
      </c>
    </row>
    <row r="14" spans="1:11" ht="25.5">
      <c r="A14" s="34" t="s">
        <v>68</v>
      </c>
    </row>
    <row r="15" spans="1:11" ht="25.5">
      <c r="A15" s="34" t="s">
        <v>69</v>
      </c>
    </row>
    <row r="16" spans="1:11" ht="38.25">
      <c r="A16" s="34" t="s">
        <v>70</v>
      </c>
    </row>
    <row r="17" spans="1:1" ht="25.5">
      <c r="A17" s="34" t="s">
        <v>71</v>
      </c>
    </row>
    <row r="18" spans="1:1" ht="25.5">
      <c r="A18" s="34" t="s">
        <v>72</v>
      </c>
    </row>
    <row r="19" spans="1:1" ht="25.5">
      <c r="A19" s="34" t="s">
        <v>73</v>
      </c>
    </row>
    <row r="20" spans="1:1" ht="25.5">
      <c r="A20" s="34" t="s">
        <v>74</v>
      </c>
    </row>
    <row r="21" spans="1:1" ht="51">
      <c r="A21" s="34" t="s">
        <v>75</v>
      </c>
    </row>
    <row r="22" spans="1:1" ht="25.5">
      <c r="A22" s="34" t="s">
        <v>76</v>
      </c>
    </row>
    <row r="23" spans="1:1" ht="25.5">
      <c r="A23" s="34" t="s">
        <v>77</v>
      </c>
    </row>
    <row r="24" spans="1:1" ht="25.5">
      <c r="A24" s="34" t="s">
        <v>78</v>
      </c>
    </row>
    <row r="25" spans="1:1" ht="25.5">
      <c r="A25" s="34" t="s">
        <v>79</v>
      </c>
    </row>
    <row r="26" spans="1:1" ht="25.5">
      <c r="A26" s="34" t="s">
        <v>80</v>
      </c>
    </row>
    <row r="27" spans="1:1" ht="25.5">
      <c r="A27" s="34" t="s">
        <v>81</v>
      </c>
    </row>
    <row r="28" spans="1:1" ht="25.5">
      <c r="A28" s="34" t="s">
        <v>82</v>
      </c>
    </row>
    <row r="29" spans="1:1" ht="38.25">
      <c r="A29" s="34" t="s">
        <v>83</v>
      </c>
    </row>
    <row r="30" spans="1:1" ht="25.5">
      <c r="A30" s="34" t="s">
        <v>84</v>
      </c>
    </row>
    <row r="31" spans="1:1" ht="51">
      <c r="A31" s="34" t="s">
        <v>85</v>
      </c>
    </row>
    <row r="32" spans="1:1" ht="38.25">
      <c r="A32" s="31" t="s">
        <v>86</v>
      </c>
    </row>
    <row r="33" spans="1:1" ht="25.5">
      <c r="A33" s="34" t="s">
        <v>87</v>
      </c>
    </row>
    <row r="34" spans="1:1">
      <c r="A34" s="34" t="s">
        <v>88</v>
      </c>
    </row>
    <row r="35" spans="1:1" ht="25.5">
      <c r="A35" s="34" t="s">
        <v>89</v>
      </c>
    </row>
    <row r="36" spans="1:1" ht="38.25">
      <c r="A36" s="34" t="s">
        <v>90</v>
      </c>
    </row>
    <row r="37" spans="1:1" ht="25.5">
      <c r="A37" s="34" t="s">
        <v>91</v>
      </c>
    </row>
    <row r="38" spans="1:1">
      <c r="A38" s="34" t="s">
        <v>92</v>
      </c>
    </row>
    <row r="39" spans="1:1" ht="25.5">
      <c r="A39" s="34" t="s">
        <v>93</v>
      </c>
    </row>
    <row r="40" spans="1:1" ht="38.25">
      <c r="A40" s="34" t="s">
        <v>94</v>
      </c>
    </row>
    <row r="41" spans="1:1">
      <c r="A41" s="34" t="s">
        <v>95</v>
      </c>
    </row>
    <row r="87" ht="22.5" customHeight="1"/>
  </sheetData>
  <pageMargins left="0.70866141732283472" right="0.70866141732283472" top="0.74803149606299213" bottom="0.74803149606299213"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7"/>
  <sheetViews>
    <sheetView zoomScaleNormal="100" workbookViewId="0">
      <selection activeCell="N5" sqref="N5"/>
    </sheetView>
  </sheetViews>
  <sheetFormatPr defaultRowHeight="15"/>
  <cols>
    <col min="1" max="1" width="29" style="27" customWidth="1"/>
    <col min="2" max="9" width="12.85546875" style="27" customWidth="1"/>
    <col min="10" max="14" width="13" style="27" customWidth="1"/>
    <col min="15" max="15" width="13.7109375" style="27" customWidth="1"/>
    <col min="16" max="16384" width="9.140625" style="56"/>
  </cols>
  <sheetData>
    <row r="1" spans="1:15">
      <c r="M1" s="57"/>
      <c r="O1" s="57" t="s">
        <v>96</v>
      </c>
    </row>
    <row r="2" spans="1:15">
      <c r="A2" s="58"/>
      <c r="B2" s="25">
        <v>2010</v>
      </c>
      <c r="C2" s="25">
        <v>2011</v>
      </c>
      <c r="D2" s="25">
        <v>2012</v>
      </c>
      <c r="E2" s="25">
        <v>2013</v>
      </c>
      <c r="F2" s="25">
        <v>2014</v>
      </c>
      <c r="G2" s="25">
        <v>2015</v>
      </c>
      <c r="H2" s="25">
        <v>2016</v>
      </c>
      <c r="I2" s="25">
        <v>2017</v>
      </c>
      <c r="J2" s="25">
        <v>2018</v>
      </c>
      <c r="K2" s="25">
        <v>2019</v>
      </c>
      <c r="L2" s="25">
        <v>2020</v>
      </c>
      <c r="M2" s="25">
        <v>2021</v>
      </c>
      <c r="N2" s="25">
        <v>2022</v>
      </c>
      <c r="O2" s="25">
        <v>2023</v>
      </c>
    </row>
    <row r="3" spans="1:15" ht="13.5" customHeight="1">
      <c r="A3" s="83" t="str">
        <f>'[10]2018'!J29</f>
        <v>Gross value added</v>
      </c>
      <c r="B3" s="26">
        <v>20649031.600000001</v>
      </c>
      <c r="C3" s="26">
        <v>25741874.800000001</v>
      </c>
      <c r="D3" s="26">
        <v>28528090.100000005</v>
      </c>
      <c r="E3" s="26">
        <v>32896601</v>
      </c>
      <c r="F3" s="26">
        <v>36651572.199999996</v>
      </c>
      <c r="G3" s="26">
        <v>38783900.399999999</v>
      </c>
      <c r="H3" s="26">
        <v>44337585.500000007</v>
      </c>
      <c r="I3" s="26">
        <v>51195859.299999997</v>
      </c>
      <c r="J3" s="26">
        <v>57706553.299999997</v>
      </c>
      <c r="K3" s="26">
        <v>64681604.799999997</v>
      </c>
      <c r="L3" s="26">
        <v>66828235.100000009</v>
      </c>
      <c r="M3" s="26">
        <v>79096070.299999997</v>
      </c>
      <c r="N3" s="26">
        <v>96367515.499999985</v>
      </c>
      <c r="O3" s="26">
        <v>110601119</v>
      </c>
    </row>
    <row r="4" spans="1:15" ht="13.5" customHeight="1">
      <c r="A4" s="83" t="str">
        <f>'[10]2018'!J23</f>
        <v>Gross domestic product</v>
      </c>
      <c r="B4" s="26">
        <v>21815517</v>
      </c>
      <c r="C4" s="26">
        <v>28243052.699999996</v>
      </c>
      <c r="D4" s="26">
        <v>31015186.599999998</v>
      </c>
      <c r="E4" s="26">
        <v>35999025.099999994</v>
      </c>
      <c r="F4" s="26">
        <v>39675832.900000006</v>
      </c>
      <c r="G4" s="26">
        <v>40884133.599999987</v>
      </c>
      <c r="H4" s="26">
        <v>46971149.999999993</v>
      </c>
      <c r="I4" s="26">
        <v>54378857.79999999</v>
      </c>
      <c r="J4" s="26">
        <v>61819536.399999991</v>
      </c>
      <c r="K4" s="26">
        <v>69532626.499999985</v>
      </c>
      <c r="L4" s="26">
        <v>70649033.200000003</v>
      </c>
      <c r="M4" s="26">
        <v>83951587.899999976</v>
      </c>
      <c r="N4" s="87">
        <v>103765518.2</v>
      </c>
      <c r="O4" s="26">
        <v>119442289.70000002</v>
      </c>
    </row>
    <row r="5" spans="1:15" ht="25.5" customHeight="1">
      <c r="A5" s="83" t="str">
        <f>'[10]2018'!J40</f>
        <v>Operating surplus and Mixed income, gross</v>
      </c>
      <c r="B5" s="26">
        <v>12871558.500000002</v>
      </c>
      <c r="C5" s="26">
        <v>16229763.4</v>
      </c>
      <c r="D5" s="26">
        <v>18067149.300000001</v>
      </c>
      <c r="E5" s="26">
        <v>21421614.400000002</v>
      </c>
      <c r="F5" s="26">
        <v>23720002.499999993</v>
      </c>
      <c r="G5" s="26">
        <v>25159999.200000003</v>
      </c>
      <c r="H5" s="26">
        <v>29394888.600296423</v>
      </c>
      <c r="I5" s="26">
        <v>33983957.500000007</v>
      </c>
      <c r="J5" s="26">
        <v>38267484.399999999</v>
      </c>
      <c r="K5" s="26">
        <v>42761290.499999993</v>
      </c>
      <c r="L5" s="26">
        <v>43469005.600000001</v>
      </c>
      <c r="M5" s="26">
        <v>51645119.899999999</v>
      </c>
      <c r="N5" s="26">
        <v>63306234.799999982</v>
      </c>
      <c r="O5" s="26">
        <v>72605056.800000012</v>
      </c>
    </row>
    <row r="6" spans="1:15" ht="13.5" customHeight="1">
      <c r="A6" s="83" t="str">
        <f>'[10]2018'!J49</f>
        <v>National income, gross</v>
      </c>
      <c r="B6" s="26">
        <v>18961122.899999999</v>
      </c>
      <c r="C6" s="26">
        <v>24178160.900000002</v>
      </c>
      <c r="D6" s="26">
        <v>26824522.600000005</v>
      </c>
      <c r="E6" s="26">
        <v>32173156.999999996</v>
      </c>
      <c r="F6" s="26">
        <v>35619179.899999999</v>
      </c>
      <c r="G6" s="26">
        <v>38436538.199999996</v>
      </c>
      <c r="H6" s="26">
        <v>42520767.40029642</v>
      </c>
      <c r="I6" s="26">
        <v>48389209.5</v>
      </c>
      <c r="J6" s="26">
        <v>54188054.5</v>
      </c>
      <c r="K6" s="26">
        <v>60714735.199999988</v>
      </c>
      <c r="L6" s="26">
        <v>64380110.699999996</v>
      </c>
      <c r="M6" s="26">
        <v>73565488.5</v>
      </c>
      <c r="N6" s="26">
        <v>91782795.299999982</v>
      </c>
      <c r="O6" s="26">
        <v>107439711.39999999</v>
      </c>
    </row>
    <row r="7" spans="1:15" ht="13.5" customHeight="1">
      <c r="A7" s="83" t="str">
        <f>'[10]2018'!J63</f>
        <v>Disposable income, gross</v>
      </c>
      <c r="B7" s="26">
        <v>18889111</v>
      </c>
      <c r="C7" s="26">
        <v>24139088.800000001</v>
      </c>
      <c r="D7" s="26">
        <v>26668924.200000003</v>
      </c>
      <c r="E7" s="26">
        <v>31925395.299999997</v>
      </c>
      <c r="F7" s="26">
        <v>35314270.599999994</v>
      </c>
      <c r="G7" s="26">
        <v>38115418.79999999</v>
      </c>
      <c r="H7" s="26">
        <v>42386074.553567462</v>
      </c>
      <c r="I7" s="26">
        <v>48355478.600000001</v>
      </c>
      <c r="J7" s="26">
        <v>54512287.399999999</v>
      </c>
      <c r="K7" s="26">
        <v>61114519.199999996</v>
      </c>
      <c r="L7" s="26">
        <v>64951498.399999999</v>
      </c>
      <c r="M7" s="26">
        <v>73295142.500000015</v>
      </c>
      <c r="N7" s="26">
        <v>91300066.899999976</v>
      </c>
      <c r="O7" s="26">
        <v>106967044.90000001</v>
      </c>
    </row>
    <row r="8" spans="1:15" ht="13.5" customHeight="1">
      <c r="A8" s="83" t="str">
        <f>'[10]2018'!J75</f>
        <v>Saving, gross</v>
      </c>
      <c r="B8" s="26">
        <v>6630355.2999999998</v>
      </c>
      <c r="C8" s="26">
        <v>9264302</v>
      </c>
      <c r="D8" s="26">
        <v>9158260.3000000045</v>
      </c>
      <c r="E8" s="26">
        <v>10300800.399999999</v>
      </c>
      <c r="F8" s="26">
        <v>11837215.099999996</v>
      </c>
      <c r="G8" s="26">
        <v>11397416.599999998</v>
      </c>
      <c r="H8" s="26">
        <v>11302836.053567454</v>
      </c>
      <c r="I8" s="26">
        <v>14029408.300000001</v>
      </c>
      <c r="J8" s="26">
        <v>17161380.300000001</v>
      </c>
      <c r="K8" s="26">
        <v>18413825.499999996</v>
      </c>
      <c r="L8" s="26">
        <v>18502628.099999994</v>
      </c>
      <c r="M8" s="26">
        <v>20480669.600000005</v>
      </c>
      <c r="N8" s="26">
        <v>29106750.99999997</v>
      </c>
      <c r="O8" s="26">
        <v>31812177.600000001</v>
      </c>
    </row>
    <row r="11" spans="1:15">
      <c r="L11" s="84"/>
      <c r="M11" s="84"/>
      <c r="N11" s="84"/>
    </row>
    <row r="12" spans="1:15">
      <c r="K12" s="85"/>
      <c r="L12" s="84"/>
      <c r="M12" s="84"/>
      <c r="N12" s="84"/>
    </row>
    <row r="13" spans="1:15">
      <c r="A13" s="86"/>
      <c r="L13" s="84"/>
      <c r="M13" s="84"/>
      <c r="N13" s="84"/>
    </row>
    <row r="14" spans="1:15">
      <c r="A14" s="59"/>
      <c r="B14" s="86"/>
      <c r="C14" s="86"/>
      <c r="D14" s="86"/>
      <c r="E14" s="86"/>
      <c r="L14" s="84"/>
      <c r="M14" s="84"/>
      <c r="N14" s="84"/>
    </row>
    <row r="15" spans="1:15">
      <c r="A15" s="60"/>
      <c r="B15" s="60"/>
      <c r="C15" s="60"/>
      <c r="D15" s="61"/>
      <c r="E15" s="86"/>
      <c r="L15" s="84"/>
      <c r="M15" s="84"/>
      <c r="N15" s="84"/>
    </row>
    <row r="16" spans="1:15">
      <c r="A16" s="62"/>
      <c r="B16" s="62"/>
      <c r="C16" s="62"/>
      <c r="D16" s="63"/>
      <c r="E16" s="86"/>
      <c r="L16" s="84"/>
      <c r="M16" s="84"/>
      <c r="N16" s="84"/>
    </row>
    <row r="17" spans="1:14">
      <c r="A17" s="62"/>
      <c r="B17" s="62"/>
      <c r="C17" s="62"/>
      <c r="D17" s="63"/>
      <c r="E17" s="86"/>
      <c r="L17" s="84"/>
      <c r="M17" s="84"/>
      <c r="N17" s="84"/>
    </row>
    <row r="18" spans="1:14">
      <c r="A18" s="62"/>
      <c r="B18" s="62"/>
      <c r="C18" s="62"/>
      <c r="D18" s="63"/>
      <c r="E18" s="86"/>
      <c r="L18" s="84"/>
      <c r="M18" s="84"/>
      <c r="N18" s="84"/>
    </row>
    <row r="19" spans="1:14">
      <c r="A19" s="62"/>
      <c r="B19" s="86"/>
      <c r="C19" s="86"/>
      <c r="D19" s="86"/>
      <c r="E19" s="86"/>
      <c r="L19" s="84"/>
      <c r="M19" s="84"/>
      <c r="N19" s="84"/>
    </row>
    <row r="20" spans="1:14">
      <c r="A20" s="62"/>
      <c r="B20" s="86"/>
      <c r="C20" s="86"/>
      <c r="D20" s="86"/>
      <c r="E20" s="86"/>
      <c r="L20" s="84"/>
      <c r="M20" s="84"/>
      <c r="N20" s="84"/>
    </row>
    <row r="21" spans="1:14">
      <c r="A21" s="62"/>
      <c r="L21" s="84"/>
      <c r="M21" s="84"/>
      <c r="N21" s="84"/>
    </row>
    <row r="22" spans="1:14">
      <c r="L22" s="84"/>
      <c r="M22" s="84"/>
      <c r="N22" s="84"/>
    </row>
    <row r="23" spans="1:14">
      <c r="L23" s="84"/>
      <c r="M23" s="84"/>
      <c r="N23" s="84"/>
    </row>
    <row r="24" spans="1:14">
      <c r="L24" s="84"/>
      <c r="M24" s="84"/>
      <c r="N24" s="84"/>
    </row>
    <row r="25" spans="1:14">
      <c r="L25" s="84"/>
      <c r="M25" s="84"/>
      <c r="N25" s="84"/>
    </row>
    <row r="26" spans="1:14">
      <c r="L26" s="84"/>
      <c r="M26" s="84"/>
      <c r="N26" s="84"/>
    </row>
    <row r="27" spans="1:14">
      <c r="L27" s="84"/>
      <c r="M27" s="84"/>
      <c r="N27" s="84"/>
    </row>
    <row r="87" ht="22.5" customHeight="1"/>
  </sheetData>
  <pageMargins left="0.7" right="0.7" top="0.75" bottom="0.75" header="0.3" footer="0.3"/>
  <pageSetup paperSize="9" scale="62"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0"/>
  <sheetViews>
    <sheetView zoomScaleNormal="100" workbookViewId="0">
      <pane ySplit="4" topLeftCell="A5" activePane="bottomLeft" state="frozen"/>
      <selection pane="bottomLeft" activeCell="B7" sqref="B7"/>
    </sheetView>
  </sheetViews>
  <sheetFormatPr defaultRowHeight="15"/>
  <cols>
    <col min="1" max="1" width="11.7109375" style="37" customWidth="1"/>
    <col min="2" max="8" width="10.7109375" style="37" customWidth="1"/>
    <col min="9" max="9" width="6.140625" style="37" customWidth="1"/>
    <col min="10" max="10" width="22.85546875" style="38" customWidth="1"/>
    <col min="11" max="11" width="11.85546875" style="37" customWidth="1"/>
    <col min="12" max="13" width="10" style="37" customWidth="1"/>
    <col min="14" max="14" width="10.5703125" style="37" customWidth="1"/>
    <col min="15" max="15" width="10" style="37" customWidth="1"/>
    <col min="16" max="16" width="10.85546875" style="37" customWidth="1"/>
    <col min="17" max="17" width="10.140625" style="37" customWidth="1"/>
    <col min="18" max="18" width="11.28515625" style="37" customWidth="1"/>
    <col min="19" max="256" width="9.140625" style="37"/>
    <col min="257" max="257" width="11.7109375" style="37" customWidth="1"/>
    <col min="258" max="264" width="10.7109375" style="37" customWidth="1"/>
    <col min="265" max="265" width="6.140625" style="37" customWidth="1"/>
    <col min="266" max="266" width="22.85546875" style="37" customWidth="1"/>
    <col min="267" max="267" width="11.85546875" style="37" customWidth="1"/>
    <col min="268" max="269" width="10" style="37" customWidth="1"/>
    <col min="270" max="270" width="10.5703125" style="37" customWidth="1"/>
    <col min="271" max="271" width="10" style="37" customWidth="1"/>
    <col min="272" max="272" width="10.85546875" style="37" customWidth="1"/>
    <col min="273" max="273" width="10.140625" style="37" customWidth="1"/>
    <col min="274" max="274" width="11.28515625" style="37" customWidth="1"/>
    <col min="275" max="512" width="9.140625" style="37"/>
    <col min="513" max="513" width="11.7109375" style="37" customWidth="1"/>
    <col min="514" max="520" width="10.7109375" style="37" customWidth="1"/>
    <col min="521" max="521" width="6.140625" style="37" customWidth="1"/>
    <col min="522" max="522" width="22.85546875" style="37" customWidth="1"/>
    <col min="523" max="523" width="11.85546875" style="37" customWidth="1"/>
    <col min="524" max="525" width="10" style="37" customWidth="1"/>
    <col min="526" max="526" width="10.5703125" style="37" customWidth="1"/>
    <col min="527" max="527" width="10" style="37" customWidth="1"/>
    <col min="528" max="528" width="10.85546875" style="37" customWidth="1"/>
    <col min="529" max="529" width="10.140625" style="37" customWidth="1"/>
    <col min="530" max="530" width="11.28515625" style="37" customWidth="1"/>
    <col min="531" max="768" width="9.140625" style="37"/>
    <col min="769" max="769" width="11.7109375" style="37" customWidth="1"/>
    <col min="770" max="776" width="10.7109375" style="37" customWidth="1"/>
    <col min="777" max="777" width="6.140625" style="37" customWidth="1"/>
    <col min="778" max="778" width="22.85546875" style="37" customWidth="1"/>
    <col min="779" max="779" width="11.85546875" style="37" customWidth="1"/>
    <col min="780" max="781" width="10" style="37" customWidth="1"/>
    <col min="782" max="782" width="10.5703125" style="37" customWidth="1"/>
    <col min="783" max="783" width="10" style="37" customWidth="1"/>
    <col min="784" max="784" width="10.85546875" style="37" customWidth="1"/>
    <col min="785" max="785" width="10.140625" style="37" customWidth="1"/>
    <col min="786" max="786" width="11.28515625" style="37" customWidth="1"/>
    <col min="787" max="1024" width="9.140625" style="37"/>
    <col min="1025" max="1025" width="11.7109375" style="37" customWidth="1"/>
    <col min="1026" max="1032" width="10.7109375" style="37" customWidth="1"/>
    <col min="1033" max="1033" width="6.140625" style="37" customWidth="1"/>
    <col min="1034" max="1034" width="22.85546875" style="37" customWidth="1"/>
    <col min="1035" max="1035" width="11.85546875" style="37" customWidth="1"/>
    <col min="1036" max="1037" width="10" style="37" customWidth="1"/>
    <col min="1038" max="1038" width="10.5703125" style="37" customWidth="1"/>
    <col min="1039" max="1039" width="10" style="37" customWidth="1"/>
    <col min="1040" max="1040" width="10.85546875" style="37" customWidth="1"/>
    <col min="1041" max="1041" width="10.140625" style="37" customWidth="1"/>
    <col min="1042" max="1042" width="11.28515625" style="37" customWidth="1"/>
    <col min="1043" max="1280" width="9.140625" style="37"/>
    <col min="1281" max="1281" width="11.7109375" style="37" customWidth="1"/>
    <col min="1282" max="1288" width="10.7109375" style="37" customWidth="1"/>
    <col min="1289" max="1289" width="6.140625" style="37" customWidth="1"/>
    <col min="1290" max="1290" width="22.85546875" style="37" customWidth="1"/>
    <col min="1291" max="1291" width="11.85546875" style="37" customWidth="1"/>
    <col min="1292" max="1293" width="10" style="37" customWidth="1"/>
    <col min="1294" max="1294" width="10.5703125" style="37" customWidth="1"/>
    <col min="1295" max="1295" width="10" style="37" customWidth="1"/>
    <col min="1296" max="1296" width="10.85546875" style="37" customWidth="1"/>
    <col min="1297" max="1297" width="10.140625" style="37" customWidth="1"/>
    <col min="1298" max="1298" width="11.28515625" style="37" customWidth="1"/>
    <col min="1299" max="1536" width="9.140625" style="37"/>
    <col min="1537" max="1537" width="11.7109375" style="37" customWidth="1"/>
    <col min="1538" max="1544" width="10.7109375" style="37" customWidth="1"/>
    <col min="1545" max="1545" width="6.140625" style="37" customWidth="1"/>
    <col min="1546" max="1546" width="22.85546875" style="37" customWidth="1"/>
    <col min="1547" max="1547" width="11.85546875" style="37" customWidth="1"/>
    <col min="1548" max="1549" width="10" style="37" customWidth="1"/>
    <col min="1550" max="1550" width="10.5703125" style="37" customWidth="1"/>
    <col min="1551" max="1551" width="10" style="37" customWidth="1"/>
    <col min="1552" max="1552" width="10.85546875" style="37" customWidth="1"/>
    <col min="1553" max="1553" width="10.140625" style="37" customWidth="1"/>
    <col min="1554" max="1554" width="11.28515625" style="37" customWidth="1"/>
    <col min="1555" max="1792" width="9.140625" style="37"/>
    <col min="1793" max="1793" width="11.7109375" style="37" customWidth="1"/>
    <col min="1794" max="1800" width="10.7109375" style="37" customWidth="1"/>
    <col min="1801" max="1801" width="6.140625" style="37" customWidth="1"/>
    <col min="1802" max="1802" width="22.85546875" style="37" customWidth="1"/>
    <col min="1803" max="1803" width="11.85546875" style="37" customWidth="1"/>
    <col min="1804" max="1805" width="10" style="37" customWidth="1"/>
    <col min="1806" max="1806" width="10.5703125" style="37" customWidth="1"/>
    <col min="1807" max="1807" width="10" style="37" customWidth="1"/>
    <col min="1808" max="1808" width="10.85546875" style="37" customWidth="1"/>
    <col min="1809" max="1809" width="10.140625" style="37" customWidth="1"/>
    <col min="1810" max="1810" width="11.28515625" style="37" customWidth="1"/>
    <col min="1811" max="2048" width="9.140625" style="37"/>
    <col min="2049" max="2049" width="11.7109375" style="37" customWidth="1"/>
    <col min="2050" max="2056" width="10.7109375" style="37" customWidth="1"/>
    <col min="2057" max="2057" width="6.140625" style="37" customWidth="1"/>
    <col min="2058" max="2058" width="22.85546875" style="37" customWidth="1"/>
    <col min="2059" max="2059" width="11.85546875" style="37" customWidth="1"/>
    <col min="2060" max="2061" width="10" style="37" customWidth="1"/>
    <col min="2062" max="2062" width="10.5703125" style="37" customWidth="1"/>
    <col min="2063" max="2063" width="10" style="37" customWidth="1"/>
    <col min="2064" max="2064" width="10.85546875" style="37" customWidth="1"/>
    <col min="2065" max="2065" width="10.140625" style="37" customWidth="1"/>
    <col min="2066" max="2066" width="11.28515625" style="37" customWidth="1"/>
    <col min="2067" max="2304" width="9.140625" style="37"/>
    <col min="2305" max="2305" width="11.7109375" style="37" customWidth="1"/>
    <col min="2306" max="2312" width="10.7109375" style="37" customWidth="1"/>
    <col min="2313" max="2313" width="6.140625" style="37" customWidth="1"/>
    <col min="2314" max="2314" width="22.85546875" style="37" customWidth="1"/>
    <col min="2315" max="2315" width="11.85546875" style="37" customWidth="1"/>
    <col min="2316" max="2317" width="10" style="37" customWidth="1"/>
    <col min="2318" max="2318" width="10.5703125" style="37" customWidth="1"/>
    <col min="2319" max="2319" width="10" style="37" customWidth="1"/>
    <col min="2320" max="2320" width="10.85546875" style="37" customWidth="1"/>
    <col min="2321" max="2321" width="10.140625" style="37" customWidth="1"/>
    <col min="2322" max="2322" width="11.28515625" style="37" customWidth="1"/>
    <col min="2323" max="2560" width="9.140625" style="37"/>
    <col min="2561" max="2561" width="11.7109375" style="37" customWidth="1"/>
    <col min="2562" max="2568" width="10.7109375" style="37" customWidth="1"/>
    <col min="2569" max="2569" width="6.140625" style="37" customWidth="1"/>
    <col min="2570" max="2570" width="22.85546875" style="37" customWidth="1"/>
    <col min="2571" max="2571" width="11.85546875" style="37" customWidth="1"/>
    <col min="2572" max="2573" width="10" style="37" customWidth="1"/>
    <col min="2574" max="2574" width="10.5703125" style="37" customWidth="1"/>
    <col min="2575" max="2575" width="10" style="37" customWidth="1"/>
    <col min="2576" max="2576" width="10.85546875" style="37" customWidth="1"/>
    <col min="2577" max="2577" width="10.140625" style="37" customWidth="1"/>
    <col min="2578" max="2578" width="11.28515625" style="37" customWidth="1"/>
    <col min="2579" max="2816" width="9.140625" style="37"/>
    <col min="2817" max="2817" width="11.7109375" style="37" customWidth="1"/>
    <col min="2818" max="2824" width="10.7109375" style="37" customWidth="1"/>
    <col min="2825" max="2825" width="6.140625" style="37" customWidth="1"/>
    <col min="2826" max="2826" width="22.85546875" style="37" customWidth="1"/>
    <col min="2827" max="2827" width="11.85546875" style="37" customWidth="1"/>
    <col min="2828" max="2829" width="10" style="37" customWidth="1"/>
    <col min="2830" max="2830" width="10.5703125" style="37" customWidth="1"/>
    <col min="2831" max="2831" width="10" style="37" customWidth="1"/>
    <col min="2832" max="2832" width="10.85546875" style="37" customWidth="1"/>
    <col min="2833" max="2833" width="10.140625" style="37" customWidth="1"/>
    <col min="2834" max="2834" width="11.28515625" style="37" customWidth="1"/>
    <col min="2835" max="3072" width="9.140625" style="37"/>
    <col min="3073" max="3073" width="11.7109375" style="37" customWidth="1"/>
    <col min="3074" max="3080" width="10.7109375" style="37" customWidth="1"/>
    <col min="3081" max="3081" width="6.140625" style="37" customWidth="1"/>
    <col min="3082" max="3082" width="22.85546875" style="37" customWidth="1"/>
    <col min="3083" max="3083" width="11.85546875" style="37" customWidth="1"/>
    <col min="3084" max="3085" width="10" style="37" customWidth="1"/>
    <col min="3086" max="3086" width="10.5703125" style="37" customWidth="1"/>
    <col min="3087" max="3087" width="10" style="37" customWidth="1"/>
    <col min="3088" max="3088" width="10.85546875" style="37" customWidth="1"/>
    <col min="3089" max="3089" width="10.140625" style="37" customWidth="1"/>
    <col min="3090" max="3090" width="11.28515625" style="37" customWidth="1"/>
    <col min="3091" max="3328" width="9.140625" style="37"/>
    <col min="3329" max="3329" width="11.7109375" style="37" customWidth="1"/>
    <col min="3330" max="3336" width="10.7109375" style="37" customWidth="1"/>
    <col min="3337" max="3337" width="6.140625" style="37" customWidth="1"/>
    <col min="3338" max="3338" width="22.85546875" style="37" customWidth="1"/>
    <col min="3339" max="3339" width="11.85546875" style="37" customWidth="1"/>
    <col min="3340" max="3341" width="10" style="37" customWidth="1"/>
    <col min="3342" max="3342" width="10.5703125" style="37" customWidth="1"/>
    <col min="3343" max="3343" width="10" style="37" customWidth="1"/>
    <col min="3344" max="3344" width="10.85546875" style="37" customWidth="1"/>
    <col min="3345" max="3345" width="10.140625" style="37" customWidth="1"/>
    <col min="3346" max="3346" width="11.28515625" style="37" customWidth="1"/>
    <col min="3347" max="3584" width="9.140625" style="37"/>
    <col min="3585" max="3585" width="11.7109375" style="37" customWidth="1"/>
    <col min="3586" max="3592" width="10.7109375" style="37" customWidth="1"/>
    <col min="3593" max="3593" width="6.140625" style="37" customWidth="1"/>
    <col min="3594" max="3594" width="22.85546875" style="37" customWidth="1"/>
    <col min="3595" max="3595" width="11.85546875" style="37" customWidth="1"/>
    <col min="3596" max="3597" width="10" style="37" customWidth="1"/>
    <col min="3598" max="3598" width="10.5703125" style="37" customWidth="1"/>
    <col min="3599" max="3599" width="10" style="37" customWidth="1"/>
    <col min="3600" max="3600" width="10.85546875" style="37" customWidth="1"/>
    <col min="3601" max="3601" width="10.140625" style="37" customWidth="1"/>
    <col min="3602" max="3602" width="11.28515625" style="37" customWidth="1"/>
    <col min="3603" max="3840" width="9.140625" style="37"/>
    <col min="3841" max="3841" width="11.7109375" style="37" customWidth="1"/>
    <col min="3842" max="3848" width="10.7109375" style="37" customWidth="1"/>
    <col min="3849" max="3849" width="6.140625" style="37" customWidth="1"/>
    <col min="3850" max="3850" width="22.85546875" style="37" customWidth="1"/>
    <col min="3851" max="3851" width="11.85546875" style="37" customWidth="1"/>
    <col min="3852" max="3853" width="10" style="37" customWidth="1"/>
    <col min="3854" max="3854" width="10.5703125" style="37" customWidth="1"/>
    <col min="3855" max="3855" width="10" style="37" customWidth="1"/>
    <col min="3856" max="3856" width="10.85546875" style="37" customWidth="1"/>
    <col min="3857" max="3857" width="10.140625" style="37" customWidth="1"/>
    <col min="3858" max="3858" width="11.28515625" style="37" customWidth="1"/>
    <col min="3859" max="4096" width="9.140625" style="37"/>
    <col min="4097" max="4097" width="11.7109375" style="37" customWidth="1"/>
    <col min="4098" max="4104" width="10.7109375" style="37" customWidth="1"/>
    <col min="4105" max="4105" width="6.140625" style="37" customWidth="1"/>
    <col min="4106" max="4106" width="22.85546875" style="37" customWidth="1"/>
    <col min="4107" max="4107" width="11.85546875" style="37" customWidth="1"/>
    <col min="4108" max="4109" width="10" style="37" customWidth="1"/>
    <col min="4110" max="4110" width="10.5703125" style="37" customWidth="1"/>
    <col min="4111" max="4111" width="10" style="37" customWidth="1"/>
    <col min="4112" max="4112" width="10.85546875" style="37" customWidth="1"/>
    <col min="4113" max="4113" width="10.140625" style="37" customWidth="1"/>
    <col min="4114" max="4114" width="11.28515625" style="37" customWidth="1"/>
    <col min="4115" max="4352" width="9.140625" style="37"/>
    <col min="4353" max="4353" width="11.7109375" style="37" customWidth="1"/>
    <col min="4354" max="4360" width="10.7109375" style="37" customWidth="1"/>
    <col min="4361" max="4361" width="6.140625" style="37" customWidth="1"/>
    <col min="4362" max="4362" width="22.85546875" style="37" customWidth="1"/>
    <col min="4363" max="4363" width="11.85546875" style="37" customWidth="1"/>
    <col min="4364" max="4365" width="10" style="37" customWidth="1"/>
    <col min="4366" max="4366" width="10.5703125" style="37" customWidth="1"/>
    <col min="4367" max="4367" width="10" style="37" customWidth="1"/>
    <col min="4368" max="4368" width="10.85546875" style="37" customWidth="1"/>
    <col min="4369" max="4369" width="10.140625" style="37" customWidth="1"/>
    <col min="4370" max="4370" width="11.28515625" style="37" customWidth="1"/>
    <col min="4371" max="4608" width="9.140625" style="37"/>
    <col min="4609" max="4609" width="11.7109375" style="37" customWidth="1"/>
    <col min="4610" max="4616" width="10.7109375" style="37" customWidth="1"/>
    <col min="4617" max="4617" width="6.140625" style="37" customWidth="1"/>
    <col min="4618" max="4618" width="22.85546875" style="37" customWidth="1"/>
    <col min="4619" max="4619" width="11.85546875" style="37" customWidth="1"/>
    <col min="4620" max="4621" width="10" style="37" customWidth="1"/>
    <col min="4622" max="4622" width="10.5703125" style="37" customWidth="1"/>
    <col min="4623" max="4623" width="10" style="37" customWidth="1"/>
    <col min="4624" max="4624" width="10.85546875" style="37" customWidth="1"/>
    <col min="4625" max="4625" width="10.140625" style="37" customWidth="1"/>
    <col min="4626" max="4626" width="11.28515625" style="37" customWidth="1"/>
    <col min="4627" max="4864" width="9.140625" style="37"/>
    <col min="4865" max="4865" width="11.7109375" style="37" customWidth="1"/>
    <col min="4866" max="4872" width="10.7109375" style="37" customWidth="1"/>
    <col min="4873" max="4873" width="6.140625" style="37" customWidth="1"/>
    <col min="4874" max="4874" width="22.85546875" style="37" customWidth="1"/>
    <col min="4875" max="4875" width="11.85546875" style="37" customWidth="1"/>
    <col min="4876" max="4877" width="10" style="37" customWidth="1"/>
    <col min="4878" max="4878" width="10.5703125" style="37" customWidth="1"/>
    <col min="4879" max="4879" width="10" style="37" customWidth="1"/>
    <col min="4880" max="4880" width="10.85546875" style="37" customWidth="1"/>
    <col min="4881" max="4881" width="10.140625" style="37" customWidth="1"/>
    <col min="4882" max="4882" width="11.28515625" style="37" customWidth="1"/>
    <col min="4883" max="5120" width="9.140625" style="37"/>
    <col min="5121" max="5121" width="11.7109375" style="37" customWidth="1"/>
    <col min="5122" max="5128" width="10.7109375" style="37" customWidth="1"/>
    <col min="5129" max="5129" width="6.140625" style="37" customWidth="1"/>
    <col min="5130" max="5130" width="22.85546875" style="37" customWidth="1"/>
    <col min="5131" max="5131" width="11.85546875" style="37" customWidth="1"/>
    <col min="5132" max="5133" width="10" style="37" customWidth="1"/>
    <col min="5134" max="5134" width="10.5703125" style="37" customWidth="1"/>
    <col min="5135" max="5135" width="10" style="37" customWidth="1"/>
    <col min="5136" max="5136" width="10.85546875" style="37" customWidth="1"/>
    <col min="5137" max="5137" width="10.140625" style="37" customWidth="1"/>
    <col min="5138" max="5138" width="11.28515625" style="37" customWidth="1"/>
    <col min="5139" max="5376" width="9.140625" style="37"/>
    <col min="5377" max="5377" width="11.7109375" style="37" customWidth="1"/>
    <col min="5378" max="5384" width="10.7109375" style="37" customWidth="1"/>
    <col min="5385" max="5385" width="6.140625" style="37" customWidth="1"/>
    <col min="5386" max="5386" width="22.85546875" style="37" customWidth="1"/>
    <col min="5387" max="5387" width="11.85546875" style="37" customWidth="1"/>
    <col min="5388" max="5389" width="10" style="37" customWidth="1"/>
    <col min="5390" max="5390" width="10.5703125" style="37" customWidth="1"/>
    <col min="5391" max="5391" width="10" style="37" customWidth="1"/>
    <col min="5392" max="5392" width="10.85546875" style="37" customWidth="1"/>
    <col min="5393" max="5393" width="10.140625" style="37" customWidth="1"/>
    <col min="5394" max="5394" width="11.28515625" style="37" customWidth="1"/>
    <col min="5395" max="5632" width="9.140625" style="37"/>
    <col min="5633" max="5633" width="11.7109375" style="37" customWidth="1"/>
    <col min="5634" max="5640" width="10.7109375" style="37" customWidth="1"/>
    <col min="5641" max="5641" width="6.140625" style="37" customWidth="1"/>
    <col min="5642" max="5642" width="22.85546875" style="37" customWidth="1"/>
    <col min="5643" max="5643" width="11.85546875" style="37" customWidth="1"/>
    <col min="5644" max="5645" width="10" style="37" customWidth="1"/>
    <col min="5646" max="5646" width="10.5703125" style="37" customWidth="1"/>
    <col min="5647" max="5647" width="10" style="37" customWidth="1"/>
    <col min="5648" max="5648" width="10.85546875" style="37" customWidth="1"/>
    <col min="5649" max="5649" width="10.140625" style="37" customWidth="1"/>
    <col min="5650" max="5650" width="11.28515625" style="37" customWidth="1"/>
    <col min="5651" max="5888" width="9.140625" style="37"/>
    <col min="5889" max="5889" width="11.7109375" style="37" customWidth="1"/>
    <col min="5890" max="5896" width="10.7109375" style="37" customWidth="1"/>
    <col min="5897" max="5897" width="6.140625" style="37" customWidth="1"/>
    <col min="5898" max="5898" width="22.85546875" style="37" customWidth="1"/>
    <col min="5899" max="5899" width="11.85546875" style="37" customWidth="1"/>
    <col min="5900" max="5901" width="10" style="37" customWidth="1"/>
    <col min="5902" max="5902" width="10.5703125" style="37" customWidth="1"/>
    <col min="5903" max="5903" width="10" style="37" customWidth="1"/>
    <col min="5904" max="5904" width="10.85546875" style="37" customWidth="1"/>
    <col min="5905" max="5905" width="10.140625" style="37" customWidth="1"/>
    <col min="5906" max="5906" width="11.28515625" style="37" customWidth="1"/>
    <col min="5907" max="6144" width="9.140625" style="37"/>
    <col min="6145" max="6145" width="11.7109375" style="37" customWidth="1"/>
    <col min="6146" max="6152" width="10.7109375" style="37" customWidth="1"/>
    <col min="6153" max="6153" width="6.140625" style="37" customWidth="1"/>
    <col min="6154" max="6154" width="22.85546875" style="37" customWidth="1"/>
    <col min="6155" max="6155" width="11.85546875" style="37" customWidth="1"/>
    <col min="6156" max="6157" width="10" style="37" customWidth="1"/>
    <col min="6158" max="6158" width="10.5703125" style="37" customWidth="1"/>
    <col min="6159" max="6159" width="10" style="37" customWidth="1"/>
    <col min="6160" max="6160" width="10.85546875" style="37" customWidth="1"/>
    <col min="6161" max="6161" width="10.140625" style="37" customWidth="1"/>
    <col min="6162" max="6162" width="11.28515625" style="37" customWidth="1"/>
    <col min="6163" max="6400" width="9.140625" style="37"/>
    <col min="6401" max="6401" width="11.7109375" style="37" customWidth="1"/>
    <col min="6402" max="6408" width="10.7109375" style="37" customWidth="1"/>
    <col min="6409" max="6409" width="6.140625" style="37" customWidth="1"/>
    <col min="6410" max="6410" width="22.85546875" style="37" customWidth="1"/>
    <col min="6411" max="6411" width="11.85546875" style="37" customWidth="1"/>
    <col min="6412" max="6413" width="10" style="37" customWidth="1"/>
    <col min="6414" max="6414" width="10.5703125" style="37" customWidth="1"/>
    <col min="6415" max="6415" width="10" style="37" customWidth="1"/>
    <col min="6416" max="6416" width="10.85546875" style="37" customWidth="1"/>
    <col min="6417" max="6417" width="10.140625" style="37" customWidth="1"/>
    <col min="6418" max="6418" width="11.28515625" style="37" customWidth="1"/>
    <col min="6419" max="6656" width="9.140625" style="37"/>
    <col min="6657" max="6657" width="11.7109375" style="37" customWidth="1"/>
    <col min="6658" max="6664" width="10.7109375" style="37" customWidth="1"/>
    <col min="6665" max="6665" width="6.140625" style="37" customWidth="1"/>
    <col min="6666" max="6666" width="22.85546875" style="37" customWidth="1"/>
    <col min="6667" max="6667" width="11.85546875" style="37" customWidth="1"/>
    <col min="6668" max="6669" width="10" style="37" customWidth="1"/>
    <col min="6670" max="6670" width="10.5703125" style="37" customWidth="1"/>
    <col min="6671" max="6671" width="10" style="37" customWidth="1"/>
    <col min="6672" max="6672" width="10.85546875" style="37" customWidth="1"/>
    <col min="6673" max="6673" width="10.140625" style="37" customWidth="1"/>
    <col min="6674" max="6674" width="11.28515625" style="37" customWidth="1"/>
    <col min="6675" max="6912" width="9.140625" style="37"/>
    <col min="6913" max="6913" width="11.7109375" style="37" customWidth="1"/>
    <col min="6914" max="6920" width="10.7109375" style="37" customWidth="1"/>
    <col min="6921" max="6921" width="6.140625" style="37" customWidth="1"/>
    <col min="6922" max="6922" width="22.85546875" style="37" customWidth="1"/>
    <col min="6923" max="6923" width="11.85546875" style="37" customWidth="1"/>
    <col min="6924" max="6925" width="10" style="37" customWidth="1"/>
    <col min="6926" max="6926" width="10.5703125" style="37" customWidth="1"/>
    <col min="6927" max="6927" width="10" style="37" customWidth="1"/>
    <col min="6928" max="6928" width="10.85546875" style="37" customWidth="1"/>
    <col min="6929" max="6929" width="10.140625" style="37" customWidth="1"/>
    <col min="6930" max="6930" width="11.28515625" style="37" customWidth="1"/>
    <col min="6931" max="7168" width="9.140625" style="37"/>
    <col min="7169" max="7169" width="11.7109375" style="37" customWidth="1"/>
    <col min="7170" max="7176" width="10.7109375" style="37" customWidth="1"/>
    <col min="7177" max="7177" width="6.140625" style="37" customWidth="1"/>
    <col min="7178" max="7178" width="22.85546875" style="37" customWidth="1"/>
    <col min="7179" max="7179" width="11.85546875" style="37" customWidth="1"/>
    <col min="7180" max="7181" width="10" style="37" customWidth="1"/>
    <col min="7182" max="7182" width="10.5703125" style="37" customWidth="1"/>
    <col min="7183" max="7183" width="10" style="37" customWidth="1"/>
    <col min="7184" max="7184" width="10.85546875" style="37" customWidth="1"/>
    <col min="7185" max="7185" width="10.140625" style="37" customWidth="1"/>
    <col min="7186" max="7186" width="11.28515625" style="37" customWidth="1"/>
    <col min="7187" max="7424" width="9.140625" style="37"/>
    <col min="7425" max="7425" width="11.7109375" style="37" customWidth="1"/>
    <col min="7426" max="7432" width="10.7109375" style="37" customWidth="1"/>
    <col min="7433" max="7433" width="6.140625" style="37" customWidth="1"/>
    <col min="7434" max="7434" width="22.85546875" style="37" customWidth="1"/>
    <col min="7435" max="7435" width="11.85546875" style="37" customWidth="1"/>
    <col min="7436" max="7437" width="10" style="37" customWidth="1"/>
    <col min="7438" max="7438" width="10.5703125" style="37" customWidth="1"/>
    <col min="7439" max="7439" width="10" style="37" customWidth="1"/>
    <col min="7440" max="7440" width="10.85546875" style="37" customWidth="1"/>
    <col min="7441" max="7441" width="10.140625" style="37" customWidth="1"/>
    <col min="7442" max="7442" width="11.28515625" style="37" customWidth="1"/>
    <col min="7443" max="7680" width="9.140625" style="37"/>
    <col min="7681" max="7681" width="11.7109375" style="37" customWidth="1"/>
    <col min="7682" max="7688" width="10.7109375" style="37" customWidth="1"/>
    <col min="7689" max="7689" width="6.140625" style="37" customWidth="1"/>
    <col min="7690" max="7690" width="22.85546875" style="37" customWidth="1"/>
    <col min="7691" max="7691" width="11.85546875" style="37" customWidth="1"/>
    <col min="7692" max="7693" width="10" style="37" customWidth="1"/>
    <col min="7694" max="7694" width="10.5703125" style="37" customWidth="1"/>
    <col min="7695" max="7695" width="10" style="37" customWidth="1"/>
    <col min="7696" max="7696" width="10.85546875" style="37" customWidth="1"/>
    <col min="7697" max="7697" width="10.140625" style="37" customWidth="1"/>
    <col min="7698" max="7698" width="11.28515625" style="37" customWidth="1"/>
    <col min="7699" max="7936" width="9.140625" style="37"/>
    <col min="7937" max="7937" width="11.7109375" style="37" customWidth="1"/>
    <col min="7938" max="7944" width="10.7109375" style="37" customWidth="1"/>
    <col min="7945" max="7945" width="6.140625" style="37" customWidth="1"/>
    <col min="7946" max="7946" width="22.85546875" style="37" customWidth="1"/>
    <col min="7947" max="7947" width="11.85546875" style="37" customWidth="1"/>
    <col min="7948" max="7949" width="10" style="37" customWidth="1"/>
    <col min="7950" max="7950" width="10.5703125" style="37" customWidth="1"/>
    <col min="7951" max="7951" width="10" style="37" customWidth="1"/>
    <col min="7952" max="7952" width="10.85546875" style="37" customWidth="1"/>
    <col min="7953" max="7953" width="10.140625" style="37" customWidth="1"/>
    <col min="7954" max="7954" width="11.28515625" style="37" customWidth="1"/>
    <col min="7955" max="8192" width="9.140625" style="37"/>
    <col min="8193" max="8193" width="11.7109375" style="37" customWidth="1"/>
    <col min="8194" max="8200" width="10.7109375" style="37" customWidth="1"/>
    <col min="8201" max="8201" width="6.140625" style="37" customWidth="1"/>
    <col min="8202" max="8202" width="22.85546875" style="37" customWidth="1"/>
    <col min="8203" max="8203" width="11.85546875" style="37" customWidth="1"/>
    <col min="8204" max="8205" width="10" style="37" customWidth="1"/>
    <col min="8206" max="8206" width="10.5703125" style="37" customWidth="1"/>
    <col min="8207" max="8207" width="10" style="37" customWidth="1"/>
    <col min="8208" max="8208" width="10.85546875" style="37" customWidth="1"/>
    <col min="8209" max="8209" width="10.140625" style="37" customWidth="1"/>
    <col min="8210" max="8210" width="11.28515625" style="37" customWidth="1"/>
    <col min="8211" max="8448" width="9.140625" style="37"/>
    <col min="8449" max="8449" width="11.7109375" style="37" customWidth="1"/>
    <col min="8450" max="8456" width="10.7109375" style="37" customWidth="1"/>
    <col min="8457" max="8457" width="6.140625" style="37" customWidth="1"/>
    <col min="8458" max="8458" width="22.85546875" style="37" customWidth="1"/>
    <col min="8459" max="8459" width="11.85546875" style="37" customWidth="1"/>
    <col min="8460" max="8461" width="10" style="37" customWidth="1"/>
    <col min="8462" max="8462" width="10.5703125" style="37" customWidth="1"/>
    <col min="8463" max="8463" width="10" style="37" customWidth="1"/>
    <col min="8464" max="8464" width="10.85546875" style="37" customWidth="1"/>
    <col min="8465" max="8465" width="10.140625" style="37" customWidth="1"/>
    <col min="8466" max="8466" width="11.28515625" style="37" customWidth="1"/>
    <col min="8467" max="8704" width="9.140625" style="37"/>
    <col min="8705" max="8705" width="11.7109375" style="37" customWidth="1"/>
    <col min="8706" max="8712" width="10.7109375" style="37" customWidth="1"/>
    <col min="8713" max="8713" width="6.140625" style="37" customWidth="1"/>
    <col min="8714" max="8714" width="22.85546875" style="37" customWidth="1"/>
    <col min="8715" max="8715" width="11.85546875" style="37" customWidth="1"/>
    <col min="8716" max="8717" width="10" style="37" customWidth="1"/>
    <col min="8718" max="8718" width="10.5703125" style="37" customWidth="1"/>
    <col min="8719" max="8719" width="10" style="37" customWidth="1"/>
    <col min="8720" max="8720" width="10.85546875" style="37" customWidth="1"/>
    <col min="8721" max="8721" width="10.140625" style="37" customWidth="1"/>
    <col min="8722" max="8722" width="11.28515625" style="37" customWidth="1"/>
    <col min="8723" max="8960" width="9.140625" style="37"/>
    <col min="8961" max="8961" width="11.7109375" style="37" customWidth="1"/>
    <col min="8962" max="8968" width="10.7109375" style="37" customWidth="1"/>
    <col min="8969" max="8969" width="6.140625" style="37" customWidth="1"/>
    <col min="8970" max="8970" width="22.85546875" style="37" customWidth="1"/>
    <col min="8971" max="8971" width="11.85546875" style="37" customWidth="1"/>
    <col min="8972" max="8973" width="10" style="37" customWidth="1"/>
    <col min="8974" max="8974" width="10.5703125" style="37" customWidth="1"/>
    <col min="8975" max="8975" width="10" style="37" customWidth="1"/>
    <col min="8976" max="8976" width="10.85546875" style="37" customWidth="1"/>
    <col min="8977" max="8977" width="10.140625" style="37" customWidth="1"/>
    <col min="8978" max="8978" width="11.28515625" style="37" customWidth="1"/>
    <col min="8979" max="9216" width="9.140625" style="37"/>
    <col min="9217" max="9217" width="11.7109375" style="37" customWidth="1"/>
    <col min="9218" max="9224" width="10.7109375" style="37" customWidth="1"/>
    <col min="9225" max="9225" width="6.140625" style="37" customWidth="1"/>
    <col min="9226" max="9226" width="22.85546875" style="37" customWidth="1"/>
    <col min="9227" max="9227" width="11.85546875" style="37" customWidth="1"/>
    <col min="9228" max="9229" width="10" style="37" customWidth="1"/>
    <col min="9230" max="9230" width="10.5703125" style="37" customWidth="1"/>
    <col min="9231" max="9231" width="10" style="37" customWidth="1"/>
    <col min="9232" max="9232" width="10.85546875" style="37" customWidth="1"/>
    <col min="9233" max="9233" width="10.140625" style="37" customWidth="1"/>
    <col min="9234" max="9234" width="11.28515625" style="37" customWidth="1"/>
    <col min="9235" max="9472" width="9.140625" style="37"/>
    <col min="9473" max="9473" width="11.7109375" style="37" customWidth="1"/>
    <col min="9474" max="9480" width="10.7109375" style="37" customWidth="1"/>
    <col min="9481" max="9481" width="6.140625" style="37" customWidth="1"/>
    <col min="9482" max="9482" width="22.85546875" style="37" customWidth="1"/>
    <col min="9483" max="9483" width="11.85546875" style="37" customWidth="1"/>
    <col min="9484" max="9485" width="10" style="37" customWidth="1"/>
    <col min="9486" max="9486" width="10.5703125" style="37" customWidth="1"/>
    <col min="9487" max="9487" width="10" style="37" customWidth="1"/>
    <col min="9488" max="9488" width="10.85546875" style="37" customWidth="1"/>
    <col min="9489" max="9489" width="10.140625" style="37" customWidth="1"/>
    <col min="9490" max="9490" width="11.28515625" style="37" customWidth="1"/>
    <col min="9491" max="9728" width="9.140625" style="37"/>
    <col min="9729" max="9729" width="11.7109375" style="37" customWidth="1"/>
    <col min="9730" max="9736" width="10.7109375" style="37" customWidth="1"/>
    <col min="9737" max="9737" width="6.140625" style="37" customWidth="1"/>
    <col min="9738" max="9738" width="22.85546875" style="37" customWidth="1"/>
    <col min="9739" max="9739" width="11.85546875" style="37" customWidth="1"/>
    <col min="9740" max="9741" width="10" style="37" customWidth="1"/>
    <col min="9742" max="9742" width="10.5703125" style="37" customWidth="1"/>
    <col min="9743" max="9743" width="10" style="37" customWidth="1"/>
    <col min="9744" max="9744" width="10.85546875" style="37" customWidth="1"/>
    <col min="9745" max="9745" width="10.140625" style="37" customWidth="1"/>
    <col min="9746" max="9746" width="11.28515625" style="37" customWidth="1"/>
    <col min="9747" max="9984" width="9.140625" style="37"/>
    <col min="9985" max="9985" width="11.7109375" style="37" customWidth="1"/>
    <col min="9986" max="9992" width="10.7109375" style="37" customWidth="1"/>
    <col min="9993" max="9993" width="6.140625" style="37" customWidth="1"/>
    <col min="9994" max="9994" width="22.85546875" style="37" customWidth="1"/>
    <col min="9995" max="9995" width="11.85546875" style="37" customWidth="1"/>
    <col min="9996" max="9997" width="10" style="37" customWidth="1"/>
    <col min="9998" max="9998" width="10.5703125" style="37" customWidth="1"/>
    <col min="9999" max="9999" width="10" style="37" customWidth="1"/>
    <col min="10000" max="10000" width="10.85546875" style="37" customWidth="1"/>
    <col min="10001" max="10001" width="10.140625" style="37" customWidth="1"/>
    <col min="10002" max="10002" width="11.28515625" style="37" customWidth="1"/>
    <col min="10003" max="10240" width="9.140625" style="37"/>
    <col min="10241" max="10241" width="11.7109375" style="37" customWidth="1"/>
    <col min="10242" max="10248" width="10.7109375" style="37" customWidth="1"/>
    <col min="10249" max="10249" width="6.140625" style="37" customWidth="1"/>
    <col min="10250" max="10250" width="22.85546875" style="37" customWidth="1"/>
    <col min="10251" max="10251" width="11.85546875" style="37" customWidth="1"/>
    <col min="10252" max="10253" width="10" style="37" customWidth="1"/>
    <col min="10254" max="10254" width="10.5703125" style="37" customWidth="1"/>
    <col min="10255" max="10255" width="10" style="37" customWidth="1"/>
    <col min="10256" max="10256" width="10.85546875" style="37" customWidth="1"/>
    <col min="10257" max="10257" width="10.140625" style="37" customWidth="1"/>
    <col min="10258" max="10258" width="11.28515625" style="37" customWidth="1"/>
    <col min="10259" max="10496" width="9.140625" style="37"/>
    <col min="10497" max="10497" width="11.7109375" style="37" customWidth="1"/>
    <col min="10498" max="10504" width="10.7109375" style="37" customWidth="1"/>
    <col min="10505" max="10505" width="6.140625" style="37" customWidth="1"/>
    <col min="10506" max="10506" width="22.85546875" style="37" customWidth="1"/>
    <col min="10507" max="10507" width="11.85546875" style="37" customWidth="1"/>
    <col min="10508" max="10509" width="10" style="37" customWidth="1"/>
    <col min="10510" max="10510" width="10.5703125" style="37" customWidth="1"/>
    <col min="10511" max="10511" width="10" style="37" customWidth="1"/>
    <col min="10512" max="10512" width="10.85546875" style="37" customWidth="1"/>
    <col min="10513" max="10513" width="10.140625" style="37" customWidth="1"/>
    <col min="10514" max="10514" width="11.28515625" style="37" customWidth="1"/>
    <col min="10515" max="10752" width="9.140625" style="37"/>
    <col min="10753" max="10753" width="11.7109375" style="37" customWidth="1"/>
    <col min="10754" max="10760" width="10.7109375" style="37" customWidth="1"/>
    <col min="10761" max="10761" width="6.140625" style="37" customWidth="1"/>
    <col min="10762" max="10762" width="22.85546875" style="37" customWidth="1"/>
    <col min="10763" max="10763" width="11.85546875" style="37" customWidth="1"/>
    <col min="10764" max="10765" width="10" style="37" customWidth="1"/>
    <col min="10766" max="10766" width="10.5703125" style="37" customWidth="1"/>
    <col min="10767" max="10767" width="10" style="37" customWidth="1"/>
    <col min="10768" max="10768" width="10.85546875" style="37" customWidth="1"/>
    <col min="10769" max="10769" width="10.140625" style="37" customWidth="1"/>
    <col min="10770" max="10770" width="11.28515625" style="37" customWidth="1"/>
    <col min="10771" max="11008" width="9.140625" style="37"/>
    <col min="11009" max="11009" width="11.7109375" style="37" customWidth="1"/>
    <col min="11010" max="11016" width="10.7109375" style="37" customWidth="1"/>
    <col min="11017" max="11017" width="6.140625" style="37" customWidth="1"/>
    <col min="11018" max="11018" width="22.85546875" style="37" customWidth="1"/>
    <col min="11019" max="11019" width="11.85546875" style="37" customWidth="1"/>
    <col min="11020" max="11021" width="10" style="37" customWidth="1"/>
    <col min="11022" max="11022" width="10.5703125" style="37" customWidth="1"/>
    <col min="11023" max="11023" width="10" style="37" customWidth="1"/>
    <col min="11024" max="11024" width="10.85546875" style="37" customWidth="1"/>
    <col min="11025" max="11025" width="10.140625" style="37" customWidth="1"/>
    <col min="11026" max="11026" width="11.28515625" style="37" customWidth="1"/>
    <col min="11027" max="11264" width="9.140625" style="37"/>
    <col min="11265" max="11265" width="11.7109375" style="37" customWidth="1"/>
    <col min="11266" max="11272" width="10.7109375" style="37" customWidth="1"/>
    <col min="11273" max="11273" width="6.140625" style="37" customWidth="1"/>
    <col min="11274" max="11274" width="22.85546875" style="37" customWidth="1"/>
    <col min="11275" max="11275" width="11.85546875" style="37" customWidth="1"/>
    <col min="11276" max="11277" width="10" style="37" customWidth="1"/>
    <col min="11278" max="11278" width="10.5703125" style="37" customWidth="1"/>
    <col min="11279" max="11279" width="10" style="37" customWidth="1"/>
    <col min="11280" max="11280" width="10.85546875" style="37" customWidth="1"/>
    <col min="11281" max="11281" width="10.140625" style="37" customWidth="1"/>
    <col min="11282" max="11282" width="11.28515625" style="37" customWidth="1"/>
    <col min="11283" max="11520" width="9.140625" style="37"/>
    <col min="11521" max="11521" width="11.7109375" style="37" customWidth="1"/>
    <col min="11522" max="11528" width="10.7109375" style="37" customWidth="1"/>
    <col min="11529" max="11529" width="6.140625" style="37" customWidth="1"/>
    <col min="11530" max="11530" width="22.85546875" style="37" customWidth="1"/>
    <col min="11531" max="11531" width="11.85546875" style="37" customWidth="1"/>
    <col min="11532" max="11533" width="10" style="37" customWidth="1"/>
    <col min="11534" max="11534" width="10.5703125" style="37" customWidth="1"/>
    <col min="11535" max="11535" width="10" style="37" customWidth="1"/>
    <col min="11536" max="11536" width="10.85546875" style="37" customWidth="1"/>
    <col min="11537" max="11537" width="10.140625" style="37" customWidth="1"/>
    <col min="11538" max="11538" width="11.28515625" style="37" customWidth="1"/>
    <col min="11539" max="11776" width="9.140625" style="37"/>
    <col min="11777" max="11777" width="11.7109375" style="37" customWidth="1"/>
    <col min="11778" max="11784" width="10.7109375" style="37" customWidth="1"/>
    <col min="11785" max="11785" width="6.140625" style="37" customWidth="1"/>
    <col min="11786" max="11786" width="22.85546875" style="37" customWidth="1"/>
    <col min="11787" max="11787" width="11.85546875" style="37" customWidth="1"/>
    <col min="11788" max="11789" width="10" style="37" customWidth="1"/>
    <col min="11790" max="11790" width="10.5703125" style="37" customWidth="1"/>
    <col min="11791" max="11791" width="10" style="37" customWidth="1"/>
    <col min="11792" max="11792" width="10.85546875" style="37" customWidth="1"/>
    <col min="11793" max="11793" width="10.140625" style="37" customWidth="1"/>
    <col min="11794" max="11794" width="11.28515625" style="37" customWidth="1"/>
    <col min="11795" max="12032" width="9.140625" style="37"/>
    <col min="12033" max="12033" width="11.7109375" style="37" customWidth="1"/>
    <col min="12034" max="12040" width="10.7109375" style="37" customWidth="1"/>
    <col min="12041" max="12041" width="6.140625" style="37" customWidth="1"/>
    <col min="12042" max="12042" width="22.85546875" style="37" customWidth="1"/>
    <col min="12043" max="12043" width="11.85546875" style="37" customWidth="1"/>
    <col min="12044" max="12045" width="10" style="37" customWidth="1"/>
    <col min="12046" max="12046" width="10.5703125" style="37" customWidth="1"/>
    <col min="12047" max="12047" width="10" style="37" customWidth="1"/>
    <col min="12048" max="12048" width="10.85546875" style="37" customWidth="1"/>
    <col min="12049" max="12049" width="10.140625" style="37" customWidth="1"/>
    <col min="12050" max="12050" width="11.28515625" style="37" customWidth="1"/>
    <col min="12051" max="12288" width="9.140625" style="37"/>
    <col min="12289" max="12289" width="11.7109375" style="37" customWidth="1"/>
    <col min="12290" max="12296" width="10.7109375" style="37" customWidth="1"/>
    <col min="12297" max="12297" width="6.140625" style="37" customWidth="1"/>
    <col min="12298" max="12298" width="22.85546875" style="37" customWidth="1"/>
    <col min="12299" max="12299" width="11.85546875" style="37" customWidth="1"/>
    <col min="12300" max="12301" width="10" style="37" customWidth="1"/>
    <col min="12302" max="12302" width="10.5703125" style="37" customWidth="1"/>
    <col min="12303" max="12303" width="10" style="37" customWidth="1"/>
    <col min="12304" max="12304" width="10.85546875" style="37" customWidth="1"/>
    <col min="12305" max="12305" width="10.140625" style="37" customWidth="1"/>
    <col min="12306" max="12306" width="11.28515625" style="37" customWidth="1"/>
    <col min="12307" max="12544" width="9.140625" style="37"/>
    <col min="12545" max="12545" width="11.7109375" style="37" customWidth="1"/>
    <col min="12546" max="12552" width="10.7109375" style="37" customWidth="1"/>
    <col min="12553" max="12553" width="6.140625" style="37" customWidth="1"/>
    <col min="12554" max="12554" width="22.85546875" style="37" customWidth="1"/>
    <col min="12555" max="12555" width="11.85546875" style="37" customWidth="1"/>
    <col min="12556" max="12557" width="10" style="37" customWidth="1"/>
    <col min="12558" max="12558" width="10.5703125" style="37" customWidth="1"/>
    <col min="12559" max="12559" width="10" style="37" customWidth="1"/>
    <col min="12560" max="12560" width="10.85546875" style="37" customWidth="1"/>
    <col min="12561" max="12561" width="10.140625" style="37" customWidth="1"/>
    <col min="12562" max="12562" width="11.28515625" style="37" customWidth="1"/>
    <col min="12563" max="12800" width="9.140625" style="37"/>
    <col min="12801" max="12801" width="11.7109375" style="37" customWidth="1"/>
    <col min="12802" max="12808" width="10.7109375" style="37" customWidth="1"/>
    <col min="12809" max="12809" width="6.140625" style="37" customWidth="1"/>
    <col min="12810" max="12810" width="22.85546875" style="37" customWidth="1"/>
    <col min="12811" max="12811" width="11.85546875" style="37" customWidth="1"/>
    <col min="12812" max="12813" width="10" style="37" customWidth="1"/>
    <col min="12814" max="12814" width="10.5703125" style="37" customWidth="1"/>
    <col min="12815" max="12815" width="10" style="37" customWidth="1"/>
    <col min="12816" max="12816" width="10.85546875" style="37" customWidth="1"/>
    <col min="12817" max="12817" width="10.140625" style="37" customWidth="1"/>
    <col min="12818" max="12818" width="11.28515625" style="37" customWidth="1"/>
    <col min="12819" max="13056" width="9.140625" style="37"/>
    <col min="13057" max="13057" width="11.7109375" style="37" customWidth="1"/>
    <col min="13058" max="13064" width="10.7109375" style="37" customWidth="1"/>
    <col min="13065" max="13065" width="6.140625" style="37" customWidth="1"/>
    <col min="13066" max="13066" width="22.85546875" style="37" customWidth="1"/>
    <col min="13067" max="13067" width="11.85546875" style="37" customWidth="1"/>
    <col min="13068" max="13069" width="10" style="37" customWidth="1"/>
    <col min="13070" max="13070" width="10.5703125" style="37" customWidth="1"/>
    <col min="13071" max="13071" width="10" style="37" customWidth="1"/>
    <col min="13072" max="13072" width="10.85546875" style="37" customWidth="1"/>
    <col min="13073" max="13073" width="10.140625" style="37" customWidth="1"/>
    <col min="13074" max="13074" width="11.28515625" style="37" customWidth="1"/>
    <col min="13075" max="13312" width="9.140625" style="37"/>
    <col min="13313" max="13313" width="11.7109375" style="37" customWidth="1"/>
    <col min="13314" max="13320" width="10.7109375" style="37" customWidth="1"/>
    <col min="13321" max="13321" width="6.140625" style="37" customWidth="1"/>
    <col min="13322" max="13322" width="22.85546875" style="37" customWidth="1"/>
    <col min="13323" max="13323" width="11.85546875" style="37" customWidth="1"/>
    <col min="13324" max="13325" width="10" style="37" customWidth="1"/>
    <col min="13326" max="13326" width="10.5703125" style="37" customWidth="1"/>
    <col min="13327" max="13327" width="10" style="37" customWidth="1"/>
    <col min="13328" max="13328" width="10.85546875" style="37" customWidth="1"/>
    <col min="13329" max="13329" width="10.140625" style="37" customWidth="1"/>
    <col min="13330" max="13330" width="11.28515625" style="37" customWidth="1"/>
    <col min="13331" max="13568" width="9.140625" style="37"/>
    <col min="13569" max="13569" width="11.7109375" style="37" customWidth="1"/>
    <col min="13570" max="13576" width="10.7109375" style="37" customWidth="1"/>
    <col min="13577" max="13577" width="6.140625" style="37" customWidth="1"/>
    <col min="13578" max="13578" width="22.85546875" style="37" customWidth="1"/>
    <col min="13579" max="13579" width="11.85546875" style="37" customWidth="1"/>
    <col min="13580" max="13581" width="10" style="37" customWidth="1"/>
    <col min="13582" max="13582" width="10.5703125" style="37" customWidth="1"/>
    <col min="13583" max="13583" width="10" style="37" customWidth="1"/>
    <col min="13584" max="13584" width="10.85546875" style="37" customWidth="1"/>
    <col min="13585" max="13585" width="10.140625" style="37" customWidth="1"/>
    <col min="13586" max="13586" width="11.28515625" style="37" customWidth="1"/>
    <col min="13587" max="13824" width="9.140625" style="37"/>
    <col min="13825" max="13825" width="11.7109375" style="37" customWidth="1"/>
    <col min="13826" max="13832" width="10.7109375" style="37" customWidth="1"/>
    <col min="13833" max="13833" width="6.140625" style="37" customWidth="1"/>
    <col min="13834" max="13834" width="22.85546875" style="37" customWidth="1"/>
    <col min="13835" max="13835" width="11.85546875" style="37" customWidth="1"/>
    <col min="13836" max="13837" width="10" style="37" customWidth="1"/>
    <col min="13838" max="13838" width="10.5703125" style="37" customWidth="1"/>
    <col min="13839" max="13839" width="10" style="37" customWidth="1"/>
    <col min="13840" max="13840" width="10.85546875" style="37" customWidth="1"/>
    <col min="13841" max="13841" width="10.140625" style="37" customWidth="1"/>
    <col min="13842" max="13842" width="11.28515625" style="37" customWidth="1"/>
    <col min="13843" max="14080" width="9.140625" style="37"/>
    <col min="14081" max="14081" width="11.7109375" style="37" customWidth="1"/>
    <col min="14082" max="14088" width="10.7109375" style="37" customWidth="1"/>
    <col min="14089" max="14089" width="6.140625" style="37" customWidth="1"/>
    <col min="14090" max="14090" width="22.85546875" style="37" customWidth="1"/>
    <col min="14091" max="14091" width="11.85546875" style="37" customWidth="1"/>
    <col min="14092" max="14093" width="10" style="37" customWidth="1"/>
    <col min="14094" max="14094" width="10.5703125" style="37" customWidth="1"/>
    <col min="14095" max="14095" width="10" style="37" customWidth="1"/>
    <col min="14096" max="14096" width="10.85546875" style="37" customWidth="1"/>
    <col min="14097" max="14097" width="10.140625" style="37" customWidth="1"/>
    <col min="14098" max="14098" width="11.28515625" style="37" customWidth="1"/>
    <col min="14099" max="14336" width="9.140625" style="37"/>
    <col min="14337" max="14337" width="11.7109375" style="37" customWidth="1"/>
    <col min="14338" max="14344" width="10.7109375" style="37" customWidth="1"/>
    <col min="14345" max="14345" width="6.140625" style="37" customWidth="1"/>
    <col min="14346" max="14346" width="22.85546875" style="37" customWidth="1"/>
    <col min="14347" max="14347" width="11.85546875" style="37" customWidth="1"/>
    <col min="14348" max="14349" width="10" style="37" customWidth="1"/>
    <col min="14350" max="14350" width="10.5703125" style="37" customWidth="1"/>
    <col min="14351" max="14351" width="10" style="37" customWidth="1"/>
    <col min="14352" max="14352" width="10.85546875" style="37" customWidth="1"/>
    <col min="14353" max="14353" width="10.140625" style="37" customWidth="1"/>
    <col min="14354" max="14354" width="11.28515625" style="37" customWidth="1"/>
    <col min="14355" max="14592" width="9.140625" style="37"/>
    <col min="14593" max="14593" width="11.7109375" style="37" customWidth="1"/>
    <col min="14594" max="14600" width="10.7109375" style="37" customWidth="1"/>
    <col min="14601" max="14601" width="6.140625" style="37" customWidth="1"/>
    <col min="14602" max="14602" width="22.85546875" style="37" customWidth="1"/>
    <col min="14603" max="14603" width="11.85546875" style="37" customWidth="1"/>
    <col min="14604" max="14605" width="10" style="37" customWidth="1"/>
    <col min="14606" max="14606" width="10.5703125" style="37" customWidth="1"/>
    <col min="14607" max="14607" width="10" style="37" customWidth="1"/>
    <col min="14608" max="14608" width="10.85546875" style="37" customWidth="1"/>
    <col min="14609" max="14609" width="10.140625" style="37" customWidth="1"/>
    <col min="14610" max="14610" width="11.28515625" style="37" customWidth="1"/>
    <col min="14611" max="14848" width="9.140625" style="37"/>
    <col min="14849" max="14849" width="11.7109375" style="37" customWidth="1"/>
    <col min="14850" max="14856" width="10.7109375" style="37" customWidth="1"/>
    <col min="14857" max="14857" width="6.140625" style="37" customWidth="1"/>
    <col min="14858" max="14858" width="22.85546875" style="37" customWidth="1"/>
    <col min="14859" max="14859" width="11.85546875" style="37" customWidth="1"/>
    <col min="14860" max="14861" width="10" style="37" customWidth="1"/>
    <col min="14862" max="14862" width="10.5703125" style="37" customWidth="1"/>
    <col min="14863" max="14863" width="10" style="37" customWidth="1"/>
    <col min="14864" max="14864" width="10.85546875" style="37" customWidth="1"/>
    <col min="14865" max="14865" width="10.140625" style="37" customWidth="1"/>
    <col min="14866" max="14866" width="11.28515625" style="37" customWidth="1"/>
    <col min="14867" max="15104" width="9.140625" style="37"/>
    <col min="15105" max="15105" width="11.7109375" style="37" customWidth="1"/>
    <col min="15106" max="15112" width="10.7109375" style="37" customWidth="1"/>
    <col min="15113" max="15113" width="6.140625" style="37" customWidth="1"/>
    <col min="15114" max="15114" width="22.85546875" style="37" customWidth="1"/>
    <col min="15115" max="15115" width="11.85546875" style="37" customWidth="1"/>
    <col min="15116" max="15117" width="10" style="37" customWidth="1"/>
    <col min="15118" max="15118" width="10.5703125" style="37" customWidth="1"/>
    <col min="15119" max="15119" width="10" style="37" customWidth="1"/>
    <col min="15120" max="15120" width="10.85546875" style="37" customWidth="1"/>
    <col min="15121" max="15121" width="10.140625" style="37" customWidth="1"/>
    <col min="15122" max="15122" width="11.28515625" style="37" customWidth="1"/>
    <col min="15123" max="15360" width="9.140625" style="37"/>
    <col min="15361" max="15361" width="11.7109375" style="37" customWidth="1"/>
    <col min="15362" max="15368" width="10.7109375" style="37" customWidth="1"/>
    <col min="15369" max="15369" width="6.140625" style="37" customWidth="1"/>
    <col min="15370" max="15370" width="22.85546875" style="37" customWidth="1"/>
    <col min="15371" max="15371" width="11.85546875" style="37" customWidth="1"/>
    <col min="15372" max="15373" width="10" style="37" customWidth="1"/>
    <col min="15374" max="15374" width="10.5703125" style="37" customWidth="1"/>
    <col min="15375" max="15375" width="10" style="37" customWidth="1"/>
    <col min="15376" max="15376" width="10.85546875" style="37" customWidth="1"/>
    <col min="15377" max="15377" width="10.140625" style="37" customWidth="1"/>
    <col min="15378" max="15378" width="11.28515625" style="37" customWidth="1"/>
    <col min="15379" max="15616" width="9.140625" style="37"/>
    <col min="15617" max="15617" width="11.7109375" style="37" customWidth="1"/>
    <col min="15618" max="15624" width="10.7109375" style="37" customWidth="1"/>
    <col min="15625" max="15625" width="6.140625" style="37" customWidth="1"/>
    <col min="15626" max="15626" width="22.85546875" style="37" customWidth="1"/>
    <col min="15627" max="15627" width="11.85546875" style="37" customWidth="1"/>
    <col min="15628" max="15629" width="10" style="37" customWidth="1"/>
    <col min="15630" max="15630" width="10.5703125" style="37" customWidth="1"/>
    <col min="15631" max="15631" width="10" style="37" customWidth="1"/>
    <col min="15632" max="15632" width="10.85546875" style="37" customWidth="1"/>
    <col min="15633" max="15633" width="10.140625" style="37" customWidth="1"/>
    <col min="15634" max="15634" width="11.28515625" style="37" customWidth="1"/>
    <col min="15635" max="15872" width="9.140625" style="37"/>
    <col min="15873" max="15873" width="11.7109375" style="37" customWidth="1"/>
    <col min="15874" max="15880" width="10.7109375" style="37" customWidth="1"/>
    <col min="15881" max="15881" width="6.140625" style="37" customWidth="1"/>
    <col min="15882" max="15882" width="22.85546875" style="37" customWidth="1"/>
    <col min="15883" max="15883" width="11.85546875" style="37" customWidth="1"/>
    <col min="15884" max="15885" width="10" style="37" customWidth="1"/>
    <col min="15886" max="15886" width="10.5703125" style="37" customWidth="1"/>
    <col min="15887" max="15887" width="10" style="37" customWidth="1"/>
    <col min="15888" max="15888" width="10.85546875" style="37" customWidth="1"/>
    <col min="15889" max="15889" width="10.140625" style="37" customWidth="1"/>
    <col min="15890" max="15890" width="11.28515625" style="37" customWidth="1"/>
    <col min="15891" max="16128" width="9.140625" style="37"/>
    <col min="16129" max="16129" width="11.7109375" style="37" customWidth="1"/>
    <col min="16130" max="16136" width="10.7109375" style="37" customWidth="1"/>
    <col min="16137" max="16137" width="6.140625" style="37" customWidth="1"/>
    <col min="16138" max="16138" width="22.85546875" style="37" customWidth="1"/>
    <col min="16139" max="16139" width="11.85546875" style="37" customWidth="1"/>
    <col min="16140" max="16141" width="10" style="37" customWidth="1"/>
    <col min="16142" max="16142" width="10.5703125" style="37" customWidth="1"/>
    <col min="16143" max="16143" width="10" style="37" customWidth="1"/>
    <col min="16144" max="16144" width="10.85546875" style="37" customWidth="1"/>
    <col min="16145" max="16145" width="10.140625" style="37" customWidth="1"/>
    <col min="16146" max="16146" width="11.28515625" style="37" customWidth="1"/>
    <col min="16147" max="16384" width="9.140625" style="37"/>
  </cols>
  <sheetData>
    <row r="1" spans="1:19">
      <c r="A1" s="36" t="s">
        <v>198</v>
      </c>
    </row>
    <row r="3" spans="1:19" ht="36"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K28</f>
        <v>133962295.2</v>
      </c>
      <c r="L7" s="16">
        <f>L28</f>
        <v>6431121.5999999996</v>
      </c>
      <c r="M7" s="16">
        <f>M28</f>
        <v>13291780.699999999</v>
      </c>
      <c r="N7" s="16">
        <f>N28</f>
        <v>29357306.800000001</v>
      </c>
      <c r="O7" s="16">
        <f>O28</f>
        <v>372582.5</v>
      </c>
      <c r="P7" s="16">
        <f>SUM(K7:O7)</f>
        <v>183415086.80000001</v>
      </c>
      <c r="Q7" s="16"/>
      <c r="R7" s="16">
        <f>P7+Q7</f>
        <v>183415086.80000001</v>
      </c>
      <c r="S7" s="41"/>
    </row>
    <row r="8" spans="1:19">
      <c r="A8" s="16">
        <f>A29</f>
        <v>51781307.799999997</v>
      </c>
      <c r="B8" s="16">
        <f>B29</f>
        <v>2496199.7999999998</v>
      </c>
      <c r="C8" s="16">
        <f>C29</f>
        <v>7895513.2000000002</v>
      </c>
      <c r="D8" s="16">
        <f>D29</f>
        <v>10390998.1</v>
      </c>
      <c r="E8" s="16">
        <f>E29</f>
        <v>249948.9</v>
      </c>
      <c r="F8" s="16">
        <f t="shared" ref="F8:F13" si="0">SUM(A8:E8)</f>
        <v>72813967.799999997</v>
      </c>
      <c r="G8" s="16"/>
      <c r="H8" s="16">
        <f t="shared" ref="H8:H17" si="1">F8+G8</f>
        <v>72813967.799999997</v>
      </c>
      <c r="I8" s="39" t="s">
        <v>15</v>
      </c>
      <c r="J8" s="40" t="s">
        <v>123</v>
      </c>
      <c r="K8" s="16"/>
      <c r="L8" s="16"/>
      <c r="M8" s="16"/>
      <c r="N8" s="16"/>
      <c r="O8" s="16"/>
      <c r="P8" s="16"/>
      <c r="Q8" s="16"/>
      <c r="R8" s="16"/>
      <c r="S8" s="41"/>
    </row>
    <row r="9" spans="1:19" ht="23.25">
      <c r="A9" s="16"/>
      <c r="B9" s="16"/>
      <c r="C9" s="16">
        <f>C10+C11</f>
        <v>13433821.800000001</v>
      </c>
      <c r="D9" s="16">
        <f>D10+D11</f>
        <v>61348463</v>
      </c>
      <c r="E9" s="16">
        <f>E10+E11</f>
        <v>372582.5</v>
      </c>
      <c r="F9" s="16">
        <f t="shared" si="0"/>
        <v>75154867.299999997</v>
      </c>
      <c r="G9" s="16"/>
      <c r="H9" s="16">
        <f t="shared" si="1"/>
        <v>75154867.299999997</v>
      </c>
      <c r="I9" s="39" t="s">
        <v>31</v>
      </c>
      <c r="J9" s="40" t="s">
        <v>124</v>
      </c>
      <c r="K9" s="16"/>
      <c r="L9" s="16"/>
      <c r="M9" s="16"/>
      <c r="N9" s="16"/>
      <c r="O9" s="16"/>
      <c r="P9" s="16"/>
      <c r="Q9" s="16"/>
      <c r="R9" s="16"/>
    </row>
    <row r="10" spans="1:19" ht="23.25">
      <c r="A10" s="16"/>
      <c r="B10" s="16"/>
      <c r="C10" s="16">
        <v>6984745.5999999996</v>
      </c>
      <c r="D10" s="16">
        <v>61348463</v>
      </c>
      <c r="E10" s="16">
        <v>372582.5</v>
      </c>
      <c r="F10" s="16">
        <f t="shared" si="0"/>
        <v>68705791.099999994</v>
      </c>
      <c r="G10" s="16"/>
      <c r="H10" s="16">
        <f t="shared" si="1"/>
        <v>68705791.099999994</v>
      </c>
      <c r="I10" s="39"/>
      <c r="J10" s="42" t="s">
        <v>125</v>
      </c>
      <c r="K10" s="16"/>
      <c r="L10" s="16"/>
      <c r="M10" s="16"/>
      <c r="N10" s="16"/>
      <c r="O10" s="16"/>
      <c r="P10" s="16"/>
      <c r="Q10" s="16"/>
      <c r="R10" s="16"/>
    </row>
    <row r="11" spans="1:19" ht="23.25">
      <c r="A11" s="16"/>
      <c r="B11" s="16"/>
      <c r="C11" s="16">
        <v>6449076.2000000002</v>
      </c>
      <c r="D11" s="16"/>
      <c r="E11" s="16"/>
      <c r="F11" s="16">
        <f t="shared" si="0"/>
        <v>6449076.2000000002</v>
      </c>
      <c r="G11" s="16"/>
      <c r="H11" s="16">
        <f t="shared" si="1"/>
        <v>6449076.2000000002</v>
      </c>
      <c r="I11" s="39"/>
      <c r="J11" s="42" t="s">
        <v>126</v>
      </c>
      <c r="K11" s="16"/>
      <c r="L11" s="16"/>
      <c r="M11" s="16"/>
      <c r="N11" s="16"/>
      <c r="O11" s="16"/>
      <c r="P11" s="16"/>
      <c r="Q11" s="16"/>
      <c r="R11" s="16"/>
    </row>
    <row r="12" spans="1:19">
      <c r="A12" s="16">
        <f>A83</f>
        <v>22420029.300000001</v>
      </c>
      <c r="B12" s="16">
        <f>B83</f>
        <v>224654.1</v>
      </c>
      <c r="C12" s="16">
        <f>C83</f>
        <v>4168899.8</v>
      </c>
      <c r="D12" s="16">
        <f>D83</f>
        <v>2950578.8</v>
      </c>
      <c r="E12" s="16">
        <f>E83</f>
        <v>47653.9</v>
      </c>
      <c r="F12" s="16">
        <f t="shared" si="0"/>
        <v>29811815.900000002</v>
      </c>
      <c r="G12" s="16"/>
      <c r="H12" s="16">
        <f t="shared" si="1"/>
        <v>29811815.900000002</v>
      </c>
      <c r="I12" s="39" t="s">
        <v>35</v>
      </c>
      <c r="J12" s="40" t="s">
        <v>127</v>
      </c>
      <c r="K12" s="16"/>
      <c r="L12" s="16"/>
      <c r="M12" s="16"/>
      <c r="N12" s="16"/>
      <c r="O12" s="16"/>
      <c r="P12" s="16"/>
      <c r="Q12" s="16"/>
      <c r="R12" s="16"/>
    </row>
    <row r="13" spans="1:19">
      <c r="A13" s="16">
        <f t="shared" ref="A13:E14" si="2">A85</f>
        <v>3778748.1</v>
      </c>
      <c r="B13" s="16">
        <f t="shared" si="2"/>
        <v>0</v>
      </c>
      <c r="C13" s="16">
        <f t="shared" si="2"/>
        <v>-735.7</v>
      </c>
      <c r="D13" s="16">
        <f t="shared" si="2"/>
        <v>0</v>
      </c>
      <c r="E13" s="16">
        <f t="shared" si="2"/>
        <v>0</v>
      </c>
      <c r="F13" s="16">
        <f t="shared" si="0"/>
        <v>3778012.4</v>
      </c>
      <c r="G13" s="16"/>
      <c r="H13" s="16">
        <f t="shared" si="1"/>
        <v>3778012.4</v>
      </c>
      <c r="I13" s="43" t="s">
        <v>50</v>
      </c>
      <c r="J13" s="40" t="s">
        <v>128</v>
      </c>
      <c r="K13" s="16"/>
      <c r="L13" s="16"/>
      <c r="M13" s="16"/>
      <c r="N13" s="16"/>
      <c r="O13" s="16"/>
      <c r="P13" s="16"/>
      <c r="Q13" s="16"/>
      <c r="R13" s="16"/>
    </row>
    <row r="14" spans="1:19" ht="23.25">
      <c r="A14" s="16">
        <f t="shared" si="2"/>
        <v>0</v>
      </c>
      <c r="B14" s="16">
        <f t="shared" si="2"/>
        <v>-1563.9</v>
      </c>
      <c r="C14" s="16">
        <f t="shared" si="2"/>
        <v>537.29999999999995</v>
      </c>
      <c r="D14" s="16">
        <f t="shared" si="2"/>
        <v>42725.7</v>
      </c>
      <c r="E14" s="16">
        <f t="shared" si="2"/>
        <v>0</v>
      </c>
      <c r="F14" s="16">
        <f>SUM(A14:E14)</f>
        <v>41699.1</v>
      </c>
      <c r="G14" s="16"/>
      <c r="H14" s="16">
        <f t="shared" si="1"/>
        <v>41699.1</v>
      </c>
      <c r="I14" s="24" t="s">
        <v>194</v>
      </c>
      <c r="J14" s="40" t="s">
        <v>197</v>
      </c>
      <c r="K14" s="16"/>
      <c r="L14" s="16"/>
      <c r="M14" s="16"/>
      <c r="N14" s="16"/>
      <c r="O14" s="16"/>
      <c r="P14" s="16"/>
      <c r="Q14" s="16"/>
      <c r="R14" s="16"/>
    </row>
    <row r="15" spans="1:19">
      <c r="A15" s="16"/>
      <c r="B15" s="16"/>
      <c r="C15" s="16"/>
      <c r="D15" s="16"/>
      <c r="E15" s="16"/>
      <c r="F15" s="16"/>
      <c r="G15" s="16">
        <f>SUM(G16:G17)</f>
        <v>41387443.100000001</v>
      </c>
      <c r="H15" s="16">
        <f t="shared" si="1"/>
        <v>41387443.100000001</v>
      </c>
      <c r="I15" s="39" t="s">
        <v>43</v>
      </c>
      <c r="J15" s="40" t="s">
        <v>129</v>
      </c>
      <c r="K15" s="16"/>
      <c r="L15" s="16"/>
      <c r="M15" s="16"/>
      <c r="N15" s="16"/>
      <c r="O15" s="16"/>
      <c r="P15" s="16"/>
      <c r="Q15" s="16"/>
      <c r="R15" s="16"/>
    </row>
    <row r="16" spans="1:19">
      <c r="A16" s="16"/>
      <c r="B16" s="16"/>
      <c r="C16" s="16"/>
      <c r="D16" s="16"/>
      <c r="E16" s="16"/>
      <c r="F16" s="16"/>
      <c r="G16" s="16">
        <v>36603900.5</v>
      </c>
      <c r="H16" s="16">
        <f t="shared" si="1"/>
        <v>36603900.5</v>
      </c>
      <c r="I16" s="39" t="s">
        <v>44</v>
      </c>
      <c r="J16" s="42" t="s">
        <v>130</v>
      </c>
      <c r="K16" s="16"/>
      <c r="L16" s="16"/>
      <c r="M16" s="16"/>
      <c r="N16" s="16"/>
      <c r="O16" s="16"/>
      <c r="P16" s="16"/>
      <c r="Q16" s="16"/>
      <c r="R16" s="16"/>
    </row>
    <row r="17" spans="1:18">
      <c r="A17" s="16"/>
      <c r="B17" s="16"/>
      <c r="C17" s="16"/>
      <c r="D17" s="16"/>
      <c r="E17" s="16"/>
      <c r="F17" s="16"/>
      <c r="G17" s="16">
        <v>4783542.5999999996</v>
      </c>
      <c r="H17" s="16">
        <f t="shared" si="1"/>
        <v>4783542.5999999996</v>
      </c>
      <c r="I17" s="39" t="s">
        <v>45</v>
      </c>
      <c r="J17" s="42" t="s">
        <v>131</v>
      </c>
      <c r="K17" s="16"/>
      <c r="L17" s="16"/>
      <c r="M17" s="16"/>
      <c r="N17" s="16"/>
      <c r="O17" s="16"/>
      <c r="P17" s="16"/>
      <c r="Q17" s="16"/>
      <c r="R17" s="16"/>
    </row>
    <row r="18" spans="1:18" ht="23.25">
      <c r="A18" s="16"/>
      <c r="B18" s="16"/>
      <c r="C18" s="16"/>
      <c r="D18" s="16"/>
      <c r="E18" s="16"/>
      <c r="F18" s="16"/>
      <c r="G18" s="16"/>
      <c r="H18" s="16"/>
      <c r="I18" s="39" t="s">
        <v>40</v>
      </c>
      <c r="J18" s="40" t="s">
        <v>132</v>
      </c>
      <c r="K18" s="16"/>
      <c r="L18" s="16"/>
      <c r="M18" s="16"/>
      <c r="N18" s="16"/>
      <c r="O18" s="16"/>
      <c r="P18" s="16"/>
      <c r="Q18" s="16">
        <f>SUM(Q19:Q20)</f>
        <v>33066052.699999999</v>
      </c>
      <c r="R18" s="16">
        <f>P18+Q18</f>
        <v>33066052.699999999</v>
      </c>
    </row>
    <row r="19" spans="1:18">
      <c r="A19" s="16"/>
      <c r="B19" s="16"/>
      <c r="C19" s="16"/>
      <c r="D19" s="16"/>
      <c r="E19" s="16"/>
      <c r="F19" s="16"/>
      <c r="G19" s="16"/>
      <c r="H19" s="16"/>
      <c r="I19" s="39" t="s">
        <v>41</v>
      </c>
      <c r="J19" s="42" t="s">
        <v>133</v>
      </c>
      <c r="K19" s="16"/>
      <c r="L19" s="16"/>
      <c r="M19" s="16"/>
      <c r="N19" s="16"/>
      <c r="O19" s="16"/>
      <c r="P19" s="16"/>
      <c r="Q19" s="16">
        <v>27579944</v>
      </c>
      <c r="R19" s="16">
        <f>P19+Q19</f>
        <v>27579944</v>
      </c>
    </row>
    <row r="20" spans="1:18">
      <c r="A20" s="16"/>
      <c r="B20" s="16"/>
      <c r="C20" s="16"/>
      <c r="D20" s="16"/>
      <c r="E20" s="16"/>
      <c r="F20" s="16"/>
      <c r="G20" s="16"/>
      <c r="H20" s="16"/>
      <c r="I20" s="39" t="s">
        <v>42</v>
      </c>
      <c r="J20" s="42" t="s">
        <v>134</v>
      </c>
      <c r="K20" s="16"/>
      <c r="L20" s="16"/>
      <c r="M20" s="16"/>
      <c r="N20" s="16"/>
      <c r="O20" s="16"/>
      <c r="P20" s="16"/>
      <c r="Q20" s="16">
        <v>5486108.7000000002</v>
      </c>
      <c r="R20" s="16">
        <f>P20+Q20</f>
        <v>5486108.7000000002</v>
      </c>
    </row>
    <row r="21" spans="1:18">
      <c r="A21" s="16"/>
      <c r="B21" s="16"/>
      <c r="C21" s="16"/>
      <c r="D21" s="16"/>
      <c r="E21" s="16"/>
      <c r="F21" s="16"/>
      <c r="G21" s="16"/>
      <c r="H21" s="16"/>
      <c r="I21" s="39" t="s">
        <v>38</v>
      </c>
      <c r="J21" s="40" t="s">
        <v>135</v>
      </c>
      <c r="K21" s="16"/>
      <c r="L21" s="16"/>
      <c r="M21" s="16"/>
      <c r="N21" s="16"/>
      <c r="O21" s="16"/>
      <c r="P21" s="16">
        <v>9180745.3000000007</v>
      </c>
      <c r="Q21" s="16"/>
      <c r="R21" s="16">
        <f>P21+Q21</f>
        <v>9180745.3000000007</v>
      </c>
    </row>
    <row r="22" spans="1:18">
      <c r="A22" s="16"/>
      <c r="B22" s="16"/>
      <c r="C22" s="16"/>
      <c r="D22" s="16"/>
      <c r="E22" s="16"/>
      <c r="F22" s="16"/>
      <c r="G22" s="16"/>
      <c r="H22" s="16"/>
      <c r="I22" s="39" t="s">
        <v>39</v>
      </c>
      <c r="J22" s="40" t="s">
        <v>136</v>
      </c>
      <c r="K22" s="16"/>
      <c r="L22" s="16"/>
      <c r="M22" s="16"/>
      <c r="N22" s="16"/>
      <c r="O22" s="16"/>
      <c r="P22" s="16">
        <v>339574.6</v>
      </c>
      <c r="Q22" s="16"/>
      <c r="R22" s="16">
        <f>P22+Q22</f>
        <v>339574.6</v>
      </c>
    </row>
    <row r="23" spans="1:18">
      <c r="A23" s="16"/>
      <c r="B23" s="16"/>
      <c r="C23" s="16"/>
      <c r="D23" s="16"/>
      <c r="E23" s="16"/>
      <c r="F23" s="16">
        <f>R7+R21-R22+R18-H8-H9-H12-H13-H14-H15</f>
        <v>2334504.6000000313</v>
      </c>
      <c r="G23" s="16"/>
      <c r="H23" s="16">
        <f>F23</f>
        <v>2334504.6000000313</v>
      </c>
      <c r="I23" s="77"/>
      <c r="J23" s="44" t="s">
        <v>137</v>
      </c>
      <c r="K23" s="16"/>
      <c r="L23" s="16"/>
      <c r="M23" s="16"/>
      <c r="N23" s="16"/>
      <c r="O23" s="16"/>
      <c r="P23" s="16"/>
      <c r="Q23" s="16"/>
      <c r="R23" s="16"/>
    </row>
    <row r="24" spans="1:18">
      <c r="A24" s="16"/>
      <c r="B24" s="16"/>
      <c r="C24" s="16"/>
      <c r="D24" s="16"/>
      <c r="E24" s="16"/>
      <c r="F24" s="17">
        <f>R7-H8+R21-R22</f>
        <v>119442289.70000002</v>
      </c>
      <c r="G24" s="17"/>
      <c r="H24" s="17">
        <f>F24</f>
        <v>119442289.70000002</v>
      </c>
      <c r="I24" s="77"/>
      <c r="J24" s="45" t="s">
        <v>138</v>
      </c>
      <c r="K24" s="16"/>
      <c r="L24" s="16"/>
      <c r="M24" s="16"/>
      <c r="N24" s="16"/>
      <c r="O24" s="16"/>
      <c r="P24" s="16"/>
      <c r="Q24" s="16"/>
      <c r="R24" s="16"/>
    </row>
    <row r="25" spans="1:18">
      <c r="A25" s="16"/>
      <c r="B25" s="16"/>
      <c r="C25" s="16"/>
      <c r="D25" s="16"/>
      <c r="E25" s="16"/>
      <c r="F25" s="17">
        <f>F24-H84</f>
        <v>106993419.20000002</v>
      </c>
      <c r="G25" s="17"/>
      <c r="H25" s="17">
        <f>F25</f>
        <v>106993419.20000002</v>
      </c>
      <c r="I25" s="77"/>
      <c r="J25" s="45" t="s">
        <v>139</v>
      </c>
      <c r="K25" s="16"/>
      <c r="L25" s="16"/>
      <c r="M25" s="16"/>
      <c r="N25" s="16"/>
      <c r="O25" s="16"/>
      <c r="P25" s="16"/>
      <c r="Q25" s="16"/>
      <c r="R25" s="16"/>
    </row>
    <row r="26" spans="1:18">
      <c r="A26" s="96" t="s">
        <v>140</v>
      </c>
      <c r="B26" s="96"/>
      <c r="C26" s="96"/>
      <c r="D26" s="96"/>
      <c r="E26" s="96"/>
      <c r="F26" s="96"/>
      <c r="G26" s="96"/>
      <c r="H26" s="96"/>
      <c r="I26" s="96"/>
      <c r="J26" s="96"/>
      <c r="K26" s="96"/>
      <c r="L26" s="96"/>
      <c r="M26" s="96"/>
      <c r="N26" s="96"/>
      <c r="O26" s="96"/>
      <c r="P26" s="96"/>
      <c r="Q26" s="96"/>
      <c r="R26" s="96"/>
    </row>
    <row r="27" spans="1:18">
      <c r="A27" s="94" t="s">
        <v>120</v>
      </c>
      <c r="B27" s="94"/>
      <c r="C27" s="94"/>
      <c r="D27" s="94"/>
      <c r="E27" s="94"/>
      <c r="F27" s="94"/>
      <c r="G27" s="94"/>
      <c r="H27" s="94"/>
      <c r="I27" s="94"/>
      <c r="J27" s="95" t="s">
        <v>121</v>
      </c>
      <c r="K27" s="95"/>
      <c r="L27" s="95"/>
      <c r="M27" s="95"/>
      <c r="N27" s="95"/>
      <c r="O27" s="95"/>
      <c r="P27" s="95"/>
      <c r="Q27" s="95"/>
      <c r="R27" s="95"/>
    </row>
    <row r="28" spans="1:18">
      <c r="A28" s="18"/>
      <c r="B28" s="18"/>
      <c r="C28" s="18"/>
      <c r="D28" s="18"/>
      <c r="E28" s="18"/>
      <c r="F28" s="18"/>
      <c r="G28" s="18"/>
      <c r="H28" s="18"/>
      <c r="I28" s="24" t="s">
        <v>14</v>
      </c>
      <c r="J28" s="40" t="s">
        <v>122</v>
      </c>
      <c r="K28" s="16">
        <v>133962295.2</v>
      </c>
      <c r="L28" s="16">
        <v>6431121.5999999996</v>
      </c>
      <c r="M28" s="16">
        <v>13291780.699999999</v>
      </c>
      <c r="N28" s="16">
        <v>29357306.800000001</v>
      </c>
      <c r="O28" s="16">
        <v>372582.5</v>
      </c>
      <c r="P28" s="16">
        <f>SUM(K28:O28)</f>
        <v>183415086.80000001</v>
      </c>
      <c r="Q28" s="18"/>
      <c r="R28" s="16">
        <f>P28+Q28</f>
        <v>183415086.80000001</v>
      </c>
    </row>
    <row r="29" spans="1:18">
      <c r="A29" s="16">
        <v>51781307.799999997</v>
      </c>
      <c r="B29" s="16">
        <v>2496199.7999999998</v>
      </c>
      <c r="C29" s="16">
        <v>7895513.2000000002</v>
      </c>
      <c r="D29" s="16">
        <v>10390998.1</v>
      </c>
      <c r="E29" s="16">
        <v>249948.9</v>
      </c>
      <c r="F29" s="16">
        <f>SUM(A29:E29)</f>
        <v>72813967.799999997</v>
      </c>
      <c r="G29" s="16"/>
      <c r="H29" s="16">
        <f>F29+G29</f>
        <v>72813967.799999997</v>
      </c>
      <c r="I29" s="24" t="s">
        <v>15</v>
      </c>
      <c r="J29" s="40" t="s">
        <v>123</v>
      </c>
      <c r="K29" s="18"/>
      <c r="L29" s="18"/>
      <c r="M29" s="18"/>
      <c r="N29" s="18"/>
      <c r="O29" s="18"/>
      <c r="P29" s="18"/>
      <c r="Q29" s="18"/>
      <c r="R29" s="18"/>
    </row>
    <row r="30" spans="1:18">
      <c r="A30" s="17">
        <f>K28-A29</f>
        <v>82180987.400000006</v>
      </c>
      <c r="B30" s="17">
        <f>L28-B29</f>
        <v>3934921.8</v>
      </c>
      <c r="C30" s="17">
        <f>M28-C29</f>
        <v>5396267.4999999991</v>
      </c>
      <c r="D30" s="17">
        <f>N28-D29</f>
        <v>18966308.700000003</v>
      </c>
      <c r="E30" s="17">
        <f>O28-E29</f>
        <v>122633.60000000001</v>
      </c>
      <c r="F30" s="17">
        <f>SUM(A30:E30)</f>
        <v>110601119</v>
      </c>
      <c r="G30" s="18"/>
      <c r="H30" s="17">
        <f>F30+G30</f>
        <v>110601119</v>
      </c>
      <c r="I30" s="46" t="s">
        <v>6</v>
      </c>
      <c r="J30" s="47" t="s">
        <v>141</v>
      </c>
      <c r="K30" s="18"/>
      <c r="L30" s="18"/>
      <c r="M30" s="18"/>
      <c r="N30" s="18"/>
      <c r="O30" s="18"/>
      <c r="P30" s="18"/>
      <c r="Q30" s="18"/>
      <c r="R30" s="18"/>
    </row>
    <row r="31" spans="1:18">
      <c r="A31" s="17">
        <f>A30-A84</f>
        <v>71832040.600000009</v>
      </c>
      <c r="B31" s="17">
        <f>B30-B84</f>
        <v>3785442.4</v>
      </c>
      <c r="C31" s="17">
        <f>C30-C84</f>
        <v>4503069.7999999989</v>
      </c>
      <c r="D31" s="17">
        <f>D30-D84</f>
        <v>17928688.600000001</v>
      </c>
      <c r="E31" s="17">
        <f>E30-E84</f>
        <v>103007.1</v>
      </c>
      <c r="F31" s="17">
        <f>SUM(A31:E31)</f>
        <v>98152248.5</v>
      </c>
      <c r="G31" s="18"/>
      <c r="H31" s="17">
        <f>F31+G31</f>
        <v>98152248.5</v>
      </c>
      <c r="I31" s="46" t="s">
        <v>51</v>
      </c>
      <c r="J31" s="47" t="s">
        <v>142</v>
      </c>
      <c r="K31" s="18"/>
      <c r="L31" s="18"/>
      <c r="M31" s="18"/>
      <c r="N31" s="18"/>
      <c r="O31" s="18"/>
      <c r="P31" s="18"/>
      <c r="Q31" s="18"/>
      <c r="R31" s="18"/>
    </row>
    <row r="32" spans="1:18">
      <c r="A32" s="96" t="s">
        <v>143</v>
      </c>
      <c r="B32" s="96"/>
      <c r="C32" s="96"/>
      <c r="D32" s="96"/>
      <c r="E32" s="96"/>
      <c r="F32" s="96"/>
      <c r="G32" s="96"/>
      <c r="H32" s="96"/>
      <c r="I32" s="96"/>
      <c r="J32" s="96"/>
      <c r="K32" s="96"/>
      <c r="L32" s="96"/>
      <c r="M32" s="96"/>
      <c r="N32" s="96"/>
      <c r="O32" s="96"/>
      <c r="P32" s="96"/>
      <c r="Q32" s="96"/>
      <c r="R32" s="96"/>
    </row>
    <row r="33" spans="1:20">
      <c r="A33" s="94" t="s">
        <v>120</v>
      </c>
      <c r="B33" s="94"/>
      <c r="C33" s="94"/>
      <c r="D33" s="94"/>
      <c r="E33" s="94"/>
      <c r="F33" s="94"/>
      <c r="G33" s="94"/>
      <c r="H33" s="94"/>
      <c r="I33" s="94"/>
      <c r="J33" s="95" t="s">
        <v>121</v>
      </c>
      <c r="K33" s="95"/>
      <c r="L33" s="95"/>
      <c r="M33" s="95"/>
      <c r="N33" s="95"/>
      <c r="O33" s="95"/>
      <c r="P33" s="95"/>
      <c r="Q33" s="95"/>
      <c r="R33" s="95"/>
    </row>
    <row r="34" spans="1:20">
      <c r="A34" s="18"/>
      <c r="B34" s="18"/>
      <c r="C34" s="18"/>
      <c r="D34" s="18"/>
      <c r="E34" s="18"/>
      <c r="F34" s="18"/>
      <c r="G34" s="18"/>
      <c r="H34" s="18"/>
      <c r="I34" s="24" t="s">
        <v>6</v>
      </c>
      <c r="J34" s="40" t="s">
        <v>141</v>
      </c>
      <c r="K34" s="16">
        <f>A30</f>
        <v>82180987.400000006</v>
      </c>
      <c r="L34" s="16">
        <f>B30</f>
        <v>3934921.8</v>
      </c>
      <c r="M34" s="16">
        <f>C30</f>
        <v>5396267.4999999991</v>
      </c>
      <c r="N34" s="16">
        <f>D30</f>
        <v>18966308.700000003</v>
      </c>
      <c r="O34" s="16">
        <f>E30</f>
        <v>122633.60000000001</v>
      </c>
      <c r="P34" s="16">
        <f>SUM(K34:O34)</f>
        <v>110601119</v>
      </c>
      <c r="Q34" s="18"/>
      <c r="R34" s="16">
        <f>P34+Q34</f>
        <v>110601119</v>
      </c>
    </row>
    <row r="35" spans="1:20">
      <c r="A35" s="16">
        <f>A36+A37</f>
        <v>26641341</v>
      </c>
      <c r="B35" s="16">
        <f>B36+B37</f>
        <v>1461998.2</v>
      </c>
      <c r="C35" s="16">
        <f>C36+C37</f>
        <v>4330017.8</v>
      </c>
      <c r="D35" s="16">
        <f>D36+D37</f>
        <v>4290875.8</v>
      </c>
      <c r="E35" s="16">
        <f>E36+E37</f>
        <v>97144.5</v>
      </c>
      <c r="F35" s="16">
        <f t="shared" ref="F35:F43" si="3">SUM(A35:E35)</f>
        <v>36821377.299999997</v>
      </c>
      <c r="G35" s="16"/>
      <c r="H35" s="16">
        <f t="shared" ref="H35:H43" si="4">F35+G35</f>
        <v>36821377.299999997</v>
      </c>
      <c r="I35" s="24" t="s">
        <v>7</v>
      </c>
      <c r="J35" s="40" t="s">
        <v>144</v>
      </c>
      <c r="K35" s="16"/>
      <c r="L35" s="16"/>
      <c r="M35" s="16"/>
      <c r="N35" s="16"/>
      <c r="O35" s="16"/>
      <c r="P35" s="16"/>
      <c r="Q35" s="18"/>
      <c r="R35" s="18"/>
    </row>
    <row r="36" spans="1:20">
      <c r="A36" s="16">
        <v>24829729.800000001</v>
      </c>
      <c r="B36" s="16">
        <v>1388898.3</v>
      </c>
      <c r="C36" s="16">
        <v>4135167</v>
      </c>
      <c r="D36" s="16">
        <v>4290875.8</v>
      </c>
      <c r="E36" s="16">
        <v>91607.3</v>
      </c>
      <c r="F36" s="16">
        <f t="shared" si="3"/>
        <v>34736278.199999996</v>
      </c>
      <c r="G36" s="18"/>
      <c r="H36" s="16">
        <f t="shared" si="4"/>
        <v>34736278.199999996</v>
      </c>
      <c r="I36" s="24" t="s">
        <v>8</v>
      </c>
      <c r="J36" s="42" t="s">
        <v>145</v>
      </c>
      <c r="K36" s="18"/>
      <c r="L36" s="18"/>
      <c r="M36" s="18"/>
      <c r="N36" s="18"/>
      <c r="O36" s="18"/>
      <c r="P36" s="18"/>
      <c r="Q36" s="18"/>
      <c r="R36" s="18"/>
    </row>
    <row r="37" spans="1:20" ht="23.25">
      <c r="A37" s="16">
        <f>A38+A39</f>
        <v>1811611.2</v>
      </c>
      <c r="B37" s="16">
        <f>B38+B39</f>
        <v>73099.900000000009</v>
      </c>
      <c r="C37" s="16">
        <f>C38+C39</f>
        <v>194850.8</v>
      </c>
      <c r="D37" s="16"/>
      <c r="E37" s="16">
        <f>E38+E39</f>
        <v>5537.2</v>
      </c>
      <c r="F37" s="16">
        <f t="shared" si="3"/>
        <v>2085099.0999999999</v>
      </c>
      <c r="G37" s="18"/>
      <c r="H37" s="16">
        <f t="shared" si="4"/>
        <v>2085099.0999999999</v>
      </c>
      <c r="I37" s="24" t="s">
        <v>9</v>
      </c>
      <c r="J37" s="42" t="s">
        <v>150</v>
      </c>
      <c r="K37" s="16"/>
      <c r="L37" s="16"/>
      <c r="M37" s="16"/>
      <c r="N37" s="16"/>
      <c r="O37" s="16"/>
      <c r="P37" s="16"/>
      <c r="Q37" s="18"/>
      <c r="R37" s="18"/>
    </row>
    <row r="38" spans="1:20" ht="23.25">
      <c r="A38" s="16">
        <v>1568855.3</v>
      </c>
      <c r="B38" s="16">
        <v>66813.3</v>
      </c>
      <c r="C38" s="16">
        <v>175755.4</v>
      </c>
      <c r="D38" s="16"/>
      <c r="E38" s="16">
        <v>5110.8</v>
      </c>
      <c r="F38" s="16">
        <f t="shared" si="3"/>
        <v>1816534.8</v>
      </c>
      <c r="G38" s="18"/>
      <c r="H38" s="16">
        <f t="shared" si="4"/>
        <v>1816534.8</v>
      </c>
      <c r="I38" s="24" t="s">
        <v>10</v>
      </c>
      <c r="J38" s="48" t="s">
        <v>149</v>
      </c>
      <c r="K38" s="18"/>
      <c r="L38" s="18"/>
      <c r="M38" s="18"/>
      <c r="N38" s="18"/>
      <c r="O38" s="18"/>
      <c r="P38" s="18"/>
      <c r="Q38" s="18"/>
      <c r="R38" s="18"/>
      <c r="S38" s="41"/>
    </row>
    <row r="39" spans="1:20" ht="23.25">
      <c r="A39" s="16">
        <v>242755.9</v>
      </c>
      <c r="B39" s="16">
        <v>6286.6</v>
      </c>
      <c r="C39" s="16">
        <v>19095.400000000001</v>
      </c>
      <c r="D39" s="16"/>
      <c r="E39" s="16">
        <v>426.4</v>
      </c>
      <c r="F39" s="16">
        <f t="shared" si="3"/>
        <v>268564.30000000005</v>
      </c>
      <c r="G39" s="18"/>
      <c r="H39" s="16">
        <f t="shared" si="4"/>
        <v>268564.30000000005</v>
      </c>
      <c r="I39" s="24" t="s">
        <v>11</v>
      </c>
      <c r="J39" s="48" t="s">
        <v>151</v>
      </c>
      <c r="K39" s="18"/>
      <c r="L39" s="18"/>
      <c r="M39" s="18"/>
      <c r="N39" s="18"/>
      <c r="O39" s="18"/>
      <c r="P39" s="18"/>
      <c r="Q39" s="18"/>
      <c r="R39" s="18"/>
    </row>
    <row r="40" spans="1:20">
      <c r="A40" s="16">
        <v>1446494.9</v>
      </c>
      <c r="B40" s="16">
        <v>75380.399999999994</v>
      </c>
      <c r="C40" s="16">
        <v>173052</v>
      </c>
      <c r="D40" s="16">
        <v>115040.4</v>
      </c>
      <c r="E40" s="16">
        <v>5862.6</v>
      </c>
      <c r="F40" s="16">
        <f t="shared" si="3"/>
        <v>1815830.2999999998</v>
      </c>
      <c r="G40" s="16"/>
      <c r="H40" s="16">
        <f t="shared" si="4"/>
        <v>1815830.2999999998</v>
      </c>
      <c r="I40" s="24" t="s">
        <v>12</v>
      </c>
      <c r="J40" s="40" t="s">
        <v>146</v>
      </c>
      <c r="K40" s="18"/>
      <c r="L40" s="18"/>
      <c r="M40" s="18"/>
      <c r="N40" s="18"/>
      <c r="O40" s="18"/>
      <c r="P40" s="18"/>
      <c r="Q40" s="18"/>
      <c r="R40" s="18"/>
      <c r="S40" s="41"/>
    </row>
    <row r="41" spans="1:20">
      <c r="A41" s="16">
        <v>431034.4</v>
      </c>
      <c r="B41" s="16">
        <v>0</v>
      </c>
      <c r="C41" s="16">
        <v>0</v>
      </c>
      <c r="D41" s="16">
        <v>210111</v>
      </c>
      <c r="E41" s="16">
        <v>0</v>
      </c>
      <c r="F41" s="16">
        <f t="shared" si="3"/>
        <v>641145.4</v>
      </c>
      <c r="G41" s="16"/>
      <c r="H41" s="16">
        <f t="shared" si="4"/>
        <v>641145.4</v>
      </c>
      <c r="I41" s="24" t="s">
        <v>195</v>
      </c>
      <c r="J41" s="40" t="s">
        <v>196</v>
      </c>
      <c r="K41" s="18"/>
      <c r="L41" s="18"/>
      <c r="M41" s="18"/>
      <c r="N41" s="18"/>
      <c r="O41" s="18"/>
      <c r="P41" s="18"/>
      <c r="Q41" s="18"/>
      <c r="R41" s="18"/>
      <c r="S41" s="41"/>
    </row>
    <row r="42" spans="1:20" ht="23.25">
      <c r="A42" s="17">
        <f>K34-A35-A40+A41</f>
        <v>54524185.900000006</v>
      </c>
      <c r="B42" s="17">
        <f>L34-B35-B40+B41</f>
        <v>2397543.1999999997</v>
      </c>
      <c r="C42" s="17">
        <f>M34-C35-C40+C41</f>
        <v>893197.69999999925</v>
      </c>
      <c r="D42" s="17">
        <f>N34-D35-D40+D41</f>
        <v>14770503.500000002</v>
      </c>
      <c r="E42" s="17">
        <f>O34-E35-E40+E41</f>
        <v>19626.500000000007</v>
      </c>
      <c r="F42" s="17">
        <f t="shared" si="3"/>
        <v>72605056.800000012</v>
      </c>
      <c r="G42" s="16"/>
      <c r="H42" s="17">
        <f t="shared" si="4"/>
        <v>72605056.800000012</v>
      </c>
      <c r="I42" s="46" t="s">
        <v>13</v>
      </c>
      <c r="J42" s="49" t="s">
        <v>147</v>
      </c>
      <c r="K42" s="18"/>
      <c r="L42" s="18"/>
      <c r="M42" s="18"/>
      <c r="N42" s="18"/>
      <c r="O42" s="18"/>
      <c r="P42" s="18"/>
      <c r="Q42" s="18"/>
      <c r="R42" s="18"/>
      <c r="S42" s="41"/>
      <c r="T42" s="41"/>
    </row>
    <row r="43" spans="1:20" ht="23.25">
      <c r="A43" s="17">
        <f>A42-A84</f>
        <v>44175239.100000009</v>
      </c>
      <c r="B43" s="17">
        <f>B42-B84</f>
        <v>2248063.7999999998</v>
      </c>
      <c r="C43" s="17">
        <f>C42-C84</f>
        <v>0</v>
      </c>
      <c r="D43" s="17">
        <f>D42-D84</f>
        <v>13732883.400000002</v>
      </c>
      <c r="E43" s="17">
        <f>E42-E84</f>
        <v>0</v>
      </c>
      <c r="F43" s="17">
        <f t="shared" si="3"/>
        <v>60156186.300000012</v>
      </c>
      <c r="G43" s="16"/>
      <c r="H43" s="17">
        <f t="shared" si="4"/>
        <v>60156186.300000012</v>
      </c>
      <c r="I43" s="46" t="s">
        <v>52</v>
      </c>
      <c r="J43" s="49" t="s">
        <v>148</v>
      </c>
      <c r="K43" s="18"/>
      <c r="L43" s="18"/>
      <c r="M43" s="18"/>
      <c r="N43" s="18"/>
      <c r="O43" s="18"/>
      <c r="P43" s="18"/>
      <c r="Q43" s="18"/>
      <c r="R43" s="18"/>
      <c r="S43" s="41"/>
      <c r="T43" s="41"/>
    </row>
    <row r="44" spans="1:20">
      <c r="A44" s="96" t="s">
        <v>152</v>
      </c>
      <c r="B44" s="96"/>
      <c r="C44" s="96"/>
      <c r="D44" s="96"/>
      <c r="E44" s="96"/>
      <c r="F44" s="96"/>
      <c r="G44" s="96"/>
      <c r="H44" s="96"/>
      <c r="I44" s="96"/>
      <c r="J44" s="96"/>
      <c r="K44" s="96"/>
      <c r="L44" s="96"/>
      <c r="M44" s="96"/>
      <c r="N44" s="96"/>
      <c r="O44" s="96"/>
      <c r="P44" s="96"/>
      <c r="Q44" s="96"/>
      <c r="R44" s="96"/>
    </row>
    <row r="45" spans="1:20">
      <c r="A45" s="94" t="s">
        <v>120</v>
      </c>
      <c r="B45" s="94"/>
      <c r="C45" s="94"/>
      <c r="D45" s="94"/>
      <c r="E45" s="94"/>
      <c r="F45" s="94"/>
      <c r="G45" s="94"/>
      <c r="H45" s="94"/>
      <c r="I45" s="94"/>
      <c r="J45" s="95" t="s">
        <v>121</v>
      </c>
      <c r="K45" s="95"/>
      <c r="L45" s="95"/>
      <c r="M45" s="95"/>
      <c r="N45" s="95"/>
      <c r="O45" s="95"/>
      <c r="P45" s="95"/>
      <c r="Q45" s="95"/>
      <c r="R45" s="95"/>
    </row>
    <row r="46" spans="1:20" ht="23.25">
      <c r="A46" s="18"/>
      <c r="B46" s="18"/>
      <c r="C46" s="18"/>
      <c r="D46" s="18"/>
      <c r="E46" s="18"/>
      <c r="F46" s="18"/>
      <c r="G46" s="18"/>
      <c r="H46" s="18"/>
      <c r="I46" s="24" t="s">
        <v>13</v>
      </c>
      <c r="J46" s="40" t="s">
        <v>147</v>
      </c>
      <c r="K46" s="16">
        <f>A42</f>
        <v>54524185.900000006</v>
      </c>
      <c r="L46" s="16">
        <f>B42</f>
        <v>2397543.1999999997</v>
      </c>
      <c r="M46" s="16">
        <f>C42</f>
        <v>893197.69999999925</v>
      </c>
      <c r="N46" s="16">
        <f>D42</f>
        <v>14770503.500000002</v>
      </c>
      <c r="O46" s="16">
        <f>E42</f>
        <v>19626.500000000007</v>
      </c>
      <c r="P46" s="16">
        <f>SUM(K46:O46)</f>
        <v>72605056.800000012</v>
      </c>
      <c r="Q46" s="18"/>
      <c r="R46" s="16">
        <f>P46+Q46</f>
        <v>72605056.800000012</v>
      </c>
    </row>
    <row r="47" spans="1:20">
      <c r="A47" s="18"/>
      <c r="B47" s="18"/>
      <c r="C47" s="18"/>
      <c r="D47" s="18"/>
      <c r="E47" s="18"/>
      <c r="F47" s="16"/>
      <c r="G47" s="16">
        <v>1770.2</v>
      </c>
      <c r="H47" s="18"/>
      <c r="I47" s="24" t="s">
        <v>7</v>
      </c>
      <c r="J47" s="40" t="s">
        <v>144</v>
      </c>
      <c r="K47" s="18"/>
      <c r="L47" s="18"/>
      <c r="M47" s="18"/>
      <c r="N47" s="16">
        <v>35946699.799999997</v>
      </c>
      <c r="O47" s="18"/>
      <c r="P47" s="16">
        <f>SUM(K47:O47)</f>
        <v>35946699.799999997</v>
      </c>
      <c r="Q47" s="16">
        <v>876447.7</v>
      </c>
      <c r="R47" s="16">
        <f>P47+Q47</f>
        <v>36823147.5</v>
      </c>
    </row>
    <row r="48" spans="1:20" ht="23.25">
      <c r="A48" s="18"/>
      <c r="B48" s="18"/>
      <c r="C48" s="18"/>
      <c r="D48" s="18"/>
      <c r="E48" s="18"/>
      <c r="F48" s="18"/>
      <c r="G48" s="19"/>
      <c r="H48" s="18"/>
      <c r="I48" s="24" t="s">
        <v>16</v>
      </c>
      <c r="J48" s="40" t="s">
        <v>153</v>
      </c>
      <c r="K48" s="18"/>
      <c r="L48" s="18"/>
      <c r="M48" s="16">
        <v>10996575.6</v>
      </c>
      <c r="N48" s="18"/>
      <c r="O48" s="18"/>
      <c r="P48" s="16">
        <f>SUM(K48:O48)</f>
        <v>10996575.6</v>
      </c>
      <c r="Q48" s="19"/>
      <c r="R48" s="16">
        <f>P48+Q48</f>
        <v>10996575.6</v>
      </c>
    </row>
    <row r="49" spans="1:20">
      <c r="A49" s="18"/>
      <c r="B49" s="18"/>
      <c r="C49" s="18"/>
      <c r="D49" s="18"/>
      <c r="E49" s="18"/>
      <c r="F49" s="18"/>
      <c r="G49" s="19"/>
      <c r="H49" s="18"/>
      <c r="I49" s="24" t="s">
        <v>17</v>
      </c>
      <c r="J49" s="40" t="s">
        <v>154</v>
      </c>
      <c r="K49" s="18"/>
      <c r="L49" s="18"/>
      <c r="M49" s="16">
        <v>980720</v>
      </c>
      <c r="N49" s="18"/>
      <c r="O49" s="18"/>
      <c r="P49" s="16">
        <f>SUM(K49:O49)</f>
        <v>980720</v>
      </c>
      <c r="Q49" s="19"/>
      <c r="R49" s="16">
        <f>P49+Q49</f>
        <v>980720</v>
      </c>
    </row>
    <row r="50" spans="1:20">
      <c r="A50" s="16">
        <v>20105931.899999999</v>
      </c>
      <c r="B50" s="16">
        <v>6021378.2000000002</v>
      </c>
      <c r="C50" s="16">
        <v>1810031.3</v>
      </c>
      <c r="D50" s="16">
        <v>1103813.8999999999</v>
      </c>
      <c r="E50" s="16">
        <v>0</v>
      </c>
      <c r="F50" s="16">
        <f>SUM(A50:E50)</f>
        <v>29041155.299999997</v>
      </c>
      <c r="G50" s="16">
        <v>1844311.2</v>
      </c>
      <c r="H50" s="16">
        <f>F50+G50</f>
        <v>30885466.499999996</v>
      </c>
      <c r="I50" s="24" t="s">
        <v>18</v>
      </c>
      <c r="J50" s="40" t="s">
        <v>155</v>
      </c>
      <c r="K50" s="16">
        <v>3266515.9</v>
      </c>
      <c r="L50" s="16">
        <v>8189657.5999999996</v>
      </c>
      <c r="M50" s="16">
        <v>5222327.7</v>
      </c>
      <c r="N50" s="16">
        <v>1228302.5</v>
      </c>
      <c r="O50" s="16">
        <v>6450.8</v>
      </c>
      <c r="P50" s="16">
        <f>SUM(K50:O50)</f>
        <v>17913254.5</v>
      </c>
      <c r="Q50" s="16">
        <v>12972212</v>
      </c>
      <c r="R50" s="16">
        <f>P50+Q50</f>
        <v>30885466.5</v>
      </c>
    </row>
    <row r="51" spans="1:20">
      <c r="A51" s="17">
        <f>K46+K47+K48-K49+K50-A50</f>
        <v>37684769.900000006</v>
      </c>
      <c r="B51" s="17">
        <f>L46+L47+L48-L49+L50-B50</f>
        <v>4565822.5999999987</v>
      </c>
      <c r="C51" s="17">
        <f>M46+M47+M48-M49+M50-C50</f>
        <v>14321349.699999999</v>
      </c>
      <c r="D51" s="17">
        <f>N46+N47+N48-N49+N50-D50</f>
        <v>50841691.899999999</v>
      </c>
      <c r="E51" s="17">
        <f>O46+O47+O48-O49+O50-E50</f>
        <v>26077.300000000007</v>
      </c>
      <c r="F51" s="17">
        <f>SUM(A51:E51)</f>
        <v>107439711.39999999</v>
      </c>
      <c r="G51" s="18"/>
      <c r="H51" s="17">
        <f>F51+G51</f>
        <v>107439711.39999999</v>
      </c>
      <c r="I51" s="46" t="s">
        <v>19</v>
      </c>
      <c r="J51" s="49" t="s">
        <v>156</v>
      </c>
      <c r="K51" s="18"/>
      <c r="L51" s="18"/>
      <c r="M51" s="18"/>
      <c r="N51" s="18"/>
      <c r="O51" s="18"/>
      <c r="P51" s="18"/>
      <c r="Q51" s="18"/>
      <c r="R51" s="18"/>
    </row>
    <row r="52" spans="1:20">
      <c r="A52" s="17">
        <f>A51-A84</f>
        <v>27335823.100000005</v>
      </c>
      <c r="B52" s="17">
        <f>B51-B84</f>
        <v>4416343.1999999983</v>
      </c>
      <c r="C52" s="17">
        <f>C51-C84</f>
        <v>13428152</v>
      </c>
      <c r="D52" s="17">
        <f>D51-D84</f>
        <v>49804071.799999997</v>
      </c>
      <c r="E52" s="17">
        <f>E51-E84</f>
        <v>6450.8000000000065</v>
      </c>
      <c r="F52" s="17">
        <f>SUM(A52:E52)</f>
        <v>94990840.899999991</v>
      </c>
      <c r="G52" s="18"/>
      <c r="H52" s="17">
        <f>F52+G52</f>
        <v>94990840.899999991</v>
      </c>
      <c r="I52" s="46" t="s">
        <v>53</v>
      </c>
      <c r="J52" s="49" t="s">
        <v>157</v>
      </c>
      <c r="K52" s="18"/>
      <c r="L52" s="18"/>
      <c r="M52" s="18"/>
      <c r="N52" s="18"/>
      <c r="O52" s="18"/>
      <c r="P52" s="18"/>
      <c r="Q52" s="18"/>
      <c r="R52" s="18"/>
    </row>
    <row r="53" spans="1:20" ht="15" customHeight="1">
      <c r="A53" s="91" t="s">
        <v>158</v>
      </c>
      <c r="B53" s="91"/>
      <c r="C53" s="91"/>
      <c r="D53" s="91"/>
      <c r="E53" s="91"/>
      <c r="F53" s="91"/>
      <c r="G53" s="91"/>
      <c r="H53" s="91"/>
      <c r="I53" s="91"/>
      <c r="J53" s="91"/>
      <c r="K53" s="91"/>
      <c r="L53" s="91"/>
      <c r="M53" s="91"/>
      <c r="N53" s="91"/>
      <c r="O53" s="91"/>
      <c r="P53" s="91"/>
      <c r="Q53" s="91"/>
      <c r="R53" s="91"/>
    </row>
    <row r="54" spans="1:20">
      <c r="A54" s="94" t="s">
        <v>120</v>
      </c>
      <c r="B54" s="94"/>
      <c r="C54" s="94"/>
      <c r="D54" s="94"/>
      <c r="E54" s="94"/>
      <c r="F54" s="94"/>
      <c r="G54" s="94"/>
      <c r="H54" s="94"/>
      <c r="I54" s="94"/>
      <c r="J54" s="95" t="s">
        <v>121</v>
      </c>
      <c r="K54" s="95"/>
      <c r="L54" s="95"/>
      <c r="M54" s="95"/>
      <c r="N54" s="95"/>
      <c r="O54" s="95"/>
      <c r="P54" s="95"/>
      <c r="Q54" s="95"/>
      <c r="R54" s="95"/>
    </row>
    <row r="55" spans="1:20">
      <c r="A55" s="18"/>
      <c r="B55" s="18"/>
      <c r="C55" s="18"/>
      <c r="D55" s="18"/>
      <c r="E55" s="18"/>
      <c r="F55" s="18"/>
      <c r="G55" s="18"/>
      <c r="H55" s="18"/>
      <c r="I55" s="24" t="s">
        <v>19</v>
      </c>
      <c r="J55" s="40" t="s">
        <v>156</v>
      </c>
      <c r="K55" s="16">
        <f>A51</f>
        <v>37684769.900000006</v>
      </c>
      <c r="L55" s="16">
        <f>B51</f>
        <v>4565822.5999999987</v>
      </c>
      <c r="M55" s="16">
        <f>C51</f>
        <v>14321349.699999999</v>
      </c>
      <c r="N55" s="16">
        <f>D51</f>
        <v>50841691.899999999</v>
      </c>
      <c r="O55" s="16">
        <f>E51</f>
        <v>26077.300000000007</v>
      </c>
      <c r="P55" s="16">
        <f>SUM(K55:O55)</f>
        <v>107439711.39999999</v>
      </c>
      <c r="Q55" s="18"/>
      <c r="R55" s="16">
        <f>P55+Q55</f>
        <v>107439711.39999999</v>
      </c>
    </row>
    <row r="56" spans="1:20">
      <c r="A56" s="16">
        <f>A57+A58+A59+A60</f>
        <v>7812748.6999999993</v>
      </c>
      <c r="B56" s="16">
        <f>B57+B58+B59+B60</f>
        <v>1164316.2</v>
      </c>
      <c r="C56" s="16">
        <f>C57+C58+C59+C60</f>
        <v>12018181.899999999</v>
      </c>
      <c r="D56" s="16">
        <f>D57+D58+D59+D60</f>
        <v>5307437.3999999994</v>
      </c>
      <c r="E56" s="16">
        <f>E57+E58+E59+E60</f>
        <v>192.3</v>
      </c>
      <c r="F56" s="16">
        <f t="shared" ref="F56:F66" si="5">SUM(A56:E56)</f>
        <v>26302876.499999996</v>
      </c>
      <c r="G56" s="16">
        <v>936100.6</v>
      </c>
      <c r="H56" s="16">
        <f t="shared" ref="H56:H66" si="6">F56+G56</f>
        <v>27238977.099999998</v>
      </c>
      <c r="I56" s="24"/>
      <c r="J56" s="40" t="s">
        <v>159</v>
      </c>
      <c r="K56" s="16">
        <f>K57+K58+K59+K60</f>
        <v>1041548.9</v>
      </c>
      <c r="L56" s="16">
        <f>L57+L58+L59+L60</f>
        <v>2739774.2</v>
      </c>
      <c r="M56" s="16">
        <f>M57+M58+M59+M60</f>
        <v>14944070.6</v>
      </c>
      <c r="N56" s="16">
        <f>N57+N58+N59+N60</f>
        <v>7104389.8999999994</v>
      </c>
      <c r="O56" s="16">
        <f>O57+O58+O59+O60</f>
        <v>426.4</v>
      </c>
      <c r="P56" s="16">
        <f t="shared" ref="P56:P64" si="7">SUM(K56:O56)</f>
        <v>25830209.999999996</v>
      </c>
      <c r="Q56" s="16">
        <v>1408767.1</v>
      </c>
      <c r="R56" s="16">
        <f t="shared" ref="R56:R64" si="8">P56+Q56</f>
        <v>27238977.099999998</v>
      </c>
      <c r="S56" s="41"/>
    </row>
    <row r="57" spans="1:20" ht="23.25">
      <c r="A57" s="16">
        <v>6990314.0999999996</v>
      </c>
      <c r="B57" s="16">
        <v>336895.9</v>
      </c>
      <c r="C57" s="16"/>
      <c r="D57" s="16">
        <v>1436344.3</v>
      </c>
      <c r="E57" s="16"/>
      <c r="F57" s="16">
        <f t="shared" si="5"/>
        <v>8763554.3000000007</v>
      </c>
      <c r="G57" s="18"/>
      <c r="H57" s="16">
        <f t="shared" si="6"/>
        <v>8763554.3000000007</v>
      </c>
      <c r="I57" s="24" t="s">
        <v>20</v>
      </c>
      <c r="J57" s="40" t="s">
        <v>160</v>
      </c>
      <c r="K57" s="18"/>
      <c r="L57" s="18"/>
      <c r="M57" s="16">
        <v>8762318</v>
      </c>
      <c r="N57" s="18"/>
      <c r="O57" s="18"/>
      <c r="P57" s="16">
        <f t="shared" si="7"/>
        <v>8762318</v>
      </c>
      <c r="Q57" s="18"/>
      <c r="R57" s="16">
        <f t="shared" si="8"/>
        <v>8762318</v>
      </c>
      <c r="S57" s="41"/>
      <c r="T57" s="41"/>
    </row>
    <row r="58" spans="1:20">
      <c r="A58" s="16"/>
      <c r="B58" s="16"/>
      <c r="C58" s="16"/>
      <c r="D58" s="16">
        <v>3130613</v>
      </c>
      <c r="E58" s="16"/>
      <c r="F58" s="16">
        <f t="shared" si="5"/>
        <v>3130613</v>
      </c>
      <c r="G58" s="18"/>
      <c r="H58" s="16">
        <f t="shared" si="6"/>
        <v>3130613</v>
      </c>
      <c r="I58" s="24" t="s">
        <v>21</v>
      </c>
      <c r="J58" s="40" t="s">
        <v>161</v>
      </c>
      <c r="K58" s="16">
        <v>242755.9</v>
      </c>
      <c r="L58" s="16">
        <v>2167715</v>
      </c>
      <c r="M58" s="16">
        <v>719715.7</v>
      </c>
      <c r="N58" s="16"/>
      <c r="O58" s="16">
        <v>426.4</v>
      </c>
      <c r="P58" s="16">
        <f t="shared" si="7"/>
        <v>3130612.9999999995</v>
      </c>
      <c r="Q58" s="18"/>
      <c r="R58" s="16">
        <f t="shared" si="8"/>
        <v>3130612.9999999995</v>
      </c>
      <c r="T58" s="41"/>
    </row>
    <row r="59" spans="1:20" ht="23.25">
      <c r="A59" s="16"/>
      <c r="B59" s="16">
        <v>537287</v>
      </c>
      <c r="C59" s="16">
        <v>6186403.5999999996</v>
      </c>
      <c r="D59" s="16"/>
      <c r="E59" s="16"/>
      <c r="F59" s="16">
        <f t="shared" si="5"/>
        <v>6723690.5999999996</v>
      </c>
      <c r="G59" s="18"/>
      <c r="H59" s="16">
        <f t="shared" si="6"/>
        <v>6723690.5999999996</v>
      </c>
      <c r="I59" s="24" t="s">
        <v>22</v>
      </c>
      <c r="J59" s="51" t="s">
        <v>162</v>
      </c>
      <c r="K59" s="18"/>
      <c r="L59" s="18"/>
      <c r="M59" s="18"/>
      <c r="N59" s="16">
        <v>6723690.5999999996</v>
      </c>
      <c r="O59" s="18"/>
      <c r="P59" s="16">
        <f t="shared" si="7"/>
        <v>6723690.5999999996</v>
      </c>
      <c r="Q59" s="18"/>
      <c r="R59" s="16">
        <f t="shared" si="8"/>
        <v>6723690.5999999996</v>
      </c>
    </row>
    <row r="60" spans="1:20">
      <c r="A60" s="16">
        <f>A61+A62+A63+A64</f>
        <v>822434.6</v>
      </c>
      <c r="B60" s="16">
        <f>B61+B62+B63+B64</f>
        <v>290133.3</v>
      </c>
      <c r="C60" s="16">
        <f>C61+C62+C63+C64</f>
        <v>5831778.2999999998</v>
      </c>
      <c r="D60" s="16">
        <f>D61+D62+D63+D64</f>
        <v>740480.1</v>
      </c>
      <c r="E60" s="16">
        <f>E61+E62+E63+E64</f>
        <v>192.3</v>
      </c>
      <c r="F60" s="16">
        <f t="shared" si="5"/>
        <v>7685018.5999999987</v>
      </c>
      <c r="G60" s="16"/>
      <c r="H60" s="16">
        <f t="shared" si="6"/>
        <v>7685018.5999999987</v>
      </c>
      <c r="I60" s="24" t="s">
        <v>23</v>
      </c>
      <c r="J60" s="52" t="s">
        <v>163</v>
      </c>
      <c r="K60" s="16">
        <f>K61+K62+K63+K64</f>
        <v>798793</v>
      </c>
      <c r="L60" s="16">
        <f>L61+L62+L63+L64</f>
        <v>572059.20000000007</v>
      </c>
      <c r="M60" s="16">
        <f>M61+M62+M63+M64</f>
        <v>5462036.9000000004</v>
      </c>
      <c r="N60" s="16">
        <f>N61+N62+N63+N64</f>
        <v>380699.30000000005</v>
      </c>
      <c r="O60" s="16">
        <f>O61+O62+O63+O64</f>
        <v>0</v>
      </c>
      <c r="P60" s="16">
        <f t="shared" si="7"/>
        <v>7213588.4000000004</v>
      </c>
      <c r="Q60" s="18"/>
      <c r="R60" s="16">
        <f t="shared" si="8"/>
        <v>7213588.4000000004</v>
      </c>
    </row>
    <row r="61" spans="1:20" ht="23.25">
      <c r="A61" s="16">
        <v>237528.5</v>
      </c>
      <c r="B61" s="16">
        <v>12245.8</v>
      </c>
      <c r="C61" s="16"/>
      <c r="D61" s="16">
        <v>306729.59999999998</v>
      </c>
      <c r="E61" s="16"/>
      <c r="F61" s="16">
        <f t="shared" si="5"/>
        <v>556503.89999999991</v>
      </c>
      <c r="G61" s="18"/>
      <c r="H61" s="16">
        <f t="shared" si="6"/>
        <v>556503.89999999991</v>
      </c>
      <c r="I61" s="24" t="s">
        <v>24</v>
      </c>
      <c r="J61" s="52" t="s">
        <v>164</v>
      </c>
      <c r="K61" s="18"/>
      <c r="L61" s="16">
        <v>556503.9</v>
      </c>
      <c r="M61" s="18"/>
      <c r="N61" s="18"/>
      <c r="O61" s="18"/>
      <c r="P61" s="16">
        <f t="shared" si="7"/>
        <v>556503.9</v>
      </c>
      <c r="Q61" s="18"/>
      <c r="R61" s="16">
        <f t="shared" si="8"/>
        <v>556503.9</v>
      </c>
    </row>
    <row r="62" spans="1:20">
      <c r="A62" s="16"/>
      <c r="B62" s="16">
        <v>271739.2</v>
      </c>
      <c r="C62" s="16"/>
      <c r="D62" s="16"/>
      <c r="E62" s="16"/>
      <c r="F62" s="16">
        <f t="shared" si="5"/>
        <v>271739.2</v>
      </c>
      <c r="G62" s="18"/>
      <c r="H62" s="16">
        <f t="shared" si="6"/>
        <v>271739.2</v>
      </c>
      <c r="I62" s="24" t="s">
        <v>25</v>
      </c>
      <c r="J62" s="52" t="s">
        <v>165</v>
      </c>
      <c r="K62" s="16">
        <v>32924</v>
      </c>
      <c r="L62" s="16">
        <v>15555.3</v>
      </c>
      <c r="M62" s="16"/>
      <c r="N62" s="16">
        <v>170258.2</v>
      </c>
      <c r="O62" s="16"/>
      <c r="P62" s="16">
        <f t="shared" si="7"/>
        <v>218737.5</v>
      </c>
      <c r="Q62" s="18"/>
      <c r="R62" s="16">
        <f t="shared" si="8"/>
        <v>218737.5</v>
      </c>
    </row>
    <row r="63" spans="1:20" ht="23.25">
      <c r="A63" s="16"/>
      <c r="B63" s="16"/>
      <c r="C63" s="16">
        <v>4036452.6</v>
      </c>
      <c r="D63" s="18"/>
      <c r="E63" s="18"/>
      <c r="F63" s="16">
        <f t="shared" si="5"/>
        <v>4036452.6</v>
      </c>
      <c r="G63" s="18"/>
      <c r="H63" s="16">
        <f t="shared" si="6"/>
        <v>4036452.6</v>
      </c>
      <c r="I63" s="24" t="s">
        <v>48</v>
      </c>
      <c r="J63" s="40" t="s">
        <v>169</v>
      </c>
      <c r="K63" s="18"/>
      <c r="L63" s="18"/>
      <c r="M63" s="16">
        <v>4036452.6</v>
      </c>
      <c r="N63" s="18"/>
      <c r="O63" s="18"/>
      <c r="P63" s="16"/>
      <c r="Q63" s="18"/>
      <c r="R63" s="16"/>
    </row>
    <row r="64" spans="1:20" ht="23.25">
      <c r="A64" s="16">
        <v>584906.1</v>
      </c>
      <c r="B64" s="16">
        <v>6148.3</v>
      </c>
      <c r="C64" s="16">
        <v>1795325.7</v>
      </c>
      <c r="D64" s="16">
        <v>433750.5</v>
      </c>
      <c r="E64" s="16">
        <v>192.3</v>
      </c>
      <c r="F64" s="16">
        <f t="shared" si="5"/>
        <v>2820322.9</v>
      </c>
      <c r="G64" s="18"/>
      <c r="H64" s="16">
        <f t="shared" si="6"/>
        <v>2820322.9</v>
      </c>
      <c r="I64" s="24" t="s">
        <v>26</v>
      </c>
      <c r="J64" s="52" t="s">
        <v>166</v>
      </c>
      <c r="K64" s="16">
        <v>765869</v>
      </c>
      <c r="L64" s="16"/>
      <c r="M64" s="16">
        <v>1425584.3</v>
      </c>
      <c r="N64" s="16">
        <v>210441.1</v>
      </c>
      <c r="O64" s="16"/>
      <c r="P64" s="16">
        <f t="shared" si="7"/>
        <v>2401894.3999999999</v>
      </c>
      <c r="Q64" s="18"/>
      <c r="R64" s="16">
        <f t="shared" si="8"/>
        <v>2401894.3999999999</v>
      </c>
    </row>
    <row r="65" spans="1:19" ht="23.25">
      <c r="A65" s="17">
        <f>K55+K56-A56</f>
        <v>30913570.100000005</v>
      </c>
      <c r="B65" s="17">
        <f>L55+L56-B56</f>
        <v>6141280.5999999987</v>
      </c>
      <c r="C65" s="17">
        <f>M55+M56-C56</f>
        <v>17247238.399999999</v>
      </c>
      <c r="D65" s="17">
        <f>N55+N56-D56</f>
        <v>52638644.399999999</v>
      </c>
      <c r="E65" s="17">
        <f>O55+O56-E56</f>
        <v>26311.400000000009</v>
      </c>
      <c r="F65" s="17">
        <f t="shared" si="5"/>
        <v>106967044.90000001</v>
      </c>
      <c r="G65" s="16"/>
      <c r="H65" s="17">
        <f t="shared" si="6"/>
        <v>106967044.90000001</v>
      </c>
      <c r="I65" s="46" t="s">
        <v>27</v>
      </c>
      <c r="J65" s="49" t="s">
        <v>167</v>
      </c>
      <c r="K65" s="18"/>
      <c r="L65" s="18"/>
      <c r="M65" s="18"/>
      <c r="N65" s="18"/>
      <c r="O65" s="18"/>
      <c r="P65" s="18"/>
      <c r="Q65" s="18"/>
      <c r="R65" s="18"/>
    </row>
    <row r="66" spans="1:19">
      <c r="A66" s="17">
        <f>A65-A84</f>
        <v>20564623.300000004</v>
      </c>
      <c r="B66" s="17">
        <f>B65-B84</f>
        <v>5991801.1999999983</v>
      </c>
      <c r="C66" s="17">
        <f>C65-C84</f>
        <v>16354040.699999999</v>
      </c>
      <c r="D66" s="17">
        <f>D65-D84</f>
        <v>51601024.299999997</v>
      </c>
      <c r="E66" s="17">
        <f>E65-E84</f>
        <v>6684.9000000000087</v>
      </c>
      <c r="F66" s="17">
        <f t="shared" si="5"/>
        <v>94518174.400000006</v>
      </c>
      <c r="G66" s="16"/>
      <c r="H66" s="17">
        <f t="shared" si="6"/>
        <v>94518174.400000006</v>
      </c>
      <c r="I66" s="46" t="s">
        <v>54</v>
      </c>
      <c r="J66" s="49" t="s">
        <v>168</v>
      </c>
      <c r="K66" s="18"/>
      <c r="L66" s="18"/>
      <c r="M66" s="18"/>
      <c r="N66" s="18"/>
      <c r="O66" s="18"/>
      <c r="P66" s="18"/>
      <c r="Q66" s="18"/>
      <c r="R66" s="18"/>
    </row>
    <row r="67" spans="1:19" ht="15" customHeight="1">
      <c r="A67" s="91" t="s">
        <v>170</v>
      </c>
      <c r="B67" s="91"/>
      <c r="C67" s="91"/>
      <c r="D67" s="91"/>
      <c r="E67" s="91"/>
      <c r="F67" s="91"/>
      <c r="G67" s="91"/>
      <c r="H67" s="91"/>
      <c r="I67" s="91"/>
      <c r="J67" s="91"/>
      <c r="K67" s="91"/>
      <c r="L67" s="91"/>
      <c r="M67" s="91"/>
      <c r="N67" s="91"/>
      <c r="O67" s="91"/>
      <c r="P67" s="91"/>
      <c r="Q67" s="91"/>
      <c r="R67" s="91"/>
      <c r="S67" s="41"/>
    </row>
    <row r="68" spans="1:19">
      <c r="A68" s="94" t="s">
        <v>120</v>
      </c>
      <c r="B68" s="94"/>
      <c r="C68" s="94"/>
      <c r="D68" s="94"/>
      <c r="E68" s="94"/>
      <c r="F68" s="94"/>
      <c r="G68" s="94"/>
      <c r="H68" s="94"/>
      <c r="I68" s="94"/>
      <c r="J68" s="95" t="s">
        <v>121</v>
      </c>
      <c r="K68" s="95"/>
      <c r="L68" s="95"/>
      <c r="M68" s="95"/>
      <c r="N68" s="95"/>
      <c r="O68" s="95"/>
      <c r="P68" s="95"/>
      <c r="Q68" s="95"/>
      <c r="R68" s="95"/>
    </row>
    <row r="69" spans="1:19">
      <c r="A69" s="18"/>
      <c r="B69" s="18"/>
      <c r="C69" s="18"/>
      <c r="D69" s="18"/>
      <c r="E69" s="18"/>
      <c r="F69" s="18"/>
      <c r="G69" s="18"/>
      <c r="H69" s="18"/>
      <c r="I69" s="24" t="s">
        <v>19</v>
      </c>
      <c r="J69" s="40" t="s">
        <v>167</v>
      </c>
      <c r="K69" s="16">
        <f>A65</f>
        <v>30913570.100000005</v>
      </c>
      <c r="L69" s="16">
        <f>B65</f>
        <v>6141280.5999999987</v>
      </c>
      <c r="M69" s="16">
        <f>C65</f>
        <v>17247238.399999999</v>
      </c>
      <c r="N69" s="16">
        <f>D65</f>
        <v>52638644.399999999</v>
      </c>
      <c r="O69" s="16">
        <f>E65</f>
        <v>26311.400000000009</v>
      </c>
      <c r="P69" s="16">
        <f>SUM(K69:O69)</f>
        <v>106967044.90000001</v>
      </c>
      <c r="Q69" s="18"/>
      <c r="R69" s="16">
        <f>P69+Q69</f>
        <v>106967044.90000001</v>
      </c>
    </row>
    <row r="70" spans="1:19">
      <c r="A70" s="18"/>
      <c r="B70" s="18"/>
      <c r="C70" s="16">
        <v>6984745.5999999996</v>
      </c>
      <c r="D70" s="16"/>
      <c r="E70" s="16">
        <v>372582.5</v>
      </c>
      <c r="F70" s="16">
        <f>SUM(A70:E70)</f>
        <v>7357328.0999999996</v>
      </c>
      <c r="G70" s="16"/>
      <c r="H70" s="16">
        <f>F70+G70</f>
        <v>7357328.0999999996</v>
      </c>
      <c r="I70" s="24" t="s">
        <v>28</v>
      </c>
      <c r="J70" s="40" t="s">
        <v>171</v>
      </c>
      <c r="K70" s="18"/>
      <c r="L70" s="18"/>
      <c r="M70" s="18"/>
      <c r="N70" s="16">
        <v>7357328.0999999996</v>
      </c>
      <c r="O70" s="18"/>
      <c r="P70" s="16">
        <f>SUM(K70:O70)</f>
        <v>7357328.0999999996</v>
      </c>
      <c r="Q70" s="18"/>
      <c r="R70" s="16">
        <f>P70+Q70</f>
        <v>7357328.0999999996</v>
      </c>
    </row>
    <row r="71" spans="1:19" ht="23.25">
      <c r="A71" s="17">
        <f>K69+K70-A70</f>
        <v>30913570.100000005</v>
      </c>
      <c r="B71" s="17">
        <f>L69+L70-B70</f>
        <v>6141280.5999999987</v>
      </c>
      <c r="C71" s="17">
        <f>M69+M70-C70</f>
        <v>10262492.799999999</v>
      </c>
      <c r="D71" s="17">
        <f>N69+N70-D70</f>
        <v>59995972.5</v>
      </c>
      <c r="E71" s="17">
        <f>O69+O70-E70</f>
        <v>-346271.1</v>
      </c>
      <c r="F71" s="17">
        <f>SUM(A71:E71)</f>
        <v>106967044.90000001</v>
      </c>
      <c r="G71" s="16"/>
      <c r="H71" s="16">
        <f>F71+G71</f>
        <v>106967044.90000001</v>
      </c>
      <c r="I71" s="46" t="s">
        <v>29</v>
      </c>
      <c r="J71" s="49" t="s">
        <v>172</v>
      </c>
      <c r="K71" s="18"/>
      <c r="L71" s="18"/>
      <c r="M71" s="18"/>
      <c r="N71" s="18"/>
      <c r="O71" s="18"/>
      <c r="P71" s="18"/>
      <c r="Q71" s="18"/>
      <c r="R71" s="18"/>
    </row>
    <row r="72" spans="1:19" ht="15" customHeight="1">
      <c r="A72" s="91" t="s">
        <v>173</v>
      </c>
      <c r="B72" s="91"/>
      <c r="C72" s="91"/>
      <c r="D72" s="91"/>
      <c r="E72" s="91"/>
      <c r="F72" s="91"/>
      <c r="G72" s="91"/>
      <c r="H72" s="91"/>
      <c r="I72" s="91"/>
      <c r="J72" s="91"/>
      <c r="K72" s="91"/>
      <c r="L72" s="91"/>
      <c r="M72" s="91"/>
      <c r="N72" s="91"/>
      <c r="O72" s="91"/>
      <c r="P72" s="91"/>
      <c r="Q72" s="91"/>
      <c r="R72" s="91"/>
    </row>
    <row r="73" spans="1:19">
      <c r="A73" s="94" t="s">
        <v>120</v>
      </c>
      <c r="B73" s="94"/>
      <c r="C73" s="94"/>
      <c r="D73" s="94"/>
      <c r="E73" s="94"/>
      <c r="F73" s="94"/>
      <c r="G73" s="94"/>
      <c r="H73" s="94"/>
      <c r="I73" s="94"/>
      <c r="J73" s="95" t="s">
        <v>121</v>
      </c>
      <c r="K73" s="95"/>
      <c r="L73" s="95"/>
      <c r="M73" s="95"/>
      <c r="N73" s="95"/>
      <c r="O73" s="95"/>
      <c r="P73" s="95"/>
      <c r="Q73" s="95"/>
      <c r="R73" s="95"/>
    </row>
    <row r="74" spans="1:19">
      <c r="A74" s="18"/>
      <c r="B74" s="18"/>
      <c r="C74" s="18"/>
      <c r="D74" s="18"/>
      <c r="E74" s="18"/>
      <c r="F74" s="18"/>
      <c r="G74" s="18"/>
      <c r="H74" s="18"/>
      <c r="I74" s="24" t="s">
        <v>27</v>
      </c>
      <c r="J74" s="40" t="s">
        <v>167</v>
      </c>
      <c r="K74" s="16">
        <f>A65</f>
        <v>30913570.100000005</v>
      </c>
      <c r="L74" s="16">
        <f>B65</f>
        <v>6141280.5999999987</v>
      </c>
      <c r="M74" s="16">
        <f>C65</f>
        <v>17247238.399999999</v>
      </c>
      <c r="N74" s="16">
        <f>D65</f>
        <v>52638644.399999999</v>
      </c>
      <c r="O74" s="16">
        <f>E65</f>
        <v>26311.400000000009</v>
      </c>
      <c r="P74" s="16">
        <f>SUM(K74:O74)</f>
        <v>106967044.90000001</v>
      </c>
      <c r="Q74" s="18"/>
      <c r="R74" s="16">
        <f>P74+Q74</f>
        <v>106967044.90000001</v>
      </c>
    </row>
    <row r="75" spans="1:19" ht="23.25">
      <c r="A75" s="18"/>
      <c r="B75" s="16">
        <v>3137315.6</v>
      </c>
      <c r="C75" s="18"/>
      <c r="D75" s="18"/>
      <c r="E75" s="18"/>
      <c r="F75" s="16">
        <f>SUM(A75:E75)</f>
        <v>3137315.6</v>
      </c>
      <c r="G75" s="16"/>
      <c r="H75" s="16">
        <f>F75+G75</f>
        <v>3137315.6</v>
      </c>
      <c r="I75" s="24" t="s">
        <v>30</v>
      </c>
      <c r="J75" s="40" t="s">
        <v>174</v>
      </c>
      <c r="K75" s="18"/>
      <c r="L75" s="18"/>
      <c r="M75" s="18"/>
      <c r="N75" s="16">
        <v>3137315.6</v>
      </c>
      <c r="O75" s="18"/>
      <c r="P75" s="16">
        <f>SUM(K75:O75)</f>
        <v>3137315.6</v>
      </c>
      <c r="Q75" s="18"/>
      <c r="R75" s="16">
        <f>P75+Q75</f>
        <v>3137315.6</v>
      </c>
    </row>
    <row r="76" spans="1:19" ht="23.25">
      <c r="A76" s="18"/>
      <c r="B76" s="18"/>
      <c r="C76" s="16">
        <v>13433821.800000001</v>
      </c>
      <c r="D76" s="16">
        <v>61348463</v>
      </c>
      <c r="E76" s="16">
        <v>372582.5</v>
      </c>
      <c r="F76" s="16">
        <f>SUM(A76:E76)</f>
        <v>75154867.299999997</v>
      </c>
      <c r="G76" s="16"/>
      <c r="H76" s="16">
        <f>F76+G76</f>
        <v>75154867.299999997</v>
      </c>
      <c r="I76" s="24" t="s">
        <v>31</v>
      </c>
      <c r="J76" s="40" t="s">
        <v>124</v>
      </c>
      <c r="K76" s="18"/>
      <c r="L76" s="18"/>
      <c r="M76" s="18"/>
      <c r="N76" s="18"/>
      <c r="O76" s="18"/>
      <c r="P76" s="16"/>
      <c r="Q76" s="18"/>
      <c r="R76" s="16"/>
    </row>
    <row r="77" spans="1:19">
      <c r="A77" s="17">
        <f>K74+K75-A75-A76</f>
        <v>30913570.100000005</v>
      </c>
      <c r="B77" s="17">
        <f>L74+L75-B75-B76</f>
        <v>3003964.9999999986</v>
      </c>
      <c r="C77" s="17">
        <f>M74+M75-C75-C76</f>
        <v>3813416.5999999978</v>
      </c>
      <c r="D77" s="17">
        <f>N74+N75-D75-D76</f>
        <v>-5572503</v>
      </c>
      <c r="E77" s="17">
        <f>O74+O75-E75-E76</f>
        <v>-346271.1</v>
      </c>
      <c r="F77" s="17">
        <f>SUM(A77:E77)</f>
        <v>31812177.600000001</v>
      </c>
      <c r="G77" s="16"/>
      <c r="H77" s="17">
        <f>F77+G77</f>
        <v>31812177.600000001</v>
      </c>
      <c r="I77" s="46" t="s">
        <v>32</v>
      </c>
      <c r="J77" s="49" t="s">
        <v>175</v>
      </c>
      <c r="K77" s="18"/>
      <c r="L77" s="18"/>
      <c r="M77" s="18"/>
      <c r="N77" s="18"/>
      <c r="O77" s="18"/>
      <c r="P77" s="18"/>
      <c r="Q77" s="18"/>
      <c r="R77" s="18"/>
    </row>
    <row r="78" spans="1:19">
      <c r="A78" s="17">
        <f>A77-A84</f>
        <v>20564623.300000004</v>
      </c>
      <c r="B78" s="17">
        <f>B77-B84</f>
        <v>2854485.5999999987</v>
      </c>
      <c r="C78" s="17">
        <f>C77-C84</f>
        <v>2920218.8999999976</v>
      </c>
      <c r="D78" s="17">
        <f>D77-D84</f>
        <v>-6610123.0999999996</v>
      </c>
      <c r="E78" s="17">
        <f>E77-E84</f>
        <v>-365897.6</v>
      </c>
      <c r="F78" s="17">
        <f>SUM(A78:E78)</f>
        <v>19363307.100000001</v>
      </c>
      <c r="G78" s="16"/>
      <c r="H78" s="17">
        <f>F78+G78</f>
        <v>19363307.100000001</v>
      </c>
      <c r="I78" s="46" t="s">
        <v>55</v>
      </c>
      <c r="J78" s="49" t="s">
        <v>176</v>
      </c>
      <c r="K78" s="18"/>
      <c r="L78" s="18"/>
      <c r="M78" s="18"/>
      <c r="N78" s="18"/>
      <c r="O78" s="18"/>
      <c r="P78" s="18"/>
      <c r="Q78" s="18"/>
      <c r="R78" s="18"/>
    </row>
    <row r="79" spans="1:19" ht="15" customHeight="1">
      <c r="A79" s="91" t="s">
        <v>177</v>
      </c>
      <c r="B79" s="91"/>
      <c r="C79" s="91"/>
      <c r="D79" s="91"/>
      <c r="E79" s="91"/>
      <c r="F79" s="91"/>
      <c r="G79" s="91"/>
      <c r="H79" s="91"/>
      <c r="I79" s="91"/>
      <c r="J79" s="91"/>
      <c r="K79" s="91"/>
      <c r="L79" s="91"/>
      <c r="M79" s="91"/>
      <c r="N79" s="91"/>
      <c r="O79" s="91"/>
      <c r="P79" s="91"/>
      <c r="Q79" s="91"/>
      <c r="R79" s="91"/>
    </row>
    <row r="80" spans="1:19">
      <c r="A80" s="92" t="s">
        <v>182</v>
      </c>
      <c r="B80" s="92"/>
      <c r="C80" s="92"/>
      <c r="D80" s="92"/>
      <c r="E80" s="92"/>
      <c r="F80" s="92"/>
      <c r="G80" s="92"/>
      <c r="H80" s="92"/>
      <c r="I80" s="92"/>
      <c r="J80" s="93" t="s">
        <v>185</v>
      </c>
      <c r="K80" s="93"/>
      <c r="L80" s="93"/>
      <c r="M80" s="93"/>
      <c r="N80" s="93"/>
      <c r="O80" s="93"/>
      <c r="P80" s="93"/>
      <c r="Q80" s="93"/>
      <c r="R80" s="93"/>
    </row>
    <row r="81" spans="1:19">
      <c r="A81" s="18"/>
      <c r="B81" s="18"/>
      <c r="C81" s="18"/>
      <c r="D81" s="18"/>
      <c r="E81" s="18"/>
      <c r="F81" s="18"/>
      <c r="G81" s="18"/>
      <c r="H81" s="18"/>
      <c r="I81" s="24" t="s">
        <v>32</v>
      </c>
      <c r="J81" s="40" t="s">
        <v>175</v>
      </c>
      <c r="K81" s="16">
        <f>A77</f>
        <v>30913570.100000005</v>
      </c>
      <c r="L81" s="16">
        <f>B77</f>
        <v>3003964.9999999986</v>
      </c>
      <c r="M81" s="16">
        <f>C77</f>
        <v>3813416.5999999978</v>
      </c>
      <c r="N81" s="16">
        <f>D77</f>
        <v>-5572503</v>
      </c>
      <c r="O81" s="16">
        <f>E77</f>
        <v>-346271.1</v>
      </c>
      <c r="P81" s="16">
        <f>SUM(K81:O81)</f>
        <v>31812177.600000001</v>
      </c>
      <c r="Q81" s="18"/>
      <c r="R81" s="16">
        <f>P81+Q81</f>
        <v>31812177.600000001</v>
      </c>
    </row>
    <row r="82" spans="1:19">
      <c r="A82" s="16">
        <f>A83+A85+A86</f>
        <v>26198777.400000002</v>
      </c>
      <c r="B82" s="16">
        <f>B83+B85+B86</f>
        <v>223090.2</v>
      </c>
      <c r="C82" s="16">
        <f>C83+C85+C86</f>
        <v>4168701.3999999994</v>
      </c>
      <c r="D82" s="16">
        <f>D83+D85+D86</f>
        <v>2993304.5</v>
      </c>
      <c r="E82" s="16">
        <f>E83+E85+E86</f>
        <v>47653.9</v>
      </c>
      <c r="F82" s="16">
        <f>SUM(A82:E82)</f>
        <v>33631527.399999999</v>
      </c>
      <c r="G82" s="18"/>
      <c r="H82" s="16">
        <f>F82+G82</f>
        <v>33631527.399999999</v>
      </c>
      <c r="I82" s="24" t="s">
        <v>49</v>
      </c>
      <c r="J82" s="40" t="s">
        <v>183</v>
      </c>
      <c r="K82" s="16"/>
      <c r="L82" s="16"/>
      <c r="M82" s="16"/>
      <c r="N82" s="16"/>
      <c r="O82" s="16"/>
      <c r="P82" s="16"/>
      <c r="Q82" s="18"/>
      <c r="R82" s="16"/>
    </row>
    <row r="83" spans="1:19">
      <c r="A83" s="16">
        <v>22420029.300000001</v>
      </c>
      <c r="B83" s="16">
        <v>224654.1</v>
      </c>
      <c r="C83" s="16">
        <v>4168899.8</v>
      </c>
      <c r="D83" s="16">
        <v>2950578.8</v>
      </c>
      <c r="E83" s="16">
        <v>47653.9</v>
      </c>
      <c r="F83" s="16">
        <f>SUM(A83:E83)</f>
        <v>29811815.900000002</v>
      </c>
      <c r="G83" s="16"/>
      <c r="H83" s="16">
        <f>F83+G83</f>
        <v>29811815.900000002</v>
      </c>
      <c r="I83" s="24" t="s">
        <v>35</v>
      </c>
      <c r="J83" s="40" t="s">
        <v>127</v>
      </c>
      <c r="K83" s="16"/>
      <c r="L83" s="16"/>
      <c r="M83" s="16"/>
      <c r="N83" s="16"/>
      <c r="O83" s="16"/>
      <c r="P83" s="16"/>
      <c r="Q83" s="18"/>
      <c r="R83" s="16"/>
    </row>
    <row r="84" spans="1:19">
      <c r="A84" s="16">
        <v>10348946.800000001</v>
      </c>
      <c r="B84" s="16">
        <v>149479.4</v>
      </c>
      <c r="C84" s="16">
        <v>893197.7</v>
      </c>
      <c r="D84" s="16">
        <v>1037620.1</v>
      </c>
      <c r="E84" s="16">
        <v>19626.5</v>
      </c>
      <c r="F84" s="16">
        <f>SUM(A84:E84)</f>
        <v>12448870.5</v>
      </c>
      <c r="G84" s="16"/>
      <c r="H84" s="16">
        <f>F84+G84</f>
        <v>12448870.5</v>
      </c>
      <c r="I84" s="24" t="s">
        <v>47</v>
      </c>
      <c r="J84" s="40" t="s">
        <v>178</v>
      </c>
      <c r="K84" s="16"/>
      <c r="L84" s="16"/>
      <c r="M84" s="16"/>
      <c r="N84" s="16"/>
      <c r="O84" s="16"/>
      <c r="P84" s="16"/>
      <c r="Q84" s="18"/>
      <c r="R84" s="16"/>
    </row>
    <row r="85" spans="1:19">
      <c r="A85" s="16">
        <v>3778748.1</v>
      </c>
      <c r="B85" s="16">
        <v>0</v>
      </c>
      <c r="C85" s="16">
        <v>-735.7</v>
      </c>
      <c r="D85" s="16"/>
      <c r="E85" s="16"/>
      <c r="F85" s="16">
        <f>SUM(A85:E85)</f>
        <v>3778012.4</v>
      </c>
      <c r="G85" s="16"/>
      <c r="H85" s="16">
        <f>F85+G85</f>
        <v>3778012.4</v>
      </c>
      <c r="I85" s="24" t="s">
        <v>50</v>
      </c>
      <c r="J85" s="40" t="s">
        <v>128</v>
      </c>
      <c r="K85" s="16"/>
      <c r="L85" s="16"/>
      <c r="M85" s="16"/>
      <c r="N85" s="16"/>
      <c r="O85" s="16"/>
      <c r="P85" s="16"/>
      <c r="Q85" s="18"/>
      <c r="R85" s="16"/>
    </row>
    <row r="86" spans="1:19" ht="23.25">
      <c r="A86" s="16"/>
      <c r="B86" s="16">
        <v>-1563.9</v>
      </c>
      <c r="C86" s="16">
        <v>537.29999999999995</v>
      </c>
      <c r="D86" s="16">
        <v>42725.7</v>
      </c>
      <c r="E86" s="16"/>
      <c r="F86" s="16">
        <f>SUM(A86:E86)</f>
        <v>41699.1</v>
      </c>
      <c r="G86" s="16"/>
      <c r="H86" s="16">
        <f>F86+G86</f>
        <v>41699.1</v>
      </c>
      <c r="I86" s="24" t="s">
        <v>194</v>
      </c>
      <c r="J86" s="40" t="s">
        <v>197</v>
      </c>
      <c r="K86" s="16"/>
      <c r="L86" s="16"/>
      <c r="M86" s="16"/>
      <c r="N86" s="16"/>
      <c r="O86" s="16"/>
      <c r="P86" s="16"/>
      <c r="Q86" s="18"/>
      <c r="R86" s="16"/>
    </row>
    <row r="87" spans="1:19" ht="22.5" customHeight="1">
      <c r="A87" s="18"/>
      <c r="B87" s="18"/>
      <c r="C87" s="18"/>
      <c r="D87" s="18"/>
      <c r="E87" s="18"/>
      <c r="F87" s="16"/>
      <c r="G87" s="16"/>
      <c r="H87" s="16"/>
      <c r="I87" s="24" t="s">
        <v>33</v>
      </c>
      <c r="J87" s="40" t="s">
        <v>179</v>
      </c>
      <c r="K87" s="16">
        <v>975103.7</v>
      </c>
      <c r="L87" s="16">
        <v>0</v>
      </c>
      <c r="M87" s="16">
        <v>37544.699999999997</v>
      </c>
      <c r="N87" s="16">
        <v>0</v>
      </c>
      <c r="O87" s="16">
        <v>0</v>
      </c>
      <c r="P87" s="16">
        <f>SUM(K87:O87)</f>
        <v>1012648.3999999999</v>
      </c>
      <c r="Q87" s="16">
        <v>34635.599999999999</v>
      </c>
      <c r="R87" s="16">
        <f>P87+Q87</f>
        <v>1047283.9999999999</v>
      </c>
    </row>
    <row r="88" spans="1:19">
      <c r="A88" s="18"/>
      <c r="B88" s="18"/>
      <c r="C88" s="18"/>
      <c r="D88" s="18"/>
      <c r="E88" s="18"/>
      <c r="F88" s="18"/>
      <c r="G88" s="18"/>
      <c r="H88" s="18"/>
      <c r="I88" s="24" t="s">
        <v>34</v>
      </c>
      <c r="J88" s="40" t="s">
        <v>180</v>
      </c>
      <c r="K88" s="16">
        <v>72180.3</v>
      </c>
      <c r="L88" s="16">
        <v>0</v>
      </c>
      <c r="M88" s="16">
        <v>358201.9</v>
      </c>
      <c r="N88" s="16">
        <v>0</v>
      </c>
      <c r="O88" s="16">
        <v>0</v>
      </c>
      <c r="P88" s="16">
        <f>SUM(K88:O88)</f>
        <v>430382.2</v>
      </c>
      <c r="Q88" s="16">
        <v>616901.80000000005</v>
      </c>
      <c r="R88" s="16">
        <f>P88+Q88</f>
        <v>1047284</v>
      </c>
      <c r="S88" s="41"/>
    </row>
    <row r="89" spans="1:19" ht="34.5">
      <c r="A89" s="18"/>
      <c r="B89" s="18"/>
      <c r="C89" s="18"/>
      <c r="D89" s="18"/>
      <c r="E89" s="18"/>
      <c r="F89" s="18"/>
      <c r="G89" s="18"/>
      <c r="H89" s="18"/>
      <c r="I89" s="24"/>
      <c r="J89" s="49" t="s">
        <v>184</v>
      </c>
      <c r="K89" s="16">
        <f>K81+K87-K88</f>
        <v>31816493.500000004</v>
      </c>
      <c r="L89" s="16">
        <f>L81+L87-L88</f>
        <v>3003964.9999999986</v>
      </c>
      <c r="M89" s="16">
        <f>M81+M87-M88</f>
        <v>3492759.399999998</v>
      </c>
      <c r="N89" s="16">
        <f>N81+N87-N88</f>
        <v>-5572503</v>
      </c>
      <c r="O89" s="16">
        <f>O81+O87-O88</f>
        <v>-346271.1</v>
      </c>
      <c r="P89" s="16">
        <f>SUM(K89:O89)</f>
        <v>32394443.799999997</v>
      </c>
      <c r="Q89" s="18"/>
      <c r="R89" s="16">
        <f>P89+Q89</f>
        <v>32394443.799999997</v>
      </c>
    </row>
    <row r="90" spans="1:19" s="55" customFormat="1" ht="30" customHeight="1">
      <c r="A90" s="20">
        <f>K89-A82</f>
        <v>5617716.1000000015</v>
      </c>
      <c r="B90" s="20">
        <f>L89-B82</f>
        <v>2780874.7999999984</v>
      </c>
      <c r="C90" s="20">
        <f>M89-C82</f>
        <v>-675942.0000000014</v>
      </c>
      <c r="D90" s="20">
        <f>N89-D82</f>
        <v>-8565807.5</v>
      </c>
      <c r="E90" s="20">
        <f>O89-E82</f>
        <v>-393925</v>
      </c>
      <c r="F90" s="20">
        <f>SUM(A90:E90)-F23</f>
        <v>-3571588.2000000328</v>
      </c>
      <c r="G90" s="20">
        <f>Q18-G15+Q47-G47+Q50-G50+Q56-G56+Q87-Q88</f>
        <v>3571588.1999999983</v>
      </c>
      <c r="H90" s="20">
        <f>F90+G90</f>
        <v>-3.4458935260772705E-8</v>
      </c>
      <c r="I90" s="53" t="s">
        <v>37</v>
      </c>
      <c r="J90" s="54" t="s">
        <v>181</v>
      </c>
      <c r="K90" s="21"/>
      <c r="L90" s="21"/>
      <c r="M90" s="21"/>
      <c r="N90" s="21"/>
      <c r="O90" s="21"/>
      <c r="P90" s="21"/>
      <c r="Q90" s="22"/>
      <c r="R90" s="23"/>
    </row>
  </sheetData>
  <mergeCells count="28">
    <mergeCell ref="A6:I6"/>
    <mergeCell ref="J6:R6"/>
    <mergeCell ref="H3:H4"/>
    <mergeCell ref="I3:I4"/>
    <mergeCell ref="J3:J4"/>
    <mergeCell ref="R3:R4"/>
    <mergeCell ref="A5:R5"/>
    <mergeCell ref="A26:R26"/>
    <mergeCell ref="A27:I27"/>
    <mergeCell ref="J27:R27"/>
    <mergeCell ref="A32:R32"/>
    <mergeCell ref="A33:I33"/>
    <mergeCell ref="J33:R33"/>
    <mergeCell ref="A44:R44"/>
    <mergeCell ref="A45:I45"/>
    <mergeCell ref="J45:R45"/>
    <mergeCell ref="A53:R53"/>
    <mergeCell ref="A54:I54"/>
    <mergeCell ref="J54:R54"/>
    <mergeCell ref="A79:R79"/>
    <mergeCell ref="A80:I80"/>
    <mergeCell ref="J80:R80"/>
    <mergeCell ref="A67:R67"/>
    <mergeCell ref="A68:I68"/>
    <mergeCell ref="J68:R68"/>
    <mergeCell ref="A72:R72"/>
    <mergeCell ref="A73:I73"/>
    <mergeCell ref="J73:R73"/>
  </mergeCells>
  <pageMargins left="0.11811023622047245" right="0.11811023622047245" top="0.15748031496062992" bottom="0.15748031496062992" header="0.31496062992125984" footer="0.31496062992125984"/>
  <pageSetup paperSize="9" scale="7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7"/>
  <sheetViews>
    <sheetView zoomScaleNormal="100" workbookViewId="0">
      <pane ySplit="4" topLeftCell="A5" activePane="bottomLeft" state="frozen"/>
      <selection pane="bottomLeft" activeCell="A20" sqref="A20"/>
    </sheetView>
  </sheetViews>
  <sheetFormatPr defaultRowHeight="15"/>
  <cols>
    <col min="1" max="1" width="11.7109375" style="37" customWidth="1"/>
    <col min="2" max="8" width="10.7109375" style="37" customWidth="1"/>
    <col min="9" max="9" width="6.140625" style="37" customWidth="1"/>
    <col min="10" max="10" width="22.85546875" style="38" customWidth="1"/>
    <col min="11" max="11" width="11.85546875" style="37" customWidth="1"/>
    <col min="12" max="13" width="10" style="37" customWidth="1"/>
    <col min="14" max="14" width="10.5703125" style="37" customWidth="1"/>
    <col min="15" max="15" width="10" style="37" customWidth="1"/>
    <col min="16" max="16" width="10.85546875" style="37" customWidth="1"/>
    <col min="17" max="17" width="10.140625" style="37" customWidth="1"/>
    <col min="18" max="18" width="11.28515625" style="37" customWidth="1"/>
    <col min="19" max="256" width="9.140625" style="37"/>
    <col min="257" max="257" width="11.7109375" style="37" customWidth="1"/>
    <col min="258" max="264" width="10.7109375" style="37" customWidth="1"/>
    <col min="265" max="265" width="6.140625" style="37" customWidth="1"/>
    <col min="266" max="266" width="22.85546875" style="37" customWidth="1"/>
    <col min="267" max="267" width="11.85546875" style="37" customWidth="1"/>
    <col min="268" max="269" width="10" style="37" customWidth="1"/>
    <col min="270" max="270" width="10.5703125" style="37" customWidth="1"/>
    <col min="271" max="271" width="10" style="37" customWidth="1"/>
    <col min="272" max="272" width="10.85546875" style="37" customWidth="1"/>
    <col min="273" max="273" width="10.140625" style="37" customWidth="1"/>
    <col min="274" max="274" width="11.28515625" style="37" customWidth="1"/>
    <col min="275" max="512" width="9.140625" style="37"/>
    <col min="513" max="513" width="11.7109375" style="37" customWidth="1"/>
    <col min="514" max="520" width="10.7109375" style="37" customWidth="1"/>
    <col min="521" max="521" width="6.140625" style="37" customWidth="1"/>
    <col min="522" max="522" width="22.85546875" style="37" customWidth="1"/>
    <col min="523" max="523" width="11.85546875" style="37" customWidth="1"/>
    <col min="524" max="525" width="10" style="37" customWidth="1"/>
    <col min="526" max="526" width="10.5703125" style="37" customWidth="1"/>
    <col min="527" max="527" width="10" style="37" customWidth="1"/>
    <col min="528" max="528" width="10.85546875" style="37" customWidth="1"/>
    <col min="529" max="529" width="10.140625" style="37" customWidth="1"/>
    <col min="530" max="530" width="11.28515625" style="37" customWidth="1"/>
    <col min="531" max="768" width="9.140625" style="37"/>
    <col min="769" max="769" width="11.7109375" style="37" customWidth="1"/>
    <col min="770" max="776" width="10.7109375" style="37" customWidth="1"/>
    <col min="777" max="777" width="6.140625" style="37" customWidth="1"/>
    <col min="778" max="778" width="22.85546875" style="37" customWidth="1"/>
    <col min="779" max="779" width="11.85546875" style="37" customWidth="1"/>
    <col min="780" max="781" width="10" style="37" customWidth="1"/>
    <col min="782" max="782" width="10.5703125" style="37" customWidth="1"/>
    <col min="783" max="783" width="10" style="37" customWidth="1"/>
    <col min="784" max="784" width="10.85546875" style="37" customWidth="1"/>
    <col min="785" max="785" width="10.140625" style="37" customWidth="1"/>
    <col min="786" max="786" width="11.28515625" style="37" customWidth="1"/>
    <col min="787" max="1024" width="9.140625" style="37"/>
    <col min="1025" max="1025" width="11.7109375" style="37" customWidth="1"/>
    <col min="1026" max="1032" width="10.7109375" style="37" customWidth="1"/>
    <col min="1033" max="1033" width="6.140625" style="37" customWidth="1"/>
    <col min="1034" max="1034" width="22.85546875" style="37" customWidth="1"/>
    <col min="1035" max="1035" width="11.85546875" style="37" customWidth="1"/>
    <col min="1036" max="1037" width="10" style="37" customWidth="1"/>
    <col min="1038" max="1038" width="10.5703125" style="37" customWidth="1"/>
    <col min="1039" max="1039" width="10" style="37" customWidth="1"/>
    <col min="1040" max="1040" width="10.85546875" style="37" customWidth="1"/>
    <col min="1041" max="1041" width="10.140625" style="37" customWidth="1"/>
    <col min="1042" max="1042" width="11.28515625" style="37" customWidth="1"/>
    <col min="1043" max="1280" width="9.140625" style="37"/>
    <col min="1281" max="1281" width="11.7109375" style="37" customWidth="1"/>
    <col min="1282" max="1288" width="10.7109375" style="37" customWidth="1"/>
    <col min="1289" max="1289" width="6.140625" style="37" customWidth="1"/>
    <col min="1290" max="1290" width="22.85546875" style="37" customWidth="1"/>
    <col min="1291" max="1291" width="11.85546875" style="37" customWidth="1"/>
    <col min="1292" max="1293" width="10" style="37" customWidth="1"/>
    <col min="1294" max="1294" width="10.5703125" style="37" customWidth="1"/>
    <col min="1295" max="1295" width="10" style="37" customWidth="1"/>
    <col min="1296" max="1296" width="10.85546875" style="37" customWidth="1"/>
    <col min="1297" max="1297" width="10.140625" style="37" customWidth="1"/>
    <col min="1298" max="1298" width="11.28515625" style="37" customWidth="1"/>
    <col min="1299" max="1536" width="9.140625" style="37"/>
    <col min="1537" max="1537" width="11.7109375" style="37" customWidth="1"/>
    <col min="1538" max="1544" width="10.7109375" style="37" customWidth="1"/>
    <col min="1545" max="1545" width="6.140625" style="37" customWidth="1"/>
    <col min="1546" max="1546" width="22.85546875" style="37" customWidth="1"/>
    <col min="1547" max="1547" width="11.85546875" style="37" customWidth="1"/>
    <col min="1548" max="1549" width="10" style="37" customWidth="1"/>
    <col min="1550" max="1550" width="10.5703125" style="37" customWidth="1"/>
    <col min="1551" max="1551" width="10" style="37" customWidth="1"/>
    <col min="1552" max="1552" width="10.85546875" style="37" customWidth="1"/>
    <col min="1553" max="1553" width="10.140625" style="37" customWidth="1"/>
    <col min="1554" max="1554" width="11.28515625" style="37" customWidth="1"/>
    <col min="1555" max="1792" width="9.140625" style="37"/>
    <col min="1793" max="1793" width="11.7109375" style="37" customWidth="1"/>
    <col min="1794" max="1800" width="10.7109375" style="37" customWidth="1"/>
    <col min="1801" max="1801" width="6.140625" style="37" customWidth="1"/>
    <col min="1802" max="1802" width="22.85546875" style="37" customWidth="1"/>
    <col min="1803" max="1803" width="11.85546875" style="37" customWidth="1"/>
    <col min="1804" max="1805" width="10" style="37" customWidth="1"/>
    <col min="1806" max="1806" width="10.5703125" style="37" customWidth="1"/>
    <col min="1807" max="1807" width="10" style="37" customWidth="1"/>
    <col min="1808" max="1808" width="10.85546875" style="37" customWidth="1"/>
    <col min="1809" max="1809" width="10.140625" style="37" customWidth="1"/>
    <col min="1810" max="1810" width="11.28515625" style="37" customWidth="1"/>
    <col min="1811" max="2048" width="9.140625" style="37"/>
    <col min="2049" max="2049" width="11.7109375" style="37" customWidth="1"/>
    <col min="2050" max="2056" width="10.7109375" style="37" customWidth="1"/>
    <col min="2057" max="2057" width="6.140625" style="37" customWidth="1"/>
    <col min="2058" max="2058" width="22.85546875" style="37" customWidth="1"/>
    <col min="2059" max="2059" width="11.85546875" style="37" customWidth="1"/>
    <col min="2060" max="2061" width="10" style="37" customWidth="1"/>
    <col min="2062" max="2062" width="10.5703125" style="37" customWidth="1"/>
    <col min="2063" max="2063" width="10" style="37" customWidth="1"/>
    <col min="2064" max="2064" width="10.85546875" style="37" customWidth="1"/>
    <col min="2065" max="2065" width="10.140625" style="37" customWidth="1"/>
    <col min="2066" max="2066" width="11.28515625" style="37" customWidth="1"/>
    <col min="2067" max="2304" width="9.140625" style="37"/>
    <col min="2305" max="2305" width="11.7109375" style="37" customWidth="1"/>
    <col min="2306" max="2312" width="10.7109375" style="37" customWidth="1"/>
    <col min="2313" max="2313" width="6.140625" style="37" customWidth="1"/>
    <col min="2314" max="2314" width="22.85546875" style="37" customWidth="1"/>
    <col min="2315" max="2315" width="11.85546875" style="37" customWidth="1"/>
    <col min="2316" max="2317" width="10" style="37" customWidth="1"/>
    <col min="2318" max="2318" width="10.5703125" style="37" customWidth="1"/>
    <col min="2319" max="2319" width="10" style="37" customWidth="1"/>
    <col min="2320" max="2320" width="10.85546875" style="37" customWidth="1"/>
    <col min="2321" max="2321" width="10.140625" style="37" customWidth="1"/>
    <col min="2322" max="2322" width="11.28515625" style="37" customWidth="1"/>
    <col min="2323" max="2560" width="9.140625" style="37"/>
    <col min="2561" max="2561" width="11.7109375" style="37" customWidth="1"/>
    <col min="2562" max="2568" width="10.7109375" style="37" customWidth="1"/>
    <col min="2569" max="2569" width="6.140625" style="37" customWidth="1"/>
    <col min="2570" max="2570" width="22.85546875" style="37" customWidth="1"/>
    <col min="2571" max="2571" width="11.85546875" style="37" customWidth="1"/>
    <col min="2572" max="2573" width="10" style="37" customWidth="1"/>
    <col min="2574" max="2574" width="10.5703125" style="37" customWidth="1"/>
    <col min="2575" max="2575" width="10" style="37" customWidth="1"/>
    <col min="2576" max="2576" width="10.85546875" style="37" customWidth="1"/>
    <col min="2577" max="2577" width="10.140625" style="37" customWidth="1"/>
    <col min="2578" max="2578" width="11.28515625" style="37" customWidth="1"/>
    <col min="2579" max="2816" width="9.140625" style="37"/>
    <col min="2817" max="2817" width="11.7109375" style="37" customWidth="1"/>
    <col min="2818" max="2824" width="10.7109375" style="37" customWidth="1"/>
    <col min="2825" max="2825" width="6.140625" style="37" customWidth="1"/>
    <col min="2826" max="2826" width="22.85546875" style="37" customWidth="1"/>
    <col min="2827" max="2827" width="11.85546875" style="37" customWidth="1"/>
    <col min="2828" max="2829" width="10" style="37" customWidth="1"/>
    <col min="2830" max="2830" width="10.5703125" style="37" customWidth="1"/>
    <col min="2831" max="2831" width="10" style="37" customWidth="1"/>
    <col min="2832" max="2832" width="10.85546875" style="37" customWidth="1"/>
    <col min="2833" max="2833" width="10.140625" style="37" customWidth="1"/>
    <col min="2834" max="2834" width="11.28515625" style="37" customWidth="1"/>
    <col min="2835" max="3072" width="9.140625" style="37"/>
    <col min="3073" max="3073" width="11.7109375" style="37" customWidth="1"/>
    <col min="3074" max="3080" width="10.7109375" style="37" customWidth="1"/>
    <col min="3081" max="3081" width="6.140625" style="37" customWidth="1"/>
    <col min="3082" max="3082" width="22.85546875" style="37" customWidth="1"/>
    <col min="3083" max="3083" width="11.85546875" style="37" customWidth="1"/>
    <col min="3084" max="3085" width="10" style="37" customWidth="1"/>
    <col min="3086" max="3086" width="10.5703125" style="37" customWidth="1"/>
    <col min="3087" max="3087" width="10" style="37" customWidth="1"/>
    <col min="3088" max="3088" width="10.85546875" style="37" customWidth="1"/>
    <col min="3089" max="3089" width="10.140625" style="37" customWidth="1"/>
    <col min="3090" max="3090" width="11.28515625" style="37" customWidth="1"/>
    <col min="3091" max="3328" width="9.140625" style="37"/>
    <col min="3329" max="3329" width="11.7109375" style="37" customWidth="1"/>
    <col min="3330" max="3336" width="10.7109375" style="37" customWidth="1"/>
    <col min="3337" max="3337" width="6.140625" style="37" customWidth="1"/>
    <col min="3338" max="3338" width="22.85546875" style="37" customWidth="1"/>
    <col min="3339" max="3339" width="11.85546875" style="37" customWidth="1"/>
    <col min="3340" max="3341" width="10" style="37" customWidth="1"/>
    <col min="3342" max="3342" width="10.5703125" style="37" customWidth="1"/>
    <col min="3343" max="3343" width="10" style="37" customWidth="1"/>
    <col min="3344" max="3344" width="10.85546875" style="37" customWidth="1"/>
    <col min="3345" max="3345" width="10.140625" style="37" customWidth="1"/>
    <col min="3346" max="3346" width="11.28515625" style="37" customWidth="1"/>
    <col min="3347" max="3584" width="9.140625" style="37"/>
    <col min="3585" max="3585" width="11.7109375" style="37" customWidth="1"/>
    <col min="3586" max="3592" width="10.7109375" style="37" customWidth="1"/>
    <col min="3593" max="3593" width="6.140625" style="37" customWidth="1"/>
    <col min="3594" max="3594" width="22.85546875" style="37" customWidth="1"/>
    <col min="3595" max="3595" width="11.85546875" style="37" customWidth="1"/>
    <col min="3596" max="3597" width="10" style="37" customWidth="1"/>
    <col min="3598" max="3598" width="10.5703125" style="37" customWidth="1"/>
    <col min="3599" max="3599" width="10" style="37" customWidth="1"/>
    <col min="3600" max="3600" width="10.85546875" style="37" customWidth="1"/>
    <col min="3601" max="3601" width="10.140625" style="37" customWidth="1"/>
    <col min="3602" max="3602" width="11.28515625" style="37" customWidth="1"/>
    <col min="3603" max="3840" width="9.140625" style="37"/>
    <col min="3841" max="3841" width="11.7109375" style="37" customWidth="1"/>
    <col min="3842" max="3848" width="10.7109375" style="37" customWidth="1"/>
    <col min="3849" max="3849" width="6.140625" style="37" customWidth="1"/>
    <col min="3850" max="3850" width="22.85546875" style="37" customWidth="1"/>
    <col min="3851" max="3851" width="11.85546875" style="37" customWidth="1"/>
    <col min="3852" max="3853" width="10" style="37" customWidth="1"/>
    <col min="3854" max="3854" width="10.5703125" style="37" customWidth="1"/>
    <col min="3855" max="3855" width="10" style="37" customWidth="1"/>
    <col min="3856" max="3856" width="10.85546875" style="37" customWidth="1"/>
    <col min="3857" max="3857" width="10.140625" style="37" customWidth="1"/>
    <col min="3858" max="3858" width="11.28515625" style="37" customWidth="1"/>
    <col min="3859" max="4096" width="9.140625" style="37"/>
    <col min="4097" max="4097" width="11.7109375" style="37" customWidth="1"/>
    <col min="4098" max="4104" width="10.7109375" style="37" customWidth="1"/>
    <col min="4105" max="4105" width="6.140625" style="37" customWidth="1"/>
    <col min="4106" max="4106" width="22.85546875" style="37" customWidth="1"/>
    <col min="4107" max="4107" width="11.85546875" style="37" customWidth="1"/>
    <col min="4108" max="4109" width="10" style="37" customWidth="1"/>
    <col min="4110" max="4110" width="10.5703125" style="37" customWidth="1"/>
    <col min="4111" max="4111" width="10" style="37" customWidth="1"/>
    <col min="4112" max="4112" width="10.85546875" style="37" customWidth="1"/>
    <col min="4113" max="4113" width="10.140625" style="37" customWidth="1"/>
    <col min="4114" max="4114" width="11.28515625" style="37" customWidth="1"/>
    <col min="4115" max="4352" width="9.140625" style="37"/>
    <col min="4353" max="4353" width="11.7109375" style="37" customWidth="1"/>
    <col min="4354" max="4360" width="10.7109375" style="37" customWidth="1"/>
    <col min="4361" max="4361" width="6.140625" style="37" customWidth="1"/>
    <col min="4362" max="4362" width="22.85546875" style="37" customWidth="1"/>
    <col min="4363" max="4363" width="11.85546875" style="37" customWidth="1"/>
    <col min="4364" max="4365" width="10" style="37" customWidth="1"/>
    <col min="4366" max="4366" width="10.5703125" style="37" customWidth="1"/>
    <col min="4367" max="4367" width="10" style="37" customWidth="1"/>
    <col min="4368" max="4368" width="10.85546875" style="37" customWidth="1"/>
    <col min="4369" max="4369" width="10.140625" style="37" customWidth="1"/>
    <col min="4370" max="4370" width="11.28515625" style="37" customWidth="1"/>
    <col min="4371" max="4608" width="9.140625" style="37"/>
    <col min="4609" max="4609" width="11.7109375" style="37" customWidth="1"/>
    <col min="4610" max="4616" width="10.7109375" style="37" customWidth="1"/>
    <col min="4617" max="4617" width="6.140625" style="37" customWidth="1"/>
    <col min="4618" max="4618" width="22.85546875" style="37" customWidth="1"/>
    <col min="4619" max="4619" width="11.85546875" style="37" customWidth="1"/>
    <col min="4620" max="4621" width="10" style="37" customWidth="1"/>
    <col min="4622" max="4622" width="10.5703125" style="37" customWidth="1"/>
    <col min="4623" max="4623" width="10" style="37" customWidth="1"/>
    <col min="4624" max="4624" width="10.85546875" style="37" customWidth="1"/>
    <col min="4625" max="4625" width="10.140625" style="37" customWidth="1"/>
    <col min="4626" max="4626" width="11.28515625" style="37" customWidth="1"/>
    <col min="4627" max="4864" width="9.140625" style="37"/>
    <col min="4865" max="4865" width="11.7109375" style="37" customWidth="1"/>
    <col min="4866" max="4872" width="10.7109375" style="37" customWidth="1"/>
    <col min="4873" max="4873" width="6.140625" style="37" customWidth="1"/>
    <col min="4874" max="4874" width="22.85546875" style="37" customWidth="1"/>
    <col min="4875" max="4875" width="11.85546875" style="37" customWidth="1"/>
    <col min="4876" max="4877" width="10" style="37" customWidth="1"/>
    <col min="4878" max="4878" width="10.5703125" style="37" customWidth="1"/>
    <col min="4879" max="4879" width="10" style="37" customWidth="1"/>
    <col min="4880" max="4880" width="10.85546875" style="37" customWidth="1"/>
    <col min="4881" max="4881" width="10.140625" style="37" customWidth="1"/>
    <col min="4882" max="4882" width="11.28515625" style="37" customWidth="1"/>
    <col min="4883" max="5120" width="9.140625" style="37"/>
    <col min="5121" max="5121" width="11.7109375" style="37" customWidth="1"/>
    <col min="5122" max="5128" width="10.7109375" style="37" customWidth="1"/>
    <col min="5129" max="5129" width="6.140625" style="37" customWidth="1"/>
    <col min="5130" max="5130" width="22.85546875" style="37" customWidth="1"/>
    <col min="5131" max="5131" width="11.85546875" style="37" customWidth="1"/>
    <col min="5132" max="5133" width="10" style="37" customWidth="1"/>
    <col min="5134" max="5134" width="10.5703125" style="37" customWidth="1"/>
    <col min="5135" max="5135" width="10" style="37" customWidth="1"/>
    <col min="5136" max="5136" width="10.85546875" style="37" customWidth="1"/>
    <col min="5137" max="5137" width="10.140625" style="37" customWidth="1"/>
    <col min="5138" max="5138" width="11.28515625" style="37" customWidth="1"/>
    <col min="5139" max="5376" width="9.140625" style="37"/>
    <col min="5377" max="5377" width="11.7109375" style="37" customWidth="1"/>
    <col min="5378" max="5384" width="10.7109375" style="37" customWidth="1"/>
    <col min="5385" max="5385" width="6.140625" style="37" customWidth="1"/>
    <col min="5386" max="5386" width="22.85546875" style="37" customWidth="1"/>
    <col min="5387" max="5387" width="11.85546875" style="37" customWidth="1"/>
    <col min="5388" max="5389" width="10" style="37" customWidth="1"/>
    <col min="5390" max="5390" width="10.5703125" style="37" customWidth="1"/>
    <col min="5391" max="5391" width="10" style="37" customWidth="1"/>
    <col min="5392" max="5392" width="10.85546875" style="37" customWidth="1"/>
    <col min="5393" max="5393" width="10.140625" style="37" customWidth="1"/>
    <col min="5394" max="5394" width="11.28515625" style="37" customWidth="1"/>
    <col min="5395" max="5632" width="9.140625" style="37"/>
    <col min="5633" max="5633" width="11.7109375" style="37" customWidth="1"/>
    <col min="5634" max="5640" width="10.7109375" style="37" customWidth="1"/>
    <col min="5641" max="5641" width="6.140625" style="37" customWidth="1"/>
    <col min="5642" max="5642" width="22.85546875" style="37" customWidth="1"/>
    <col min="5643" max="5643" width="11.85546875" style="37" customWidth="1"/>
    <col min="5644" max="5645" width="10" style="37" customWidth="1"/>
    <col min="5646" max="5646" width="10.5703125" style="37" customWidth="1"/>
    <col min="5647" max="5647" width="10" style="37" customWidth="1"/>
    <col min="5648" max="5648" width="10.85546875" style="37" customWidth="1"/>
    <col min="5649" max="5649" width="10.140625" style="37" customWidth="1"/>
    <col min="5650" max="5650" width="11.28515625" style="37" customWidth="1"/>
    <col min="5651" max="5888" width="9.140625" style="37"/>
    <col min="5889" max="5889" width="11.7109375" style="37" customWidth="1"/>
    <col min="5890" max="5896" width="10.7109375" style="37" customWidth="1"/>
    <col min="5897" max="5897" width="6.140625" style="37" customWidth="1"/>
    <col min="5898" max="5898" width="22.85546875" style="37" customWidth="1"/>
    <col min="5899" max="5899" width="11.85546875" style="37" customWidth="1"/>
    <col min="5900" max="5901" width="10" style="37" customWidth="1"/>
    <col min="5902" max="5902" width="10.5703125" style="37" customWidth="1"/>
    <col min="5903" max="5903" width="10" style="37" customWidth="1"/>
    <col min="5904" max="5904" width="10.85546875" style="37" customWidth="1"/>
    <col min="5905" max="5905" width="10.140625" style="37" customWidth="1"/>
    <col min="5906" max="5906" width="11.28515625" style="37" customWidth="1"/>
    <col min="5907" max="6144" width="9.140625" style="37"/>
    <col min="6145" max="6145" width="11.7109375" style="37" customWidth="1"/>
    <col min="6146" max="6152" width="10.7109375" style="37" customWidth="1"/>
    <col min="6153" max="6153" width="6.140625" style="37" customWidth="1"/>
    <col min="6154" max="6154" width="22.85546875" style="37" customWidth="1"/>
    <col min="6155" max="6155" width="11.85546875" style="37" customWidth="1"/>
    <col min="6156" max="6157" width="10" style="37" customWidth="1"/>
    <col min="6158" max="6158" width="10.5703125" style="37" customWidth="1"/>
    <col min="6159" max="6159" width="10" style="37" customWidth="1"/>
    <col min="6160" max="6160" width="10.85546875" style="37" customWidth="1"/>
    <col min="6161" max="6161" width="10.140625" style="37" customWidth="1"/>
    <col min="6162" max="6162" width="11.28515625" style="37" customWidth="1"/>
    <col min="6163" max="6400" width="9.140625" style="37"/>
    <col min="6401" max="6401" width="11.7109375" style="37" customWidth="1"/>
    <col min="6402" max="6408" width="10.7109375" style="37" customWidth="1"/>
    <col min="6409" max="6409" width="6.140625" style="37" customWidth="1"/>
    <col min="6410" max="6410" width="22.85546875" style="37" customWidth="1"/>
    <col min="6411" max="6411" width="11.85546875" style="37" customWidth="1"/>
    <col min="6412" max="6413" width="10" style="37" customWidth="1"/>
    <col min="6414" max="6414" width="10.5703125" style="37" customWidth="1"/>
    <col min="6415" max="6415" width="10" style="37" customWidth="1"/>
    <col min="6416" max="6416" width="10.85546875" style="37" customWidth="1"/>
    <col min="6417" max="6417" width="10.140625" style="37" customWidth="1"/>
    <col min="6418" max="6418" width="11.28515625" style="37" customWidth="1"/>
    <col min="6419" max="6656" width="9.140625" style="37"/>
    <col min="6657" max="6657" width="11.7109375" style="37" customWidth="1"/>
    <col min="6658" max="6664" width="10.7109375" style="37" customWidth="1"/>
    <col min="6665" max="6665" width="6.140625" style="37" customWidth="1"/>
    <col min="6666" max="6666" width="22.85546875" style="37" customWidth="1"/>
    <col min="6667" max="6667" width="11.85546875" style="37" customWidth="1"/>
    <col min="6668" max="6669" width="10" style="37" customWidth="1"/>
    <col min="6670" max="6670" width="10.5703125" style="37" customWidth="1"/>
    <col min="6671" max="6671" width="10" style="37" customWidth="1"/>
    <col min="6672" max="6672" width="10.85546875" style="37" customWidth="1"/>
    <col min="6673" max="6673" width="10.140625" style="37" customWidth="1"/>
    <col min="6674" max="6674" width="11.28515625" style="37" customWidth="1"/>
    <col min="6675" max="6912" width="9.140625" style="37"/>
    <col min="6913" max="6913" width="11.7109375" style="37" customWidth="1"/>
    <col min="6914" max="6920" width="10.7109375" style="37" customWidth="1"/>
    <col min="6921" max="6921" width="6.140625" style="37" customWidth="1"/>
    <col min="6922" max="6922" width="22.85546875" style="37" customWidth="1"/>
    <col min="6923" max="6923" width="11.85546875" style="37" customWidth="1"/>
    <col min="6924" max="6925" width="10" style="37" customWidth="1"/>
    <col min="6926" max="6926" width="10.5703125" style="37" customWidth="1"/>
    <col min="6927" max="6927" width="10" style="37" customWidth="1"/>
    <col min="6928" max="6928" width="10.85546875" style="37" customWidth="1"/>
    <col min="6929" max="6929" width="10.140625" style="37" customWidth="1"/>
    <col min="6930" max="6930" width="11.28515625" style="37" customWidth="1"/>
    <col min="6931" max="7168" width="9.140625" style="37"/>
    <col min="7169" max="7169" width="11.7109375" style="37" customWidth="1"/>
    <col min="7170" max="7176" width="10.7109375" style="37" customWidth="1"/>
    <col min="7177" max="7177" width="6.140625" style="37" customWidth="1"/>
    <col min="7178" max="7178" width="22.85546875" style="37" customWidth="1"/>
    <col min="7179" max="7179" width="11.85546875" style="37" customWidth="1"/>
    <col min="7180" max="7181" width="10" style="37" customWidth="1"/>
    <col min="7182" max="7182" width="10.5703125" style="37" customWidth="1"/>
    <col min="7183" max="7183" width="10" style="37" customWidth="1"/>
    <col min="7184" max="7184" width="10.85546875" style="37" customWidth="1"/>
    <col min="7185" max="7185" width="10.140625" style="37" customWidth="1"/>
    <col min="7186" max="7186" width="11.28515625" style="37" customWidth="1"/>
    <col min="7187" max="7424" width="9.140625" style="37"/>
    <col min="7425" max="7425" width="11.7109375" style="37" customWidth="1"/>
    <col min="7426" max="7432" width="10.7109375" style="37" customWidth="1"/>
    <col min="7433" max="7433" width="6.140625" style="37" customWidth="1"/>
    <col min="7434" max="7434" width="22.85546875" style="37" customWidth="1"/>
    <col min="7435" max="7435" width="11.85546875" style="37" customWidth="1"/>
    <col min="7436" max="7437" width="10" style="37" customWidth="1"/>
    <col min="7438" max="7438" width="10.5703125" style="37" customWidth="1"/>
    <col min="7439" max="7439" width="10" style="37" customWidth="1"/>
    <col min="7440" max="7440" width="10.85546875" style="37" customWidth="1"/>
    <col min="7441" max="7441" width="10.140625" style="37" customWidth="1"/>
    <col min="7442" max="7442" width="11.28515625" style="37" customWidth="1"/>
    <col min="7443" max="7680" width="9.140625" style="37"/>
    <col min="7681" max="7681" width="11.7109375" style="37" customWidth="1"/>
    <col min="7682" max="7688" width="10.7109375" style="37" customWidth="1"/>
    <col min="7689" max="7689" width="6.140625" style="37" customWidth="1"/>
    <col min="7690" max="7690" width="22.85546875" style="37" customWidth="1"/>
    <col min="7691" max="7691" width="11.85546875" style="37" customWidth="1"/>
    <col min="7692" max="7693" width="10" style="37" customWidth="1"/>
    <col min="7694" max="7694" width="10.5703125" style="37" customWidth="1"/>
    <col min="7695" max="7695" width="10" style="37" customWidth="1"/>
    <col min="7696" max="7696" width="10.85546875" style="37" customWidth="1"/>
    <col min="7697" max="7697" width="10.140625" style="37" customWidth="1"/>
    <col min="7698" max="7698" width="11.28515625" style="37" customWidth="1"/>
    <col min="7699" max="7936" width="9.140625" style="37"/>
    <col min="7937" max="7937" width="11.7109375" style="37" customWidth="1"/>
    <col min="7938" max="7944" width="10.7109375" style="37" customWidth="1"/>
    <col min="7945" max="7945" width="6.140625" style="37" customWidth="1"/>
    <col min="7946" max="7946" width="22.85546875" style="37" customWidth="1"/>
    <col min="7947" max="7947" width="11.85546875" style="37" customWidth="1"/>
    <col min="7948" max="7949" width="10" style="37" customWidth="1"/>
    <col min="7950" max="7950" width="10.5703125" style="37" customWidth="1"/>
    <col min="7951" max="7951" width="10" style="37" customWidth="1"/>
    <col min="7952" max="7952" width="10.85546875" style="37" customWidth="1"/>
    <col min="7953" max="7953" width="10.140625" style="37" customWidth="1"/>
    <col min="7954" max="7954" width="11.28515625" style="37" customWidth="1"/>
    <col min="7955" max="8192" width="9.140625" style="37"/>
    <col min="8193" max="8193" width="11.7109375" style="37" customWidth="1"/>
    <col min="8194" max="8200" width="10.7109375" style="37" customWidth="1"/>
    <col min="8201" max="8201" width="6.140625" style="37" customWidth="1"/>
    <col min="8202" max="8202" width="22.85546875" style="37" customWidth="1"/>
    <col min="8203" max="8203" width="11.85546875" style="37" customWidth="1"/>
    <col min="8204" max="8205" width="10" style="37" customWidth="1"/>
    <col min="8206" max="8206" width="10.5703125" style="37" customWidth="1"/>
    <col min="8207" max="8207" width="10" style="37" customWidth="1"/>
    <col min="8208" max="8208" width="10.85546875" style="37" customWidth="1"/>
    <col min="8209" max="8209" width="10.140625" style="37" customWidth="1"/>
    <col min="8210" max="8210" width="11.28515625" style="37" customWidth="1"/>
    <col min="8211" max="8448" width="9.140625" style="37"/>
    <col min="8449" max="8449" width="11.7109375" style="37" customWidth="1"/>
    <col min="8450" max="8456" width="10.7109375" style="37" customWidth="1"/>
    <col min="8457" max="8457" width="6.140625" style="37" customWidth="1"/>
    <col min="8458" max="8458" width="22.85546875" style="37" customWidth="1"/>
    <col min="8459" max="8459" width="11.85546875" style="37" customWidth="1"/>
    <col min="8460" max="8461" width="10" style="37" customWidth="1"/>
    <col min="8462" max="8462" width="10.5703125" style="37" customWidth="1"/>
    <col min="8463" max="8463" width="10" style="37" customWidth="1"/>
    <col min="8464" max="8464" width="10.85546875" style="37" customWidth="1"/>
    <col min="8465" max="8465" width="10.140625" style="37" customWidth="1"/>
    <col min="8466" max="8466" width="11.28515625" style="37" customWidth="1"/>
    <col min="8467" max="8704" width="9.140625" style="37"/>
    <col min="8705" max="8705" width="11.7109375" style="37" customWidth="1"/>
    <col min="8706" max="8712" width="10.7109375" style="37" customWidth="1"/>
    <col min="8713" max="8713" width="6.140625" style="37" customWidth="1"/>
    <col min="8714" max="8714" width="22.85546875" style="37" customWidth="1"/>
    <col min="8715" max="8715" width="11.85546875" style="37" customWidth="1"/>
    <col min="8716" max="8717" width="10" style="37" customWidth="1"/>
    <col min="8718" max="8718" width="10.5703125" style="37" customWidth="1"/>
    <col min="8719" max="8719" width="10" style="37" customWidth="1"/>
    <col min="8720" max="8720" width="10.85546875" style="37" customWidth="1"/>
    <col min="8721" max="8721" width="10.140625" style="37" customWidth="1"/>
    <col min="8722" max="8722" width="11.28515625" style="37" customWidth="1"/>
    <col min="8723" max="8960" width="9.140625" style="37"/>
    <col min="8961" max="8961" width="11.7109375" style="37" customWidth="1"/>
    <col min="8962" max="8968" width="10.7109375" style="37" customWidth="1"/>
    <col min="8969" max="8969" width="6.140625" style="37" customWidth="1"/>
    <col min="8970" max="8970" width="22.85546875" style="37" customWidth="1"/>
    <col min="8971" max="8971" width="11.85546875" style="37" customWidth="1"/>
    <col min="8972" max="8973" width="10" style="37" customWidth="1"/>
    <col min="8974" max="8974" width="10.5703125" style="37" customWidth="1"/>
    <col min="8975" max="8975" width="10" style="37" customWidth="1"/>
    <col min="8976" max="8976" width="10.85546875" style="37" customWidth="1"/>
    <col min="8977" max="8977" width="10.140625" style="37" customWidth="1"/>
    <col min="8978" max="8978" width="11.28515625" style="37" customWidth="1"/>
    <col min="8979" max="9216" width="9.140625" style="37"/>
    <col min="9217" max="9217" width="11.7109375" style="37" customWidth="1"/>
    <col min="9218" max="9224" width="10.7109375" style="37" customWidth="1"/>
    <col min="9225" max="9225" width="6.140625" style="37" customWidth="1"/>
    <col min="9226" max="9226" width="22.85546875" style="37" customWidth="1"/>
    <col min="9227" max="9227" width="11.85546875" style="37" customWidth="1"/>
    <col min="9228" max="9229" width="10" style="37" customWidth="1"/>
    <col min="9230" max="9230" width="10.5703125" style="37" customWidth="1"/>
    <col min="9231" max="9231" width="10" style="37" customWidth="1"/>
    <col min="9232" max="9232" width="10.85546875" style="37" customWidth="1"/>
    <col min="9233" max="9233" width="10.140625" style="37" customWidth="1"/>
    <col min="9234" max="9234" width="11.28515625" style="37" customWidth="1"/>
    <col min="9235" max="9472" width="9.140625" style="37"/>
    <col min="9473" max="9473" width="11.7109375" style="37" customWidth="1"/>
    <col min="9474" max="9480" width="10.7109375" style="37" customWidth="1"/>
    <col min="9481" max="9481" width="6.140625" style="37" customWidth="1"/>
    <col min="9482" max="9482" width="22.85546875" style="37" customWidth="1"/>
    <col min="9483" max="9483" width="11.85546875" style="37" customWidth="1"/>
    <col min="9484" max="9485" width="10" style="37" customWidth="1"/>
    <col min="9486" max="9486" width="10.5703125" style="37" customWidth="1"/>
    <col min="9487" max="9487" width="10" style="37" customWidth="1"/>
    <col min="9488" max="9488" width="10.85546875" style="37" customWidth="1"/>
    <col min="9489" max="9489" width="10.140625" style="37" customWidth="1"/>
    <col min="9490" max="9490" width="11.28515625" style="37" customWidth="1"/>
    <col min="9491" max="9728" width="9.140625" style="37"/>
    <col min="9729" max="9729" width="11.7109375" style="37" customWidth="1"/>
    <col min="9730" max="9736" width="10.7109375" style="37" customWidth="1"/>
    <col min="9737" max="9737" width="6.140625" style="37" customWidth="1"/>
    <col min="9738" max="9738" width="22.85546875" style="37" customWidth="1"/>
    <col min="9739" max="9739" width="11.85546875" style="37" customWidth="1"/>
    <col min="9740" max="9741" width="10" style="37" customWidth="1"/>
    <col min="9742" max="9742" width="10.5703125" style="37" customWidth="1"/>
    <col min="9743" max="9743" width="10" style="37" customWidth="1"/>
    <col min="9744" max="9744" width="10.85546875" style="37" customWidth="1"/>
    <col min="9745" max="9745" width="10.140625" style="37" customWidth="1"/>
    <col min="9746" max="9746" width="11.28515625" style="37" customWidth="1"/>
    <col min="9747" max="9984" width="9.140625" style="37"/>
    <col min="9985" max="9985" width="11.7109375" style="37" customWidth="1"/>
    <col min="9986" max="9992" width="10.7109375" style="37" customWidth="1"/>
    <col min="9993" max="9993" width="6.140625" style="37" customWidth="1"/>
    <col min="9994" max="9994" width="22.85546875" style="37" customWidth="1"/>
    <col min="9995" max="9995" width="11.85546875" style="37" customWidth="1"/>
    <col min="9996" max="9997" width="10" style="37" customWidth="1"/>
    <col min="9998" max="9998" width="10.5703125" style="37" customWidth="1"/>
    <col min="9999" max="9999" width="10" style="37" customWidth="1"/>
    <col min="10000" max="10000" width="10.85546875" style="37" customWidth="1"/>
    <col min="10001" max="10001" width="10.140625" style="37" customWidth="1"/>
    <col min="10002" max="10002" width="11.28515625" style="37" customWidth="1"/>
    <col min="10003" max="10240" width="9.140625" style="37"/>
    <col min="10241" max="10241" width="11.7109375" style="37" customWidth="1"/>
    <col min="10242" max="10248" width="10.7109375" style="37" customWidth="1"/>
    <col min="10249" max="10249" width="6.140625" style="37" customWidth="1"/>
    <col min="10250" max="10250" width="22.85546875" style="37" customWidth="1"/>
    <col min="10251" max="10251" width="11.85546875" style="37" customWidth="1"/>
    <col min="10252" max="10253" width="10" style="37" customWidth="1"/>
    <col min="10254" max="10254" width="10.5703125" style="37" customWidth="1"/>
    <col min="10255" max="10255" width="10" style="37" customWidth="1"/>
    <col min="10256" max="10256" width="10.85546875" style="37" customWidth="1"/>
    <col min="10257" max="10257" width="10.140625" style="37" customWidth="1"/>
    <col min="10258" max="10258" width="11.28515625" style="37" customWidth="1"/>
    <col min="10259" max="10496" width="9.140625" style="37"/>
    <col min="10497" max="10497" width="11.7109375" style="37" customWidth="1"/>
    <col min="10498" max="10504" width="10.7109375" style="37" customWidth="1"/>
    <col min="10505" max="10505" width="6.140625" style="37" customWidth="1"/>
    <col min="10506" max="10506" width="22.85546875" style="37" customWidth="1"/>
    <col min="10507" max="10507" width="11.85546875" style="37" customWidth="1"/>
    <col min="10508" max="10509" width="10" style="37" customWidth="1"/>
    <col min="10510" max="10510" width="10.5703125" style="37" customWidth="1"/>
    <col min="10511" max="10511" width="10" style="37" customWidth="1"/>
    <col min="10512" max="10512" width="10.85546875" style="37" customWidth="1"/>
    <col min="10513" max="10513" width="10.140625" style="37" customWidth="1"/>
    <col min="10514" max="10514" width="11.28515625" style="37" customWidth="1"/>
    <col min="10515" max="10752" width="9.140625" style="37"/>
    <col min="10753" max="10753" width="11.7109375" style="37" customWidth="1"/>
    <col min="10754" max="10760" width="10.7109375" style="37" customWidth="1"/>
    <col min="10761" max="10761" width="6.140625" style="37" customWidth="1"/>
    <col min="10762" max="10762" width="22.85546875" style="37" customWidth="1"/>
    <col min="10763" max="10763" width="11.85546875" style="37" customWidth="1"/>
    <col min="10764" max="10765" width="10" style="37" customWidth="1"/>
    <col min="10766" max="10766" width="10.5703125" style="37" customWidth="1"/>
    <col min="10767" max="10767" width="10" style="37" customWidth="1"/>
    <col min="10768" max="10768" width="10.85546875" style="37" customWidth="1"/>
    <col min="10769" max="10769" width="10.140625" style="37" customWidth="1"/>
    <col min="10770" max="10770" width="11.28515625" style="37" customWidth="1"/>
    <col min="10771" max="11008" width="9.140625" style="37"/>
    <col min="11009" max="11009" width="11.7109375" style="37" customWidth="1"/>
    <col min="11010" max="11016" width="10.7109375" style="37" customWidth="1"/>
    <col min="11017" max="11017" width="6.140625" style="37" customWidth="1"/>
    <col min="11018" max="11018" width="22.85546875" style="37" customWidth="1"/>
    <col min="11019" max="11019" width="11.85546875" style="37" customWidth="1"/>
    <col min="11020" max="11021" width="10" style="37" customWidth="1"/>
    <col min="11022" max="11022" width="10.5703125" style="37" customWidth="1"/>
    <col min="11023" max="11023" width="10" style="37" customWidth="1"/>
    <col min="11024" max="11024" width="10.85546875" style="37" customWidth="1"/>
    <col min="11025" max="11025" width="10.140625" style="37" customWidth="1"/>
    <col min="11026" max="11026" width="11.28515625" style="37" customWidth="1"/>
    <col min="11027" max="11264" width="9.140625" style="37"/>
    <col min="11265" max="11265" width="11.7109375" style="37" customWidth="1"/>
    <col min="11266" max="11272" width="10.7109375" style="37" customWidth="1"/>
    <col min="11273" max="11273" width="6.140625" style="37" customWidth="1"/>
    <col min="11274" max="11274" width="22.85546875" style="37" customWidth="1"/>
    <col min="11275" max="11275" width="11.85546875" style="37" customWidth="1"/>
    <col min="11276" max="11277" width="10" style="37" customWidth="1"/>
    <col min="11278" max="11278" width="10.5703125" style="37" customWidth="1"/>
    <col min="11279" max="11279" width="10" style="37" customWidth="1"/>
    <col min="11280" max="11280" width="10.85546875" style="37" customWidth="1"/>
    <col min="11281" max="11281" width="10.140625" style="37" customWidth="1"/>
    <col min="11282" max="11282" width="11.28515625" style="37" customWidth="1"/>
    <col min="11283" max="11520" width="9.140625" style="37"/>
    <col min="11521" max="11521" width="11.7109375" style="37" customWidth="1"/>
    <col min="11522" max="11528" width="10.7109375" style="37" customWidth="1"/>
    <col min="11529" max="11529" width="6.140625" style="37" customWidth="1"/>
    <col min="11530" max="11530" width="22.85546875" style="37" customWidth="1"/>
    <col min="11531" max="11531" width="11.85546875" style="37" customWidth="1"/>
    <col min="11532" max="11533" width="10" style="37" customWidth="1"/>
    <col min="11534" max="11534" width="10.5703125" style="37" customWidth="1"/>
    <col min="11535" max="11535" width="10" style="37" customWidth="1"/>
    <col min="11536" max="11536" width="10.85546875" style="37" customWidth="1"/>
    <col min="11537" max="11537" width="10.140625" style="37" customWidth="1"/>
    <col min="11538" max="11538" width="11.28515625" style="37" customWidth="1"/>
    <col min="11539" max="11776" width="9.140625" style="37"/>
    <col min="11777" max="11777" width="11.7109375" style="37" customWidth="1"/>
    <col min="11778" max="11784" width="10.7109375" style="37" customWidth="1"/>
    <col min="11785" max="11785" width="6.140625" style="37" customWidth="1"/>
    <col min="11786" max="11786" width="22.85546875" style="37" customWidth="1"/>
    <col min="11787" max="11787" width="11.85546875" style="37" customWidth="1"/>
    <col min="11788" max="11789" width="10" style="37" customWidth="1"/>
    <col min="11790" max="11790" width="10.5703125" style="37" customWidth="1"/>
    <col min="11791" max="11791" width="10" style="37" customWidth="1"/>
    <col min="11792" max="11792" width="10.85546875" style="37" customWidth="1"/>
    <col min="11793" max="11793" width="10.140625" style="37" customWidth="1"/>
    <col min="11794" max="11794" width="11.28515625" style="37" customWidth="1"/>
    <col min="11795" max="12032" width="9.140625" style="37"/>
    <col min="12033" max="12033" width="11.7109375" style="37" customWidth="1"/>
    <col min="12034" max="12040" width="10.7109375" style="37" customWidth="1"/>
    <col min="12041" max="12041" width="6.140625" style="37" customWidth="1"/>
    <col min="12042" max="12042" width="22.85546875" style="37" customWidth="1"/>
    <col min="12043" max="12043" width="11.85546875" style="37" customWidth="1"/>
    <col min="12044" max="12045" width="10" style="37" customWidth="1"/>
    <col min="12046" max="12046" width="10.5703125" style="37" customWidth="1"/>
    <col min="12047" max="12047" width="10" style="37" customWidth="1"/>
    <col min="12048" max="12048" width="10.85546875" style="37" customWidth="1"/>
    <col min="12049" max="12049" width="10.140625" style="37" customWidth="1"/>
    <col min="12050" max="12050" width="11.28515625" style="37" customWidth="1"/>
    <col min="12051" max="12288" width="9.140625" style="37"/>
    <col min="12289" max="12289" width="11.7109375" style="37" customWidth="1"/>
    <col min="12290" max="12296" width="10.7109375" style="37" customWidth="1"/>
    <col min="12297" max="12297" width="6.140625" style="37" customWidth="1"/>
    <col min="12298" max="12298" width="22.85546875" style="37" customWidth="1"/>
    <col min="12299" max="12299" width="11.85546875" style="37" customWidth="1"/>
    <col min="12300" max="12301" width="10" style="37" customWidth="1"/>
    <col min="12302" max="12302" width="10.5703125" style="37" customWidth="1"/>
    <col min="12303" max="12303" width="10" style="37" customWidth="1"/>
    <col min="12304" max="12304" width="10.85546875" style="37" customWidth="1"/>
    <col min="12305" max="12305" width="10.140625" style="37" customWidth="1"/>
    <col min="12306" max="12306" width="11.28515625" style="37" customWidth="1"/>
    <col min="12307" max="12544" width="9.140625" style="37"/>
    <col min="12545" max="12545" width="11.7109375" style="37" customWidth="1"/>
    <col min="12546" max="12552" width="10.7109375" style="37" customWidth="1"/>
    <col min="12553" max="12553" width="6.140625" style="37" customWidth="1"/>
    <col min="12554" max="12554" width="22.85546875" style="37" customWidth="1"/>
    <col min="12555" max="12555" width="11.85546875" style="37" customWidth="1"/>
    <col min="12556" max="12557" width="10" style="37" customWidth="1"/>
    <col min="12558" max="12558" width="10.5703125" style="37" customWidth="1"/>
    <col min="12559" max="12559" width="10" style="37" customWidth="1"/>
    <col min="12560" max="12560" width="10.85546875" style="37" customWidth="1"/>
    <col min="12561" max="12561" width="10.140625" style="37" customWidth="1"/>
    <col min="12562" max="12562" width="11.28515625" style="37" customWidth="1"/>
    <col min="12563" max="12800" width="9.140625" style="37"/>
    <col min="12801" max="12801" width="11.7109375" style="37" customWidth="1"/>
    <col min="12802" max="12808" width="10.7109375" style="37" customWidth="1"/>
    <col min="12809" max="12809" width="6.140625" style="37" customWidth="1"/>
    <col min="12810" max="12810" width="22.85546875" style="37" customWidth="1"/>
    <col min="12811" max="12811" width="11.85546875" style="37" customWidth="1"/>
    <col min="12812" max="12813" width="10" style="37" customWidth="1"/>
    <col min="12814" max="12814" width="10.5703125" style="37" customWidth="1"/>
    <col min="12815" max="12815" width="10" style="37" customWidth="1"/>
    <col min="12816" max="12816" width="10.85546875" style="37" customWidth="1"/>
    <col min="12817" max="12817" width="10.140625" style="37" customWidth="1"/>
    <col min="12818" max="12818" width="11.28515625" style="37" customWidth="1"/>
    <col min="12819" max="13056" width="9.140625" style="37"/>
    <col min="13057" max="13057" width="11.7109375" style="37" customWidth="1"/>
    <col min="13058" max="13064" width="10.7109375" style="37" customWidth="1"/>
    <col min="13065" max="13065" width="6.140625" style="37" customWidth="1"/>
    <col min="13066" max="13066" width="22.85546875" style="37" customWidth="1"/>
    <col min="13067" max="13067" width="11.85546875" style="37" customWidth="1"/>
    <col min="13068" max="13069" width="10" style="37" customWidth="1"/>
    <col min="13070" max="13070" width="10.5703125" style="37" customWidth="1"/>
    <col min="13071" max="13071" width="10" style="37" customWidth="1"/>
    <col min="13072" max="13072" width="10.85546875" style="37" customWidth="1"/>
    <col min="13073" max="13073" width="10.140625" style="37" customWidth="1"/>
    <col min="13074" max="13074" width="11.28515625" style="37" customWidth="1"/>
    <col min="13075" max="13312" width="9.140625" style="37"/>
    <col min="13313" max="13313" width="11.7109375" style="37" customWidth="1"/>
    <col min="13314" max="13320" width="10.7109375" style="37" customWidth="1"/>
    <col min="13321" max="13321" width="6.140625" style="37" customWidth="1"/>
    <col min="13322" max="13322" width="22.85546875" style="37" customWidth="1"/>
    <col min="13323" max="13323" width="11.85546875" style="37" customWidth="1"/>
    <col min="13324" max="13325" width="10" style="37" customWidth="1"/>
    <col min="13326" max="13326" width="10.5703125" style="37" customWidth="1"/>
    <col min="13327" max="13327" width="10" style="37" customWidth="1"/>
    <col min="13328" max="13328" width="10.85546875" style="37" customWidth="1"/>
    <col min="13329" max="13329" width="10.140625" style="37" customWidth="1"/>
    <col min="13330" max="13330" width="11.28515625" style="37" customWidth="1"/>
    <col min="13331" max="13568" width="9.140625" style="37"/>
    <col min="13569" max="13569" width="11.7109375" style="37" customWidth="1"/>
    <col min="13570" max="13576" width="10.7109375" style="37" customWidth="1"/>
    <col min="13577" max="13577" width="6.140625" style="37" customWidth="1"/>
    <col min="13578" max="13578" width="22.85546875" style="37" customWidth="1"/>
    <col min="13579" max="13579" width="11.85546875" style="37" customWidth="1"/>
    <col min="13580" max="13581" width="10" style="37" customWidth="1"/>
    <col min="13582" max="13582" width="10.5703125" style="37" customWidth="1"/>
    <col min="13583" max="13583" width="10" style="37" customWidth="1"/>
    <col min="13584" max="13584" width="10.85546875" style="37" customWidth="1"/>
    <col min="13585" max="13585" width="10.140625" style="37" customWidth="1"/>
    <col min="13586" max="13586" width="11.28515625" style="37" customWidth="1"/>
    <col min="13587" max="13824" width="9.140625" style="37"/>
    <col min="13825" max="13825" width="11.7109375" style="37" customWidth="1"/>
    <col min="13826" max="13832" width="10.7109375" style="37" customWidth="1"/>
    <col min="13833" max="13833" width="6.140625" style="37" customWidth="1"/>
    <col min="13834" max="13834" width="22.85546875" style="37" customWidth="1"/>
    <col min="13835" max="13835" width="11.85546875" style="37" customWidth="1"/>
    <col min="13836" max="13837" width="10" style="37" customWidth="1"/>
    <col min="13838" max="13838" width="10.5703125" style="37" customWidth="1"/>
    <col min="13839" max="13839" width="10" style="37" customWidth="1"/>
    <col min="13840" max="13840" width="10.85546875" style="37" customWidth="1"/>
    <col min="13841" max="13841" width="10.140625" style="37" customWidth="1"/>
    <col min="13842" max="13842" width="11.28515625" style="37" customWidth="1"/>
    <col min="13843" max="14080" width="9.140625" style="37"/>
    <col min="14081" max="14081" width="11.7109375" style="37" customWidth="1"/>
    <col min="14082" max="14088" width="10.7109375" style="37" customWidth="1"/>
    <col min="14089" max="14089" width="6.140625" style="37" customWidth="1"/>
    <col min="14090" max="14090" width="22.85546875" style="37" customWidth="1"/>
    <col min="14091" max="14091" width="11.85546875" style="37" customWidth="1"/>
    <col min="14092" max="14093" width="10" style="37" customWidth="1"/>
    <col min="14094" max="14094" width="10.5703125" style="37" customWidth="1"/>
    <col min="14095" max="14095" width="10" style="37" customWidth="1"/>
    <col min="14096" max="14096" width="10.85546875" style="37" customWidth="1"/>
    <col min="14097" max="14097" width="10.140625" style="37" customWidth="1"/>
    <col min="14098" max="14098" width="11.28515625" style="37" customWidth="1"/>
    <col min="14099" max="14336" width="9.140625" style="37"/>
    <col min="14337" max="14337" width="11.7109375" style="37" customWidth="1"/>
    <col min="14338" max="14344" width="10.7109375" style="37" customWidth="1"/>
    <col min="14345" max="14345" width="6.140625" style="37" customWidth="1"/>
    <col min="14346" max="14346" width="22.85546875" style="37" customWidth="1"/>
    <col min="14347" max="14347" width="11.85546875" style="37" customWidth="1"/>
    <col min="14348" max="14349" width="10" style="37" customWidth="1"/>
    <col min="14350" max="14350" width="10.5703125" style="37" customWidth="1"/>
    <col min="14351" max="14351" width="10" style="37" customWidth="1"/>
    <col min="14352" max="14352" width="10.85546875" style="37" customWidth="1"/>
    <col min="14353" max="14353" width="10.140625" style="37" customWidth="1"/>
    <col min="14354" max="14354" width="11.28515625" style="37" customWidth="1"/>
    <col min="14355" max="14592" width="9.140625" style="37"/>
    <col min="14593" max="14593" width="11.7109375" style="37" customWidth="1"/>
    <col min="14594" max="14600" width="10.7109375" style="37" customWidth="1"/>
    <col min="14601" max="14601" width="6.140625" style="37" customWidth="1"/>
    <col min="14602" max="14602" width="22.85546875" style="37" customWidth="1"/>
    <col min="14603" max="14603" width="11.85546875" style="37" customWidth="1"/>
    <col min="14604" max="14605" width="10" style="37" customWidth="1"/>
    <col min="14606" max="14606" width="10.5703125" style="37" customWidth="1"/>
    <col min="14607" max="14607" width="10" style="37" customWidth="1"/>
    <col min="14608" max="14608" width="10.85546875" style="37" customWidth="1"/>
    <col min="14609" max="14609" width="10.140625" style="37" customWidth="1"/>
    <col min="14610" max="14610" width="11.28515625" style="37" customWidth="1"/>
    <col min="14611" max="14848" width="9.140625" style="37"/>
    <col min="14849" max="14849" width="11.7109375" style="37" customWidth="1"/>
    <col min="14850" max="14856" width="10.7109375" style="37" customWidth="1"/>
    <col min="14857" max="14857" width="6.140625" style="37" customWidth="1"/>
    <col min="14858" max="14858" width="22.85546875" style="37" customWidth="1"/>
    <col min="14859" max="14859" width="11.85546875" style="37" customWidth="1"/>
    <col min="14860" max="14861" width="10" style="37" customWidth="1"/>
    <col min="14862" max="14862" width="10.5703125" style="37" customWidth="1"/>
    <col min="14863" max="14863" width="10" style="37" customWidth="1"/>
    <col min="14864" max="14864" width="10.85546875" style="37" customWidth="1"/>
    <col min="14865" max="14865" width="10.140625" style="37" customWidth="1"/>
    <col min="14866" max="14866" width="11.28515625" style="37" customWidth="1"/>
    <col min="14867" max="15104" width="9.140625" style="37"/>
    <col min="15105" max="15105" width="11.7109375" style="37" customWidth="1"/>
    <col min="15106" max="15112" width="10.7109375" style="37" customWidth="1"/>
    <col min="15113" max="15113" width="6.140625" style="37" customWidth="1"/>
    <col min="15114" max="15114" width="22.85546875" style="37" customWidth="1"/>
    <col min="15115" max="15115" width="11.85546875" style="37" customWidth="1"/>
    <col min="15116" max="15117" width="10" style="37" customWidth="1"/>
    <col min="15118" max="15118" width="10.5703125" style="37" customWidth="1"/>
    <col min="15119" max="15119" width="10" style="37" customWidth="1"/>
    <col min="15120" max="15120" width="10.85546875" style="37" customWidth="1"/>
    <col min="15121" max="15121" width="10.140625" style="37" customWidth="1"/>
    <col min="15122" max="15122" width="11.28515625" style="37" customWidth="1"/>
    <col min="15123" max="15360" width="9.140625" style="37"/>
    <col min="15361" max="15361" width="11.7109375" style="37" customWidth="1"/>
    <col min="15362" max="15368" width="10.7109375" style="37" customWidth="1"/>
    <col min="15369" max="15369" width="6.140625" style="37" customWidth="1"/>
    <col min="15370" max="15370" width="22.85546875" style="37" customWidth="1"/>
    <col min="15371" max="15371" width="11.85546875" style="37" customWidth="1"/>
    <col min="15372" max="15373" width="10" style="37" customWidth="1"/>
    <col min="15374" max="15374" width="10.5703125" style="37" customWidth="1"/>
    <col min="15375" max="15375" width="10" style="37" customWidth="1"/>
    <col min="15376" max="15376" width="10.85546875" style="37" customWidth="1"/>
    <col min="15377" max="15377" width="10.140625" style="37" customWidth="1"/>
    <col min="15378" max="15378" width="11.28515625" style="37" customWidth="1"/>
    <col min="15379" max="15616" width="9.140625" style="37"/>
    <col min="15617" max="15617" width="11.7109375" style="37" customWidth="1"/>
    <col min="15618" max="15624" width="10.7109375" style="37" customWidth="1"/>
    <col min="15625" max="15625" width="6.140625" style="37" customWidth="1"/>
    <col min="15626" max="15626" width="22.85546875" style="37" customWidth="1"/>
    <col min="15627" max="15627" width="11.85546875" style="37" customWidth="1"/>
    <col min="15628" max="15629" width="10" style="37" customWidth="1"/>
    <col min="15630" max="15630" width="10.5703125" style="37" customWidth="1"/>
    <col min="15631" max="15631" width="10" style="37" customWidth="1"/>
    <col min="15632" max="15632" width="10.85546875" style="37" customWidth="1"/>
    <col min="15633" max="15633" width="10.140625" style="37" customWidth="1"/>
    <col min="15634" max="15634" width="11.28515625" style="37" customWidth="1"/>
    <col min="15635" max="15872" width="9.140625" style="37"/>
    <col min="15873" max="15873" width="11.7109375" style="37" customWidth="1"/>
    <col min="15874" max="15880" width="10.7109375" style="37" customWidth="1"/>
    <col min="15881" max="15881" width="6.140625" style="37" customWidth="1"/>
    <col min="15882" max="15882" width="22.85546875" style="37" customWidth="1"/>
    <col min="15883" max="15883" width="11.85546875" style="37" customWidth="1"/>
    <col min="15884" max="15885" width="10" style="37" customWidth="1"/>
    <col min="15886" max="15886" width="10.5703125" style="37" customWidth="1"/>
    <col min="15887" max="15887" width="10" style="37" customWidth="1"/>
    <col min="15888" max="15888" width="10.85546875" style="37" customWidth="1"/>
    <col min="15889" max="15889" width="10.140625" style="37" customWidth="1"/>
    <col min="15890" max="15890" width="11.28515625" style="37" customWidth="1"/>
    <col min="15891" max="16128" width="9.140625" style="37"/>
    <col min="16129" max="16129" width="11.7109375" style="37" customWidth="1"/>
    <col min="16130" max="16136" width="10.7109375" style="37" customWidth="1"/>
    <col min="16137" max="16137" width="6.140625" style="37" customWidth="1"/>
    <col min="16138" max="16138" width="22.85546875" style="37" customWidth="1"/>
    <col min="16139" max="16139" width="11.85546875" style="37" customWidth="1"/>
    <col min="16140" max="16141" width="10" style="37" customWidth="1"/>
    <col min="16142" max="16142" width="10.5703125" style="37" customWidth="1"/>
    <col min="16143" max="16143" width="10" style="37" customWidth="1"/>
    <col min="16144" max="16144" width="10.85546875" style="37" customWidth="1"/>
    <col min="16145" max="16145" width="10.140625" style="37" customWidth="1"/>
    <col min="16146" max="16146" width="11.28515625" style="37" customWidth="1"/>
    <col min="16147" max="16384" width="9.140625" style="37"/>
  </cols>
  <sheetData>
    <row r="1" spans="1:19">
      <c r="A1" s="36" t="s">
        <v>192</v>
      </c>
    </row>
    <row r="3" spans="1:19" ht="36"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132503088.09999999</v>
      </c>
      <c r="L7" s="16">
        <f>L27</f>
        <v>6580770.5999999996</v>
      </c>
      <c r="M7" s="16">
        <f>M27</f>
        <v>10852953.199999999</v>
      </c>
      <c r="N7" s="16">
        <f>N27</f>
        <v>20642670.5</v>
      </c>
      <c r="O7" s="16">
        <f>O27</f>
        <v>347176.5</v>
      </c>
      <c r="P7" s="16">
        <f>SUM(K7:O7)</f>
        <v>170926658.89999998</v>
      </c>
      <c r="Q7" s="16"/>
      <c r="R7" s="16">
        <f>P7+Q7</f>
        <v>170926658.89999998</v>
      </c>
      <c r="S7" s="41"/>
    </row>
    <row r="8" spans="1:19">
      <c r="A8" s="16">
        <f>A28</f>
        <v>55953128.899999999</v>
      </c>
      <c r="B8" s="16">
        <f>B28</f>
        <v>3409134.9</v>
      </c>
      <c r="C8" s="16">
        <f>C28</f>
        <v>6241310.5999999996</v>
      </c>
      <c r="D8" s="16">
        <f>D28</f>
        <v>8713718.1999999993</v>
      </c>
      <c r="E8" s="16">
        <f>E28</f>
        <v>241850.8</v>
      </c>
      <c r="F8" s="16">
        <f t="shared" ref="F8:F13" si="0">SUM(A8:E8)</f>
        <v>74559143.399999991</v>
      </c>
      <c r="G8" s="16"/>
      <c r="H8" s="16">
        <f t="shared" ref="H8:H16" si="1">F8+G8</f>
        <v>74559143.399999991</v>
      </c>
      <c r="I8" s="39" t="s">
        <v>15</v>
      </c>
      <c r="J8" s="40" t="s">
        <v>123</v>
      </c>
      <c r="K8" s="16"/>
      <c r="L8" s="16"/>
      <c r="M8" s="16"/>
      <c r="N8" s="16"/>
      <c r="O8" s="16"/>
      <c r="P8" s="16"/>
      <c r="Q8" s="16"/>
      <c r="R8" s="16"/>
      <c r="S8" s="41"/>
    </row>
    <row r="9" spans="1:19" ht="23.25">
      <c r="A9" s="16"/>
      <c r="B9" s="16"/>
      <c r="C9" s="16">
        <f>C10+C11</f>
        <v>10894621.699999999</v>
      </c>
      <c r="D9" s="16">
        <f>D10+D11</f>
        <v>50951517.700000003</v>
      </c>
      <c r="E9" s="16">
        <f>E10+E11</f>
        <v>347176.5</v>
      </c>
      <c r="F9" s="16">
        <f t="shared" si="0"/>
        <v>62193315.900000006</v>
      </c>
      <c r="G9" s="16"/>
      <c r="H9" s="16">
        <f t="shared" si="1"/>
        <v>62193315.900000006</v>
      </c>
      <c r="I9" s="39" t="s">
        <v>31</v>
      </c>
      <c r="J9" s="40" t="s">
        <v>124</v>
      </c>
      <c r="K9" s="16"/>
      <c r="L9" s="16"/>
      <c r="M9" s="16"/>
      <c r="N9" s="16"/>
      <c r="O9" s="16"/>
      <c r="P9" s="16"/>
      <c r="Q9" s="16"/>
      <c r="R9" s="16"/>
    </row>
    <row r="10" spans="1:19" ht="23.25">
      <c r="A10" s="16"/>
      <c r="B10" s="16"/>
      <c r="C10" s="16">
        <v>5577038.2999999998</v>
      </c>
      <c r="D10" s="16">
        <v>50951517.700000003</v>
      </c>
      <c r="E10" s="16">
        <v>347176.5</v>
      </c>
      <c r="F10" s="16">
        <f t="shared" si="0"/>
        <v>56875732.5</v>
      </c>
      <c r="G10" s="16"/>
      <c r="H10" s="16">
        <f t="shared" si="1"/>
        <v>56875732.5</v>
      </c>
      <c r="I10" s="39"/>
      <c r="J10" s="42" t="s">
        <v>125</v>
      </c>
      <c r="K10" s="16"/>
      <c r="L10" s="16"/>
      <c r="M10" s="16"/>
      <c r="N10" s="16"/>
      <c r="O10" s="16"/>
      <c r="P10" s="16"/>
      <c r="Q10" s="16"/>
      <c r="R10" s="16"/>
    </row>
    <row r="11" spans="1:19" ht="23.25">
      <c r="A11" s="16"/>
      <c r="B11" s="16"/>
      <c r="C11" s="16">
        <v>5317583.4000000004</v>
      </c>
      <c r="D11" s="16"/>
      <c r="E11" s="16"/>
      <c r="F11" s="16">
        <f t="shared" si="0"/>
        <v>5317583.4000000004</v>
      </c>
      <c r="G11" s="16"/>
      <c r="H11" s="16">
        <f t="shared" si="1"/>
        <v>5317583.4000000004</v>
      </c>
      <c r="I11" s="39"/>
      <c r="J11" s="42" t="s">
        <v>126</v>
      </c>
      <c r="K11" s="16"/>
      <c r="L11" s="16"/>
      <c r="M11" s="16"/>
      <c r="N11" s="16"/>
      <c r="O11" s="16"/>
      <c r="P11" s="16"/>
      <c r="Q11" s="16"/>
      <c r="R11" s="16"/>
    </row>
    <row r="12" spans="1:19">
      <c r="A12" s="16">
        <f>A81</f>
        <v>17910871</v>
      </c>
      <c r="B12" s="16">
        <f>B81</f>
        <v>231449</v>
      </c>
      <c r="C12" s="16">
        <f>C81</f>
        <v>2615533.6</v>
      </c>
      <c r="D12" s="16">
        <f>D81</f>
        <v>2118945.2999999998</v>
      </c>
      <c r="E12" s="16">
        <f>E81</f>
        <v>82009.5</v>
      </c>
      <c r="F12" s="16">
        <f t="shared" si="0"/>
        <v>22958808.400000002</v>
      </c>
      <c r="G12" s="16"/>
      <c r="H12" s="16">
        <f t="shared" si="1"/>
        <v>22958808.400000002</v>
      </c>
      <c r="I12" s="39" t="s">
        <v>35</v>
      </c>
      <c r="J12" s="40" t="s">
        <v>127</v>
      </c>
      <c r="K12" s="16"/>
      <c r="L12" s="16"/>
      <c r="M12" s="16"/>
      <c r="N12" s="16"/>
      <c r="O12" s="16"/>
      <c r="P12" s="16"/>
      <c r="Q12" s="16"/>
      <c r="R12" s="16"/>
    </row>
    <row r="13" spans="1:19" ht="23.25">
      <c r="A13" s="16">
        <f>A83</f>
        <v>2964528.6</v>
      </c>
      <c r="B13" s="16">
        <f>B83</f>
        <v>0</v>
      </c>
      <c r="C13" s="16">
        <f>C83</f>
        <v>-6955</v>
      </c>
      <c r="D13" s="16">
        <f>D83</f>
        <v>0</v>
      </c>
      <c r="E13" s="16">
        <f>E83</f>
        <v>0</v>
      </c>
      <c r="F13" s="16">
        <f t="shared" si="0"/>
        <v>2957573.6</v>
      </c>
      <c r="G13" s="16"/>
      <c r="H13" s="16">
        <f t="shared" si="1"/>
        <v>2957573.6</v>
      </c>
      <c r="I13" s="43" t="s">
        <v>36</v>
      </c>
      <c r="J13" s="40" t="s">
        <v>128</v>
      </c>
      <c r="K13" s="16"/>
      <c r="L13" s="16"/>
      <c r="M13" s="16"/>
      <c r="N13" s="16"/>
      <c r="O13" s="16"/>
      <c r="P13" s="16"/>
      <c r="Q13" s="16"/>
      <c r="R13" s="16"/>
    </row>
    <row r="14" spans="1:19">
      <c r="A14" s="16"/>
      <c r="B14" s="16"/>
      <c r="C14" s="16"/>
      <c r="D14" s="16"/>
      <c r="E14" s="16"/>
      <c r="F14" s="16"/>
      <c r="G14" s="16">
        <f>SUM(G15:G16)</f>
        <v>43134297.5</v>
      </c>
      <c r="H14" s="16">
        <f t="shared" si="1"/>
        <v>43134297.5</v>
      </c>
      <c r="I14" s="39" t="s">
        <v>43</v>
      </c>
      <c r="J14" s="40" t="s">
        <v>129</v>
      </c>
      <c r="K14" s="16"/>
      <c r="L14" s="16"/>
      <c r="M14" s="16"/>
      <c r="N14" s="16"/>
      <c r="O14" s="16"/>
      <c r="P14" s="16"/>
      <c r="Q14" s="16"/>
      <c r="R14" s="16"/>
    </row>
    <row r="15" spans="1:19">
      <c r="A15" s="16"/>
      <c r="B15" s="16"/>
      <c r="C15" s="16"/>
      <c r="D15" s="16"/>
      <c r="E15" s="16"/>
      <c r="F15" s="16"/>
      <c r="G15" s="16">
        <v>39401330.700000003</v>
      </c>
      <c r="H15" s="16">
        <f t="shared" si="1"/>
        <v>39401330.700000003</v>
      </c>
      <c r="I15" s="39" t="s">
        <v>44</v>
      </c>
      <c r="J15" s="42" t="s">
        <v>130</v>
      </c>
      <c r="K15" s="16"/>
      <c r="L15" s="16"/>
      <c r="M15" s="16"/>
      <c r="N15" s="16"/>
      <c r="O15" s="16"/>
      <c r="P15" s="16"/>
      <c r="Q15" s="16"/>
      <c r="R15" s="16"/>
    </row>
    <row r="16" spans="1:19">
      <c r="A16" s="16"/>
      <c r="B16" s="16"/>
      <c r="C16" s="16"/>
      <c r="D16" s="16"/>
      <c r="E16" s="16"/>
      <c r="F16" s="16"/>
      <c r="G16" s="16">
        <v>3732966.8</v>
      </c>
      <c r="H16" s="16">
        <f t="shared" si="1"/>
        <v>3732966.8</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27773158.299999997</v>
      </c>
      <c r="R17" s="16">
        <f>P17+Q17</f>
        <v>27773158.299999997</v>
      </c>
    </row>
    <row r="18" spans="1:18">
      <c r="A18" s="16"/>
      <c r="B18" s="16"/>
      <c r="C18" s="16"/>
      <c r="D18" s="16"/>
      <c r="E18" s="16"/>
      <c r="F18" s="16"/>
      <c r="G18" s="16"/>
      <c r="H18" s="16"/>
      <c r="I18" s="39" t="s">
        <v>41</v>
      </c>
      <c r="J18" s="42" t="s">
        <v>133</v>
      </c>
      <c r="K18" s="16"/>
      <c r="L18" s="16"/>
      <c r="M18" s="16"/>
      <c r="N18" s="16"/>
      <c r="O18" s="16"/>
      <c r="P18" s="16"/>
      <c r="Q18" s="16">
        <v>23381972.899999999</v>
      </c>
      <c r="R18" s="16">
        <f>P18+Q18</f>
        <v>23381972.899999999</v>
      </c>
    </row>
    <row r="19" spans="1:18">
      <c r="A19" s="16"/>
      <c r="B19" s="16"/>
      <c r="C19" s="16"/>
      <c r="D19" s="16"/>
      <c r="E19" s="16"/>
      <c r="F19" s="16"/>
      <c r="G19" s="16"/>
      <c r="H19" s="16"/>
      <c r="I19" s="39" t="s">
        <v>42</v>
      </c>
      <c r="J19" s="42" t="s">
        <v>134</v>
      </c>
      <c r="K19" s="16"/>
      <c r="L19" s="16"/>
      <c r="M19" s="16"/>
      <c r="N19" s="16"/>
      <c r="O19" s="16"/>
      <c r="P19" s="16"/>
      <c r="Q19" s="16">
        <v>4391185.4000000004</v>
      </c>
      <c r="R19" s="16">
        <f>P19+Q19</f>
        <v>4391185.4000000004</v>
      </c>
    </row>
    <row r="20" spans="1:18">
      <c r="A20" s="16"/>
      <c r="B20" s="16"/>
      <c r="C20" s="16"/>
      <c r="D20" s="16"/>
      <c r="E20" s="16"/>
      <c r="F20" s="16"/>
      <c r="G20" s="16"/>
      <c r="H20" s="16"/>
      <c r="I20" s="39" t="s">
        <v>38</v>
      </c>
      <c r="J20" s="40" t="s">
        <v>135</v>
      </c>
      <c r="K20" s="16"/>
      <c r="L20" s="16"/>
      <c r="M20" s="16"/>
      <c r="N20" s="16"/>
      <c r="O20" s="16"/>
      <c r="P20" s="16">
        <v>7779408.5</v>
      </c>
      <c r="Q20" s="16"/>
      <c r="R20" s="16">
        <f>P20+Q20</f>
        <v>7779408.5</v>
      </c>
    </row>
    <row r="21" spans="1:18">
      <c r="A21" s="16"/>
      <c r="B21" s="16"/>
      <c r="C21" s="16"/>
      <c r="D21" s="16"/>
      <c r="E21" s="16"/>
      <c r="F21" s="16"/>
      <c r="G21" s="16"/>
      <c r="H21" s="16"/>
      <c r="I21" s="39" t="s">
        <v>39</v>
      </c>
      <c r="J21" s="40" t="s">
        <v>136</v>
      </c>
      <c r="K21" s="16"/>
      <c r="L21" s="16"/>
      <c r="M21" s="16"/>
      <c r="N21" s="16"/>
      <c r="O21" s="16"/>
      <c r="P21" s="16">
        <v>381405.8</v>
      </c>
      <c r="Q21" s="16"/>
      <c r="R21" s="16">
        <f>P21+Q21</f>
        <v>381405.8</v>
      </c>
    </row>
    <row r="22" spans="1:18">
      <c r="A22" s="16"/>
      <c r="B22" s="16"/>
      <c r="C22" s="16"/>
      <c r="D22" s="16"/>
      <c r="E22" s="16"/>
      <c r="F22" s="16">
        <f>R7+R20-R21+R17-H8-H9-H12-H13-H14</f>
        <v>294681.09999997169</v>
      </c>
      <c r="G22" s="16"/>
      <c r="H22" s="16">
        <f>F22</f>
        <v>294681.09999997169</v>
      </c>
      <c r="I22" s="77"/>
      <c r="J22" s="44" t="s">
        <v>137</v>
      </c>
      <c r="K22" s="16"/>
      <c r="L22" s="16"/>
      <c r="M22" s="16"/>
      <c r="N22" s="16"/>
      <c r="O22" s="16"/>
      <c r="P22" s="16"/>
      <c r="Q22" s="16"/>
      <c r="R22" s="16"/>
    </row>
    <row r="23" spans="1:18">
      <c r="A23" s="16"/>
      <c r="B23" s="16"/>
      <c r="C23" s="16"/>
      <c r="D23" s="16"/>
      <c r="E23" s="16"/>
      <c r="F23" s="17">
        <f>R7-H8+R20-R21</f>
        <v>103765518.19999999</v>
      </c>
      <c r="G23" s="17"/>
      <c r="H23" s="17">
        <f>F23</f>
        <v>103765518.19999999</v>
      </c>
      <c r="I23" s="77"/>
      <c r="J23" s="45" t="s">
        <v>138</v>
      </c>
      <c r="K23" s="16"/>
      <c r="L23" s="16"/>
      <c r="M23" s="16"/>
      <c r="N23" s="16"/>
      <c r="O23" s="16"/>
      <c r="P23" s="16"/>
      <c r="Q23" s="16"/>
      <c r="R23" s="16"/>
    </row>
    <row r="24" spans="1:18">
      <c r="A24" s="16"/>
      <c r="B24" s="16"/>
      <c r="C24" s="16"/>
      <c r="D24" s="16"/>
      <c r="E24" s="16"/>
      <c r="F24" s="17">
        <f>F23-H82</f>
        <v>92672733.399999991</v>
      </c>
      <c r="G24" s="17"/>
      <c r="H24" s="17">
        <f>F24</f>
        <v>92672733.399999991</v>
      </c>
      <c r="I24" s="77"/>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A27" s="18"/>
      <c r="B27" s="18"/>
      <c r="C27" s="18"/>
      <c r="D27" s="18"/>
      <c r="E27" s="18"/>
      <c r="F27" s="18"/>
      <c r="G27" s="18"/>
      <c r="H27" s="18"/>
      <c r="I27" s="24" t="s">
        <v>14</v>
      </c>
      <c r="J27" s="40" t="s">
        <v>122</v>
      </c>
      <c r="K27" s="16">
        <v>132503088.09999999</v>
      </c>
      <c r="L27" s="16">
        <v>6580770.5999999996</v>
      </c>
      <c r="M27" s="16">
        <v>10852953.199999999</v>
      </c>
      <c r="N27" s="16">
        <v>20642670.5</v>
      </c>
      <c r="O27" s="16">
        <v>347176.5</v>
      </c>
      <c r="P27" s="16">
        <f>SUM(K27:O27)</f>
        <v>170926658.89999998</v>
      </c>
      <c r="Q27" s="18"/>
      <c r="R27" s="16">
        <f>P27+Q27</f>
        <v>170926658.89999998</v>
      </c>
    </row>
    <row r="28" spans="1:18">
      <c r="A28" s="16">
        <v>55953128.899999999</v>
      </c>
      <c r="B28" s="16">
        <v>3409134.9</v>
      </c>
      <c r="C28" s="16">
        <v>6241310.5999999996</v>
      </c>
      <c r="D28" s="16">
        <v>8713718.1999999993</v>
      </c>
      <c r="E28" s="16">
        <v>241850.8</v>
      </c>
      <c r="F28" s="16">
        <f>SUM(A28:E28)</f>
        <v>74559143.399999991</v>
      </c>
      <c r="G28" s="16"/>
      <c r="H28" s="16">
        <f>F28+G28</f>
        <v>74559143.399999991</v>
      </c>
      <c r="I28" s="24" t="s">
        <v>15</v>
      </c>
      <c r="J28" s="40" t="s">
        <v>123</v>
      </c>
      <c r="K28" s="18"/>
      <c r="L28" s="18"/>
      <c r="M28" s="18"/>
      <c r="N28" s="18"/>
      <c r="O28" s="18"/>
      <c r="P28" s="18"/>
      <c r="Q28" s="18"/>
      <c r="R28" s="18"/>
    </row>
    <row r="29" spans="1:18">
      <c r="A29" s="17">
        <f>K27-A28</f>
        <v>76549959.199999988</v>
      </c>
      <c r="B29" s="17">
        <f>L27-B28</f>
        <v>3171635.6999999997</v>
      </c>
      <c r="C29" s="17">
        <f>M27-C28</f>
        <v>4611642.5999999996</v>
      </c>
      <c r="D29" s="17">
        <f>N27-D28</f>
        <v>11928952.300000001</v>
      </c>
      <c r="E29" s="17">
        <f>O27-E28</f>
        <v>105325.70000000001</v>
      </c>
      <c r="F29" s="17">
        <f>SUM(A29:E29)</f>
        <v>96367515.499999985</v>
      </c>
      <c r="G29" s="18"/>
      <c r="H29" s="17">
        <f>F29+G29</f>
        <v>96367515.499999985</v>
      </c>
      <c r="I29" s="46" t="s">
        <v>6</v>
      </c>
      <c r="J29" s="47" t="s">
        <v>141</v>
      </c>
      <c r="K29" s="18"/>
      <c r="L29" s="18"/>
      <c r="M29" s="18"/>
      <c r="N29" s="18"/>
      <c r="O29" s="18"/>
      <c r="P29" s="18"/>
      <c r="Q29" s="18"/>
      <c r="R29" s="18"/>
    </row>
    <row r="30" spans="1:18">
      <c r="A30" s="17">
        <f>A29-A82</f>
        <v>67372874.099999994</v>
      </c>
      <c r="B30" s="17">
        <f>B29-B82</f>
        <v>3050922.5999999996</v>
      </c>
      <c r="C30" s="17">
        <f>C29-C82</f>
        <v>3918025.5999999996</v>
      </c>
      <c r="D30" s="17">
        <f>D29-D82</f>
        <v>10830018.600000001</v>
      </c>
      <c r="E30" s="17">
        <f>E29-E82</f>
        <v>102889.80000000002</v>
      </c>
      <c r="F30" s="17">
        <f>SUM(A30:E30)</f>
        <v>85274730.699999973</v>
      </c>
      <c r="G30" s="18"/>
      <c r="H30" s="17">
        <f>F30+G30</f>
        <v>85274730.699999973</v>
      </c>
      <c r="I30" s="46" t="s">
        <v>51</v>
      </c>
      <c r="J30" s="47" t="s">
        <v>142</v>
      </c>
      <c r="K30" s="18"/>
      <c r="L30" s="18"/>
      <c r="M30" s="18"/>
      <c r="N30" s="18"/>
      <c r="O30" s="18"/>
      <c r="P30" s="18"/>
      <c r="Q30" s="18"/>
      <c r="R30" s="18"/>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c r="A33" s="18"/>
      <c r="B33" s="18"/>
      <c r="C33" s="18"/>
      <c r="D33" s="18"/>
      <c r="E33" s="18"/>
      <c r="F33" s="18"/>
      <c r="G33" s="18"/>
      <c r="H33" s="18"/>
      <c r="I33" s="24" t="s">
        <v>6</v>
      </c>
      <c r="J33" s="40" t="s">
        <v>141</v>
      </c>
      <c r="K33" s="16">
        <f>A29</f>
        <v>76549959.199999988</v>
      </c>
      <c r="L33" s="16">
        <f>B29</f>
        <v>3171635.6999999997</v>
      </c>
      <c r="M33" s="16">
        <f>C29</f>
        <v>4611642.5999999996</v>
      </c>
      <c r="N33" s="16">
        <f>D29</f>
        <v>11928952.300000001</v>
      </c>
      <c r="O33" s="16">
        <f>E29</f>
        <v>105325.70000000001</v>
      </c>
      <c r="P33" s="16">
        <f>SUM(K33:O33)</f>
        <v>96367515.499999985</v>
      </c>
      <c r="Q33" s="18"/>
      <c r="R33" s="16">
        <f>P33+Q33</f>
        <v>96367515.499999985</v>
      </c>
    </row>
    <row r="34" spans="1:20">
      <c r="A34" s="16">
        <f>A35+A36</f>
        <v>25320883.199999999</v>
      </c>
      <c r="B34" s="16">
        <f>B35+B36</f>
        <v>1169355.5999999999</v>
      </c>
      <c r="C34" s="16">
        <f>C35+C36</f>
        <v>3748268.4</v>
      </c>
      <c r="D34" s="16">
        <f>D35+D36</f>
        <v>1252204.8</v>
      </c>
      <c r="E34" s="16">
        <f>E35+E36</f>
        <v>65756.899999999994</v>
      </c>
      <c r="F34" s="16">
        <f t="shared" ref="F34:F41" si="2">SUM(A34:E34)</f>
        <v>31556468.899999999</v>
      </c>
      <c r="G34" s="16"/>
      <c r="H34" s="16">
        <f t="shared" ref="H34:H41" si="3">F34+G34</f>
        <v>31556468.899999999</v>
      </c>
      <c r="I34" s="24" t="s">
        <v>7</v>
      </c>
      <c r="J34" s="40" t="s">
        <v>144</v>
      </c>
      <c r="K34" s="16"/>
      <c r="L34" s="16"/>
      <c r="M34" s="16"/>
      <c r="N34" s="16"/>
      <c r="O34" s="16"/>
      <c r="P34" s="16"/>
      <c r="Q34" s="18"/>
      <c r="R34" s="18"/>
    </row>
    <row r="35" spans="1:20">
      <c r="A35" s="16">
        <v>23675025.800000001</v>
      </c>
      <c r="B35" s="16">
        <v>1053589.3999999999</v>
      </c>
      <c r="C35" s="16">
        <v>3583344.6</v>
      </c>
      <c r="D35" s="16">
        <v>1252204.8</v>
      </c>
      <c r="E35" s="16">
        <v>60430.6</v>
      </c>
      <c r="F35" s="16">
        <f t="shared" si="2"/>
        <v>29624595.200000003</v>
      </c>
      <c r="G35" s="18"/>
      <c r="H35" s="16">
        <f t="shared" si="3"/>
        <v>29624595.200000003</v>
      </c>
      <c r="I35" s="24" t="s">
        <v>8</v>
      </c>
      <c r="J35" s="42" t="s">
        <v>145</v>
      </c>
      <c r="K35" s="18"/>
      <c r="L35" s="18"/>
      <c r="M35" s="18"/>
      <c r="N35" s="18"/>
      <c r="O35" s="18"/>
      <c r="P35" s="18"/>
      <c r="Q35" s="18"/>
      <c r="R35" s="18"/>
    </row>
    <row r="36" spans="1:20" ht="23.25">
      <c r="A36" s="16">
        <f>A37+A38</f>
        <v>1645857.4</v>
      </c>
      <c r="B36" s="16">
        <f>B37+B38</f>
        <v>115766.2</v>
      </c>
      <c r="C36" s="16">
        <f>C37+C38</f>
        <v>164923.79999999999</v>
      </c>
      <c r="D36" s="16"/>
      <c r="E36" s="16">
        <f>E37+E38</f>
        <v>5326.3</v>
      </c>
      <c r="F36" s="16">
        <f t="shared" si="2"/>
        <v>1931873.7</v>
      </c>
      <c r="G36" s="18"/>
      <c r="H36" s="16">
        <f t="shared" si="3"/>
        <v>1931873.7</v>
      </c>
      <c r="I36" s="24" t="s">
        <v>9</v>
      </c>
      <c r="J36" s="42" t="s">
        <v>150</v>
      </c>
      <c r="K36" s="16"/>
      <c r="L36" s="16"/>
      <c r="M36" s="16"/>
      <c r="N36" s="16"/>
      <c r="O36" s="16"/>
      <c r="P36" s="16"/>
      <c r="Q36" s="18"/>
      <c r="R36" s="18"/>
    </row>
    <row r="37" spans="1:20" ht="23.25">
      <c r="A37" s="16">
        <v>1425312.5</v>
      </c>
      <c r="B37" s="16">
        <v>105810.3</v>
      </c>
      <c r="C37" s="16">
        <v>148761.29999999999</v>
      </c>
      <c r="D37" s="16"/>
      <c r="E37" s="16">
        <v>4916.2</v>
      </c>
      <c r="F37" s="16">
        <f t="shared" si="2"/>
        <v>1684800.3</v>
      </c>
      <c r="G37" s="18"/>
      <c r="H37" s="16">
        <f t="shared" si="3"/>
        <v>1684800.3</v>
      </c>
      <c r="I37" s="24" t="s">
        <v>10</v>
      </c>
      <c r="J37" s="48" t="s">
        <v>149</v>
      </c>
      <c r="K37" s="18"/>
      <c r="L37" s="18"/>
      <c r="M37" s="18"/>
      <c r="N37" s="18"/>
      <c r="O37" s="18"/>
      <c r="P37" s="18"/>
      <c r="Q37" s="18"/>
      <c r="R37" s="18"/>
      <c r="S37" s="41"/>
    </row>
    <row r="38" spans="1:20" ht="23.25">
      <c r="A38" s="16">
        <v>220544.9</v>
      </c>
      <c r="B38" s="16">
        <v>9955.9</v>
      </c>
      <c r="C38" s="16">
        <v>16162.5</v>
      </c>
      <c r="D38" s="16"/>
      <c r="E38" s="16">
        <v>410.1</v>
      </c>
      <c r="F38" s="16">
        <f t="shared" si="2"/>
        <v>247073.4</v>
      </c>
      <c r="G38" s="18"/>
      <c r="H38" s="16">
        <f t="shared" si="3"/>
        <v>247073.4</v>
      </c>
      <c r="I38" s="24" t="s">
        <v>11</v>
      </c>
      <c r="J38" s="48" t="s">
        <v>151</v>
      </c>
      <c r="K38" s="18"/>
      <c r="L38" s="18"/>
      <c r="M38" s="18"/>
      <c r="N38" s="18"/>
      <c r="O38" s="18"/>
      <c r="P38" s="18"/>
      <c r="Q38" s="18"/>
      <c r="R38" s="18"/>
    </row>
    <row r="39" spans="1:20">
      <c r="A39" s="16">
        <v>1175507.3999999999</v>
      </c>
      <c r="B39" s="16">
        <v>54101.5</v>
      </c>
      <c r="C39" s="16">
        <v>169757.2</v>
      </c>
      <c r="D39" s="16">
        <v>93764.7</v>
      </c>
      <c r="E39" s="16">
        <v>11681</v>
      </c>
      <c r="F39" s="16">
        <f t="shared" si="2"/>
        <v>1504811.7999999998</v>
      </c>
      <c r="G39" s="16"/>
      <c r="H39" s="16">
        <f t="shared" si="3"/>
        <v>1504811.7999999998</v>
      </c>
      <c r="I39" s="24" t="s">
        <v>12</v>
      </c>
      <c r="J39" s="40" t="s">
        <v>146</v>
      </c>
      <c r="K39" s="18"/>
      <c r="L39" s="18"/>
      <c r="M39" s="18"/>
      <c r="N39" s="18"/>
      <c r="O39" s="18"/>
      <c r="P39" s="18"/>
      <c r="Q39" s="18"/>
      <c r="R39" s="18"/>
      <c r="S39" s="41"/>
    </row>
    <row r="40" spans="1:20" ht="23.25">
      <c r="A40" s="17">
        <f>K33-A34-A39</f>
        <v>50053568.599999987</v>
      </c>
      <c r="B40" s="17">
        <f>L33-B34-B39</f>
        <v>1948178.5999999999</v>
      </c>
      <c r="C40" s="17">
        <f>M33-C34-C39</f>
        <v>693616.99999999977</v>
      </c>
      <c r="D40" s="17">
        <f>N33-D34-D39</f>
        <v>10582982.800000001</v>
      </c>
      <c r="E40" s="17">
        <f>O33-E34-E39</f>
        <v>27887.800000000017</v>
      </c>
      <c r="F40" s="17">
        <f t="shared" si="2"/>
        <v>63306234.799999982</v>
      </c>
      <c r="G40" s="16"/>
      <c r="H40" s="17">
        <f t="shared" si="3"/>
        <v>63306234.799999982</v>
      </c>
      <c r="I40" s="46" t="s">
        <v>13</v>
      </c>
      <c r="J40" s="49" t="s">
        <v>147</v>
      </c>
      <c r="K40" s="18"/>
      <c r="L40" s="18"/>
      <c r="M40" s="18"/>
      <c r="N40" s="18"/>
      <c r="O40" s="18"/>
      <c r="P40" s="18"/>
      <c r="Q40" s="18"/>
      <c r="R40" s="18"/>
      <c r="S40" s="41"/>
      <c r="T40" s="41"/>
    </row>
    <row r="41" spans="1:20" ht="23.25">
      <c r="A41" s="17">
        <f>A40-A82</f>
        <v>40876483.499999985</v>
      </c>
      <c r="B41" s="17">
        <f>B40-B82</f>
        <v>1827465.4999999998</v>
      </c>
      <c r="C41" s="17">
        <f>C40-C82</f>
        <v>0</v>
      </c>
      <c r="D41" s="17">
        <f>D40-D82</f>
        <v>9484049.1000000015</v>
      </c>
      <c r="E41" s="17">
        <f>E40-E82</f>
        <v>25451.900000000016</v>
      </c>
      <c r="F41" s="17">
        <f t="shared" si="2"/>
        <v>52213449.999999985</v>
      </c>
      <c r="G41" s="16"/>
      <c r="H41" s="17">
        <f t="shared" si="3"/>
        <v>52213449.999999985</v>
      </c>
      <c r="I41" s="46" t="s">
        <v>52</v>
      </c>
      <c r="J41" s="49" t="s">
        <v>148</v>
      </c>
      <c r="K41" s="18"/>
      <c r="L41" s="18"/>
      <c r="M41" s="18"/>
      <c r="N41" s="18"/>
      <c r="O41" s="18"/>
      <c r="P41" s="18"/>
      <c r="Q41" s="18"/>
      <c r="R41" s="18"/>
      <c r="S41" s="41"/>
      <c r="T41" s="41"/>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A44" s="18"/>
      <c r="B44" s="18"/>
      <c r="C44" s="18"/>
      <c r="D44" s="18"/>
      <c r="E44" s="18"/>
      <c r="F44" s="18"/>
      <c r="G44" s="18"/>
      <c r="H44" s="18"/>
      <c r="I44" s="24" t="s">
        <v>13</v>
      </c>
      <c r="J44" s="40" t="s">
        <v>147</v>
      </c>
      <c r="K44" s="16">
        <f>A40</f>
        <v>50053568.599999987</v>
      </c>
      <c r="L44" s="16">
        <f>B40</f>
        <v>1948178.5999999999</v>
      </c>
      <c r="M44" s="16">
        <f>C40</f>
        <v>693616.99999999977</v>
      </c>
      <c r="N44" s="16">
        <f>D40</f>
        <v>10582982.800000001</v>
      </c>
      <c r="O44" s="16">
        <f>E40</f>
        <v>27887.800000000017</v>
      </c>
      <c r="P44" s="16">
        <f>SUM(K44:O44)</f>
        <v>63306234.799999982</v>
      </c>
      <c r="Q44" s="18"/>
      <c r="R44" s="16">
        <f>P44+Q44</f>
        <v>63306234.799999982</v>
      </c>
    </row>
    <row r="45" spans="1:20">
      <c r="A45" s="18"/>
      <c r="B45" s="18"/>
      <c r="C45" s="18"/>
      <c r="D45" s="18"/>
      <c r="E45" s="18"/>
      <c r="F45" s="16"/>
      <c r="G45" s="16">
        <v>1785.7</v>
      </c>
      <c r="H45" s="18"/>
      <c r="I45" s="24" t="s">
        <v>7</v>
      </c>
      <c r="J45" s="40" t="s">
        <v>144</v>
      </c>
      <c r="K45" s="18"/>
      <c r="L45" s="18"/>
      <c r="M45" s="18"/>
      <c r="N45" s="16">
        <v>30793320</v>
      </c>
      <c r="O45" s="18"/>
      <c r="P45" s="16">
        <f>SUM(K45:O45)</f>
        <v>30793320</v>
      </c>
      <c r="Q45" s="16">
        <v>764934.6</v>
      </c>
      <c r="R45" s="16">
        <f>P45+Q45</f>
        <v>31558254.600000001</v>
      </c>
    </row>
    <row r="46" spans="1:20" ht="23.25">
      <c r="A46" s="18"/>
      <c r="B46" s="18"/>
      <c r="C46" s="18"/>
      <c r="D46" s="18"/>
      <c r="E46" s="18"/>
      <c r="F46" s="18"/>
      <c r="G46" s="19"/>
      <c r="H46" s="18"/>
      <c r="I46" s="24" t="s">
        <v>16</v>
      </c>
      <c r="J46" s="40" t="s">
        <v>153</v>
      </c>
      <c r="K46" s="18"/>
      <c r="L46" s="18"/>
      <c r="M46" s="16">
        <v>9284220.3000000007</v>
      </c>
      <c r="N46" s="18"/>
      <c r="O46" s="18"/>
      <c r="P46" s="16">
        <f>SUM(K46:O46)</f>
        <v>9284220.3000000007</v>
      </c>
      <c r="Q46" s="19"/>
      <c r="R46" s="16">
        <f>P46+Q46</f>
        <v>9284220.3000000007</v>
      </c>
    </row>
    <row r="47" spans="1:20">
      <c r="A47" s="18"/>
      <c r="B47" s="18"/>
      <c r="C47" s="18"/>
      <c r="D47" s="18"/>
      <c r="E47" s="18"/>
      <c r="F47" s="18"/>
      <c r="G47" s="19"/>
      <c r="H47" s="18"/>
      <c r="I47" s="24" t="s">
        <v>17</v>
      </c>
      <c r="J47" s="40" t="s">
        <v>154</v>
      </c>
      <c r="K47" s="18"/>
      <c r="L47" s="18"/>
      <c r="M47" s="16">
        <v>381405.8</v>
      </c>
      <c r="N47" s="18"/>
      <c r="O47" s="18"/>
      <c r="P47" s="16">
        <f>SUM(K47:O47)</f>
        <v>381405.8</v>
      </c>
      <c r="Q47" s="19"/>
      <c r="R47" s="16">
        <f>P47+Q47</f>
        <v>381405.8</v>
      </c>
    </row>
    <row r="48" spans="1:20">
      <c r="A48" s="16">
        <v>18464102.199999999</v>
      </c>
      <c r="B48" s="16">
        <v>4234610.5999999996</v>
      </c>
      <c r="C48" s="16">
        <v>1307903.3999999999</v>
      </c>
      <c r="D48" s="16">
        <v>836928</v>
      </c>
      <c r="E48" s="16">
        <v>0</v>
      </c>
      <c r="F48" s="16">
        <f>SUM(A48:E48)</f>
        <v>24843544.199999996</v>
      </c>
      <c r="G48" s="16">
        <v>1635320.1</v>
      </c>
      <c r="H48" s="16">
        <f>F48+G48</f>
        <v>26478864.299999997</v>
      </c>
      <c r="I48" s="24" t="s">
        <v>18</v>
      </c>
      <c r="J48" s="40" t="s">
        <v>155</v>
      </c>
      <c r="K48" s="16">
        <v>2786265.4</v>
      </c>
      <c r="L48" s="16">
        <v>5712879.4000000004</v>
      </c>
      <c r="M48" s="16">
        <v>4371825.5</v>
      </c>
      <c r="N48" s="16">
        <v>751614.3</v>
      </c>
      <c r="O48" s="16">
        <v>1385.6</v>
      </c>
      <c r="P48" s="16">
        <f>SUM(K48:O48)</f>
        <v>13623970.200000001</v>
      </c>
      <c r="Q48" s="16">
        <v>12854894.1</v>
      </c>
      <c r="R48" s="16">
        <f>P48+Q48</f>
        <v>26478864.300000001</v>
      </c>
    </row>
    <row r="49" spans="1:20">
      <c r="A49" s="17">
        <f>K44+K45+K46-K47+K48-A48</f>
        <v>34375731.799999982</v>
      </c>
      <c r="B49" s="17">
        <f>L44+L45+L46-L47+L48-B48</f>
        <v>3426447.4000000004</v>
      </c>
      <c r="C49" s="17">
        <f>M44+M45+M46-M47+M48-C48</f>
        <v>12660353.6</v>
      </c>
      <c r="D49" s="17">
        <f>N44+N45+N46-N47+N48-D48</f>
        <v>41290989.099999994</v>
      </c>
      <c r="E49" s="17">
        <f>O44+O45+O46-O47+O48-E48</f>
        <v>29273.400000000016</v>
      </c>
      <c r="F49" s="17">
        <f>SUM(A49:E49)</f>
        <v>91782795.299999982</v>
      </c>
      <c r="G49" s="18"/>
      <c r="H49" s="17">
        <f>F49+G49</f>
        <v>91782795.299999982</v>
      </c>
      <c r="I49" s="46" t="s">
        <v>19</v>
      </c>
      <c r="J49" s="49" t="s">
        <v>156</v>
      </c>
      <c r="K49" s="18"/>
      <c r="L49" s="18"/>
      <c r="M49" s="18"/>
      <c r="N49" s="18"/>
      <c r="O49" s="18"/>
      <c r="P49" s="18"/>
      <c r="Q49" s="18"/>
      <c r="R49" s="18"/>
    </row>
    <row r="50" spans="1:20">
      <c r="A50" s="17">
        <f>A49-A82</f>
        <v>25198646.699999981</v>
      </c>
      <c r="B50" s="17">
        <f>B49-B82</f>
        <v>3305734.3000000003</v>
      </c>
      <c r="C50" s="17">
        <f>C49-C82</f>
        <v>11966736.6</v>
      </c>
      <c r="D50" s="17">
        <f>D49-D82</f>
        <v>40192055.399999991</v>
      </c>
      <c r="E50" s="17">
        <f>E49-E82</f>
        <v>26837.500000000015</v>
      </c>
      <c r="F50" s="17">
        <f>SUM(A50:E50)</f>
        <v>80690010.49999997</v>
      </c>
      <c r="G50" s="18"/>
      <c r="H50" s="17">
        <f>F50+G50</f>
        <v>80690010.49999997</v>
      </c>
      <c r="I50" s="46" t="s">
        <v>53</v>
      </c>
      <c r="J50" s="49" t="s">
        <v>157</v>
      </c>
      <c r="K50" s="18"/>
      <c r="L50" s="18"/>
      <c r="M50" s="18"/>
      <c r="N50" s="18"/>
      <c r="O50" s="18"/>
      <c r="P50" s="18"/>
      <c r="Q50" s="18"/>
      <c r="R50" s="18"/>
    </row>
    <row r="51" spans="1:20" ht="15" customHeight="1">
      <c r="A51" s="91" t="s">
        <v>158</v>
      </c>
      <c r="B51" s="91"/>
      <c r="C51" s="91"/>
      <c r="D51" s="91"/>
      <c r="E51" s="91"/>
      <c r="F51" s="91"/>
      <c r="G51" s="91"/>
      <c r="H51" s="91"/>
      <c r="I51" s="91"/>
      <c r="J51" s="91"/>
      <c r="K51" s="91"/>
      <c r="L51" s="91"/>
      <c r="M51" s="91"/>
      <c r="N51" s="91"/>
      <c r="O51" s="91"/>
      <c r="P51" s="91"/>
      <c r="Q51" s="91"/>
      <c r="R51" s="91"/>
    </row>
    <row r="52" spans="1:20">
      <c r="A52" s="94" t="s">
        <v>120</v>
      </c>
      <c r="B52" s="94"/>
      <c r="C52" s="94"/>
      <c r="D52" s="94"/>
      <c r="E52" s="94"/>
      <c r="F52" s="94"/>
      <c r="G52" s="94"/>
      <c r="H52" s="94"/>
      <c r="I52" s="94"/>
      <c r="J52" s="95" t="s">
        <v>121</v>
      </c>
      <c r="K52" s="95"/>
      <c r="L52" s="95"/>
      <c r="M52" s="95"/>
      <c r="N52" s="95"/>
      <c r="O52" s="95"/>
      <c r="P52" s="95"/>
      <c r="Q52" s="95"/>
      <c r="R52" s="95"/>
    </row>
    <row r="53" spans="1:20">
      <c r="A53" s="18"/>
      <c r="B53" s="18"/>
      <c r="C53" s="18"/>
      <c r="D53" s="18"/>
      <c r="E53" s="18"/>
      <c r="F53" s="18"/>
      <c r="G53" s="18"/>
      <c r="H53" s="18"/>
      <c r="I53" s="24" t="s">
        <v>19</v>
      </c>
      <c r="J53" s="40" t="s">
        <v>156</v>
      </c>
      <c r="K53" s="16">
        <f>A49</f>
        <v>34375731.799999982</v>
      </c>
      <c r="L53" s="16">
        <f>B49</f>
        <v>3426447.4000000004</v>
      </c>
      <c r="M53" s="16">
        <f>C49</f>
        <v>12660353.6</v>
      </c>
      <c r="N53" s="16">
        <f>D49</f>
        <v>41290989.099999994</v>
      </c>
      <c r="O53" s="16">
        <f>E49</f>
        <v>29273.400000000016</v>
      </c>
      <c r="P53" s="16">
        <f>SUM(K53:O53)</f>
        <v>91782795.299999982</v>
      </c>
      <c r="Q53" s="18"/>
      <c r="R53" s="16">
        <f>P53+Q53</f>
        <v>91782795.299999982</v>
      </c>
    </row>
    <row r="54" spans="1:20">
      <c r="A54" s="16">
        <f>A55+A56+A57+A58</f>
        <v>7200263.7999999998</v>
      </c>
      <c r="B54" s="16">
        <f>B55+B56+B57+B58</f>
        <v>1625824.5</v>
      </c>
      <c r="C54" s="16">
        <f>C55+C56+C57+C58</f>
        <v>11175138.1</v>
      </c>
      <c r="D54" s="16">
        <f>D55+D56+D57+D58</f>
        <v>4682602.4000000004</v>
      </c>
      <c r="E54" s="16">
        <f>E55+E56+E57+E58</f>
        <v>199.6</v>
      </c>
      <c r="F54" s="16">
        <f t="shared" ref="F54:F64" si="4">SUM(A54:E54)</f>
        <v>24684028.399999999</v>
      </c>
      <c r="G54" s="16">
        <v>860496.1</v>
      </c>
      <c r="H54" s="16">
        <f t="shared" ref="H54:H64" si="5">F54+G54</f>
        <v>25544524.5</v>
      </c>
      <c r="I54" s="24"/>
      <c r="J54" s="40" t="s">
        <v>159</v>
      </c>
      <c r="K54" s="16">
        <f>K55+K56+K57+K58</f>
        <v>638123.5</v>
      </c>
      <c r="L54" s="16">
        <f>L55+L56+L57+L58</f>
        <v>2255759.7000000002</v>
      </c>
      <c r="M54" s="16">
        <f>M55+M56+M57+M58</f>
        <v>14503446.800000001</v>
      </c>
      <c r="N54" s="16">
        <f>N55+N56+N57+N58</f>
        <v>6803559.8999999994</v>
      </c>
      <c r="O54" s="16">
        <f>O55+O56+O57+O58</f>
        <v>410.1</v>
      </c>
      <c r="P54" s="16">
        <f t="shared" ref="P54:P62" si="6">SUM(K54:O54)</f>
        <v>24201300</v>
      </c>
      <c r="Q54" s="16">
        <v>1343224.5</v>
      </c>
      <c r="R54" s="16">
        <f t="shared" ref="R54:R62" si="7">P54+Q54</f>
        <v>25544524.5</v>
      </c>
      <c r="S54" s="41"/>
    </row>
    <row r="55" spans="1:20" ht="23.25">
      <c r="A55" s="16">
        <v>6508892.2999999998</v>
      </c>
      <c r="B55" s="16">
        <v>276478.40000000002</v>
      </c>
      <c r="C55" s="16"/>
      <c r="D55" s="16">
        <v>1158397.8999999999</v>
      </c>
      <c r="E55" s="16"/>
      <c r="F55" s="16">
        <f t="shared" si="4"/>
        <v>7943768.5999999996</v>
      </c>
      <c r="G55" s="18"/>
      <c r="H55" s="16">
        <f t="shared" si="5"/>
        <v>7943768.5999999996</v>
      </c>
      <c r="I55" s="24" t="s">
        <v>20</v>
      </c>
      <c r="J55" s="40" t="s">
        <v>160</v>
      </c>
      <c r="K55" s="18"/>
      <c r="L55" s="18"/>
      <c r="M55" s="16">
        <v>7938609.5</v>
      </c>
      <c r="N55" s="18"/>
      <c r="O55" s="18"/>
      <c r="P55" s="16">
        <f t="shared" si="6"/>
        <v>7938609.5</v>
      </c>
      <c r="Q55" s="18"/>
      <c r="R55" s="16">
        <f t="shared" si="7"/>
        <v>7938609.5</v>
      </c>
      <c r="S55" s="41"/>
      <c r="T55" s="41"/>
    </row>
    <row r="56" spans="1:20">
      <c r="A56" s="16"/>
      <c r="B56" s="16"/>
      <c r="C56" s="16"/>
      <c r="D56" s="16">
        <v>2655731.4</v>
      </c>
      <c r="E56" s="16"/>
      <c r="F56" s="16">
        <f t="shared" si="4"/>
        <v>2655731.4</v>
      </c>
      <c r="G56" s="18"/>
      <c r="H56" s="16">
        <f t="shared" si="5"/>
        <v>2655731.4</v>
      </c>
      <c r="I56" s="24" t="s">
        <v>21</v>
      </c>
      <c r="J56" s="40" t="s">
        <v>161</v>
      </c>
      <c r="K56" s="16">
        <v>220544.9</v>
      </c>
      <c r="L56" s="16">
        <v>1736812.5</v>
      </c>
      <c r="M56" s="16">
        <v>697963.9</v>
      </c>
      <c r="N56" s="16"/>
      <c r="O56" s="16">
        <v>410.1</v>
      </c>
      <c r="P56" s="16">
        <f t="shared" si="6"/>
        <v>2655731.4</v>
      </c>
      <c r="Q56" s="18"/>
      <c r="R56" s="16">
        <f t="shared" si="7"/>
        <v>2655731.4</v>
      </c>
      <c r="T56" s="41"/>
    </row>
    <row r="57" spans="1:20" ht="23.25">
      <c r="A57" s="16"/>
      <c r="B57" s="16">
        <v>1156344.5</v>
      </c>
      <c r="C57" s="16">
        <v>5049978.0999999996</v>
      </c>
      <c r="D57" s="16"/>
      <c r="E57" s="16"/>
      <c r="F57" s="16">
        <f t="shared" si="4"/>
        <v>6206322.5999999996</v>
      </c>
      <c r="G57" s="18"/>
      <c r="H57" s="16">
        <f t="shared" si="5"/>
        <v>6206322.5999999996</v>
      </c>
      <c r="I57" s="24" t="s">
        <v>22</v>
      </c>
      <c r="J57" s="51" t="s">
        <v>162</v>
      </c>
      <c r="K57" s="18"/>
      <c r="L57" s="18"/>
      <c r="M57" s="18"/>
      <c r="N57" s="16">
        <v>6206322.5999999996</v>
      </c>
      <c r="O57" s="18"/>
      <c r="P57" s="16">
        <f t="shared" si="6"/>
        <v>6206322.5999999996</v>
      </c>
      <c r="Q57" s="18"/>
      <c r="R57" s="16">
        <f t="shared" si="7"/>
        <v>6206322.5999999996</v>
      </c>
    </row>
    <row r="58" spans="1:20">
      <c r="A58" s="16">
        <f>A59+A60+A61+A62</f>
        <v>691371.5</v>
      </c>
      <c r="B58" s="16">
        <f>B59+B60+B61+B62</f>
        <v>193001.60000000001</v>
      </c>
      <c r="C58" s="16">
        <f>C59+C60+C61+C62</f>
        <v>6125160</v>
      </c>
      <c r="D58" s="16">
        <f>D59+D60+D61+D62</f>
        <v>868473.10000000009</v>
      </c>
      <c r="E58" s="16">
        <f>E59+E60+E61+E62</f>
        <v>199.6</v>
      </c>
      <c r="F58" s="16">
        <f t="shared" si="4"/>
        <v>7878205.7999999989</v>
      </c>
      <c r="G58" s="16"/>
      <c r="H58" s="16">
        <f t="shared" si="5"/>
        <v>7878205.7999999989</v>
      </c>
      <c r="I58" s="24" t="s">
        <v>23</v>
      </c>
      <c r="J58" s="52" t="s">
        <v>163</v>
      </c>
      <c r="K58" s="16">
        <f>K59+K60+K61+K62</f>
        <v>417578.60000000003</v>
      </c>
      <c r="L58" s="16">
        <f>L59+L60+L61+L62</f>
        <v>518947.2</v>
      </c>
      <c r="M58" s="16">
        <f>M59+M60+M61+M62</f>
        <v>5866873.3999999994</v>
      </c>
      <c r="N58" s="16">
        <f>N59+N60+N61+N62</f>
        <v>597237.30000000005</v>
      </c>
      <c r="O58" s="16">
        <f>O59+O60+O61+O62</f>
        <v>0</v>
      </c>
      <c r="P58" s="16">
        <f t="shared" si="6"/>
        <v>7400636.4999999991</v>
      </c>
      <c r="Q58" s="18"/>
      <c r="R58" s="16">
        <f t="shared" si="7"/>
        <v>7400636.4999999991</v>
      </c>
    </row>
    <row r="59" spans="1:20" ht="23.25">
      <c r="A59" s="16">
        <v>147855.1</v>
      </c>
      <c r="B59" s="16">
        <v>12013.4</v>
      </c>
      <c r="C59" s="16"/>
      <c r="D59" s="16">
        <v>345829.4</v>
      </c>
      <c r="E59" s="16"/>
      <c r="F59" s="16">
        <f t="shared" si="4"/>
        <v>505697.9</v>
      </c>
      <c r="G59" s="18"/>
      <c r="H59" s="16">
        <f t="shared" si="5"/>
        <v>505697.9</v>
      </c>
      <c r="I59" s="24" t="s">
        <v>24</v>
      </c>
      <c r="J59" s="52" t="s">
        <v>164</v>
      </c>
      <c r="K59" s="18"/>
      <c r="L59" s="16">
        <v>505697.9</v>
      </c>
      <c r="M59" s="18"/>
      <c r="N59" s="18"/>
      <c r="O59" s="18"/>
      <c r="P59" s="16">
        <f t="shared" si="6"/>
        <v>505697.9</v>
      </c>
      <c r="Q59" s="18"/>
      <c r="R59" s="16">
        <f t="shared" si="7"/>
        <v>505697.9</v>
      </c>
    </row>
    <row r="60" spans="1:20">
      <c r="A60" s="16"/>
      <c r="B60" s="16">
        <v>174711.1</v>
      </c>
      <c r="C60" s="16"/>
      <c r="D60" s="16"/>
      <c r="E60" s="16"/>
      <c r="F60" s="16">
        <f t="shared" si="4"/>
        <v>174711.1</v>
      </c>
      <c r="G60" s="18"/>
      <c r="H60" s="16">
        <f t="shared" si="5"/>
        <v>174711.1</v>
      </c>
      <c r="I60" s="24" t="s">
        <v>25</v>
      </c>
      <c r="J60" s="52" t="s">
        <v>165</v>
      </c>
      <c r="K60" s="16">
        <v>20817.400000000001</v>
      </c>
      <c r="L60" s="16">
        <v>13249.3</v>
      </c>
      <c r="M60" s="16"/>
      <c r="N60" s="16">
        <v>117532.9</v>
      </c>
      <c r="O60" s="16"/>
      <c r="P60" s="16">
        <f t="shared" si="6"/>
        <v>151599.59999999998</v>
      </c>
      <c r="Q60" s="18"/>
      <c r="R60" s="16">
        <f t="shared" si="7"/>
        <v>151599.59999999998</v>
      </c>
    </row>
    <row r="61" spans="1:20" ht="23.25">
      <c r="A61" s="16"/>
      <c r="B61" s="16"/>
      <c r="C61" s="16">
        <v>4753455.5999999996</v>
      </c>
      <c r="D61" s="18"/>
      <c r="E61" s="18"/>
      <c r="F61" s="16">
        <f t="shared" si="4"/>
        <v>4753455.5999999996</v>
      </c>
      <c r="G61" s="18"/>
      <c r="H61" s="16">
        <f t="shared" si="5"/>
        <v>4753455.5999999996</v>
      </c>
      <c r="I61" s="24" t="s">
        <v>48</v>
      </c>
      <c r="J61" s="40" t="s">
        <v>169</v>
      </c>
      <c r="K61" s="18"/>
      <c r="L61" s="18"/>
      <c r="M61" s="16">
        <v>4753455.5999999996</v>
      </c>
      <c r="N61" s="18"/>
      <c r="O61" s="18"/>
      <c r="P61" s="16"/>
      <c r="Q61" s="18"/>
      <c r="R61" s="16"/>
    </row>
    <row r="62" spans="1:20" ht="23.25">
      <c r="A62" s="16">
        <v>543516.4</v>
      </c>
      <c r="B62" s="16">
        <v>6277.1</v>
      </c>
      <c r="C62" s="16">
        <v>1371704.4</v>
      </c>
      <c r="D62" s="16">
        <v>522643.7</v>
      </c>
      <c r="E62" s="16">
        <v>199.6</v>
      </c>
      <c r="F62" s="16">
        <f t="shared" si="4"/>
        <v>2444341.2000000002</v>
      </c>
      <c r="G62" s="18"/>
      <c r="H62" s="16">
        <f t="shared" si="5"/>
        <v>2444341.2000000002</v>
      </c>
      <c r="I62" s="24" t="s">
        <v>26</v>
      </c>
      <c r="J62" s="52" t="s">
        <v>166</v>
      </c>
      <c r="K62" s="16">
        <v>396761.2</v>
      </c>
      <c r="L62" s="16"/>
      <c r="M62" s="16">
        <v>1113417.8</v>
      </c>
      <c r="N62" s="16">
        <v>479704.4</v>
      </c>
      <c r="O62" s="16"/>
      <c r="P62" s="16">
        <f t="shared" si="6"/>
        <v>1989883.4</v>
      </c>
      <c r="Q62" s="18"/>
      <c r="R62" s="16">
        <f t="shared" si="7"/>
        <v>1989883.4</v>
      </c>
    </row>
    <row r="63" spans="1:20" ht="23.25">
      <c r="A63" s="17">
        <f>K53+K54-A54</f>
        <v>27813591.499999981</v>
      </c>
      <c r="B63" s="17">
        <f>L53+L54-B54</f>
        <v>4056382.6000000006</v>
      </c>
      <c r="C63" s="17">
        <f>M53+M54-C54</f>
        <v>15988662.299999999</v>
      </c>
      <c r="D63" s="17">
        <f>N53+N54-D54</f>
        <v>43411946.599999994</v>
      </c>
      <c r="E63" s="17">
        <f>O53+O54-E54</f>
        <v>29483.900000000016</v>
      </c>
      <c r="F63" s="17">
        <f t="shared" si="4"/>
        <v>91300066.899999976</v>
      </c>
      <c r="G63" s="16"/>
      <c r="H63" s="17">
        <f t="shared" si="5"/>
        <v>91300066.899999976</v>
      </c>
      <c r="I63" s="46" t="s">
        <v>27</v>
      </c>
      <c r="J63" s="49" t="s">
        <v>167</v>
      </c>
      <c r="K63" s="18"/>
      <c r="L63" s="18"/>
      <c r="M63" s="18"/>
      <c r="N63" s="18"/>
      <c r="O63" s="18"/>
      <c r="P63" s="18"/>
      <c r="Q63" s="18"/>
      <c r="R63" s="18"/>
    </row>
    <row r="64" spans="1:20">
      <c r="A64" s="17">
        <f>A63-A82</f>
        <v>18636506.399999984</v>
      </c>
      <c r="B64" s="17">
        <f>B63-B82</f>
        <v>3935669.5000000005</v>
      </c>
      <c r="C64" s="17">
        <f>C63-C82</f>
        <v>15295045.299999999</v>
      </c>
      <c r="D64" s="17">
        <f>D63-D82</f>
        <v>42313012.899999991</v>
      </c>
      <c r="E64" s="17">
        <f>E63-E82</f>
        <v>27048.000000000015</v>
      </c>
      <c r="F64" s="17">
        <f t="shared" si="4"/>
        <v>80207282.099999964</v>
      </c>
      <c r="G64" s="16"/>
      <c r="H64" s="17">
        <f t="shared" si="5"/>
        <v>80207282.099999964</v>
      </c>
      <c r="I64" s="46" t="s">
        <v>54</v>
      </c>
      <c r="J64" s="49" t="s">
        <v>168</v>
      </c>
      <c r="K64" s="18"/>
      <c r="L64" s="18"/>
      <c r="M64" s="18"/>
      <c r="N64" s="18"/>
      <c r="O64" s="18"/>
      <c r="P64" s="18"/>
      <c r="Q64" s="18"/>
      <c r="R64" s="18"/>
    </row>
    <row r="65" spans="1:19" ht="15" customHeight="1">
      <c r="A65" s="91" t="s">
        <v>170</v>
      </c>
      <c r="B65" s="91"/>
      <c r="C65" s="91"/>
      <c r="D65" s="91"/>
      <c r="E65" s="91"/>
      <c r="F65" s="91"/>
      <c r="G65" s="91"/>
      <c r="H65" s="91"/>
      <c r="I65" s="91"/>
      <c r="J65" s="91"/>
      <c r="K65" s="91"/>
      <c r="L65" s="91"/>
      <c r="M65" s="91"/>
      <c r="N65" s="91"/>
      <c r="O65" s="91"/>
      <c r="P65" s="91"/>
      <c r="Q65" s="91"/>
      <c r="R65" s="91"/>
      <c r="S65" s="41"/>
    </row>
    <row r="66" spans="1:19">
      <c r="A66" s="94" t="s">
        <v>120</v>
      </c>
      <c r="B66" s="94"/>
      <c r="C66" s="94"/>
      <c r="D66" s="94"/>
      <c r="E66" s="94"/>
      <c r="F66" s="94"/>
      <c r="G66" s="94"/>
      <c r="H66" s="94"/>
      <c r="I66" s="94"/>
      <c r="J66" s="95" t="s">
        <v>121</v>
      </c>
      <c r="K66" s="95"/>
      <c r="L66" s="95"/>
      <c r="M66" s="95"/>
      <c r="N66" s="95"/>
      <c r="O66" s="95"/>
      <c r="P66" s="95"/>
      <c r="Q66" s="95"/>
      <c r="R66" s="95"/>
    </row>
    <row r="67" spans="1:19">
      <c r="A67" s="18"/>
      <c r="B67" s="18"/>
      <c r="C67" s="18"/>
      <c r="D67" s="18"/>
      <c r="E67" s="18"/>
      <c r="F67" s="18"/>
      <c r="G67" s="18"/>
      <c r="H67" s="18"/>
      <c r="I67" s="24" t="s">
        <v>19</v>
      </c>
      <c r="J67" s="40" t="s">
        <v>167</v>
      </c>
      <c r="K67" s="16">
        <f>A63</f>
        <v>27813591.499999981</v>
      </c>
      <c r="L67" s="16">
        <f>B63</f>
        <v>4056382.6000000006</v>
      </c>
      <c r="M67" s="16">
        <f>C63</f>
        <v>15988662.299999999</v>
      </c>
      <c r="N67" s="16">
        <f>D63</f>
        <v>43411946.599999994</v>
      </c>
      <c r="O67" s="16">
        <f>E63</f>
        <v>29483.900000000016</v>
      </c>
      <c r="P67" s="16">
        <f>SUM(K67:O67)</f>
        <v>91300066.899999976</v>
      </c>
      <c r="Q67" s="18"/>
      <c r="R67" s="16">
        <f>P67+Q67</f>
        <v>91300066.899999976</v>
      </c>
    </row>
    <row r="68" spans="1:19">
      <c r="A68" s="18"/>
      <c r="B68" s="18"/>
      <c r="C68" s="16">
        <v>5577038.2999999998</v>
      </c>
      <c r="D68" s="16"/>
      <c r="E68" s="16">
        <v>347176.5</v>
      </c>
      <c r="F68" s="16">
        <f>SUM(A68:E68)</f>
        <v>5924214.7999999998</v>
      </c>
      <c r="G68" s="16"/>
      <c r="H68" s="16">
        <f>F68+G68</f>
        <v>5924214.7999999998</v>
      </c>
      <c r="I68" s="24" t="s">
        <v>28</v>
      </c>
      <c r="J68" s="40" t="s">
        <v>171</v>
      </c>
      <c r="K68" s="18"/>
      <c r="L68" s="18"/>
      <c r="M68" s="18"/>
      <c r="N68" s="16">
        <v>5924214.7999999998</v>
      </c>
      <c r="O68" s="18"/>
      <c r="P68" s="16">
        <f>SUM(K68:O68)</f>
        <v>5924214.7999999998</v>
      </c>
      <c r="Q68" s="18"/>
      <c r="R68" s="16">
        <f>P68+Q68</f>
        <v>5924214.7999999998</v>
      </c>
    </row>
    <row r="69" spans="1:19" ht="23.25">
      <c r="A69" s="17">
        <f>K67+K68-A68</f>
        <v>27813591.499999981</v>
      </c>
      <c r="B69" s="17">
        <f>L67+L68-B68</f>
        <v>4056382.6000000006</v>
      </c>
      <c r="C69" s="17">
        <f>M67+M68-C68</f>
        <v>10411624</v>
      </c>
      <c r="D69" s="17">
        <f>N67+N68-D68</f>
        <v>49336161.399999991</v>
      </c>
      <c r="E69" s="17">
        <f>O67+O68-E68</f>
        <v>-317692.59999999998</v>
      </c>
      <c r="F69" s="17">
        <f>SUM(A69:E69)</f>
        <v>91300066.899999976</v>
      </c>
      <c r="G69" s="16"/>
      <c r="H69" s="16">
        <f>F69+G69</f>
        <v>91300066.899999976</v>
      </c>
      <c r="I69" s="46" t="s">
        <v>29</v>
      </c>
      <c r="J69" s="49" t="s">
        <v>172</v>
      </c>
      <c r="K69" s="18"/>
      <c r="L69" s="18"/>
      <c r="M69" s="18"/>
      <c r="N69" s="18"/>
      <c r="O69" s="18"/>
      <c r="P69" s="18"/>
      <c r="Q69" s="18"/>
      <c r="R69" s="18"/>
    </row>
    <row r="70" spans="1:19" ht="15" customHeight="1">
      <c r="A70" s="91" t="s">
        <v>173</v>
      </c>
      <c r="B70" s="91"/>
      <c r="C70" s="91"/>
      <c r="D70" s="91"/>
      <c r="E70" s="91"/>
      <c r="F70" s="91"/>
      <c r="G70" s="91"/>
      <c r="H70" s="91"/>
      <c r="I70" s="91"/>
      <c r="J70" s="91"/>
      <c r="K70" s="91"/>
      <c r="L70" s="91"/>
      <c r="M70" s="91"/>
      <c r="N70" s="91"/>
      <c r="O70" s="91"/>
      <c r="P70" s="91"/>
      <c r="Q70" s="91"/>
      <c r="R70" s="91"/>
    </row>
    <row r="71" spans="1:19">
      <c r="A71" s="94" t="s">
        <v>120</v>
      </c>
      <c r="B71" s="94"/>
      <c r="C71" s="94"/>
      <c r="D71" s="94"/>
      <c r="E71" s="94"/>
      <c r="F71" s="94"/>
      <c r="G71" s="94"/>
      <c r="H71" s="94"/>
      <c r="I71" s="94"/>
      <c r="J71" s="95" t="s">
        <v>121</v>
      </c>
      <c r="K71" s="95"/>
      <c r="L71" s="95"/>
      <c r="M71" s="95"/>
      <c r="N71" s="95"/>
      <c r="O71" s="95"/>
      <c r="P71" s="95"/>
      <c r="Q71" s="95"/>
      <c r="R71" s="95"/>
    </row>
    <row r="72" spans="1:19">
      <c r="A72" s="18"/>
      <c r="B72" s="18"/>
      <c r="C72" s="18"/>
      <c r="D72" s="18"/>
      <c r="E72" s="18"/>
      <c r="F72" s="18"/>
      <c r="G72" s="18"/>
      <c r="H72" s="18"/>
      <c r="I72" s="24" t="s">
        <v>27</v>
      </c>
      <c r="J72" s="40" t="s">
        <v>167</v>
      </c>
      <c r="K72" s="16">
        <f>A63</f>
        <v>27813591.499999981</v>
      </c>
      <c r="L72" s="16">
        <f>B63</f>
        <v>4056382.6000000006</v>
      </c>
      <c r="M72" s="16">
        <f>C63</f>
        <v>15988662.299999999</v>
      </c>
      <c r="N72" s="16">
        <f>D63</f>
        <v>43411946.599999994</v>
      </c>
      <c r="O72" s="16">
        <f>E63</f>
        <v>29483.900000000016</v>
      </c>
      <c r="P72" s="16">
        <f>SUM(K72:O72)</f>
        <v>91300066.899999976</v>
      </c>
      <c r="Q72" s="18"/>
      <c r="R72" s="16">
        <f>P72+Q72</f>
        <v>91300066.899999976</v>
      </c>
    </row>
    <row r="73" spans="1:19" ht="23.25">
      <c r="A73" s="18"/>
      <c r="B73" s="16">
        <v>1426319.8</v>
      </c>
      <c r="C73" s="18"/>
      <c r="D73" s="18"/>
      <c r="E73" s="18"/>
      <c r="F73" s="16">
        <f>SUM(A73:E73)</f>
        <v>1426319.8</v>
      </c>
      <c r="G73" s="16"/>
      <c r="H73" s="16">
        <f>F73+G73</f>
        <v>1426319.8</v>
      </c>
      <c r="I73" s="24" t="s">
        <v>30</v>
      </c>
      <c r="J73" s="40" t="s">
        <v>174</v>
      </c>
      <c r="K73" s="18"/>
      <c r="L73" s="18"/>
      <c r="M73" s="18"/>
      <c r="N73" s="16">
        <v>1426319.8</v>
      </c>
      <c r="O73" s="18"/>
      <c r="P73" s="16">
        <f>SUM(K73:O73)</f>
        <v>1426319.8</v>
      </c>
      <c r="Q73" s="18"/>
      <c r="R73" s="16">
        <f>P73+Q73</f>
        <v>1426319.8</v>
      </c>
    </row>
    <row r="74" spans="1:19" ht="23.25">
      <c r="A74" s="18"/>
      <c r="B74" s="18"/>
      <c r="C74" s="16">
        <v>10894621.699999999</v>
      </c>
      <c r="D74" s="16">
        <v>50951517.700000003</v>
      </c>
      <c r="E74" s="16">
        <v>347176.5</v>
      </c>
      <c r="F74" s="16">
        <f>SUM(A74:E74)</f>
        <v>62193315.900000006</v>
      </c>
      <c r="G74" s="16"/>
      <c r="H74" s="16">
        <f>F74+G74</f>
        <v>62193315.900000006</v>
      </c>
      <c r="I74" s="24" t="s">
        <v>31</v>
      </c>
      <c r="J74" s="40" t="s">
        <v>124</v>
      </c>
      <c r="K74" s="18"/>
      <c r="L74" s="18"/>
      <c r="M74" s="18"/>
      <c r="N74" s="18"/>
      <c r="O74" s="18"/>
      <c r="P74" s="16"/>
      <c r="Q74" s="18"/>
      <c r="R74" s="16"/>
    </row>
    <row r="75" spans="1:19">
      <c r="A75" s="17">
        <f>K72+K73-A73-A74</f>
        <v>27813591.499999981</v>
      </c>
      <c r="B75" s="17">
        <f>L72+L73-B73-B74</f>
        <v>2630062.8000000007</v>
      </c>
      <c r="C75" s="17">
        <f>M72+M73-C73-C74</f>
        <v>5094040.5999999996</v>
      </c>
      <c r="D75" s="17">
        <f>N72+N73-D73-D74</f>
        <v>-6113251.3000000119</v>
      </c>
      <c r="E75" s="17">
        <f>O72+O73-E73-E74</f>
        <v>-317692.59999999998</v>
      </c>
      <c r="F75" s="17">
        <f>SUM(A75:E75)</f>
        <v>29106750.99999997</v>
      </c>
      <c r="G75" s="16"/>
      <c r="H75" s="17">
        <f>F75+G75</f>
        <v>29106750.99999997</v>
      </c>
      <c r="I75" s="46" t="s">
        <v>32</v>
      </c>
      <c r="J75" s="49" t="s">
        <v>175</v>
      </c>
      <c r="K75" s="18"/>
      <c r="L75" s="18"/>
      <c r="M75" s="18"/>
      <c r="N75" s="18"/>
      <c r="O75" s="18"/>
      <c r="P75" s="18"/>
      <c r="Q75" s="18"/>
      <c r="R75" s="18"/>
    </row>
    <row r="76" spans="1:19">
      <c r="A76" s="17">
        <f>A75-A82</f>
        <v>18636506.399999984</v>
      </c>
      <c r="B76" s="17">
        <f>B75-B82</f>
        <v>2509349.7000000007</v>
      </c>
      <c r="C76" s="17">
        <f>C75-C82</f>
        <v>4400423.5999999996</v>
      </c>
      <c r="D76" s="17">
        <f>D75-D82</f>
        <v>-7212185.0000000121</v>
      </c>
      <c r="E76" s="17">
        <f>E75-E82</f>
        <v>-320128.5</v>
      </c>
      <c r="F76" s="17">
        <f>SUM(A76:E76)</f>
        <v>18013966.199999969</v>
      </c>
      <c r="G76" s="16"/>
      <c r="H76" s="17">
        <f>F76+G76</f>
        <v>18013966.199999969</v>
      </c>
      <c r="I76" s="46" t="s">
        <v>55</v>
      </c>
      <c r="J76" s="49" t="s">
        <v>176</v>
      </c>
      <c r="K76" s="18"/>
      <c r="L76" s="18"/>
      <c r="M76" s="18"/>
      <c r="N76" s="18"/>
      <c r="O76" s="18"/>
      <c r="P76" s="18"/>
      <c r="Q76" s="18"/>
      <c r="R76" s="18"/>
    </row>
    <row r="77" spans="1:19" ht="15" customHeight="1">
      <c r="A77" s="91" t="s">
        <v>177</v>
      </c>
      <c r="B77" s="91"/>
      <c r="C77" s="91"/>
      <c r="D77" s="91"/>
      <c r="E77" s="91"/>
      <c r="F77" s="91"/>
      <c r="G77" s="91"/>
      <c r="H77" s="91"/>
      <c r="I77" s="91"/>
      <c r="J77" s="91"/>
      <c r="K77" s="91"/>
      <c r="L77" s="91"/>
      <c r="M77" s="91"/>
      <c r="N77" s="91"/>
      <c r="O77" s="91"/>
      <c r="P77" s="91"/>
      <c r="Q77" s="91"/>
      <c r="R77" s="91"/>
    </row>
    <row r="78" spans="1:19">
      <c r="A78" s="92" t="s">
        <v>182</v>
      </c>
      <c r="B78" s="92"/>
      <c r="C78" s="92"/>
      <c r="D78" s="92"/>
      <c r="E78" s="92"/>
      <c r="F78" s="92"/>
      <c r="G78" s="92"/>
      <c r="H78" s="92"/>
      <c r="I78" s="92"/>
      <c r="J78" s="93" t="s">
        <v>185</v>
      </c>
      <c r="K78" s="93"/>
      <c r="L78" s="93"/>
      <c r="M78" s="93"/>
      <c r="N78" s="93"/>
      <c r="O78" s="93"/>
      <c r="P78" s="93"/>
      <c r="Q78" s="93"/>
      <c r="R78" s="93"/>
    </row>
    <row r="79" spans="1:19">
      <c r="A79" s="18"/>
      <c r="B79" s="18"/>
      <c r="C79" s="18"/>
      <c r="D79" s="18"/>
      <c r="E79" s="18"/>
      <c r="F79" s="18"/>
      <c r="G79" s="18"/>
      <c r="H79" s="18"/>
      <c r="I79" s="24" t="s">
        <v>32</v>
      </c>
      <c r="J79" s="40" t="s">
        <v>175</v>
      </c>
      <c r="K79" s="16">
        <f>A75</f>
        <v>27813591.499999981</v>
      </c>
      <c r="L79" s="16">
        <f>B75</f>
        <v>2630062.8000000007</v>
      </c>
      <c r="M79" s="16">
        <f>C75</f>
        <v>5094040.5999999996</v>
      </c>
      <c r="N79" s="16">
        <f>D75</f>
        <v>-6113251.3000000119</v>
      </c>
      <c r="O79" s="16">
        <f>E75</f>
        <v>-317692.59999999998</v>
      </c>
      <c r="P79" s="16">
        <f>SUM(K79:O79)</f>
        <v>29106750.99999997</v>
      </c>
      <c r="Q79" s="18"/>
      <c r="R79" s="16">
        <f>P79+Q79</f>
        <v>29106750.99999997</v>
      </c>
    </row>
    <row r="80" spans="1:19">
      <c r="A80" s="16">
        <f>A81+A83</f>
        <v>20875399.600000001</v>
      </c>
      <c r="B80" s="16">
        <f>B81+B83</f>
        <v>231449</v>
      </c>
      <c r="C80" s="16">
        <f>C81+C83</f>
        <v>2608578.6</v>
      </c>
      <c r="D80" s="16">
        <f>D81+D83</f>
        <v>2118945.2999999998</v>
      </c>
      <c r="E80" s="16">
        <f>E81+E83</f>
        <v>82009.5</v>
      </c>
      <c r="F80" s="16">
        <f>SUM(A80:E80)</f>
        <v>25916382.000000004</v>
      </c>
      <c r="G80" s="18"/>
      <c r="H80" s="16">
        <f>F80+G80</f>
        <v>25916382.000000004</v>
      </c>
      <c r="I80" s="24" t="s">
        <v>49</v>
      </c>
      <c r="J80" s="40" t="s">
        <v>183</v>
      </c>
      <c r="K80" s="16"/>
      <c r="L80" s="16"/>
      <c r="M80" s="16"/>
      <c r="N80" s="16"/>
      <c r="O80" s="16"/>
      <c r="P80" s="16"/>
      <c r="Q80" s="18"/>
      <c r="R80" s="16"/>
    </row>
    <row r="81" spans="1:19">
      <c r="A81" s="16">
        <v>17910871</v>
      </c>
      <c r="B81" s="16">
        <v>231449</v>
      </c>
      <c r="C81" s="16">
        <v>2615533.6</v>
      </c>
      <c r="D81" s="16">
        <v>2118945.2999999998</v>
      </c>
      <c r="E81" s="16">
        <v>82009.5</v>
      </c>
      <c r="F81" s="16">
        <f>SUM(A81:E81)</f>
        <v>22958808.400000002</v>
      </c>
      <c r="G81" s="16"/>
      <c r="H81" s="16">
        <f>F81+G81</f>
        <v>22958808.400000002</v>
      </c>
      <c r="I81" s="24" t="s">
        <v>35</v>
      </c>
      <c r="J81" s="40" t="s">
        <v>127</v>
      </c>
      <c r="K81" s="16"/>
      <c r="L81" s="16"/>
      <c r="M81" s="16"/>
      <c r="N81" s="16"/>
      <c r="O81" s="16"/>
      <c r="P81" s="16"/>
      <c r="Q81" s="18"/>
      <c r="R81" s="16"/>
    </row>
    <row r="82" spans="1:19">
      <c r="A82" s="16">
        <v>9177085.0999999996</v>
      </c>
      <c r="B82" s="16">
        <v>120713.1</v>
      </c>
      <c r="C82" s="16">
        <v>693617</v>
      </c>
      <c r="D82" s="16">
        <v>1098933.7</v>
      </c>
      <c r="E82" s="16">
        <v>2435.9</v>
      </c>
      <c r="F82" s="16">
        <f>SUM(A82:E82)</f>
        <v>11092784.799999999</v>
      </c>
      <c r="G82" s="16"/>
      <c r="H82" s="16">
        <f>F82+G82</f>
        <v>11092784.799999999</v>
      </c>
      <c r="I82" s="24" t="s">
        <v>47</v>
      </c>
      <c r="J82" s="40" t="s">
        <v>178</v>
      </c>
      <c r="K82" s="16"/>
      <c r="L82" s="16"/>
      <c r="M82" s="16"/>
      <c r="N82" s="16"/>
      <c r="O82" s="16"/>
      <c r="P82" s="16"/>
      <c r="Q82" s="18"/>
      <c r="R82" s="16"/>
    </row>
    <row r="83" spans="1:19">
      <c r="A83" s="16">
        <v>2964528.6</v>
      </c>
      <c r="B83" s="16">
        <v>0</v>
      </c>
      <c r="C83" s="16">
        <v>-6955</v>
      </c>
      <c r="D83" s="16"/>
      <c r="E83" s="16"/>
      <c r="F83" s="16">
        <f>SUM(A83:E83)</f>
        <v>2957573.6</v>
      </c>
      <c r="G83" s="16"/>
      <c r="H83" s="16">
        <f>F83+G83</f>
        <v>2957573.6</v>
      </c>
      <c r="I83" s="24" t="s">
        <v>50</v>
      </c>
      <c r="J83" s="40" t="s">
        <v>128</v>
      </c>
      <c r="K83" s="16"/>
      <c r="L83" s="16"/>
      <c r="M83" s="16"/>
      <c r="N83" s="16"/>
      <c r="O83" s="16"/>
      <c r="P83" s="16"/>
      <c r="Q83" s="18"/>
      <c r="R83" s="16"/>
    </row>
    <row r="84" spans="1:19">
      <c r="A84" s="18"/>
      <c r="B84" s="18"/>
      <c r="C84" s="18"/>
      <c r="D84" s="18"/>
      <c r="E84" s="18"/>
      <c r="F84" s="16"/>
      <c r="G84" s="16"/>
      <c r="H84" s="16"/>
      <c r="I84" s="24" t="s">
        <v>33</v>
      </c>
      <c r="J84" s="40" t="s">
        <v>179</v>
      </c>
      <c r="K84" s="16">
        <v>390333.2</v>
      </c>
      <c r="L84" s="16">
        <v>0</v>
      </c>
      <c r="M84" s="16">
        <v>18754.2</v>
      </c>
      <c r="N84" s="16">
        <v>0</v>
      </c>
      <c r="O84" s="16">
        <v>0</v>
      </c>
      <c r="P84" s="16">
        <f>SUM(K84:O84)</f>
        <v>409087.4</v>
      </c>
      <c r="Q84" s="16">
        <v>8648.6</v>
      </c>
      <c r="R84" s="16">
        <f>P84+Q84</f>
        <v>417736</v>
      </c>
    </row>
    <row r="85" spans="1:19">
      <c r="A85" s="18"/>
      <c r="B85" s="18"/>
      <c r="C85" s="18"/>
      <c r="D85" s="18"/>
      <c r="E85" s="18"/>
      <c r="F85" s="18"/>
      <c r="G85" s="18"/>
      <c r="H85" s="18"/>
      <c r="I85" s="24" t="s">
        <v>34</v>
      </c>
      <c r="J85" s="40" t="s">
        <v>180</v>
      </c>
      <c r="K85" s="16">
        <v>27402.799999999999</v>
      </c>
      <c r="L85" s="16">
        <v>0</v>
      </c>
      <c r="M85" s="16">
        <v>270858.5</v>
      </c>
      <c r="N85" s="16">
        <v>0</v>
      </c>
      <c r="O85" s="16">
        <v>0</v>
      </c>
      <c r="P85" s="16">
        <f>SUM(K85:O85)</f>
        <v>298261.3</v>
      </c>
      <c r="Q85" s="16">
        <v>119474.7</v>
      </c>
      <c r="R85" s="16">
        <f>P85+Q85</f>
        <v>417736</v>
      </c>
      <c r="S85" s="41"/>
    </row>
    <row r="86" spans="1:19" ht="34.5">
      <c r="A86" s="18"/>
      <c r="B86" s="18"/>
      <c r="C86" s="18"/>
      <c r="D86" s="18"/>
      <c r="E86" s="18"/>
      <c r="F86" s="18"/>
      <c r="G86" s="18"/>
      <c r="H86" s="18"/>
      <c r="I86" s="24"/>
      <c r="J86" s="49" t="s">
        <v>184</v>
      </c>
      <c r="K86" s="16">
        <f>K79+K84-K85</f>
        <v>28176521.89999998</v>
      </c>
      <c r="L86" s="16">
        <f>L79+L84-L85</f>
        <v>2630062.8000000007</v>
      </c>
      <c r="M86" s="16">
        <f>M79+M84-M85</f>
        <v>4841936.3</v>
      </c>
      <c r="N86" s="16">
        <f>N79+N84-N85</f>
        <v>-6113251.3000000119</v>
      </c>
      <c r="O86" s="16">
        <f>O79+O84-O85</f>
        <v>-317692.59999999998</v>
      </c>
      <c r="P86" s="16">
        <f>SUM(K86:O86)</f>
        <v>29217577.099999964</v>
      </c>
      <c r="Q86" s="18"/>
      <c r="R86" s="16">
        <f>P86+Q86</f>
        <v>29217577.099999964</v>
      </c>
    </row>
    <row r="87" spans="1:19" s="55" customFormat="1" ht="22.5" customHeight="1">
      <c r="A87" s="20">
        <f>K86-A80</f>
        <v>7301122.2999999784</v>
      </c>
      <c r="B87" s="20">
        <f>L86-B80</f>
        <v>2398613.8000000007</v>
      </c>
      <c r="C87" s="20">
        <f>M86-C80</f>
        <v>2233357.6999999997</v>
      </c>
      <c r="D87" s="20">
        <f>N86-D80</f>
        <v>-8232196.6000000117</v>
      </c>
      <c r="E87" s="20">
        <f>O86-E80</f>
        <v>-399702.1</v>
      </c>
      <c r="F87" s="20">
        <f>SUM(A87:E87)-F22</f>
        <v>3006513.9999999949</v>
      </c>
      <c r="G87" s="20">
        <f>Q17-G14+Q45-G45+Q48-G48+Q54-G54+Q84-Q85</f>
        <v>-3006514.0000000033</v>
      </c>
      <c r="H87" s="20">
        <f>F87+G87</f>
        <v>-8.3819031715393066E-9</v>
      </c>
      <c r="I87" s="53" t="s">
        <v>37</v>
      </c>
      <c r="J87" s="54" t="s">
        <v>181</v>
      </c>
      <c r="K87" s="21"/>
      <c r="L87" s="21"/>
      <c r="M87" s="21"/>
      <c r="N87" s="21"/>
      <c r="O87" s="21"/>
      <c r="P87" s="21"/>
      <c r="Q87" s="22"/>
      <c r="R87" s="23"/>
    </row>
  </sheetData>
  <mergeCells count="28">
    <mergeCell ref="A77:R77"/>
    <mergeCell ref="A78:I78"/>
    <mergeCell ref="J78:R78"/>
    <mergeCell ref="A65:R65"/>
    <mergeCell ref="A66:I66"/>
    <mergeCell ref="J66:R66"/>
    <mergeCell ref="A70:R70"/>
    <mergeCell ref="A71:I71"/>
    <mergeCell ref="J71:R71"/>
    <mergeCell ref="A42:R42"/>
    <mergeCell ref="A43:I43"/>
    <mergeCell ref="J43:R43"/>
    <mergeCell ref="A51:R51"/>
    <mergeCell ref="A52:I52"/>
    <mergeCell ref="J52:R52"/>
    <mergeCell ref="A25:R25"/>
    <mergeCell ref="A26:I26"/>
    <mergeCell ref="J26:R26"/>
    <mergeCell ref="A31:R31"/>
    <mergeCell ref="A32:I32"/>
    <mergeCell ref="J32:R32"/>
    <mergeCell ref="A6:I6"/>
    <mergeCell ref="J6:R6"/>
    <mergeCell ref="H3:H4"/>
    <mergeCell ref="I3:I4"/>
    <mergeCell ref="J3:J4"/>
    <mergeCell ref="R3:R4"/>
    <mergeCell ref="A5:R5"/>
  </mergeCells>
  <pageMargins left="0.11811023622047245" right="0.11811023622047245" top="0.15748031496062992" bottom="0.15748031496062992" header="0.31496062992125984" footer="0.31496062992125984"/>
  <pageSetup paperSize="9" scale="7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7"/>
  <sheetViews>
    <sheetView workbookViewId="0">
      <pane ySplit="4" topLeftCell="A5" activePane="bottomLeft" state="frozen"/>
      <selection pane="bottomLeft" activeCell="A5" sqref="A5:R5"/>
    </sheetView>
  </sheetViews>
  <sheetFormatPr defaultRowHeight="15"/>
  <cols>
    <col min="1" max="1" width="11.7109375" style="18" customWidth="1"/>
    <col min="2" max="8" width="10.7109375" style="18" customWidth="1"/>
    <col min="9" max="9" width="6.140625" style="18" customWidth="1"/>
    <col min="10" max="10" width="22.85546875" style="78" customWidth="1"/>
    <col min="11" max="11" width="11.85546875" style="18" customWidth="1"/>
    <col min="12" max="13" width="10" style="18" customWidth="1"/>
    <col min="14" max="14" width="10.5703125" style="18" customWidth="1"/>
    <col min="15" max="15" width="10" style="18" customWidth="1"/>
    <col min="16" max="16" width="10.85546875" style="18" customWidth="1"/>
    <col min="17" max="17" width="10.140625" style="18" customWidth="1"/>
    <col min="18" max="18" width="11.28515625" style="18" customWidth="1"/>
    <col min="19" max="256" width="9.140625" style="37"/>
    <col min="257" max="257" width="11.7109375" style="37" customWidth="1"/>
    <col min="258" max="264" width="10.7109375" style="37" customWidth="1"/>
    <col min="265" max="265" width="6.140625" style="37" customWidth="1"/>
    <col min="266" max="266" width="22.85546875" style="37" customWidth="1"/>
    <col min="267" max="267" width="11.85546875" style="37" customWidth="1"/>
    <col min="268" max="269" width="10" style="37" customWidth="1"/>
    <col min="270" max="270" width="10.5703125" style="37" customWidth="1"/>
    <col min="271" max="271" width="10" style="37" customWidth="1"/>
    <col min="272" max="272" width="10.85546875" style="37" customWidth="1"/>
    <col min="273" max="273" width="10.140625" style="37" customWidth="1"/>
    <col min="274" max="274" width="11.28515625" style="37" customWidth="1"/>
    <col min="275" max="512" width="9.140625" style="37"/>
    <col min="513" max="513" width="11.7109375" style="37" customWidth="1"/>
    <col min="514" max="520" width="10.7109375" style="37" customWidth="1"/>
    <col min="521" max="521" width="6.140625" style="37" customWidth="1"/>
    <col min="522" max="522" width="22.85546875" style="37" customWidth="1"/>
    <col min="523" max="523" width="11.85546875" style="37" customWidth="1"/>
    <col min="524" max="525" width="10" style="37" customWidth="1"/>
    <col min="526" max="526" width="10.5703125" style="37" customWidth="1"/>
    <col min="527" max="527" width="10" style="37" customWidth="1"/>
    <col min="528" max="528" width="10.85546875" style="37" customWidth="1"/>
    <col min="529" max="529" width="10.140625" style="37" customWidth="1"/>
    <col min="530" max="530" width="11.28515625" style="37" customWidth="1"/>
    <col min="531" max="768" width="9.140625" style="37"/>
    <col min="769" max="769" width="11.7109375" style="37" customWidth="1"/>
    <col min="770" max="776" width="10.7109375" style="37" customWidth="1"/>
    <col min="777" max="777" width="6.140625" style="37" customWidth="1"/>
    <col min="778" max="778" width="22.85546875" style="37" customWidth="1"/>
    <col min="779" max="779" width="11.85546875" style="37" customWidth="1"/>
    <col min="780" max="781" width="10" style="37" customWidth="1"/>
    <col min="782" max="782" width="10.5703125" style="37" customWidth="1"/>
    <col min="783" max="783" width="10" style="37" customWidth="1"/>
    <col min="784" max="784" width="10.85546875" style="37" customWidth="1"/>
    <col min="785" max="785" width="10.140625" style="37" customWidth="1"/>
    <col min="786" max="786" width="11.28515625" style="37" customWidth="1"/>
    <col min="787" max="1024" width="9.140625" style="37"/>
    <col min="1025" max="1025" width="11.7109375" style="37" customWidth="1"/>
    <col min="1026" max="1032" width="10.7109375" style="37" customWidth="1"/>
    <col min="1033" max="1033" width="6.140625" style="37" customWidth="1"/>
    <col min="1034" max="1034" width="22.85546875" style="37" customWidth="1"/>
    <col min="1035" max="1035" width="11.85546875" style="37" customWidth="1"/>
    <col min="1036" max="1037" width="10" style="37" customWidth="1"/>
    <col min="1038" max="1038" width="10.5703125" style="37" customWidth="1"/>
    <col min="1039" max="1039" width="10" style="37" customWidth="1"/>
    <col min="1040" max="1040" width="10.85546875" style="37" customWidth="1"/>
    <col min="1041" max="1041" width="10.140625" style="37" customWidth="1"/>
    <col min="1042" max="1042" width="11.28515625" style="37" customWidth="1"/>
    <col min="1043" max="1280" width="9.140625" style="37"/>
    <col min="1281" max="1281" width="11.7109375" style="37" customWidth="1"/>
    <col min="1282" max="1288" width="10.7109375" style="37" customWidth="1"/>
    <col min="1289" max="1289" width="6.140625" style="37" customWidth="1"/>
    <col min="1290" max="1290" width="22.85546875" style="37" customWidth="1"/>
    <col min="1291" max="1291" width="11.85546875" style="37" customWidth="1"/>
    <col min="1292" max="1293" width="10" style="37" customWidth="1"/>
    <col min="1294" max="1294" width="10.5703125" style="37" customWidth="1"/>
    <col min="1295" max="1295" width="10" style="37" customWidth="1"/>
    <col min="1296" max="1296" width="10.85546875" style="37" customWidth="1"/>
    <col min="1297" max="1297" width="10.140625" style="37" customWidth="1"/>
    <col min="1298" max="1298" width="11.28515625" style="37" customWidth="1"/>
    <col min="1299" max="1536" width="9.140625" style="37"/>
    <col min="1537" max="1537" width="11.7109375" style="37" customWidth="1"/>
    <col min="1538" max="1544" width="10.7109375" style="37" customWidth="1"/>
    <col min="1545" max="1545" width="6.140625" style="37" customWidth="1"/>
    <col min="1546" max="1546" width="22.85546875" style="37" customWidth="1"/>
    <col min="1547" max="1547" width="11.85546875" style="37" customWidth="1"/>
    <col min="1548" max="1549" width="10" style="37" customWidth="1"/>
    <col min="1550" max="1550" width="10.5703125" style="37" customWidth="1"/>
    <col min="1551" max="1551" width="10" style="37" customWidth="1"/>
    <col min="1552" max="1552" width="10.85546875" style="37" customWidth="1"/>
    <col min="1553" max="1553" width="10.140625" style="37" customWidth="1"/>
    <col min="1554" max="1554" width="11.28515625" style="37" customWidth="1"/>
    <col min="1555" max="1792" width="9.140625" style="37"/>
    <col min="1793" max="1793" width="11.7109375" style="37" customWidth="1"/>
    <col min="1794" max="1800" width="10.7109375" style="37" customWidth="1"/>
    <col min="1801" max="1801" width="6.140625" style="37" customWidth="1"/>
    <col min="1802" max="1802" width="22.85546875" style="37" customWidth="1"/>
    <col min="1803" max="1803" width="11.85546875" style="37" customWidth="1"/>
    <col min="1804" max="1805" width="10" style="37" customWidth="1"/>
    <col min="1806" max="1806" width="10.5703125" style="37" customWidth="1"/>
    <col min="1807" max="1807" width="10" style="37" customWidth="1"/>
    <col min="1808" max="1808" width="10.85546875" style="37" customWidth="1"/>
    <col min="1809" max="1809" width="10.140625" style="37" customWidth="1"/>
    <col min="1810" max="1810" width="11.28515625" style="37" customWidth="1"/>
    <col min="1811" max="2048" width="9.140625" style="37"/>
    <col min="2049" max="2049" width="11.7109375" style="37" customWidth="1"/>
    <col min="2050" max="2056" width="10.7109375" style="37" customWidth="1"/>
    <col min="2057" max="2057" width="6.140625" style="37" customWidth="1"/>
    <col min="2058" max="2058" width="22.85546875" style="37" customWidth="1"/>
    <col min="2059" max="2059" width="11.85546875" style="37" customWidth="1"/>
    <col min="2060" max="2061" width="10" style="37" customWidth="1"/>
    <col min="2062" max="2062" width="10.5703125" style="37" customWidth="1"/>
    <col min="2063" max="2063" width="10" style="37" customWidth="1"/>
    <col min="2064" max="2064" width="10.85546875" style="37" customWidth="1"/>
    <col min="2065" max="2065" width="10.140625" style="37" customWidth="1"/>
    <col min="2066" max="2066" width="11.28515625" style="37" customWidth="1"/>
    <col min="2067" max="2304" width="9.140625" style="37"/>
    <col min="2305" max="2305" width="11.7109375" style="37" customWidth="1"/>
    <col min="2306" max="2312" width="10.7109375" style="37" customWidth="1"/>
    <col min="2313" max="2313" width="6.140625" style="37" customWidth="1"/>
    <col min="2314" max="2314" width="22.85546875" style="37" customWidth="1"/>
    <col min="2315" max="2315" width="11.85546875" style="37" customWidth="1"/>
    <col min="2316" max="2317" width="10" style="37" customWidth="1"/>
    <col min="2318" max="2318" width="10.5703125" style="37" customWidth="1"/>
    <col min="2319" max="2319" width="10" style="37" customWidth="1"/>
    <col min="2320" max="2320" width="10.85546875" style="37" customWidth="1"/>
    <col min="2321" max="2321" width="10.140625" style="37" customWidth="1"/>
    <col min="2322" max="2322" width="11.28515625" style="37" customWidth="1"/>
    <col min="2323" max="2560" width="9.140625" style="37"/>
    <col min="2561" max="2561" width="11.7109375" style="37" customWidth="1"/>
    <col min="2562" max="2568" width="10.7109375" style="37" customWidth="1"/>
    <col min="2569" max="2569" width="6.140625" style="37" customWidth="1"/>
    <col min="2570" max="2570" width="22.85546875" style="37" customWidth="1"/>
    <col min="2571" max="2571" width="11.85546875" style="37" customWidth="1"/>
    <col min="2572" max="2573" width="10" style="37" customWidth="1"/>
    <col min="2574" max="2574" width="10.5703125" style="37" customWidth="1"/>
    <col min="2575" max="2575" width="10" style="37" customWidth="1"/>
    <col min="2576" max="2576" width="10.85546875" style="37" customWidth="1"/>
    <col min="2577" max="2577" width="10.140625" style="37" customWidth="1"/>
    <col min="2578" max="2578" width="11.28515625" style="37" customWidth="1"/>
    <col min="2579" max="2816" width="9.140625" style="37"/>
    <col min="2817" max="2817" width="11.7109375" style="37" customWidth="1"/>
    <col min="2818" max="2824" width="10.7109375" style="37" customWidth="1"/>
    <col min="2825" max="2825" width="6.140625" style="37" customWidth="1"/>
    <col min="2826" max="2826" width="22.85546875" style="37" customWidth="1"/>
    <col min="2827" max="2827" width="11.85546875" style="37" customWidth="1"/>
    <col min="2828" max="2829" width="10" style="37" customWidth="1"/>
    <col min="2830" max="2830" width="10.5703125" style="37" customWidth="1"/>
    <col min="2831" max="2831" width="10" style="37" customWidth="1"/>
    <col min="2832" max="2832" width="10.85546875" style="37" customWidth="1"/>
    <col min="2833" max="2833" width="10.140625" style="37" customWidth="1"/>
    <col min="2834" max="2834" width="11.28515625" style="37" customWidth="1"/>
    <col min="2835" max="3072" width="9.140625" style="37"/>
    <col min="3073" max="3073" width="11.7109375" style="37" customWidth="1"/>
    <col min="3074" max="3080" width="10.7109375" style="37" customWidth="1"/>
    <col min="3081" max="3081" width="6.140625" style="37" customWidth="1"/>
    <col min="3082" max="3082" width="22.85546875" style="37" customWidth="1"/>
    <col min="3083" max="3083" width="11.85546875" style="37" customWidth="1"/>
    <col min="3084" max="3085" width="10" style="37" customWidth="1"/>
    <col min="3086" max="3086" width="10.5703125" style="37" customWidth="1"/>
    <col min="3087" max="3087" width="10" style="37" customWidth="1"/>
    <col min="3088" max="3088" width="10.85546875" style="37" customWidth="1"/>
    <col min="3089" max="3089" width="10.140625" style="37" customWidth="1"/>
    <col min="3090" max="3090" width="11.28515625" style="37" customWidth="1"/>
    <col min="3091" max="3328" width="9.140625" style="37"/>
    <col min="3329" max="3329" width="11.7109375" style="37" customWidth="1"/>
    <col min="3330" max="3336" width="10.7109375" style="37" customWidth="1"/>
    <col min="3337" max="3337" width="6.140625" style="37" customWidth="1"/>
    <col min="3338" max="3338" width="22.85546875" style="37" customWidth="1"/>
    <col min="3339" max="3339" width="11.85546875" style="37" customWidth="1"/>
    <col min="3340" max="3341" width="10" style="37" customWidth="1"/>
    <col min="3342" max="3342" width="10.5703125" style="37" customWidth="1"/>
    <col min="3343" max="3343" width="10" style="37" customWidth="1"/>
    <col min="3344" max="3344" width="10.85546875" style="37" customWidth="1"/>
    <col min="3345" max="3345" width="10.140625" style="37" customWidth="1"/>
    <col min="3346" max="3346" width="11.28515625" style="37" customWidth="1"/>
    <col min="3347" max="3584" width="9.140625" style="37"/>
    <col min="3585" max="3585" width="11.7109375" style="37" customWidth="1"/>
    <col min="3586" max="3592" width="10.7109375" style="37" customWidth="1"/>
    <col min="3593" max="3593" width="6.140625" style="37" customWidth="1"/>
    <col min="3594" max="3594" width="22.85546875" style="37" customWidth="1"/>
    <col min="3595" max="3595" width="11.85546875" style="37" customWidth="1"/>
    <col min="3596" max="3597" width="10" style="37" customWidth="1"/>
    <col min="3598" max="3598" width="10.5703125" style="37" customWidth="1"/>
    <col min="3599" max="3599" width="10" style="37" customWidth="1"/>
    <col min="3600" max="3600" width="10.85546875" style="37" customWidth="1"/>
    <col min="3601" max="3601" width="10.140625" style="37" customWidth="1"/>
    <col min="3602" max="3602" width="11.28515625" style="37" customWidth="1"/>
    <col min="3603" max="3840" width="9.140625" style="37"/>
    <col min="3841" max="3841" width="11.7109375" style="37" customWidth="1"/>
    <col min="3842" max="3848" width="10.7109375" style="37" customWidth="1"/>
    <col min="3849" max="3849" width="6.140625" style="37" customWidth="1"/>
    <col min="3850" max="3850" width="22.85546875" style="37" customWidth="1"/>
    <col min="3851" max="3851" width="11.85546875" style="37" customWidth="1"/>
    <col min="3852" max="3853" width="10" style="37" customWidth="1"/>
    <col min="3854" max="3854" width="10.5703125" style="37" customWidth="1"/>
    <col min="3855" max="3855" width="10" style="37" customWidth="1"/>
    <col min="3856" max="3856" width="10.85546875" style="37" customWidth="1"/>
    <col min="3857" max="3857" width="10.140625" style="37" customWidth="1"/>
    <col min="3858" max="3858" width="11.28515625" style="37" customWidth="1"/>
    <col min="3859" max="4096" width="9.140625" style="37"/>
    <col min="4097" max="4097" width="11.7109375" style="37" customWidth="1"/>
    <col min="4098" max="4104" width="10.7109375" style="37" customWidth="1"/>
    <col min="4105" max="4105" width="6.140625" style="37" customWidth="1"/>
    <col min="4106" max="4106" width="22.85546875" style="37" customWidth="1"/>
    <col min="4107" max="4107" width="11.85546875" style="37" customWidth="1"/>
    <col min="4108" max="4109" width="10" style="37" customWidth="1"/>
    <col min="4110" max="4110" width="10.5703125" style="37" customWidth="1"/>
    <col min="4111" max="4111" width="10" style="37" customWidth="1"/>
    <col min="4112" max="4112" width="10.85546875" style="37" customWidth="1"/>
    <col min="4113" max="4113" width="10.140625" style="37" customWidth="1"/>
    <col min="4114" max="4114" width="11.28515625" style="37" customWidth="1"/>
    <col min="4115" max="4352" width="9.140625" style="37"/>
    <col min="4353" max="4353" width="11.7109375" style="37" customWidth="1"/>
    <col min="4354" max="4360" width="10.7109375" style="37" customWidth="1"/>
    <col min="4361" max="4361" width="6.140625" style="37" customWidth="1"/>
    <col min="4362" max="4362" width="22.85546875" style="37" customWidth="1"/>
    <col min="4363" max="4363" width="11.85546875" style="37" customWidth="1"/>
    <col min="4364" max="4365" width="10" style="37" customWidth="1"/>
    <col min="4366" max="4366" width="10.5703125" style="37" customWidth="1"/>
    <col min="4367" max="4367" width="10" style="37" customWidth="1"/>
    <col min="4368" max="4368" width="10.85546875" style="37" customWidth="1"/>
    <col min="4369" max="4369" width="10.140625" style="37" customWidth="1"/>
    <col min="4370" max="4370" width="11.28515625" style="37" customWidth="1"/>
    <col min="4371" max="4608" width="9.140625" style="37"/>
    <col min="4609" max="4609" width="11.7109375" style="37" customWidth="1"/>
    <col min="4610" max="4616" width="10.7109375" style="37" customWidth="1"/>
    <col min="4617" max="4617" width="6.140625" style="37" customWidth="1"/>
    <col min="4618" max="4618" width="22.85546875" style="37" customWidth="1"/>
    <col min="4619" max="4619" width="11.85546875" style="37" customWidth="1"/>
    <col min="4620" max="4621" width="10" style="37" customWidth="1"/>
    <col min="4622" max="4622" width="10.5703125" style="37" customWidth="1"/>
    <col min="4623" max="4623" width="10" style="37" customWidth="1"/>
    <col min="4624" max="4624" width="10.85546875" style="37" customWidth="1"/>
    <col min="4625" max="4625" width="10.140625" style="37" customWidth="1"/>
    <col min="4626" max="4626" width="11.28515625" style="37" customWidth="1"/>
    <col min="4627" max="4864" width="9.140625" style="37"/>
    <col min="4865" max="4865" width="11.7109375" style="37" customWidth="1"/>
    <col min="4866" max="4872" width="10.7109375" style="37" customWidth="1"/>
    <col min="4873" max="4873" width="6.140625" style="37" customWidth="1"/>
    <col min="4874" max="4874" width="22.85546875" style="37" customWidth="1"/>
    <col min="4875" max="4875" width="11.85546875" style="37" customWidth="1"/>
    <col min="4876" max="4877" width="10" style="37" customWidth="1"/>
    <col min="4878" max="4878" width="10.5703125" style="37" customWidth="1"/>
    <col min="4879" max="4879" width="10" style="37" customWidth="1"/>
    <col min="4880" max="4880" width="10.85546875" style="37" customWidth="1"/>
    <col min="4881" max="4881" width="10.140625" style="37" customWidth="1"/>
    <col min="4882" max="4882" width="11.28515625" style="37" customWidth="1"/>
    <col min="4883" max="5120" width="9.140625" style="37"/>
    <col min="5121" max="5121" width="11.7109375" style="37" customWidth="1"/>
    <col min="5122" max="5128" width="10.7109375" style="37" customWidth="1"/>
    <col min="5129" max="5129" width="6.140625" style="37" customWidth="1"/>
    <col min="5130" max="5130" width="22.85546875" style="37" customWidth="1"/>
    <col min="5131" max="5131" width="11.85546875" style="37" customWidth="1"/>
    <col min="5132" max="5133" width="10" style="37" customWidth="1"/>
    <col min="5134" max="5134" width="10.5703125" style="37" customWidth="1"/>
    <col min="5135" max="5135" width="10" style="37" customWidth="1"/>
    <col min="5136" max="5136" width="10.85546875" style="37" customWidth="1"/>
    <col min="5137" max="5137" width="10.140625" style="37" customWidth="1"/>
    <col min="5138" max="5138" width="11.28515625" style="37" customWidth="1"/>
    <col min="5139" max="5376" width="9.140625" style="37"/>
    <col min="5377" max="5377" width="11.7109375" style="37" customWidth="1"/>
    <col min="5378" max="5384" width="10.7109375" style="37" customWidth="1"/>
    <col min="5385" max="5385" width="6.140625" style="37" customWidth="1"/>
    <col min="5386" max="5386" width="22.85546875" style="37" customWidth="1"/>
    <col min="5387" max="5387" width="11.85546875" style="37" customWidth="1"/>
    <col min="5388" max="5389" width="10" style="37" customWidth="1"/>
    <col min="5390" max="5390" width="10.5703125" style="37" customWidth="1"/>
    <col min="5391" max="5391" width="10" style="37" customWidth="1"/>
    <col min="5392" max="5392" width="10.85546875" style="37" customWidth="1"/>
    <col min="5393" max="5393" width="10.140625" style="37" customWidth="1"/>
    <col min="5394" max="5394" width="11.28515625" style="37" customWidth="1"/>
    <col min="5395" max="5632" width="9.140625" style="37"/>
    <col min="5633" max="5633" width="11.7109375" style="37" customWidth="1"/>
    <col min="5634" max="5640" width="10.7109375" style="37" customWidth="1"/>
    <col min="5641" max="5641" width="6.140625" style="37" customWidth="1"/>
    <col min="5642" max="5642" width="22.85546875" style="37" customWidth="1"/>
    <col min="5643" max="5643" width="11.85546875" style="37" customWidth="1"/>
    <col min="5644" max="5645" width="10" style="37" customWidth="1"/>
    <col min="5646" max="5646" width="10.5703125" style="37" customWidth="1"/>
    <col min="5647" max="5647" width="10" style="37" customWidth="1"/>
    <col min="5648" max="5648" width="10.85546875" style="37" customWidth="1"/>
    <col min="5649" max="5649" width="10.140625" style="37" customWidth="1"/>
    <col min="5650" max="5650" width="11.28515625" style="37" customWidth="1"/>
    <col min="5651" max="5888" width="9.140625" style="37"/>
    <col min="5889" max="5889" width="11.7109375" style="37" customWidth="1"/>
    <col min="5890" max="5896" width="10.7109375" style="37" customWidth="1"/>
    <col min="5897" max="5897" width="6.140625" style="37" customWidth="1"/>
    <col min="5898" max="5898" width="22.85546875" style="37" customWidth="1"/>
    <col min="5899" max="5899" width="11.85546875" style="37" customWidth="1"/>
    <col min="5900" max="5901" width="10" style="37" customWidth="1"/>
    <col min="5902" max="5902" width="10.5703125" style="37" customWidth="1"/>
    <col min="5903" max="5903" width="10" style="37" customWidth="1"/>
    <col min="5904" max="5904" width="10.85546875" style="37" customWidth="1"/>
    <col min="5905" max="5905" width="10.140625" style="37" customWidth="1"/>
    <col min="5906" max="5906" width="11.28515625" style="37" customWidth="1"/>
    <col min="5907" max="6144" width="9.140625" style="37"/>
    <col min="6145" max="6145" width="11.7109375" style="37" customWidth="1"/>
    <col min="6146" max="6152" width="10.7109375" style="37" customWidth="1"/>
    <col min="6153" max="6153" width="6.140625" style="37" customWidth="1"/>
    <col min="6154" max="6154" width="22.85546875" style="37" customWidth="1"/>
    <col min="6155" max="6155" width="11.85546875" style="37" customWidth="1"/>
    <col min="6156" max="6157" width="10" style="37" customWidth="1"/>
    <col min="6158" max="6158" width="10.5703125" style="37" customWidth="1"/>
    <col min="6159" max="6159" width="10" style="37" customWidth="1"/>
    <col min="6160" max="6160" width="10.85546875" style="37" customWidth="1"/>
    <col min="6161" max="6161" width="10.140625" style="37" customWidth="1"/>
    <col min="6162" max="6162" width="11.28515625" style="37" customWidth="1"/>
    <col min="6163" max="6400" width="9.140625" style="37"/>
    <col min="6401" max="6401" width="11.7109375" style="37" customWidth="1"/>
    <col min="6402" max="6408" width="10.7109375" style="37" customWidth="1"/>
    <col min="6409" max="6409" width="6.140625" style="37" customWidth="1"/>
    <col min="6410" max="6410" width="22.85546875" style="37" customWidth="1"/>
    <col min="6411" max="6411" width="11.85546875" style="37" customWidth="1"/>
    <col min="6412" max="6413" width="10" style="37" customWidth="1"/>
    <col min="6414" max="6414" width="10.5703125" style="37" customWidth="1"/>
    <col min="6415" max="6415" width="10" style="37" customWidth="1"/>
    <col min="6416" max="6416" width="10.85546875" style="37" customWidth="1"/>
    <col min="6417" max="6417" width="10.140625" style="37" customWidth="1"/>
    <col min="6418" max="6418" width="11.28515625" style="37" customWidth="1"/>
    <col min="6419" max="6656" width="9.140625" style="37"/>
    <col min="6657" max="6657" width="11.7109375" style="37" customWidth="1"/>
    <col min="6658" max="6664" width="10.7109375" style="37" customWidth="1"/>
    <col min="6665" max="6665" width="6.140625" style="37" customWidth="1"/>
    <col min="6666" max="6666" width="22.85546875" style="37" customWidth="1"/>
    <col min="6667" max="6667" width="11.85546875" style="37" customWidth="1"/>
    <col min="6668" max="6669" width="10" style="37" customWidth="1"/>
    <col min="6670" max="6670" width="10.5703125" style="37" customWidth="1"/>
    <col min="6671" max="6671" width="10" style="37" customWidth="1"/>
    <col min="6672" max="6672" width="10.85546875" style="37" customWidth="1"/>
    <col min="6673" max="6673" width="10.140625" style="37" customWidth="1"/>
    <col min="6674" max="6674" width="11.28515625" style="37" customWidth="1"/>
    <col min="6675" max="6912" width="9.140625" style="37"/>
    <col min="6913" max="6913" width="11.7109375" style="37" customWidth="1"/>
    <col min="6914" max="6920" width="10.7109375" style="37" customWidth="1"/>
    <col min="6921" max="6921" width="6.140625" style="37" customWidth="1"/>
    <col min="6922" max="6922" width="22.85546875" style="37" customWidth="1"/>
    <col min="6923" max="6923" width="11.85546875" style="37" customWidth="1"/>
    <col min="6924" max="6925" width="10" style="37" customWidth="1"/>
    <col min="6926" max="6926" width="10.5703125" style="37" customWidth="1"/>
    <col min="6927" max="6927" width="10" style="37" customWidth="1"/>
    <col min="6928" max="6928" width="10.85546875" style="37" customWidth="1"/>
    <col min="6929" max="6929" width="10.140625" style="37" customWidth="1"/>
    <col min="6930" max="6930" width="11.28515625" style="37" customWidth="1"/>
    <col min="6931" max="7168" width="9.140625" style="37"/>
    <col min="7169" max="7169" width="11.7109375" style="37" customWidth="1"/>
    <col min="7170" max="7176" width="10.7109375" style="37" customWidth="1"/>
    <col min="7177" max="7177" width="6.140625" style="37" customWidth="1"/>
    <col min="7178" max="7178" width="22.85546875" style="37" customWidth="1"/>
    <col min="7179" max="7179" width="11.85546875" style="37" customWidth="1"/>
    <col min="7180" max="7181" width="10" style="37" customWidth="1"/>
    <col min="7182" max="7182" width="10.5703125" style="37" customWidth="1"/>
    <col min="7183" max="7183" width="10" style="37" customWidth="1"/>
    <col min="7184" max="7184" width="10.85546875" style="37" customWidth="1"/>
    <col min="7185" max="7185" width="10.140625" style="37" customWidth="1"/>
    <col min="7186" max="7186" width="11.28515625" style="37" customWidth="1"/>
    <col min="7187" max="7424" width="9.140625" style="37"/>
    <col min="7425" max="7425" width="11.7109375" style="37" customWidth="1"/>
    <col min="7426" max="7432" width="10.7109375" style="37" customWidth="1"/>
    <col min="7433" max="7433" width="6.140625" style="37" customWidth="1"/>
    <col min="7434" max="7434" width="22.85546875" style="37" customWidth="1"/>
    <col min="7435" max="7435" width="11.85546875" style="37" customWidth="1"/>
    <col min="7436" max="7437" width="10" style="37" customWidth="1"/>
    <col min="7438" max="7438" width="10.5703125" style="37" customWidth="1"/>
    <col min="7439" max="7439" width="10" style="37" customWidth="1"/>
    <col min="7440" max="7440" width="10.85546875" style="37" customWidth="1"/>
    <col min="7441" max="7441" width="10.140625" style="37" customWidth="1"/>
    <col min="7442" max="7442" width="11.28515625" style="37" customWidth="1"/>
    <col min="7443" max="7680" width="9.140625" style="37"/>
    <col min="7681" max="7681" width="11.7109375" style="37" customWidth="1"/>
    <col min="7682" max="7688" width="10.7109375" style="37" customWidth="1"/>
    <col min="7689" max="7689" width="6.140625" style="37" customWidth="1"/>
    <col min="7690" max="7690" width="22.85546875" style="37" customWidth="1"/>
    <col min="7691" max="7691" width="11.85546875" style="37" customWidth="1"/>
    <col min="7692" max="7693" width="10" style="37" customWidth="1"/>
    <col min="7694" max="7694" width="10.5703125" style="37" customWidth="1"/>
    <col min="7695" max="7695" width="10" style="37" customWidth="1"/>
    <col min="7696" max="7696" width="10.85546875" style="37" customWidth="1"/>
    <col min="7697" max="7697" width="10.140625" style="37" customWidth="1"/>
    <col min="7698" max="7698" width="11.28515625" style="37" customWidth="1"/>
    <col min="7699" max="7936" width="9.140625" style="37"/>
    <col min="7937" max="7937" width="11.7109375" style="37" customWidth="1"/>
    <col min="7938" max="7944" width="10.7109375" style="37" customWidth="1"/>
    <col min="7945" max="7945" width="6.140625" style="37" customWidth="1"/>
    <col min="7946" max="7946" width="22.85546875" style="37" customWidth="1"/>
    <col min="7947" max="7947" width="11.85546875" style="37" customWidth="1"/>
    <col min="7948" max="7949" width="10" style="37" customWidth="1"/>
    <col min="7950" max="7950" width="10.5703125" style="37" customWidth="1"/>
    <col min="7951" max="7951" width="10" style="37" customWidth="1"/>
    <col min="7952" max="7952" width="10.85546875" style="37" customWidth="1"/>
    <col min="7953" max="7953" width="10.140625" style="37" customWidth="1"/>
    <col min="7954" max="7954" width="11.28515625" style="37" customWidth="1"/>
    <col min="7955" max="8192" width="9.140625" style="37"/>
    <col min="8193" max="8193" width="11.7109375" style="37" customWidth="1"/>
    <col min="8194" max="8200" width="10.7109375" style="37" customWidth="1"/>
    <col min="8201" max="8201" width="6.140625" style="37" customWidth="1"/>
    <col min="8202" max="8202" width="22.85546875" style="37" customWidth="1"/>
    <col min="8203" max="8203" width="11.85546875" style="37" customWidth="1"/>
    <col min="8204" max="8205" width="10" style="37" customWidth="1"/>
    <col min="8206" max="8206" width="10.5703125" style="37" customWidth="1"/>
    <col min="8207" max="8207" width="10" style="37" customWidth="1"/>
    <col min="8208" max="8208" width="10.85546875" style="37" customWidth="1"/>
    <col min="8209" max="8209" width="10.140625" style="37" customWidth="1"/>
    <col min="8210" max="8210" width="11.28515625" style="37" customWidth="1"/>
    <col min="8211" max="8448" width="9.140625" style="37"/>
    <col min="8449" max="8449" width="11.7109375" style="37" customWidth="1"/>
    <col min="8450" max="8456" width="10.7109375" style="37" customWidth="1"/>
    <col min="8457" max="8457" width="6.140625" style="37" customWidth="1"/>
    <col min="8458" max="8458" width="22.85546875" style="37" customWidth="1"/>
    <col min="8459" max="8459" width="11.85546875" style="37" customWidth="1"/>
    <col min="8460" max="8461" width="10" style="37" customWidth="1"/>
    <col min="8462" max="8462" width="10.5703125" style="37" customWidth="1"/>
    <col min="8463" max="8463" width="10" style="37" customWidth="1"/>
    <col min="8464" max="8464" width="10.85546875" style="37" customWidth="1"/>
    <col min="8465" max="8465" width="10.140625" style="37" customWidth="1"/>
    <col min="8466" max="8466" width="11.28515625" style="37" customWidth="1"/>
    <col min="8467" max="8704" width="9.140625" style="37"/>
    <col min="8705" max="8705" width="11.7109375" style="37" customWidth="1"/>
    <col min="8706" max="8712" width="10.7109375" style="37" customWidth="1"/>
    <col min="8713" max="8713" width="6.140625" style="37" customWidth="1"/>
    <col min="8714" max="8714" width="22.85546875" style="37" customWidth="1"/>
    <col min="8715" max="8715" width="11.85546875" style="37" customWidth="1"/>
    <col min="8716" max="8717" width="10" style="37" customWidth="1"/>
    <col min="8718" max="8718" width="10.5703125" style="37" customWidth="1"/>
    <col min="8719" max="8719" width="10" style="37" customWidth="1"/>
    <col min="8720" max="8720" width="10.85546875" style="37" customWidth="1"/>
    <col min="8721" max="8721" width="10.140625" style="37" customWidth="1"/>
    <col min="8722" max="8722" width="11.28515625" style="37" customWidth="1"/>
    <col min="8723" max="8960" width="9.140625" style="37"/>
    <col min="8961" max="8961" width="11.7109375" style="37" customWidth="1"/>
    <col min="8962" max="8968" width="10.7109375" style="37" customWidth="1"/>
    <col min="8969" max="8969" width="6.140625" style="37" customWidth="1"/>
    <col min="8970" max="8970" width="22.85546875" style="37" customWidth="1"/>
    <col min="8971" max="8971" width="11.85546875" style="37" customWidth="1"/>
    <col min="8972" max="8973" width="10" style="37" customWidth="1"/>
    <col min="8974" max="8974" width="10.5703125" style="37" customWidth="1"/>
    <col min="8975" max="8975" width="10" style="37" customWidth="1"/>
    <col min="8976" max="8976" width="10.85546875" style="37" customWidth="1"/>
    <col min="8977" max="8977" width="10.140625" style="37" customWidth="1"/>
    <col min="8978" max="8978" width="11.28515625" style="37" customWidth="1"/>
    <col min="8979" max="9216" width="9.140625" style="37"/>
    <col min="9217" max="9217" width="11.7109375" style="37" customWidth="1"/>
    <col min="9218" max="9224" width="10.7109375" style="37" customWidth="1"/>
    <col min="9225" max="9225" width="6.140625" style="37" customWidth="1"/>
    <col min="9226" max="9226" width="22.85546875" style="37" customWidth="1"/>
    <col min="9227" max="9227" width="11.85546875" style="37" customWidth="1"/>
    <col min="9228" max="9229" width="10" style="37" customWidth="1"/>
    <col min="9230" max="9230" width="10.5703125" style="37" customWidth="1"/>
    <col min="9231" max="9231" width="10" style="37" customWidth="1"/>
    <col min="9232" max="9232" width="10.85546875" style="37" customWidth="1"/>
    <col min="9233" max="9233" width="10.140625" style="37" customWidth="1"/>
    <col min="9234" max="9234" width="11.28515625" style="37" customWidth="1"/>
    <col min="9235" max="9472" width="9.140625" style="37"/>
    <col min="9473" max="9473" width="11.7109375" style="37" customWidth="1"/>
    <col min="9474" max="9480" width="10.7109375" style="37" customWidth="1"/>
    <col min="9481" max="9481" width="6.140625" style="37" customWidth="1"/>
    <col min="9482" max="9482" width="22.85546875" style="37" customWidth="1"/>
    <col min="9483" max="9483" width="11.85546875" style="37" customWidth="1"/>
    <col min="9484" max="9485" width="10" style="37" customWidth="1"/>
    <col min="9486" max="9486" width="10.5703125" style="37" customWidth="1"/>
    <col min="9487" max="9487" width="10" style="37" customWidth="1"/>
    <col min="9488" max="9488" width="10.85546875" style="37" customWidth="1"/>
    <col min="9489" max="9489" width="10.140625" style="37" customWidth="1"/>
    <col min="9490" max="9490" width="11.28515625" style="37" customWidth="1"/>
    <col min="9491" max="9728" width="9.140625" style="37"/>
    <col min="9729" max="9729" width="11.7109375" style="37" customWidth="1"/>
    <col min="9730" max="9736" width="10.7109375" style="37" customWidth="1"/>
    <col min="9737" max="9737" width="6.140625" style="37" customWidth="1"/>
    <col min="9738" max="9738" width="22.85546875" style="37" customWidth="1"/>
    <col min="9739" max="9739" width="11.85546875" style="37" customWidth="1"/>
    <col min="9740" max="9741" width="10" style="37" customWidth="1"/>
    <col min="9742" max="9742" width="10.5703125" style="37" customWidth="1"/>
    <col min="9743" max="9743" width="10" style="37" customWidth="1"/>
    <col min="9744" max="9744" width="10.85546875" style="37" customWidth="1"/>
    <col min="9745" max="9745" width="10.140625" style="37" customWidth="1"/>
    <col min="9746" max="9746" width="11.28515625" style="37" customWidth="1"/>
    <col min="9747" max="9984" width="9.140625" style="37"/>
    <col min="9985" max="9985" width="11.7109375" style="37" customWidth="1"/>
    <col min="9986" max="9992" width="10.7109375" style="37" customWidth="1"/>
    <col min="9993" max="9993" width="6.140625" style="37" customWidth="1"/>
    <col min="9994" max="9994" width="22.85546875" style="37" customWidth="1"/>
    <col min="9995" max="9995" width="11.85546875" style="37" customWidth="1"/>
    <col min="9996" max="9997" width="10" style="37" customWidth="1"/>
    <col min="9998" max="9998" width="10.5703125" style="37" customWidth="1"/>
    <col min="9999" max="9999" width="10" style="37" customWidth="1"/>
    <col min="10000" max="10000" width="10.85546875" style="37" customWidth="1"/>
    <col min="10001" max="10001" width="10.140625" style="37" customWidth="1"/>
    <col min="10002" max="10002" width="11.28515625" style="37" customWidth="1"/>
    <col min="10003" max="10240" width="9.140625" style="37"/>
    <col min="10241" max="10241" width="11.7109375" style="37" customWidth="1"/>
    <col min="10242" max="10248" width="10.7109375" style="37" customWidth="1"/>
    <col min="10249" max="10249" width="6.140625" style="37" customWidth="1"/>
    <col min="10250" max="10250" width="22.85546875" style="37" customWidth="1"/>
    <col min="10251" max="10251" width="11.85546875" style="37" customWidth="1"/>
    <col min="10252" max="10253" width="10" style="37" customWidth="1"/>
    <col min="10254" max="10254" width="10.5703125" style="37" customWidth="1"/>
    <col min="10255" max="10255" width="10" style="37" customWidth="1"/>
    <col min="10256" max="10256" width="10.85546875" style="37" customWidth="1"/>
    <col min="10257" max="10257" width="10.140625" style="37" customWidth="1"/>
    <col min="10258" max="10258" width="11.28515625" style="37" customWidth="1"/>
    <col min="10259" max="10496" width="9.140625" style="37"/>
    <col min="10497" max="10497" width="11.7109375" style="37" customWidth="1"/>
    <col min="10498" max="10504" width="10.7109375" style="37" customWidth="1"/>
    <col min="10505" max="10505" width="6.140625" style="37" customWidth="1"/>
    <col min="10506" max="10506" width="22.85546875" style="37" customWidth="1"/>
    <col min="10507" max="10507" width="11.85546875" style="37" customWidth="1"/>
    <col min="10508" max="10509" width="10" style="37" customWidth="1"/>
    <col min="10510" max="10510" width="10.5703125" style="37" customWidth="1"/>
    <col min="10511" max="10511" width="10" style="37" customWidth="1"/>
    <col min="10512" max="10512" width="10.85546875" style="37" customWidth="1"/>
    <col min="10513" max="10513" width="10.140625" style="37" customWidth="1"/>
    <col min="10514" max="10514" width="11.28515625" style="37" customWidth="1"/>
    <col min="10515" max="10752" width="9.140625" style="37"/>
    <col min="10753" max="10753" width="11.7109375" style="37" customWidth="1"/>
    <col min="10754" max="10760" width="10.7109375" style="37" customWidth="1"/>
    <col min="10761" max="10761" width="6.140625" style="37" customWidth="1"/>
    <col min="10762" max="10762" width="22.85546875" style="37" customWidth="1"/>
    <col min="10763" max="10763" width="11.85546875" style="37" customWidth="1"/>
    <col min="10764" max="10765" width="10" style="37" customWidth="1"/>
    <col min="10766" max="10766" width="10.5703125" style="37" customWidth="1"/>
    <col min="10767" max="10767" width="10" style="37" customWidth="1"/>
    <col min="10768" max="10768" width="10.85546875" style="37" customWidth="1"/>
    <col min="10769" max="10769" width="10.140625" style="37" customWidth="1"/>
    <col min="10770" max="10770" width="11.28515625" style="37" customWidth="1"/>
    <col min="10771" max="11008" width="9.140625" style="37"/>
    <col min="11009" max="11009" width="11.7109375" style="37" customWidth="1"/>
    <col min="11010" max="11016" width="10.7109375" style="37" customWidth="1"/>
    <col min="11017" max="11017" width="6.140625" style="37" customWidth="1"/>
    <col min="11018" max="11018" width="22.85546875" style="37" customWidth="1"/>
    <col min="11019" max="11019" width="11.85546875" style="37" customWidth="1"/>
    <col min="11020" max="11021" width="10" style="37" customWidth="1"/>
    <col min="11022" max="11022" width="10.5703125" style="37" customWidth="1"/>
    <col min="11023" max="11023" width="10" style="37" customWidth="1"/>
    <col min="11024" max="11024" width="10.85546875" style="37" customWidth="1"/>
    <col min="11025" max="11025" width="10.140625" style="37" customWidth="1"/>
    <col min="11026" max="11026" width="11.28515625" style="37" customWidth="1"/>
    <col min="11027" max="11264" width="9.140625" style="37"/>
    <col min="11265" max="11265" width="11.7109375" style="37" customWidth="1"/>
    <col min="11266" max="11272" width="10.7109375" style="37" customWidth="1"/>
    <col min="11273" max="11273" width="6.140625" style="37" customWidth="1"/>
    <col min="11274" max="11274" width="22.85546875" style="37" customWidth="1"/>
    <col min="11275" max="11275" width="11.85546875" style="37" customWidth="1"/>
    <col min="11276" max="11277" width="10" style="37" customWidth="1"/>
    <col min="11278" max="11278" width="10.5703125" style="37" customWidth="1"/>
    <col min="11279" max="11279" width="10" style="37" customWidth="1"/>
    <col min="11280" max="11280" width="10.85546875" style="37" customWidth="1"/>
    <col min="11281" max="11281" width="10.140625" style="37" customWidth="1"/>
    <col min="11282" max="11282" width="11.28515625" style="37" customWidth="1"/>
    <col min="11283" max="11520" width="9.140625" style="37"/>
    <col min="11521" max="11521" width="11.7109375" style="37" customWidth="1"/>
    <col min="11522" max="11528" width="10.7109375" style="37" customWidth="1"/>
    <col min="11529" max="11529" width="6.140625" style="37" customWidth="1"/>
    <col min="11530" max="11530" width="22.85546875" style="37" customWidth="1"/>
    <col min="11531" max="11531" width="11.85546875" style="37" customWidth="1"/>
    <col min="11532" max="11533" width="10" style="37" customWidth="1"/>
    <col min="11534" max="11534" width="10.5703125" style="37" customWidth="1"/>
    <col min="11535" max="11535" width="10" style="37" customWidth="1"/>
    <col min="11536" max="11536" width="10.85546875" style="37" customWidth="1"/>
    <col min="11537" max="11537" width="10.140625" style="37" customWidth="1"/>
    <col min="11538" max="11538" width="11.28515625" style="37" customWidth="1"/>
    <col min="11539" max="11776" width="9.140625" style="37"/>
    <col min="11777" max="11777" width="11.7109375" style="37" customWidth="1"/>
    <col min="11778" max="11784" width="10.7109375" style="37" customWidth="1"/>
    <col min="11785" max="11785" width="6.140625" style="37" customWidth="1"/>
    <col min="11786" max="11786" width="22.85546875" style="37" customWidth="1"/>
    <col min="11787" max="11787" width="11.85546875" style="37" customWidth="1"/>
    <col min="11788" max="11789" width="10" style="37" customWidth="1"/>
    <col min="11790" max="11790" width="10.5703125" style="37" customWidth="1"/>
    <col min="11791" max="11791" width="10" style="37" customWidth="1"/>
    <col min="11792" max="11792" width="10.85546875" style="37" customWidth="1"/>
    <col min="11793" max="11793" width="10.140625" style="37" customWidth="1"/>
    <col min="11794" max="11794" width="11.28515625" style="37" customWidth="1"/>
    <col min="11795" max="12032" width="9.140625" style="37"/>
    <col min="12033" max="12033" width="11.7109375" style="37" customWidth="1"/>
    <col min="12034" max="12040" width="10.7109375" style="37" customWidth="1"/>
    <col min="12041" max="12041" width="6.140625" style="37" customWidth="1"/>
    <col min="12042" max="12042" width="22.85546875" style="37" customWidth="1"/>
    <col min="12043" max="12043" width="11.85546875" style="37" customWidth="1"/>
    <col min="12044" max="12045" width="10" style="37" customWidth="1"/>
    <col min="12046" max="12046" width="10.5703125" style="37" customWidth="1"/>
    <col min="12047" max="12047" width="10" style="37" customWidth="1"/>
    <col min="12048" max="12048" width="10.85546875" style="37" customWidth="1"/>
    <col min="12049" max="12049" width="10.140625" style="37" customWidth="1"/>
    <col min="12050" max="12050" width="11.28515625" style="37" customWidth="1"/>
    <col min="12051" max="12288" width="9.140625" style="37"/>
    <col min="12289" max="12289" width="11.7109375" style="37" customWidth="1"/>
    <col min="12290" max="12296" width="10.7109375" style="37" customWidth="1"/>
    <col min="12297" max="12297" width="6.140625" style="37" customWidth="1"/>
    <col min="12298" max="12298" width="22.85546875" style="37" customWidth="1"/>
    <col min="12299" max="12299" width="11.85546875" style="37" customWidth="1"/>
    <col min="12300" max="12301" width="10" style="37" customWidth="1"/>
    <col min="12302" max="12302" width="10.5703125" style="37" customWidth="1"/>
    <col min="12303" max="12303" width="10" style="37" customWidth="1"/>
    <col min="12304" max="12304" width="10.85546875" style="37" customWidth="1"/>
    <col min="12305" max="12305" width="10.140625" style="37" customWidth="1"/>
    <col min="12306" max="12306" width="11.28515625" style="37" customWidth="1"/>
    <col min="12307" max="12544" width="9.140625" style="37"/>
    <col min="12545" max="12545" width="11.7109375" style="37" customWidth="1"/>
    <col min="12546" max="12552" width="10.7109375" style="37" customWidth="1"/>
    <col min="12553" max="12553" width="6.140625" style="37" customWidth="1"/>
    <col min="12554" max="12554" width="22.85546875" style="37" customWidth="1"/>
    <col min="12555" max="12555" width="11.85546875" style="37" customWidth="1"/>
    <col min="12556" max="12557" width="10" style="37" customWidth="1"/>
    <col min="12558" max="12558" width="10.5703125" style="37" customWidth="1"/>
    <col min="12559" max="12559" width="10" style="37" customWidth="1"/>
    <col min="12560" max="12560" width="10.85546875" style="37" customWidth="1"/>
    <col min="12561" max="12561" width="10.140625" style="37" customWidth="1"/>
    <col min="12562" max="12562" width="11.28515625" style="37" customWidth="1"/>
    <col min="12563" max="12800" width="9.140625" style="37"/>
    <col min="12801" max="12801" width="11.7109375" style="37" customWidth="1"/>
    <col min="12802" max="12808" width="10.7109375" style="37" customWidth="1"/>
    <col min="12809" max="12809" width="6.140625" style="37" customWidth="1"/>
    <col min="12810" max="12810" width="22.85546875" style="37" customWidth="1"/>
    <col min="12811" max="12811" width="11.85546875" style="37" customWidth="1"/>
    <col min="12812" max="12813" width="10" style="37" customWidth="1"/>
    <col min="12814" max="12814" width="10.5703125" style="37" customWidth="1"/>
    <col min="12815" max="12815" width="10" style="37" customWidth="1"/>
    <col min="12816" max="12816" width="10.85546875" style="37" customWidth="1"/>
    <col min="12817" max="12817" width="10.140625" style="37" customWidth="1"/>
    <col min="12818" max="12818" width="11.28515625" style="37" customWidth="1"/>
    <col min="12819" max="13056" width="9.140625" style="37"/>
    <col min="13057" max="13057" width="11.7109375" style="37" customWidth="1"/>
    <col min="13058" max="13064" width="10.7109375" style="37" customWidth="1"/>
    <col min="13065" max="13065" width="6.140625" style="37" customWidth="1"/>
    <col min="13066" max="13066" width="22.85546875" style="37" customWidth="1"/>
    <col min="13067" max="13067" width="11.85546875" style="37" customWidth="1"/>
    <col min="13068" max="13069" width="10" style="37" customWidth="1"/>
    <col min="13070" max="13070" width="10.5703125" style="37" customWidth="1"/>
    <col min="13071" max="13071" width="10" style="37" customWidth="1"/>
    <col min="13072" max="13072" width="10.85546875" style="37" customWidth="1"/>
    <col min="13073" max="13073" width="10.140625" style="37" customWidth="1"/>
    <col min="13074" max="13074" width="11.28515625" style="37" customWidth="1"/>
    <col min="13075" max="13312" width="9.140625" style="37"/>
    <col min="13313" max="13313" width="11.7109375" style="37" customWidth="1"/>
    <col min="13314" max="13320" width="10.7109375" style="37" customWidth="1"/>
    <col min="13321" max="13321" width="6.140625" style="37" customWidth="1"/>
    <col min="13322" max="13322" width="22.85546875" style="37" customWidth="1"/>
    <col min="13323" max="13323" width="11.85546875" style="37" customWidth="1"/>
    <col min="13324" max="13325" width="10" style="37" customWidth="1"/>
    <col min="13326" max="13326" width="10.5703125" style="37" customWidth="1"/>
    <col min="13327" max="13327" width="10" style="37" customWidth="1"/>
    <col min="13328" max="13328" width="10.85546875" style="37" customWidth="1"/>
    <col min="13329" max="13329" width="10.140625" style="37" customWidth="1"/>
    <col min="13330" max="13330" width="11.28515625" style="37" customWidth="1"/>
    <col min="13331" max="13568" width="9.140625" style="37"/>
    <col min="13569" max="13569" width="11.7109375" style="37" customWidth="1"/>
    <col min="13570" max="13576" width="10.7109375" style="37" customWidth="1"/>
    <col min="13577" max="13577" width="6.140625" style="37" customWidth="1"/>
    <col min="13578" max="13578" width="22.85546875" style="37" customWidth="1"/>
    <col min="13579" max="13579" width="11.85546875" style="37" customWidth="1"/>
    <col min="13580" max="13581" width="10" style="37" customWidth="1"/>
    <col min="13582" max="13582" width="10.5703125" style="37" customWidth="1"/>
    <col min="13583" max="13583" width="10" style="37" customWidth="1"/>
    <col min="13584" max="13584" width="10.85546875" style="37" customWidth="1"/>
    <col min="13585" max="13585" width="10.140625" style="37" customWidth="1"/>
    <col min="13586" max="13586" width="11.28515625" style="37" customWidth="1"/>
    <col min="13587" max="13824" width="9.140625" style="37"/>
    <col min="13825" max="13825" width="11.7109375" style="37" customWidth="1"/>
    <col min="13826" max="13832" width="10.7109375" style="37" customWidth="1"/>
    <col min="13833" max="13833" width="6.140625" style="37" customWidth="1"/>
    <col min="13834" max="13834" width="22.85546875" style="37" customWidth="1"/>
    <col min="13835" max="13835" width="11.85546875" style="37" customWidth="1"/>
    <col min="13836" max="13837" width="10" style="37" customWidth="1"/>
    <col min="13838" max="13838" width="10.5703125" style="37" customWidth="1"/>
    <col min="13839" max="13839" width="10" style="37" customWidth="1"/>
    <col min="13840" max="13840" width="10.85546875" style="37" customWidth="1"/>
    <col min="13841" max="13841" width="10.140625" style="37" customWidth="1"/>
    <col min="13842" max="13842" width="11.28515625" style="37" customWidth="1"/>
    <col min="13843" max="14080" width="9.140625" style="37"/>
    <col min="14081" max="14081" width="11.7109375" style="37" customWidth="1"/>
    <col min="14082" max="14088" width="10.7109375" style="37" customWidth="1"/>
    <col min="14089" max="14089" width="6.140625" style="37" customWidth="1"/>
    <col min="14090" max="14090" width="22.85546875" style="37" customWidth="1"/>
    <col min="14091" max="14091" width="11.85546875" style="37" customWidth="1"/>
    <col min="14092" max="14093" width="10" style="37" customWidth="1"/>
    <col min="14094" max="14094" width="10.5703125" style="37" customWidth="1"/>
    <col min="14095" max="14095" width="10" style="37" customWidth="1"/>
    <col min="14096" max="14096" width="10.85546875" style="37" customWidth="1"/>
    <col min="14097" max="14097" width="10.140625" style="37" customWidth="1"/>
    <col min="14098" max="14098" width="11.28515625" style="37" customWidth="1"/>
    <col min="14099" max="14336" width="9.140625" style="37"/>
    <col min="14337" max="14337" width="11.7109375" style="37" customWidth="1"/>
    <col min="14338" max="14344" width="10.7109375" style="37" customWidth="1"/>
    <col min="14345" max="14345" width="6.140625" style="37" customWidth="1"/>
    <col min="14346" max="14346" width="22.85546875" style="37" customWidth="1"/>
    <col min="14347" max="14347" width="11.85546875" style="37" customWidth="1"/>
    <col min="14348" max="14349" width="10" style="37" customWidth="1"/>
    <col min="14350" max="14350" width="10.5703125" style="37" customWidth="1"/>
    <col min="14351" max="14351" width="10" style="37" customWidth="1"/>
    <col min="14352" max="14352" width="10.85546875" style="37" customWidth="1"/>
    <col min="14353" max="14353" width="10.140625" style="37" customWidth="1"/>
    <col min="14354" max="14354" width="11.28515625" style="37" customWidth="1"/>
    <col min="14355" max="14592" width="9.140625" style="37"/>
    <col min="14593" max="14593" width="11.7109375" style="37" customWidth="1"/>
    <col min="14594" max="14600" width="10.7109375" style="37" customWidth="1"/>
    <col min="14601" max="14601" width="6.140625" style="37" customWidth="1"/>
    <col min="14602" max="14602" width="22.85546875" style="37" customWidth="1"/>
    <col min="14603" max="14603" width="11.85546875" style="37" customWidth="1"/>
    <col min="14604" max="14605" width="10" style="37" customWidth="1"/>
    <col min="14606" max="14606" width="10.5703125" style="37" customWidth="1"/>
    <col min="14607" max="14607" width="10" style="37" customWidth="1"/>
    <col min="14608" max="14608" width="10.85546875" style="37" customWidth="1"/>
    <col min="14609" max="14609" width="10.140625" style="37" customWidth="1"/>
    <col min="14610" max="14610" width="11.28515625" style="37" customWidth="1"/>
    <col min="14611" max="14848" width="9.140625" style="37"/>
    <col min="14849" max="14849" width="11.7109375" style="37" customWidth="1"/>
    <col min="14850" max="14856" width="10.7109375" style="37" customWidth="1"/>
    <col min="14857" max="14857" width="6.140625" style="37" customWidth="1"/>
    <col min="14858" max="14858" width="22.85546875" style="37" customWidth="1"/>
    <col min="14859" max="14859" width="11.85546875" style="37" customWidth="1"/>
    <col min="14860" max="14861" width="10" style="37" customWidth="1"/>
    <col min="14862" max="14862" width="10.5703125" style="37" customWidth="1"/>
    <col min="14863" max="14863" width="10" style="37" customWidth="1"/>
    <col min="14864" max="14864" width="10.85546875" style="37" customWidth="1"/>
    <col min="14865" max="14865" width="10.140625" style="37" customWidth="1"/>
    <col min="14866" max="14866" width="11.28515625" style="37" customWidth="1"/>
    <col min="14867" max="15104" width="9.140625" style="37"/>
    <col min="15105" max="15105" width="11.7109375" style="37" customWidth="1"/>
    <col min="15106" max="15112" width="10.7109375" style="37" customWidth="1"/>
    <col min="15113" max="15113" width="6.140625" style="37" customWidth="1"/>
    <col min="15114" max="15114" width="22.85546875" style="37" customWidth="1"/>
    <col min="15115" max="15115" width="11.85546875" style="37" customWidth="1"/>
    <col min="15116" max="15117" width="10" style="37" customWidth="1"/>
    <col min="15118" max="15118" width="10.5703125" style="37" customWidth="1"/>
    <col min="15119" max="15119" width="10" style="37" customWidth="1"/>
    <col min="15120" max="15120" width="10.85546875" style="37" customWidth="1"/>
    <col min="15121" max="15121" width="10.140625" style="37" customWidth="1"/>
    <col min="15122" max="15122" width="11.28515625" style="37" customWidth="1"/>
    <col min="15123" max="15360" width="9.140625" style="37"/>
    <col min="15361" max="15361" width="11.7109375" style="37" customWidth="1"/>
    <col min="15362" max="15368" width="10.7109375" style="37" customWidth="1"/>
    <col min="15369" max="15369" width="6.140625" style="37" customWidth="1"/>
    <col min="15370" max="15370" width="22.85546875" style="37" customWidth="1"/>
    <col min="15371" max="15371" width="11.85546875" style="37" customWidth="1"/>
    <col min="15372" max="15373" width="10" style="37" customWidth="1"/>
    <col min="15374" max="15374" width="10.5703125" style="37" customWidth="1"/>
    <col min="15375" max="15375" width="10" style="37" customWidth="1"/>
    <col min="15376" max="15376" width="10.85546875" style="37" customWidth="1"/>
    <col min="15377" max="15377" width="10.140625" style="37" customWidth="1"/>
    <col min="15378" max="15378" width="11.28515625" style="37" customWidth="1"/>
    <col min="15379" max="15616" width="9.140625" style="37"/>
    <col min="15617" max="15617" width="11.7109375" style="37" customWidth="1"/>
    <col min="15618" max="15624" width="10.7109375" style="37" customWidth="1"/>
    <col min="15625" max="15625" width="6.140625" style="37" customWidth="1"/>
    <col min="15626" max="15626" width="22.85546875" style="37" customWidth="1"/>
    <col min="15627" max="15627" width="11.85546875" style="37" customWidth="1"/>
    <col min="15628" max="15629" width="10" style="37" customWidth="1"/>
    <col min="15630" max="15630" width="10.5703125" style="37" customWidth="1"/>
    <col min="15631" max="15631" width="10" style="37" customWidth="1"/>
    <col min="15632" max="15632" width="10.85546875" style="37" customWidth="1"/>
    <col min="15633" max="15633" width="10.140625" style="37" customWidth="1"/>
    <col min="15634" max="15634" width="11.28515625" style="37" customWidth="1"/>
    <col min="15635" max="15872" width="9.140625" style="37"/>
    <col min="15873" max="15873" width="11.7109375" style="37" customWidth="1"/>
    <col min="15874" max="15880" width="10.7109375" style="37" customWidth="1"/>
    <col min="15881" max="15881" width="6.140625" style="37" customWidth="1"/>
    <col min="15882" max="15882" width="22.85546875" style="37" customWidth="1"/>
    <col min="15883" max="15883" width="11.85546875" style="37" customWidth="1"/>
    <col min="15884" max="15885" width="10" style="37" customWidth="1"/>
    <col min="15886" max="15886" width="10.5703125" style="37" customWidth="1"/>
    <col min="15887" max="15887" width="10" style="37" customWidth="1"/>
    <col min="15888" max="15888" width="10.85546875" style="37" customWidth="1"/>
    <col min="15889" max="15889" width="10.140625" style="37" customWidth="1"/>
    <col min="15890" max="15890" width="11.28515625" style="37" customWidth="1"/>
    <col min="15891" max="16128" width="9.140625" style="37"/>
    <col min="16129" max="16129" width="11.7109375" style="37" customWidth="1"/>
    <col min="16130" max="16136" width="10.7109375" style="37" customWidth="1"/>
    <col min="16137" max="16137" width="6.140625" style="37" customWidth="1"/>
    <col min="16138" max="16138" width="22.85546875" style="37" customWidth="1"/>
    <col min="16139" max="16139" width="11.85546875" style="37" customWidth="1"/>
    <col min="16140" max="16141" width="10" style="37" customWidth="1"/>
    <col min="16142" max="16142" width="10.5703125" style="37" customWidth="1"/>
    <col min="16143" max="16143" width="10" style="37" customWidth="1"/>
    <col min="16144" max="16144" width="10.85546875" style="37" customWidth="1"/>
    <col min="16145" max="16145" width="10.140625" style="37" customWidth="1"/>
    <col min="16146" max="16146" width="11.28515625" style="37" customWidth="1"/>
    <col min="16147" max="16384" width="9.140625" style="37"/>
  </cols>
  <sheetData>
    <row r="1" spans="1:19">
      <c r="A1" s="36" t="s">
        <v>97</v>
      </c>
    </row>
    <row r="3" spans="1:19" ht="36"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110619160.3</v>
      </c>
      <c r="L7" s="16">
        <f>L27</f>
        <v>4132342.5</v>
      </c>
      <c r="M7" s="16">
        <f>M27</f>
        <v>9221662.1999999993</v>
      </c>
      <c r="N7" s="16">
        <f>N27</f>
        <v>16705076.5</v>
      </c>
      <c r="O7" s="16">
        <f>O27</f>
        <v>413939.7</v>
      </c>
      <c r="P7" s="16">
        <f>SUM(K7:O7)</f>
        <v>141092181.19999999</v>
      </c>
      <c r="Q7" s="16"/>
      <c r="R7" s="16">
        <f>P7+Q7</f>
        <v>141092181.19999999</v>
      </c>
      <c r="S7" s="41"/>
    </row>
    <row r="8" spans="1:19">
      <c r="A8" s="16">
        <f>A28</f>
        <v>48198616.100000001</v>
      </c>
      <c r="B8" s="16">
        <f>B28</f>
        <v>1694126.5</v>
      </c>
      <c r="C8" s="16">
        <f>C28</f>
        <v>5570044.5999999996</v>
      </c>
      <c r="D8" s="16">
        <f>D28</f>
        <v>6406002.5</v>
      </c>
      <c r="E8" s="16">
        <f>E28</f>
        <v>127321.2</v>
      </c>
      <c r="F8" s="16">
        <f t="shared" ref="F8:F13" si="0">SUM(A8:E8)</f>
        <v>61996110.900000006</v>
      </c>
      <c r="G8" s="16"/>
      <c r="H8" s="16">
        <f t="shared" ref="H8:H16" si="1">F8+G8</f>
        <v>61996110.900000006</v>
      </c>
      <c r="I8" s="39" t="s">
        <v>15</v>
      </c>
      <c r="J8" s="40" t="s">
        <v>123</v>
      </c>
      <c r="K8" s="16"/>
      <c r="L8" s="16"/>
      <c r="M8" s="16"/>
      <c r="N8" s="16"/>
      <c r="O8" s="16"/>
      <c r="P8" s="16"/>
      <c r="Q8" s="16"/>
      <c r="R8" s="16"/>
      <c r="S8" s="41"/>
    </row>
    <row r="9" spans="1:19" ht="23.25">
      <c r="A9" s="16"/>
      <c r="B9" s="16"/>
      <c r="C9" s="16">
        <f>C10+C11</f>
        <v>9461635.3000000007</v>
      </c>
      <c r="D9" s="16">
        <f>D10+D11</f>
        <v>42419295.899999999</v>
      </c>
      <c r="E9" s="16">
        <f>E10+E11</f>
        <v>933541.7</v>
      </c>
      <c r="F9" s="16">
        <f t="shared" si="0"/>
        <v>52814472.900000006</v>
      </c>
      <c r="G9" s="16"/>
      <c r="H9" s="16">
        <f t="shared" si="1"/>
        <v>52814472.900000006</v>
      </c>
      <c r="I9" s="39" t="s">
        <v>31</v>
      </c>
      <c r="J9" s="40" t="s">
        <v>124</v>
      </c>
      <c r="K9" s="16"/>
      <c r="L9" s="16"/>
      <c r="M9" s="16"/>
      <c r="N9" s="16"/>
      <c r="O9" s="16"/>
      <c r="P9" s="16"/>
      <c r="Q9" s="16"/>
      <c r="R9" s="16"/>
    </row>
    <row r="10" spans="1:19" ht="23.25">
      <c r="A10" s="16"/>
      <c r="B10" s="16"/>
      <c r="C10" s="16">
        <v>5129624.3</v>
      </c>
      <c r="D10" s="16">
        <v>42419295.899999999</v>
      </c>
      <c r="E10" s="16">
        <v>933541.7</v>
      </c>
      <c r="F10" s="16">
        <f t="shared" si="0"/>
        <v>48482461.899999999</v>
      </c>
      <c r="G10" s="16"/>
      <c r="H10" s="16">
        <f t="shared" si="1"/>
        <v>48482461.899999999</v>
      </c>
      <c r="I10" s="39"/>
      <c r="J10" s="42" t="s">
        <v>125</v>
      </c>
      <c r="K10" s="16"/>
      <c r="L10" s="16"/>
      <c r="M10" s="16"/>
      <c r="N10" s="16"/>
      <c r="O10" s="16"/>
      <c r="P10" s="16"/>
      <c r="Q10" s="16"/>
      <c r="R10" s="16"/>
    </row>
    <row r="11" spans="1:19" ht="23.25">
      <c r="A11" s="16"/>
      <c r="B11" s="16"/>
      <c r="C11" s="16">
        <v>4332011</v>
      </c>
      <c r="D11" s="16"/>
      <c r="E11" s="16"/>
      <c r="F11" s="16">
        <f t="shared" si="0"/>
        <v>4332011</v>
      </c>
      <c r="G11" s="16"/>
      <c r="H11" s="16">
        <f t="shared" si="1"/>
        <v>4332011</v>
      </c>
      <c r="I11" s="39"/>
      <c r="J11" s="42" t="s">
        <v>126</v>
      </c>
      <c r="K11" s="16"/>
      <c r="L11" s="16"/>
      <c r="M11" s="16"/>
      <c r="N11" s="16"/>
      <c r="O11" s="16"/>
      <c r="P11" s="16"/>
      <c r="Q11" s="16"/>
      <c r="R11" s="16"/>
    </row>
    <row r="12" spans="1:19">
      <c r="A12" s="16">
        <f>A81</f>
        <v>14975200.6</v>
      </c>
      <c r="B12" s="16">
        <f>B81</f>
        <v>261009</v>
      </c>
      <c r="C12" s="16">
        <f>C81</f>
        <v>2078622.4</v>
      </c>
      <c r="D12" s="16">
        <f>D81</f>
        <v>1999275.6</v>
      </c>
      <c r="E12" s="16">
        <f>E81</f>
        <v>27474.6</v>
      </c>
      <c r="F12" s="16">
        <f t="shared" si="0"/>
        <v>19341582.200000003</v>
      </c>
      <c r="G12" s="16"/>
      <c r="H12" s="16">
        <f t="shared" si="1"/>
        <v>19341582.200000003</v>
      </c>
      <c r="I12" s="39" t="s">
        <v>35</v>
      </c>
      <c r="J12" s="40" t="s">
        <v>127</v>
      </c>
      <c r="K12" s="16"/>
      <c r="L12" s="16"/>
      <c r="M12" s="16"/>
      <c r="N12" s="16"/>
      <c r="O12" s="16"/>
      <c r="P12" s="16"/>
      <c r="Q12" s="16"/>
      <c r="R12" s="16"/>
    </row>
    <row r="13" spans="1:19" ht="23.25">
      <c r="A13" s="16">
        <f>A83</f>
        <v>2957060.8</v>
      </c>
      <c r="B13" s="16">
        <f>B83</f>
        <v>-16820.7</v>
      </c>
      <c r="C13" s="16">
        <f>C83</f>
        <v>-6581.8</v>
      </c>
      <c r="D13" s="16">
        <f>D83</f>
        <v>0</v>
      </c>
      <c r="E13" s="16">
        <f>E83</f>
        <v>0</v>
      </c>
      <c r="F13" s="16">
        <f t="shared" si="0"/>
        <v>2933658.3</v>
      </c>
      <c r="G13" s="16"/>
      <c r="H13" s="16">
        <f t="shared" si="1"/>
        <v>2933658.3</v>
      </c>
      <c r="I13" s="43" t="s">
        <v>36</v>
      </c>
      <c r="J13" s="40" t="s">
        <v>128</v>
      </c>
      <c r="K13" s="16"/>
      <c r="L13" s="16"/>
      <c r="M13" s="16"/>
      <c r="N13" s="16"/>
      <c r="O13" s="16"/>
      <c r="P13" s="16"/>
      <c r="Q13" s="16"/>
      <c r="R13" s="16"/>
    </row>
    <row r="14" spans="1:19">
      <c r="A14" s="16"/>
      <c r="B14" s="16"/>
      <c r="C14" s="16"/>
      <c r="D14" s="16"/>
      <c r="E14" s="16"/>
      <c r="F14" s="16"/>
      <c r="G14" s="16">
        <f>SUM(G15:G16)</f>
        <v>28245396</v>
      </c>
      <c r="H14" s="16">
        <f t="shared" si="1"/>
        <v>28245396</v>
      </c>
      <c r="I14" s="39" t="s">
        <v>43</v>
      </c>
      <c r="J14" s="40" t="s">
        <v>129</v>
      </c>
      <c r="K14" s="16"/>
      <c r="L14" s="16"/>
      <c r="M14" s="16"/>
      <c r="N14" s="16"/>
      <c r="O14" s="16"/>
      <c r="P14" s="16"/>
      <c r="Q14" s="16"/>
      <c r="R14" s="16"/>
    </row>
    <row r="15" spans="1:19">
      <c r="A15" s="16"/>
      <c r="B15" s="16"/>
      <c r="C15" s="16"/>
      <c r="D15" s="16"/>
      <c r="E15" s="16"/>
      <c r="F15" s="16"/>
      <c r="G15" s="16">
        <v>25720020.399999999</v>
      </c>
      <c r="H15" s="16">
        <f t="shared" si="1"/>
        <v>25720020.399999999</v>
      </c>
      <c r="I15" s="39" t="s">
        <v>44</v>
      </c>
      <c r="J15" s="42" t="s">
        <v>130</v>
      </c>
      <c r="K15" s="16"/>
      <c r="L15" s="16"/>
      <c r="M15" s="16"/>
      <c r="N15" s="16"/>
      <c r="O15" s="16"/>
      <c r="P15" s="16"/>
      <c r="Q15" s="16"/>
      <c r="R15" s="16"/>
    </row>
    <row r="16" spans="1:19">
      <c r="A16" s="16"/>
      <c r="B16" s="16"/>
      <c r="C16" s="16"/>
      <c r="D16" s="16"/>
      <c r="E16" s="16"/>
      <c r="F16" s="16"/>
      <c r="G16" s="16">
        <v>2525375.6</v>
      </c>
      <c r="H16" s="16">
        <f t="shared" si="1"/>
        <v>2525375.6</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21007832.5</v>
      </c>
      <c r="R17" s="16">
        <f>P17+Q17</f>
        <v>21007832.5</v>
      </c>
    </row>
    <row r="18" spans="1:18">
      <c r="A18" s="16"/>
      <c r="B18" s="16"/>
      <c r="C18" s="16"/>
      <c r="D18" s="16"/>
      <c r="E18" s="16"/>
      <c r="F18" s="16"/>
      <c r="G18" s="16"/>
      <c r="H18" s="16"/>
      <c r="I18" s="39" t="s">
        <v>41</v>
      </c>
      <c r="J18" s="42" t="s">
        <v>133</v>
      </c>
      <c r="K18" s="16"/>
      <c r="L18" s="16"/>
      <c r="M18" s="16"/>
      <c r="N18" s="16"/>
      <c r="O18" s="16"/>
      <c r="P18" s="16"/>
      <c r="Q18" s="16">
        <v>17753149.5</v>
      </c>
      <c r="R18" s="16">
        <f>P18+Q18</f>
        <v>17753149.5</v>
      </c>
    </row>
    <row r="19" spans="1:18">
      <c r="A19" s="16"/>
      <c r="B19" s="16"/>
      <c r="C19" s="16"/>
      <c r="D19" s="16"/>
      <c r="E19" s="16"/>
      <c r="F19" s="16"/>
      <c r="G19" s="16"/>
      <c r="H19" s="16"/>
      <c r="I19" s="39" t="s">
        <v>42</v>
      </c>
      <c r="J19" s="42" t="s">
        <v>134</v>
      </c>
      <c r="K19" s="16"/>
      <c r="L19" s="16"/>
      <c r="M19" s="16"/>
      <c r="N19" s="16"/>
      <c r="O19" s="16"/>
      <c r="P19" s="16"/>
      <c r="Q19" s="16">
        <v>3254683</v>
      </c>
      <c r="R19" s="16">
        <f>P19+Q19</f>
        <v>3254683</v>
      </c>
    </row>
    <row r="20" spans="1:18">
      <c r="A20" s="16"/>
      <c r="B20" s="16"/>
      <c r="C20" s="16"/>
      <c r="D20" s="16"/>
      <c r="E20" s="16"/>
      <c r="F20" s="16"/>
      <c r="G20" s="16"/>
      <c r="H20" s="16"/>
      <c r="I20" s="39" t="s">
        <v>38</v>
      </c>
      <c r="J20" s="40" t="s">
        <v>135</v>
      </c>
      <c r="K20" s="16"/>
      <c r="L20" s="16"/>
      <c r="M20" s="16"/>
      <c r="N20" s="16"/>
      <c r="O20" s="16"/>
      <c r="P20" s="16">
        <v>5161134</v>
      </c>
      <c r="Q20" s="16"/>
      <c r="R20" s="16">
        <f>P20+Q20</f>
        <v>5161134</v>
      </c>
    </row>
    <row r="21" spans="1:18">
      <c r="A21" s="16"/>
      <c r="B21" s="16"/>
      <c r="C21" s="16"/>
      <c r="D21" s="16"/>
      <c r="E21" s="16"/>
      <c r="F21" s="16"/>
      <c r="G21" s="16"/>
      <c r="H21" s="16"/>
      <c r="I21" s="39" t="s">
        <v>39</v>
      </c>
      <c r="J21" s="40" t="s">
        <v>136</v>
      </c>
      <c r="K21" s="16"/>
      <c r="L21" s="16"/>
      <c r="M21" s="16"/>
      <c r="N21" s="16"/>
      <c r="O21" s="16"/>
      <c r="P21" s="16">
        <v>305616.40000000002</v>
      </c>
      <c r="Q21" s="16"/>
      <c r="R21" s="16">
        <f>P21+Q21</f>
        <v>305616.40000000002</v>
      </c>
    </row>
    <row r="22" spans="1:18">
      <c r="A22" s="16"/>
      <c r="B22" s="16"/>
      <c r="C22" s="16"/>
      <c r="D22" s="16"/>
      <c r="E22" s="16"/>
      <c r="F22" s="16">
        <f>R7+R20-R21+R17-H8-H9-H12-H13-H14</f>
        <v>1624310.9999999665</v>
      </c>
      <c r="G22" s="16"/>
      <c r="H22" s="16">
        <f>F22</f>
        <v>1624310.9999999665</v>
      </c>
      <c r="I22" s="77"/>
      <c r="J22" s="44" t="s">
        <v>137</v>
      </c>
      <c r="K22" s="16"/>
      <c r="L22" s="16"/>
      <c r="M22" s="16"/>
      <c r="N22" s="16"/>
      <c r="O22" s="16"/>
      <c r="P22" s="16"/>
      <c r="Q22" s="16"/>
      <c r="R22" s="16"/>
    </row>
    <row r="23" spans="1:18">
      <c r="A23" s="16"/>
      <c r="B23" s="16"/>
      <c r="C23" s="16"/>
      <c r="D23" s="16"/>
      <c r="E23" s="16"/>
      <c r="F23" s="17">
        <f>R7-H8+R20-R21</f>
        <v>83951587.899999976</v>
      </c>
      <c r="G23" s="17"/>
      <c r="H23" s="17">
        <f>F23</f>
        <v>83951587.899999976</v>
      </c>
      <c r="I23" s="77"/>
      <c r="J23" s="45" t="s">
        <v>138</v>
      </c>
      <c r="K23" s="16"/>
      <c r="L23" s="16"/>
      <c r="M23" s="16"/>
      <c r="N23" s="16"/>
      <c r="O23" s="16"/>
      <c r="P23" s="16"/>
      <c r="Q23" s="16"/>
      <c r="R23" s="16"/>
    </row>
    <row r="24" spans="1:18">
      <c r="A24" s="16"/>
      <c r="B24" s="16"/>
      <c r="C24" s="16"/>
      <c r="D24" s="16"/>
      <c r="E24" s="16"/>
      <c r="F24" s="17">
        <f>F23-H82</f>
        <v>74968028.599999979</v>
      </c>
      <c r="G24" s="17"/>
      <c r="H24" s="17">
        <f>F24</f>
        <v>74968028.599999979</v>
      </c>
      <c r="I24" s="77"/>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110619160.3</v>
      </c>
      <c r="L27" s="16">
        <v>4132342.5</v>
      </c>
      <c r="M27" s="16">
        <v>9221662.1999999993</v>
      </c>
      <c r="N27" s="16">
        <v>16705076.5</v>
      </c>
      <c r="O27" s="16">
        <v>413939.7</v>
      </c>
      <c r="P27" s="16">
        <f>SUM(K27:O27)</f>
        <v>141092181.19999999</v>
      </c>
      <c r="R27" s="16">
        <f>P27+Q27</f>
        <v>141092181.19999999</v>
      </c>
    </row>
    <row r="28" spans="1:18">
      <c r="A28" s="16">
        <v>48198616.100000001</v>
      </c>
      <c r="B28" s="16">
        <v>1694126.5</v>
      </c>
      <c r="C28" s="16">
        <v>5570044.5999999996</v>
      </c>
      <c r="D28" s="16">
        <v>6406002.5</v>
      </c>
      <c r="E28" s="16">
        <v>127321.2</v>
      </c>
      <c r="F28" s="16">
        <f>SUM(A28:E28)</f>
        <v>61996110.900000006</v>
      </c>
      <c r="G28" s="16"/>
      <c r="H28" s="16">
        <f>F28+G28</f>
        <v>61996110.900000006</v>
      </c>
      <c r="I28" s="24" t="s">
        <v>15</v>
      </c>
      <c r="J28" s="40" t="s">
        <v>123</v>
      </c>
    </row>
    <row r="29" spans="1:18">
      <c r="A29" s="17">
        <f>K27-A28</f>
        <v>62420544.199999996</v>
      </c>
      <c r="B29" s="17">
        <f>L27-B28</f>
        <v>2438216</v>
      </c>
      <c r="C29" s="17">
        <f>M27-C28</f>
        <v>3651617.5999999996</v>
      </c>
      <c r="D29" s="17">
        <f>N27-D28</f>
        <v>10299074</v>
      </c>
      <c r="E29" s="17">
        <f>O27-E28</f>
        <v>286618.5</v>
      </c>
      <c r="F29" s="17">
        <f>SUM(A29:E29)</f>
        <v>79096070.299999997</v>
      </c>
      <c r="H29" s="17">
        <f>F29+G29</f>
        <v>79096070.299999997</v>
      </c>
      <c r="I29" s="46" t="s">
        <v>6</v>
      </c>
      <c r="J29" s="47" t="s">
        <v>141</v>
      </c>
    </row>
    <row r="30" spans="1:18">
      <c r="A30" s="17">
        <f>A29-A82</f>
        <v>54880694.099999994</v>
      </c>
      <c r="B30" s="17">
        <f>B29-B82</f>
        <v>2345395.7999999998</v>
      </c>
      <c r="C30" s="17">
        <f>C29-C82</f>
        <v>3220943.3</v>
      </c>
      <c r="D30" s="17">
        <f>D29-D82</f>
        <v>9386584.8000000007</v>
      </c>
      <c r="E30" s="17">
        <f>E29-E82</f>
        <v>278893</v>
      </c>
      <c r="F30" s="17">
        <f>SUM(A30:E30)</f>
        <v>70112510.999999985</v>
      </c>
      <c r="H30" s="17">
        <f>F30+G30</f>
        <v>70112510.999999985</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c r="I33" s="24" t="s">
        <v>6</v>
      </c>
      <c r="J33" s="40" t="s">
        <v>141</v>
      </c>
      <c r="K33" s="16">
        <f>A29</f>
        <v>62420544.199999996</v>
      </c>
      <c r="L33" s="16">
        <f>B29</f>
        <v>2438216</v>
      </c>
      <c r="M33" s="16">
        <f>C29</f>
        <v>3651617.5999999996</v>
      </c>
      <c r="N33" s="16">
        <f>D29</f>
        <v>10299074</v>
      </c>
      <c r="O33" s="16">
        <f>E29</f>
        <v>286618.5</v>
      </c>
      <c r="P33" s="16">
        <f>SUM(K33:O33)</f>
        <v>79096070.299999997</v>
      </c>
      <c r="R33" s="16">
        <f>P33+Q33</f>
        <v>79096070.299999997</v>
      </c>
    </row>
    <row r="34" spans="1:20">
      <c r="A34" s="16">
        <f>A35+A36</f>
        <v>20824494.399999999</v>
      </c>
      <c r="B34" s="16">
        <f>B35+B36</f>
        <v>897983</v>
      </c>
      <c r="C34" s="16">
        <f>C35+C36</f>
        <v>3073089.8000000003</v>
      </c>
      <c r="D34" s="16">
        <f>D35+D36</f>
        <v>1140919.8999999999</v>
      </c>
      <c r="E34" s="16">
        <f>E35+E36</f>
        <v>215050.69999999998</v>
      </c>
      <c r="F34" s="16">
        <f t="shared" ref="F34:F41" si="2">SUM(A34:E34)</f>
        <v>26151537.799999997</v>
      </c>
      <c r="G34" s="16"/>
      <c r="H34" s="16">
        <f t="shared" ref="H34:H41" si="3">F34+G34</f>
        <v>26151537.799999997</v>
      </c>
      <c r="I34" s="24" t="s">
        <v>7</v>
      </c>
      <c r="J34" s="40" t="s">
        <v>144</v>
      </c>
      <c r="K34" s="16"/>
      <c r="L34" s="16"/>
      <c r="M34" s="16"/>
      <c r="N34" s="16"/>
      <c r="O34" s="16"/>
      <c r="P34" s="16"/>
    </row>
    <row r="35" spans="1:20">
      <c r="A35" s="16">
        <v>19012763.399999999</v>
      </c>
      <c r="B35" s="16">
        <v>839614.1</v>
      </c>
      <c r="C35" s="16">
        <v>2842608.1</v>
      </c>
      <c r="D35" s="16">
        <v>1140919.8999999999</v>
      </c>
      <c r="E35" s="16">
        <v>183868.3</v>
      </c>
      <c r="F35" s="16">
        <f t="shared" si="2"/>
        <v>24019773.800000001</v>
      </c>
      <c r="H35" s="16">
        <f t="shared" si="3"/>
        <v>24019773.800000001</v>
      </c>
      <c r="I35" s="24" t="s">
        <v>8</v>
      </c>
      <c r="J35" s="42" t="s">
        <v>145</v>
      </c>
    </row>
    <row r="36" spans="1:20" ht="23.25">
      <c r="A36" s="16">
        <f>A37+A38</f>
        <v>1811731</v>
      </c>
      <c r="B36" s="16">
        <f>B37+B38</f>
        <v>58368.899999999994</v>
      </c>
      <c r="C36" s="16">
        <f>C37+C38</f>
        <v>230481.7</v>
      </c>
      <c r="D36" s="16"/>
      <c r="E36" s="16">
        <f>E37+E38</f>
        <v>31182.400000000001</v>
      </c>
      <c r="F36" s="16">
        <f t="shared" si="2"/>
        <v>2131764</v>
      </c>
      <c r="H36" s="16">
        <f t="shared" si="3"/>
        <v>2131764</v>
      </c>
      <c r="I36" s="24" t="s">
        <v>9</v>
      </c>
      <c r="J36" s="42" t="s">
        <v>150</v>
      </c>
      <c r="K36" s="16"/>
      <c r="L36" s="16"/>
      <c r="M36" s="16"/>
      <c r="N36" s="16"/>
      <c r="O36" s="16"/>
      <c r="P36" s="16"/>
    </row>
    <row r="37" spans="1:20" ht="23.25">
      <c r="A37" s="16">
        <v>1568959</v>
      </c>
      <c r="B37" s="16">
        <v>53349.2</v>
      </c>
      <c r="C37" s="16">
        <v>207894.5</v>
      </c>
      <c r="D37" s="16"/>
      <c r="E37" s="16">
        <v>28781.4</v>
      </c>
      <c r="F37" s="16">
        <f t="shared" si="2"/>
        <v>1858984.0999999999</v>
      </c>
      <c r="H37" s="16">
        <f t="shared" si="3"/>
        <v>1858984.0999999999</v>
      </c>
      <c r="I37" s="24" t="s">
        <v>10</v>
      </c>
      <c r="J37" s="48" t="s">
        <v>149</v>
      </c>
      <c r="S37" s="41"/>
    </row>
    <row r="38" spans="1:20" ht="23.25">
      <c r="A38" s="16">
        <v>242772</v>
      </c>
      <c r="B38" s="16">
        <v>5019.7</v>
      </c>
      <c r="C38" s="16">
        <v>22587.200000000001</v>
      </c>
      <c r="D38" s="16"/>
      <c r="E38" s="16">
        <v>2401</v>
      </c>
      <c r="F38" s="16">
        <f t="shared" si="2"/>
        <v>272779.90000000002</v>
      </c>
      <c r="H38" s="16">
        <f t="shared" si="3"/>
        <v>272779.90000000002</v>
      </c>
      <c r="I38" s="24" t="s">
        <v>11</v>
      </c>
      <c r="J38" s="48" t="s">
        <v>151</v>
      </c>
    </row>
    <row r="39" spans="1:20">
      <c r="A39" s="16">
        <v>993609.4</v>
      </c>
      <c r="B39" s="16">
        <v>49779.9</v>
      </c>
      <c r="C39" s="16">
        <v>147853.5</v>
      </c>
      <c r="D39" s="16">
        <v>94732.2</v>
      </c>
      <c r="E39" s="16">
        <v>13437.6</v>
      </c>
      <c r="F39" s="16">
        <f t="shared" si="2"/>
        <v>1299412.6000000001</v>
      </c>
      <c r="G39" s="16"/>
      <c r="H39" s="16">
        <f t="shared" si="3"/>
        <v>1299412.6000000001</v>
      </c>
      <c r="I39" s="24" t="s">
        <v>12</v>
      </c>
      <c r="J39" s="40" t="s">
        <v>146</v>
      </c>
      <c r="S39" s="41"/>
    </row>
    <row r="40" spans="1:20" ht="23.25">
      <c r="A40" s="17">
        <f>K33-A34-A39</f>
        <v>40602440.399999999</v>
      </c>
      <c r="B40" s="17">
        <f>L33-B34-B39</f>
        <v>1490453.1</v>
      </c>
      <c r="C40" s="17">
        <f>M33-C34-C39</f>
        <v>430674.29999999935</v>
      </c>
      <c r="D40" s="17">
        <f>N33-D34-D39</f>
        <v>9063421.9000000004</v>
      </c>
      <c r="E40" s="17">
        <f>O33-E34-E39</f>
        <v>58130.200000000019</v>
      </c>
      <c r="F40" s="17">
        <f t="shared" si="2"/>
        <v>51645119.899999999</v>
      </c>
      <c r="G40" s="16"/>
      <c r="H40" s="17">
        <f t="shared" si="3"/>
        <v>51645119.899999999</v>
      </c>
      <c r="I40" s="46" t="s">
        <v>13</v>
      </c>
      <c r="J40" s="49" t="s">
        <v>147</v>
      </c>
      <c r="S40" s="41"/>
      <c r="T40" s="41"/>
    </row>
    <row r="41" spans="1:20" ht="23.25">
      <c r="A41" s="17">
        <f>A40-A82</f>
        <v>33062590.299999997</v>
      </c>
      <c r="B41" s="17">
        <f>B40-B82</f>
        <v>1397632.9000000001</v>
      </c>
      <c r="C41" s="17">
        <f>C40-C82</f>
        <v>-6.4028427004814148E-10</v>
      </c>
      <c r="D41" s="17">
        <f>D40-D82</f>
        <v>8150932.7000000002</v>
      </c>
      <c r="E41" s="17">
        <f>E40-E82</f>
        <v>50404.700000000019</v>
      </c>
      <c r="F41" s="17">
        <f t="shared" si="2"/>
        <v>42661560.600000001</v>
      </c>
      <c r="G41" s="16"/>
      <c r="H41" s="17">
        <f t="shared" si="3"/>
        <v>42661560.600000001</v>
      </c>
      <c r="I41" s="46" t="s">
        <v>52</v>
      </c>
      <c r="J41" s="49" t="s">
        <v>148</v>
      </c>
      <c r="S41" s="41"/>
      <c r="T41" s="41"/>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40602440.399999999</v>
      </c>
      <c r="L44" s="16">
        <f>B40</f>
        <v>1490453.1</v>
      </c>
      <c r="M44" s="16">
        <f>C40</f>
        <v>430674.29999999935</v>
      </c>
      <c r="N44" s="16">
        <f>D40</f>
        <v>9063421.9000000004</v>
      </c>
      <c r="O44" s="16">
        <f>E40</f>
        <v>58130.200000000019</v>
      </c>
      <c r="P44" s="16">
        <f>SUM(K44:O44)</f>
        <v>51645119.899999999</v>
      </c>
      <c r="R44" s="16">
        <f>P44+Q44</f>
        <v>51645119.899999999</v>
      </c>
    </row>
    <row r="45" spans="1:20">
      <c r="F45" s="16"/>
      <c r="G45" s="16">
        <v>1652.5</v>
      </c>
      <c r="I45" s="24" t="s">
        <v>7</v>
      </c>
      <c r="J45" s="40" t="s">
        <v>144</v>
      </c>
      <c r="N45" s="16">
        <v>25666214.100000001</v>
      </c>
      <c r="P45" s="16">
        <f>SUM(K45:O45)</f>
        <v>25666214.100000001</v>
      </c>
      <c r="Q45" s="16">
        <v>486976.2</v>
      </c>
      <c r="R45" s="16">
        <f>P45+Q45</f>
        <v>26153190.300000001</v>
      </c>
    </row>
    <row r="46" spans="1:20" ht="23.25">
      <c r="G46" s="19"/>
      <c r="I46" s="24" t="s">
        <v>16</v>
      </c>
      <c r="J46" s="40" t="s">
        <v>153</v>
      </c>
      <c r="M46" s="16">
        <v>6460546.5999999996</v>
      </c>
      <c r="P46" s="16">
        <f>SUM(K46:O46)</f>
        <v>6460546.5999999996</v>
      </c>
      <c r="Q46" s="19"/>
      <c r="R46" s="16">
        <f>P46+Q46</f>
        <v>6460546.5999999996</v>
      </c>
    </row>
    <row r="47" spans="1:20">
      <c r="G47" s="19"/>
      <c r="I47" s="24" t="s">
        <v>17</v>
      </c>
      <c r="J47" s="40" t="s">
        <v>154</v>
      </c>
      <c r="M47" s="16">
        <v>305616.40000000002</v>
      </c>
      <c r="P47" s="16">
        <f>SUM(K47:O47)</f>
        <v>305616.40000000002</v>
      </c>
      <c r="Q47" s="19"/>
      <c r="R47" s="16">
        <f>P47+Q47</f>
        <v>305616.40000000002</v>
      </c>
    </row>
    <row r="48" spans="1:20">
      <c r="A48" s="16">
        <v>13528608.4</v>
      </c>
      <c r="B48" s="16">
        <v>3354045.7</v>
      </c>
      <c r="C48" s="16">
        <v>974477.3</v>
      </c>
      <c r="D48" s="16">
        <v>577595.9</v>
      </c>
      <c r="E48" s="16">
        <v>244.8</v>
      </c>
      <c r="F48" s="16">
        <f>SUM(A48:E48)</f>
        <v>18434972.100000001</v>
      </c>
      <c r="G48" s="16">
        <v>863693.8</v>
      </c>
      <c r="H48" s="16">
        <f>F48+G48</f>
        <v>19298665.900000002</v>
      </c>
      <c r="I48" s="24" t="s">
        <v>18</v>
      </c>
      <c r="J48" s="40" t="s">
        <v>155</v>
      </c>
      <c r="K48" s="16">
        <v>1835404.7</v>
      </c>
      <c r="L48" s="16">
        <v>3293083.9</v>
      </c>
      <c r="M48" s="16">
        <v>2938503.8</v>
      </c>
      <c r="N48" s="16">
        <v>467063.6</v>
      </c>
      <c r="O48" s="16">
        <v>140.4</v>
      </c>
      <c r="P48" s="16">
        <f>SUM(K48:O48)</f>
        <v>8534196.4000000004</v>
      </c>
      <c r="Q48" s="16">
        <v>10764469.5</v>
      </c>
      <c r="R48" s="16">
        <f>P48+Q48</f>
        <v>19298665.899999999</v>
      </c>
    </row>
    <row r="49" spans="1:20">
      <c r="A49" s="17">
        <f>K44+K45+K46-K47+K48-A48</f>
        <v>28909236.700000003</v>
      </c>
      <c r="B49" s="17">
        <f>L44+L45+L46-L47+L48-B48</f>
        <v>1429491.2999999998</v>
      </c>
      <c r="C49" s="17">
        <f>M44+M45+M46-M47+M48-C48</f>
        <v>8549630.9999999963</v>
      </c>
      <c r="D49" s="17">
        <f>N44+N45+N46-N47+N48-D48</f>
        <v>34619103.700000003</v>
      </c>
      <c r="E49" s="17">
        <f>O44+O45+O46-O47+O48-E48</f>
        <v>58025.800000000017</v>
      </c>
      <c r="F49" s="17">
        <f>SUM(A49:E49)</f>
        <v>73565488.5</v>
      </c>
      <c r="H49" s="17">
        <f>F49+G49</f>
        <v>73565488.5</v>
      </c>
      <c r="I49" s="46" t="s">
        <v>19</v>
      </c>
      <c r="J49" s="49" t="s">
        <v>156</v>
      </c>
    </row>
    <row r="50" spans="1:20">
      <c r="A50" s="17">
        <f>A49-A82</f>
        <v>21369386.600000001</v>
      </c>
      <c r="B50" s="17">
        <f>B49-B82</f>
        <v>1336671.0999999999</v>
      </c>
      <c r="C50" s="17">
        <f>C49-C82</f>
        <v>8118956.6999999965</v>
      </c>
      <c r="D50" s="17">
        <f>D49-D82</f>
        <v>33706614.5</v>
      </c>
      <c r="E50" s="17">
        <f>E49-E82</f>
        <v>50300.300000000017</v>
      </c>
      <c r="F50" s="17">
        <f>SUM(A50:E50)</f>
        <v>64581929.199999996</v>
      </c>
      <c r="H50" s="17">
        <f>F50+G50</f>
        <v>64581929.199999996</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28909236.700000003</v>
      </c>
      <c r="L53" s="16">
        <f>B49</f>
        <v>1429491.2999999998</v>
      </c>
      <c r="M53" s="16">
        <f>C49</f>
        <v>8549630.9999999963</v>
      </c>
      <c r="N53" s="16">
        <f>D49</f>
        <v>34619103.700000003</v>
      </c>
      <c r="O53" s="16">
        <f>E49</f>
        <v>58025.800000000017</v>
      </c>
      <c r="P53" s="16">
        <f>SUM(K53:O53)</f>
        <v>73565488.5</v>
      </c>
      <c r="R53" s="16">
        <f>P53+Q53</f>
        <v>73565488.5</v>
      </c>
    </row>
    <row r="54" spans="1:20">
      <c r="A54" s="16">
        <f>A55+A56+A57+A58</f>
        <v>4359506.0999999996</v>
      </c>
      <c r="B54" s="16">
        <f>B55+B56+B57+B58</f>
        <v>3152102.0000000005</v>
      </c>
      <c r="C54" s="16">
        <f>C55+C56+C57+C58</f>
        <v>9765819</v>
      </c>
      <c r="D54" s="16">
        <f>D55+D56+D57+D58</f>
        <v>3918742.5</v>
      </c>
      <c r="E54" s="16">
        <f>E55+E56+E57+E58</f>
        <v>514.6</v>
      </c>
      <c r="F54" s="16">
        <f t="shared" ref="F54:F64" si="4">SUM(A54:E54)</f>
        <v>21196684.200000003</v>
      </c>
      <c r="G54" s="16">
        <v>790531.1</v>
      </c>
      <c r="H54" s="16">
        <f t="shared" ref="H54:H64" si="5">F54+G54</f>
        <v>21987215.300000004</v>
      </c>
      <c r="I54" s="24"/>
      <c r="J54" s="40" t="s">
        <v>159</v>
      </c>
      <c r="K54" s="16">
        <f>K55+K56+K57+K58</f>
        <v>443222.3</v>
      </c>
      <c r="L54" s="16">
        <f>L55+L56+L57+L58</f>
        <v>1746346.5</v>
      </c>
      <c r="M54" s="16">
        <f>M55+M56+M57+M58</f>
        <v>11039127.699999999</v>
      </c>
      <c r="N54" s="16">
        <f>N55+N56+N57+N58</f>
        <v>7695240.6999999993</v>
      </c>
      <c r="O54" s="16">
        <f>O55+O56+O57+O58</f>
        <v>2401</v>
      </c>
      <c r="P54" s="16">
        <f t="shared" ref="P54:P62" si="6">SUM(K54:O54)</f>
        <v>20926338.199999999</v>
      </c>
      <c r="Q54" s="16">
        <v>1060877.1000000001</v>
      </c>
      <c r="R54" s="16">
        <f t="shared" ref="R54:R62" si="7">P54+Q54</f>
        <v>21987215.300000001</v>
      </c>
      <c r="S54" s="41"/>
    </row>
    <row r="55" spans="1:20" ht="23.25">
      <c r="A55" s="16">
        <v>3943990.4</v>
      </c>
      <c r="B55" s="16">
        <v>211174.2</v>
      </c>
      <c r="C55" s="16"/>
      <c r="D55" s="16">
        <v>911557.1</v>
      </c>
      <c r="E55" s="16"/>
      <c r="F55" s="16">
        <f t="shared" si="4"/>
        <v>5066721.7</v>
      </c>
      <c r="H55" s="16">
        <f t="shared" si="5"/>
        <v>5066721.7</v>
      </c>
      <c r="I55" s="24" t="s">
        <v>20</v>
      </c>
      <c r="J55" s="40" t="s">
        <v>160</v>
      </c>
      <c r="M55" s="16">
        <v>5065403.0999999996</v>
      </c>
      <c r="P55" s="16">
        <f t="shared" si="6"/>
        <v>5065403.0999999996</v>
      </c>
      <c r="R55" s="16">
        <f t="shared" si="7"/>
        <v>5065403.0999999996</v>
      </c>
      <c r="S55" s="41"/>
      <c r="T55" s="41"/>
    </row>
    <row r="56" spans="1:20">
      <c r="A56" s="16"/>
      <c r="B56" s="16"/>
      <c r="C56" s="16"/>
      <c r="D56" s="16">
        <v>2087732.2</v>
      </c>
      <c r="E56" s="16"/>
      <c r="F56" s="16">
        <f t="shared" si="4"/>
        <v>2087732.2</v>
      </c>
      <c r="H56" s="16">
        <f t="shared" si="5"/>
        <v>2087732.2</v>
      </c>
      <c r="I56" s="24" t="s">
        <v>21</v>
      </c>
      <c r="J56" s="40" t="s">
        <v>161</v>
      </c>
      <c r="K56" s="16">
        <v>242772</v>
      </c>
      <c r="L56" s="16">
        <v>1345359.1</v>
      </c>
      <c r="M56" s="16">
        <v>497200.1</v>
      </c>
      <c r="N56" s="16"/>
      <c r="O56" s="16">
        <v>2401</v>
      </c>
      <c r="P56" s="16">
        <f t="shared" si="6"/>
        <v>2087732.2000000002</v>
      </c>
      <c r="R56" s="16">
        <f t="shared" si="7"/>
        <v>2087732.2000000002</v>
      </c>
      <c r="T56" s="41"/>
    </row>
    <row r="57" spans="1:20" ht="23.25">
      <c r="A57" s="16"/>
      <c r="B57" s="16">
        <v>2822383.1</v>
      </c>
      <c r="C57" s="16">
        <v>4410837.5</v>
      </c>
      <c r="D57" s="16"/>
      <c r="E57" s="16"/>
      <c r="F57" s="16">
        <f t="shared" si="4"/>
        <v>7233220.5999999996</v>
      </c>
      <c r="H57" s="16">
        <f t="shared" si="5"/>
        <v>7233220.5999999996</v>
      </c>
      <c r="I57" s="24" t="s">
        <v>22</v>
      </c>
      <c r="J57" s="51" t="s">
        <v>162</v>
      </c>
      <c r="N57" s="16">
        <v>7233220.5999999996</v>
      </c>
      <c r="P57" s="16">
        <f t="shared" si="6"/>
        <v>7233220.5999999996</v>
      </c>
      <c r="R57" s="16">
        <f t="shared" si="7"/>
        <v>7233220.5999999996</v>
      </c>
    </row>
    <row r="58" spans="1:20">
      <c r="A58" s="16">
        <f>A59+A60+A61+A62</f>
        <v>415515.7</v>
      </c>
      <c r="B58" s="16">
        <f>B59+B60+B61+B62</f>
        <v>118544.7</v>
      </c>
      <c r="C58" s="16">
        <f>C59+C60+C61+C62</f>
        <v>5354981.5</v>
      </c>
      <c r="D58" s="16">
        <f>D59+D60+D61+D62</f>
        <v>919453.2</v>
      </c>
      <c r="E58" s="16">
        <f>E59+E60+E61+E62</f>
        <v>514.6</v>
      </c>
      <c r="F58" s="16">
        <f t="shared" si="4"/>
        <v>6809009.7000000002</v>
      </c>
      <c r="G58" s="16"/>
      <c r="H58" s="16">
        <f t="shared" si="5"/>
        <v>6809009.7000000002</v>
      </c>
      <c r="I58" s="24" t="s">
        <v>23</v>
      </c>
      <c r="J58" s="52" t="s">
        <v>163</v>
      </c>
      <c r="K58" s="16">
        <f>K59+K60+K61+K62</f>
        <v>200450.3</v>
      </c>
      <c r="L58" s="16">
        <f>L59+L60+L61+L62</f>
        <v>400987.4</v>
      </c>
      <c r="M58" s="16">
        <f>M59+M60+M61+M62</f>
        <v>5476524.5</v>
      </c>
      <c r="N58" s="16">
        <f>N59+N60+N61+N62</f>
        <v>462020.10000000003</v>
      </c>
      <c r="O58" s="16">
        <f>O59+O60+O61+O62</f>
        <v>0</v>
      </c>
      <c r="P58" s="16">
        <f t="shared" si="6"/>
        <v>6539982.2999999998</v>
      </c>
      <c r="R58" s="16">
        <f t="shared" si="7"/>
        <v>6539982.2999999998</v>
      </c>
    </row>
    <row r="59" spans="1:20" ht="23.25">
      <c r="A59" s="16">
        <v>93529.5</v>
      </c>
      <c r="B59" s="16">
        <v>13781.8</v>
      </c>
      <c r="C59" s="16"/>
      <c r="D59" s="16">
        <v>285050.7</v>
      </c>
      <c r="E59" s="16"/>
      <c r="F59" s="16">
        <f t="shared" si="4"/>
        <v>392362</v>
      </c>
      <c r="H59" s="16">
        <f t="shared" si="5"/>
        <v>392362</v>
      </c>
      <c r="I59" s="24" t="s">
        <v>24</v>
      </c>
      <c r="J59" s="52" t="s">
        <v>164</v>
      </c>
      <c r="L59" s="16">
        <v>392362</v>
      </c>
      <c r="P59" s="16">
        <f t="shared" si="6"/>
        <v>392362</v>
      </c>
      <c r="R59" s="16">
        <f t="shared" si="7"/>
        <v>392362</v>
      </c>
    </row>
    <row r="60" spans="1:20">
      <c r="A60" s="16"/>
      <c r="B60" s="16">
        <v>100388.5</v>
      </c>
      <c r="C60" s="16"/>
      <c r="D60" s="16"/>
      <c r="E60" s="16"/>
      <c r="F60" s="16">
        <f t="shared" si="4"/>
        <v>100388.5</v>
      </c>
      <c r="H60" s="16">
        <f t="shared" si="5"/>
        <v>100388.5</v>
      </c>
      <c r="I60" s="24" t="s">
        <v>25</v>
      </c>
      <c r="J60" s="52" t="s">
        <v>165</v>
      </c>
      <c r="K60" s="16">
        <v>17890.5</v>
      </c>
      <c r="L60" s="16">
        <v>8625.4</v>
      </c>
      <c r="M60" s="16"/>
      <c r="N60" s="16">
        <v>65360.2</v>
      </c>
      <c r="O60" s="16"/>
      <c r="P60" s="16">
        <f t="shared" si="6"/>
        <v>91876.1</v>
      </c>
      <c r="R60" s="16">
        <f t="shared" si="7"/>
        <v>91876.1</v>
      </c>
    </row>
    <row r="61" spans="1:20" ht="23.25">
      <c r="A61" s="16"/>
      <c r="B61" s="16"/>
      <c r="C61" s="16">
        <v>4542214.9000000004</v>
      </c>
      <c r="F61" s="16">
        <f t="shared" si="4"/>
        <v>4542214.9000000004</v>
      </c>
      <c r="H61" s="16">
        <f t="shared" si="5"/>
        <v>4542214.9000000004</v>
      </c>
      <c r="I61" s="24" t="s">
        <v>48</v>
      </c>
      <c r="J61" s="40" t="s">
        <v>169</v>
      </c>
      <c r="M61" s="16">
        <v>4542214.9000000004</v>
      </c>
      <c r="P61" s="16"/>
      <c r="R61" s="16"/>
    </row>
    <row r="62" spans="1:20" ht="23.25">
      <c r="A62" s="16">
        <v>321986.2</v>
      </c>
      <c r="B62" s="16">
        <v>4374.3999999999996</v>
      </c>
      <c r="C62" s="16">
        <v>812766.6</v>
      </c>
      <c r="D62" s="16">
        <v>634402.5</v>
      </c>
      <c r="E62" s="16">
        <v>514.6</v>
      </c>
      <c r="F62" s="16">
        <f t="shared" si="4"/>
        <v>1774044.3</v>
      </c>
      <c r="H62" s="16">
        <f t="shared" si="5"/>
        <v>1774044.3</v>
      </c>
      <c r="I62" s="24" t="s">
        <v>26</v>
      </c>
      <c r="J62" s="52" t="s">
        <v>166</v>
      </c>
      <c r="K62" s="16">
        <v>182559.8</v>
      </c>
      <c r="L62" s="16"/>
      <c r="M62" s="16">
        <v>934309.6</v>
      </c>
      <c r="N62" s="16">
        <v>396659.9</v>
      </c>
      <c r="O62" s="16"/>
      <c r="P62" s="16">
        <f t="shared" si="6"/>
        <v>1513529.2999999998</v>
      </c>
      <c r="R62" s="16">
        <f t="shared" si="7"/>
        <v>1513529.2999999998</v>
      </c>
    </row>
    <row r="63" spans="1:20" ht="23.25">
      <c r="A63" s="17">
        <f>K53+K54-A54</f>
        <v>24992952.900000006</v>
      </c>
      <c r="B63" s="17">
        <f>L53+L54-B54</f>
        <v>23735.799999999348</v>
      </c>
      <c r="C63" s="17">
        <f>M53+M54-C54</f>
        <v>9822939.6999999955</v>
      </c>
      <c r="D63" s="17">
        <f>N53+N54-D54</f>
        <v>38395601.900000006</v>
      </c>
      <c r="E63" s="17">
        <f>O53+O54-E54</f>
        <v>59912.200000000019</v>
      </c>
      <c r="F63" s="17">
        <f t="shared" si="4"/>
        <v>73295142.500000015</v>
      </c>
      <c r="G63" s="16"/>
      <c r="H63" s="17">
        <f t="shared" si="5"/>
        <v>73295142.500000015</v>
      </c>
      <c r="I63" s="46" t="s">
        <v>27</v>
      </c>
      <c r="J63" s="49" t="s">
        <v>167</v>
      </c>
    </row>
    <row r="64" spans="1:20">
      <c r="A64" s="17">
        <f>A63-A82</f>
        <v>17453102.800000004</v>
      </c>
      <c r="B64" s="17">
        <f>B63-B82</f>
        <v>-69084.400000000649</v>
      </c>
      <c r="C64" s="17">
        <f>C63-C82</f>
        <v>9392265.3999999948</v>
      </c>
      <c r="D64" s="17">
        <f>D63-D82</f>
        <v>37483112.700000003</v>
      </c>
      <c r="E64" s="17">
        <f>E63-E82</f>
        <v>52186.700000000019</v>
      </c>
      <c r="F64" s="17">
        <f t="shared" si="4"/>
        <v>64311583.200000003</v>
      </c>
      <c r="G64" s="16"/>
      <c r="H64" s="17">
        <f t="shared" si="5"/>
        <v>64311583.200000003</v>
      </c>
      <c r="I64" s="46" t="s">
        <v>54</v>
      </c>
      <c r="J64" s="49" t="s">
        <v>168</v>
      </c>
    </row>
    <row r="65" spans="1:19" ht="15" customHeight="1">
      <c r="A65" s="91" t="s">
        <v>170</v>
      </c>
      <c r="B65" s="91"/>
      <c r="C65" s="91"/>
      <c r="D65" s="91"/>
      <c r="E65" s="91"/>
      <c r="F65" s="91"/>
      <c r="G65" s="91"/>
      <c r="H65" s="91"/>
      <c r="I65" s="91"/>
      <c r="J65" s="91"/>
      <c r="K65" s="91"/>
      <c r="L65" s="91"/>
      <c r="M65" s="91"/>
      <c r="N65" s="91"/>
      <c r="O65" s="91"/>
      <c r="P65" s="91"/>
      <c r="Q65" s="91"/>
      <c r="R65" s="91"/>
      <c r="S65" s="41"/>
    </row>
    <row r="66" spans="1:19">
      <c r="A66" s="94" t="s">
        <v>120</v>
      </c>
      <c r="B66" s="94"/>
      <c r="C66" s="94"/>
      <c r="D66" s="94"/>
      <c r="E66" s="94"/>
      <c r="F66" s="94"/>
      <c r="G66" s="94"/>
      <c r="H66" s="94"/>
      <c r="I66" s="94"/>
      <c r="J66" s="95" t="s">
        <v>121</v>
      </c>
      <c r="K66" s="95"/>
      <c r="L66" s="95"/>
      <c r="M66" s="95"/>
      <c r="N66" s="95"/>
      <c r="O66" s="95"/>
      <c r="P66" s="95"/>
      <c r="Q66" s="95"/>
      <c r="R66" s="95"/>
    </row>
    <row r="67" spans="1:19">
      <c r="I67" s="24" t="s">
        <v>19</v>
      </c>
      <c r="J67" s="40" t="s">
        <v>167</v>
      </c>
      <c r="K67" s="16">
        <f>A63</f>
        <v>24992952.900000006</v>
      </c>
      <c r="L67" s="16">
        <f>B63</f>
        <v>23735.799999999348</v>
      </c>
      <c r="M67" s="16">
        <f>C63</f>
        <v>9822939.6999999955</v>
      </c>
      <c r="N67" s="16">
        <f>D63</f>
        <v>38395601.900000006</v>
      </c>
      <c r="O67" s="16">
        <f>E63</f>
        <v>59912.200000000019</v>
      </c>
      <c r="P67" s="16">
        <f>SUM(K67:O67)</f>
        <v>73295142.500000015</v>
      </c>
      <c r="R67" s="16">
        <f>P67+Q67</f>
        <v>73295142.500000015</v>
      </c>
    </row>
    <row r="68" spans="1:19">
      <c r="C68" s="16">
        <v>5129624.3</v>
      </c>
      <c r="D68" s="16"/>
      <c r="E68" s="16">
        <v>933541.7</v>
      </c>
      <c r="F68" s="16">
        <f>SUM(A68:E68)</f>
        <v>6063166</v>
      </c>
      <c r="G68" s="16"/>
      <c r="H68" s="16">
        <f>F68+G68</f>
        <v>6063166</v>
      </c>
      <c r="I68" s="24" t="s">
        <v>28</v>
      </c>
      <c r="J68" s="40" t="s">
        <v>171</v>
      </c>
      <c r="N68" s="16">
        <v>6063166</v>
      </c>
      <c r="P68" s="16">
        <f>SUM(K68:O68)</f>
        <v>6063166</v>
      </c>
      <c r="R68" s="16">
        <f>P68+Q68</f>
        <v>6063166</v>
      </c>
    </row>
    <row r="69" spans="1:19" ht="23.25">
      <c r="A69" s="17">
        <f>K67+K68-A68</f>
        <v>24992952.900000006</v>
      </c>
      <c r="B69" s="17">
        <f>L67+L68-B68</f>
        <v>23735.799999999348</v>
      </c>
      <c r="C69" s="17">
        <f>M67+M68-C68</f>
        <v>4693315.3999999957</v>
      </c>
      <c r="D69" s="17">
        <f>N67+N68-D68</f>
        <v>44458767.900000006</v>
      </c>
      <c r="E69" s="17">
        <f>O67+O68-E68</f>
        <v>-873629.49999999988</v>
      </c>
      <c r="F69" s="17">
        <f>SUM(A69:E69)</f>
        <v>73295142.5</v>
      </c>
      <c r="G69" s="16"/>
      <c r="H69" s="16">
        <f>F69+G69</f>
        <v>73295142.5</v>
      </c>
      <c r="I69" s="46" t="s">
        <v>29</v>
      </c>
      <c r="J69" s="49" t="s">
        <v>172</v>
      </c>
    </row>
    <row r="70" spans="1:19" ht="15" customHeight="1">
      <c r="A70" s="91" t="s">
        <v>173</v>
      </c>
      <c r="B70" s="91"/>
      <c r="C70" s="91"/>
      <c r="D70" s="91"/>
      <c r="E70" s="91"/>
      <c r="F70" s="91"/>
      <c r="G70" s="91"/>
      <c r="H70" s="91"/>
      <c r="I70" s="91"/>
      <c r="J70" s="91"/>
      <c r="K70" s="91"/>
      <c r="L70" s="91"/>
      <c r="M70" s="91"/>
      <c r="N70" s="91"/>
      <c r="O70" s="91"/>
      <c r="P70" s="91"/>
      <c r="Q70" s="91"/>
      <c r="R70" s="91"/>
    </row>
    <row r="71" spans="1:19">
      <c r="A71" s="94" t="s">
        <v>120</v>
      </c>
      <c r="B71" s="94"/>
      <c r="C71" s="94"/>
      <c r="D71" s="94"/>
      <c r="E71" s="94"/>
      <c r="F71" s="94"/>
      <c r="G71" s="94"/>
      <c r="H71" s="94"/>
      <c r="I71" s="94"/>
      <c r="J71" s="95" t="s">
        <v>121</v>
      </c>
      <c r="K71" s="95"/>
      <c r="L71" s="95"/>
      <c r="M71" s="95"/>
      <c r="N71" s="95"/>
      <c r="O71" s="95"/>
      <c r="P71" s="95"/>
      <c r="Q71" s="95"/>
      <c r="R71" s="95"/>
    </row>
    <row r="72" spans="1:19">
      <c r="I72" s="24" t="s">
        <v>27</v>
      </c>
      <c r="J72" s="40" t="s">
        <v>167</v>
      </c>
      <c r="K72" s="16">
        <f>A63</f>
        <v>24992952.900000006</v>
      </c>
      <c r="L72" s="16">
        <f>B63</f>
        <v>23735.799999999348</v>
      </c>
      <c r="M72" s="16">
        <f>C63</f>
        <v>9822939.6999999955</v>
      </c>
      <c r="N72" s="16">
        <f>D63</f>
        <v>38395601.900000006</v>
      </c>
      <c r="O72" s="16">
        <f>E63</f>
        <v>59912.200000000019</v>
      </c>
      <c r="P72" s="16">
        <f>SUM(K72:O72)</f>
        <v>73295142.500000015</v>
      </c>
      <c r="R72" s="16">
        <f>P72+Q72</f>
        <v>73295142.500000015</v>
      </c>
    </row>
    <row r="73" spans="1:19" ht="23.25">
      <c r="B73" s="16">
        <v>-184503.1</v>
      </c>
      <c r="F73" s="16">
        <f>SUM(A73:E73)</f>
        <v>-184503.1</v>
      </c>
      <c r="G73" s="16"/>
      <c r="H73" s="16">
        <f>F73+G73</f>
        <v>-184503.1</v>
      </c>
      <c r="I73" s="24" t="s">
        <v>30</v>
      </c>
      <c r="J73" s="40" t="s">
        <v>174</v>
      </c>
      <c r="N73" s="16">
        <v>-184503.1</v>
      </c>
      <c r="P73" s="16">
        <f>SUM(K73:O73)</f>
        <v>-184503.1</v>
      </c>
      <c r="R73" s="16">
        <f>P73+Q73</f>
        <v>-184503.1</v>
      </c>
    </row>
    <row r="74" spans="1:19" ht="23.25">
      <c r="C74" s="16">
        <v>9461635.3000000007</v>
      </c>
      <c r="D74" s="16">
        <v>42419295.899999999</v>
      </c>
      <c r="E74" s="16">
        <v>933541.7</v>
      </c>
      <c r="F74" s="16">
        <f>SUM(A74:E74)</f>
        <v>52814472.900000006</v>
      </c>
      <c r="G74" s="16"/>
      <c r="H74" s="16">
        <f>F74+G74</f>
        <v>52814472.900000006</v>
      </c>
      <c r="I74" s="24" t="s">
        <v>31</v>
      </c>
      <c r="J74" s="40" t="s">
        <v>124</v>
      </c>
      <c r="P74" s="16"/>
      <c r="R74" s="16"/>
    </row>
    <row r="75" spans="1:19">
      <c r="A75" s="17">
        <f>K72+K73-A73-A74</f>
        <v>24992952.900000006</v>
      </c>
      <c r="B75" s="17">
        <f>L72+L73-B73-B74</f>
        <v>208238.89999999935</v>
      </c>
      <c r="C75" s="17">
        <f>M72+M73-C73-C74</f>
        <v>361304.39999999478</v>
      </c>
      <c r="D75" s="17">
        <f>N72+N73-D73-D74</f>
        <v>-4208197.099999994</v>
      </c>
      <c r="E75" s="17">
        <f>O72+O73-E73-E74</f>
        <v>-873629.49999999988</v>
      </c>
      <c r="F75" s="17">
        <f>SUM(A75:E75)</f>
        <v>20480669.600000005</v>
      </c>
      <c r="G75" s="16"/>
      <c r="H75" s="17">
        <f>F75+G75</f>
        <v>20480669.600000005</v>
      </c>
      <c r="I75" s="46" t="s">
        <v>32</v>
      </c>
      <c r="J75" s="49" t="s">
        <v>175</v>
      </c>
    </row>
    <row r="76" spans="1:19">
      <c r="A76" s="17">
        <f>A75-A82</f>
        <v>17453102.800000004</v>
      </c>
      <c r="B76" s="17">
        <f>B75-B82</f>
        <v>115418.69999999936</v>
      </c>
      <c r="C76" s="17">
        <f>C75-C82</f>
        <v>-69369.900000005204</v>
      </c>
      <c r="D76" s="17">
        <f>D75-D82</f>
        <v>-5120686.2999999942</v>
      </c>
      <c r="E76" s="17">
        <f>E75-E82</f>
        <v>-881354.99999999988</v>
      </c>
      <c r="F76" s="17">
        <f>SUM(A76:E76)</f>
        <v>11497110.300000004</v>
      </c>
      <c r="G76" s="16"/>
      <c r="H76" s="17">
        <f>F76+G76</f>
        <v>11497110.300000004</v>
      </c>
      <c r="I76" s="46" t="s">
        <v>55</v>
      </c>
      <c r="J76" s="49" t="s">
        <v>176</v>
      </c>
    </row>
    <row r="77" spans="1:19" ht="15" customHeight="1">
      <c r="A77" s="91" t="s">
        <v>177</v>
      </c>
      <c r="B77" s="91"/>
      <c r="C77" s="91"/>
      <c r="D77" s="91"/>
      <c r="E77" s="91"/>
      <c r="F77" s="91"/>
      <c r="G77" s="91"/>
      <c r="H77" s="91"/>
      <c r="I77" s="91"/>
      <c r="J77" s="91"/>
      <c r="K77" s="91"/>
      <c r="L77" s="91"/>
      <c r="M77" s="91"/>
      <c r="N77" s="91"/>
      <c r="O77" s="91"/>
      <c r="P77" s="91"/>
      <c r="Q77" s="91"/>
      <c r="R77" s="91"/>
    </row>
    <row r="78" spans="1:19">
      <c r="A78" s="92" t="s">
        <v>182</v>
      </c>
      <c r="B78" s="92"/>
      <c r="C78" s="92"/>
      <c r="D78" s="92"/>
      <c r="E78" s="92"/>
      <c r="F78" s="92"/>
      <c r="G78" s="92"/>
      <c r="H78" s="92"/>
      <c r="I78" s="92"/>
      <c r="J78" s="93" t="s">
        <v>185</v>
      </c>
      <c r="K78" s="93"/>
      <c r="L78" s="93"/>
      <c r="M78" s="93"/>
      <c r="N78" s="93"/>
      <c r="O78" s="93"/>
      <c r="P78" s="93"/>
      <c r="Q78" s="93"/>
      <c r="R78" s="93"/>
    </row>
    <row r="79" spans="1:19">
      <c r="I79" s="24" t="s">
        <v>32</v>
      </c>
      <c r="J79" s="40" t="s">
        <v>175</v>
      </c>
      <c r="K79" s="16">
        <f>A75</f>
        <v>24992952.900000006</v>
      </c>
      <c r="L79" s="16">
        <f>B75</f>
        <v>208238.89999999935</v>
      </c>
      <c r="M79" s="16">
        <f>C75</f>
        <v>361304.39999999478</v>
      </c>
      <c r="N79" s="16">
        <f>D75</f>
        <v>-4208197.099999994</v>
      </c>
      <c r="O79" s="16">
        <f>E75</f>
        <v>-873629.49999999988</v>
      </c>
      <c r="P79" s="16">
        <f>SUM(K79:O79)</f>
        <v>20480669.600000005</v>
      </c>
      <c r="R79" s="16">
        <f>P79+Q79</f>
        <v>20480669.600000005</v>
      </c>
    </row>
    <row r="80" spans="1:19">
      <c r="A80" s="16">
        <f>A81+A83</f>
        <v>17932261.399999999</v>
      </c>
      <c r="B80" s="16">
        <f>B81+B83</f>
        <v>244188.3</v>
      </c>
      <c r="C80" s="16">
        <f>C81+C83</f>
        <v>2072040.5999999999</v>
      </c>
      <c r="D80" s="16">
        <f>D81+D83</f>
        <v>1999275.6</v>
      </c>
      <c r="E80" s="16">
        <f>E81+E83</f>
        <v>27474.6</v>
      </c>
      <c r="F80" s="16">
        <f>SUM(A80:E80)</f>
        <v>22275240.500000004</v>
      </c>
      <c r="H80" s="16">
        <f>F80+G80</f>
        <v>22275240.500000004</v>
      </c>
      <c r="I80" s="24" t="s">
        <v>49</v>
      </c>
      <c r="J80" s="40" t="s">
        <v>183</v>
      </c>
      <c r="K80" s="16"/>
      <c r="L80" s="16"/>
      <c r="M80" s="16"/>
      <c r="N80" s="16"/>
      <c r="O80" s="16"/>
      <c r="P80" s="16"/>
      <c r="R80" s="16"/>
    </row>
    <row r="81" spans="1:19">
      <c r="A81" s="16">
        <v>14975200.6</v>
      </c>
      <c r="B81" s="16">
        <v>261009</v>
      </c>
      <c r="C81" s="16">
        <v>2078622.4</v>
      </c>
      <c r="D81" s="16">
        <v>1999275.6</v>
      </c>
      <c r="E81" s="16">
        <v>27474.6</v>
      </c>
      <c r="F81" s="16">
        <f>SUM(A81:E81)</f>
        <v>19341582.200000003</v>
      </c>
      <c r="G81" s="16"/>
      <c r="H81" s="16">
        <f>F81+G81</f>
        <v>19341582.200000003</v>
      </c>
      <c r="I81" s="24" t="s">
        <v>35</v>
      </c>
      <c r="J81" s="40" t="s">
        <v>127</v>
      </c>
      <c r="K81" s="16"/>
      <c r="L81" s="16"/>
      <c r="M81" s="16"/>
      <c r="N81" s="16"/>
      <c r="O81" s="16"/>
      <c r="P81" s="16"/>
      <c r="R81" s="16"/>
    </row>
    <row r="82" spans="1:19">
      <c r="A82" s="16">
        <v>7539850.0999999996</v>
      </c>
      <c r="B82" s="16">
        <v>92820.2</v>
      </c>
      <c r="C82" s="16">
        <v>430674.3</v>
      </c>
      <c r="D82" s="16">
        <v>912489.2</v>
      </c>
      <c r="E82" s="16">
        <v>7725.5</v>
      </c>
      <c r="F82" s="16">
        <f>SUM(A82:E82)</f>
        <v>8983559.2999999989</v>
      </c>
      <c r="G82" s="16"/>
      <c r="H82" s="16">
        <f>F82+G82</f>
        <v>8983559.2999999989</v>
      </c>
      <c r="I82" s="24" t="s">
        <v>47</v>
      </c>
      <c r="J82" s="40" t="s">
        <v>178</v>
      </c>
      <c r="K82" s="16"/>
      <c r="L82" s="16"/>
      <c r="M82" s="16"/>
      <c r="N82" s="16"/>
      <c r="O82" s="16"/>
      <c r="P82" s="16"/>
      <c r="R82" s="16"/>
    </row>
    <row r="83" spans="1:19">
      <c r="A83" s="16">
        <v>2957060.8</v>
      </c>
      <c r="B83" s="16">
        <v>-16820.7</v>
      </c>
      <c r="C83" s="16">
        <v>-6581.8</v>
      </c>
      <c r="D83" s="16"/>
      <c r="E83" s="16"/>
      <c r="F83" s="16">
        <f>SUM(A83:E83)</f>
        <v>2933658.3</v>
      </c>
      <c r="G83" s="16"/>
      <c r="H83" s="16">
        <f>F83+G83</f>
        <v>2933658.3</v>
      </c>
      <c r="I83" s="24" t="s">
        <v>50</v>
      </c>
      <c r="J83" s="40" t="s">
        <v>128</v>
      </c>
      <c r="K83" s="16"/>
      <c r="L83" s="16"/>
      <c r="M83" s="16"/>
      <c r="N83" s="16"/>
      <c r="O83" s="16"/>
      <c r="P83" s="16"/>
      <c r="R83" s="16"/>
    </row>
    <row r="84" spans="1:19">
      <c r="F84" s="16"/>
      <c r="G84" s="16"/>
      <c r="H84" s="16"/>
      <c r="I84" s="24" t="s">
        <v>33</v>
      </c>
      <c r="J84" s="40" t="s">
        <v>179</v>
      </c>
      <c r="K84" s="16">
        <v>349517.5</v>
      </c>
      <c r="L84" s="16">
        <v>680.1</v>
      </c>
      <c r="M84" s="16">
        <v>16654.5</v>
      </c>
      <c r="N84" s="16">
        <v>0</v>
      </c>
      <c r="O84" s="16">
        <v>0</v>
      </c>
      <c r="P84" s="16">
        <f>SUM(K84:O84)</f>
        <v>366852.1</v>
      </c>
      <c r="Q84" s="16">
        <v>7393.5</v>
      </c>
      <c r="R84" s="16">
        <f>P84+Q84</f>
        <v>374245.6</v>
      </c>
    </row>
    <row r="85" spans="1:19">
      <c r="I85" s="24" t="s">
        <v>34</v>
      </c>
      <c r="J85" s="40" t="s">
        <v>180</v>
      </c>
      <c r="K85" s="16">
        <v>23235.4</v>
      </c>
      <c r="L85" s="16">
        <v>0</v>
      </c>
      <c r="M85" s="16">
        <v>244798.2</v>
      </c>
      <c r="N85" s="16">
        <v>0</v>
      </c>
      <c r="O85" s="16">
        <v>0</v>
      </c>
      <c r="P85" s="16">
        <f>SUM(K85:O85)</f>
        <v>268033.60000000003</v>
      </c>
      <c r="Q85" s="16">
        <v>106212</v>
      </c>
      <c r="R85" s="16">
        <f>P85+Q85</f>
        <v>374245.60000000003</v>
      </c>
      <c r="S85" s="41"/>
    </row>
    <row r="86" spans="1:19" ht="34.5">
      <c r="I86" s="24"/>
      <c r="J86" s="49" t="s">
        <v>184</v>
      </c>
      <c r="K86" s="16">
        <f>K79+K84-K85</f>
        <v>25319235.000000007</v>
      </c>
      <c r="L86" s="16">
        <f>L79+L84-L85</f>
        <v>208918.99999999936</v>
      </c>
      <c r="M86" s="16">
        <f>M79+M84-M85</f>
        <v>133160.69999999477</v>
      </c>
      <c r="N86" s="16">
        <f>N79+N84-N85</f>
        <v>-4208197.099999994</v>
      </c>
      <c r="O86" s="16">
        <f>O79+O84-O85</f>
        <v>-873629.49999999988</v>
      </c>
      <c r="P86" s="16">
        <f>SUM(K86:O86)</f>
        <v>20579488.100000009</v>
      </c>
      <c r="R86" s="16">
        <f>P86+Q86</f>
        <v>20579488.100000009</v>
      </c>
    </row>
    <row r="87" spans="1:19" s="55" customFormat="1" ht="22.5" customHeight="1">
      <c r="A87" s="20">
        <f>K86-A80</f>
        <v>7386973.6000000089</v>
      </c>
      <c r="B87" s="20">
        <f>L86-B80</f>
        <v>-35269.300000000629</v>
      </c>
      <c r="C87" s="20">
        <f>M86-C80</f>
        <v>-1938879.900000005</v>
      </c>
      <c r="D87" s="20">
        <f>N86-D80</f>
        <v>-6207472.6999999937</v>
      </c>
      <c r="E87" s="20">
        <f>O86-E80</f>
        <v>-901104.09999999986</v>
      </c>
      <c r="F87" s="20">
        <f>SUM(A87:E87)-F22</f>
        <v>-3320063.3999999566</v>
      </c>
      <c r="G87" s="20">
        <f>Q17-G14+Q45-G45+Q48-G48+Q54-G54+Q84-Q85</f>
        <v>3320063.4</v>
      </c>
      <c r="H87" s="20">
        <f>F87+G87</f>
        <v>4.3306499719619751E-8</v>
      </c>
      <c r="I87" s="53" t="s">
        <v>37</v>
      </c>
      <c r="J87" s="54" t="s">
        <v>181</v>
      </c>
      <c r="K87" s="21"/>
      <c r="L87" s="21"/>
      <c r="M87" s="21"/>
      <c r="N87" s="21"/>
      <c r="O87" s="21"/>
      <c r="P87" s="21"/>
      <c r="Q87" s="22"/>
      <c r="R87" s="23"/>
    </row>
  </sheetData>
  <mergeCells count="28">
    <mergeCell ref="A6:I6"/>
    <mergeCell ref="J6:R6"/>
    <mergeCell ref="H3:H4"/>
    <mergeCell ref="I3:I4"/>
    <mergeCell ref="J3:J4"/>
    <mergeCell ref="R3:R4"/>
    <mergeCell ref="A5:R5"/>
    <mergeCell ref="A25:R25"/>
    <mergeCell ref="A26:I26"/>
    <mergeCell ref="J26:R26"/>
    <mergeCell ref="A31:R31"/>
    <mergeCell ref="A32:I32"/>
    <mergeCell ref="J32:R32"/>
    <mergeCell ref="A42:R42"/>
    <mergeCell ref="A43:I43"/>
    <mergeCell ref="J43:R43"/>
    <mergeCell ref="A51:R51"/>
    <mergeCell ref="A52:I52"/>
    <mergeCell ref="J52:R52"/>
    <mergeCell ref="A77:R77"/>
    <mergeCell ref="A78:I78"/>
    <mergeCell ref="J78:R78"/>
    <mergeCell ref="A65:R65"/>
    <mergeCell ref="A66:I66"/>
    <mergeCell ref="J66:R66"/>
    <mergeCell ref="A70:R70"/>
    <mergeCell ref="A71:I71"/>
    <mergeCell ref="J71:R71"/>
  </mergeCells>
  <pageMargins left="0.11811023622047245" right="0.11811023622047245" top="0.15748031496062992" bottom="0.15748031496062992" header="0.31496062992125984" footer="0.31496062992125984"/>
  <pageSetup paperSize="9" scale="7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7"/>
  <sheetViews>
    <sheetView workbookViewId="0">
      <pane ySplit="4" topLeftCell="A5" activePane="bottomLeft" state="frozen"/>
      <selection pane="bottomLeft" activeCell="A23" sqref="A23"/>
    </sheetView>
  </sheetViews>
  <sheetFormatPr defaultRowHeight="15"/>
  <cols>
    <col min="1" max="1" width="11.7109375" style="18" customWidth="1"/>
    <col min="2" max="8" width="10.7109375" style="18" customWidth="1"/>
    <col min="9" max="9" width="6.140625" style="18" customWidth="1"/>
    <col min="10" max="10" width="22.85546875" style="78" customWidth="1"/>
    <col min="11" max="11" width="11.85546875" style="18" customWidth="1"/>
    <col min="12" max="13" width="10" style="18" customWidth="1"/>
    <col min="14" max="14" width="10.5703125" style="18" customWidth="1"/>
    <col min="15" max="15" width="10" style="18" customWidth="1"/>
    <col min="16" max="16" width="10.85546875" style="18" customWidth="1"/>
    <col min="17" max="17" width="10.140625" style="18" customWidth="1"/>
    <col min="18" max="18" width="11.28515625" style="18" customWidth="1"/>
    <col min="19" max="256" width="9.140625" style="37"/>
    <col min="257" max="257" width="11.7109375" style="37" customWidth="1"/>
    <col min="258" max="264" width="10.7109375" style="37" customWidth="1"/>
    <col min="265" max="265" width="6.140625" style="37" customWidth="1"/>
    <col min="266" max="266" width="22.85546875" style="37" customWidth="1"/>
    <col min="267" max="267" width="11.85546875" style="37" customWidth="1"/>
    <col min="268" max="269" width="10" style="37" customWidth="1"/>
    <col min="270" max="270" width="10.5703125" style="37" customWidth="1"/>
    <col min="271" max="271" width="10" style="37" customWidth="1"/>
    <col min="272" max="272" width="10.85546875" style="37" customWidth="1"/>
    <col min="273" max="273" width="10.140625" style="37" customWidth="1"/>
    <col min="274" max="274" width="11.28515625" style="37" customWidth="1"/>
    <col min="275" max="512" width="9.140625" style="37"/>
    <col min="513" max="513" width="11.7109375" style="37" customWidth="1"/>
    <col min="514" max="520" width="10.7109375" style="37" customWidth="1"/>
    <col min="521" max="521" width="6.140625" style="37" customWidth="1"/>
    <col min="522" max="522" width="22.85546875" style="37" customWidth="1"/>
    <col min="523" max="523" width="11.85546875" style="37" customWidth="1"/>
    <col min="524" max="525" width="10" style="37" customWidth="1"/>
    <col min="526" max="526" width="10.5703125" style="37" customWidth="1"/>
    <col min="527" max="527" width="10" style="37" customWidth="1"/>
    <col min="528" max="528" width="10.85546875" style="37" customWidth="1"/>
    <col min="529" max="529" width="10.140625" style="37" customWidth="1"/>
    <col min="530" max="530" width="11.28515625" style="37" customWidth="1"/>
    <col min="531" max="768" width="9.140625" style="37"/>
    <col min="769" max="769" width="11.7109375" style="37" customWidth="1"/>
    <col min="770" max="776" width="10.7109375" style="37" customWidth="1"/>
    <col min="777" max="777" width="6.140625" style="37" customWidth="1"/>
    <col min="778" max="778" width="22.85546875" style="37" customWidth="1"/>
    <col min="779" max="779" width="11.85546875" style="37" customWidth="1"/>
    <col min="780" max="781" width="10" style="37" customWidth="1"/>
    <col min="782" max="782" width="10.5703125" style="37" customWidth="1"/>
    <col min="783" max="783" width="10" style="37" customWidth="1"/>
    <col min="784" max="784" width="10.85546875" style="37" customWidth="1"/>
    <col min="785" max="785" width="10.140625" style="37" customWidth="1"/>
    <col min="786" max="786" width="11.28515625" style="37" customWidth="1"/>
    <col min="787" max="1024" width="9.140625" style="37"/>
    <col min="1025" max="1025" width="11.7109375" style="37" customWidth="1"/>
    <col min="1026" max="1032" width="10.7109375" style="37" customWidth="1"/>
    <col min="1033" max="1033" width="6.140625" style="37" customWidth="1"/>
    <col min="1034" max="1034" width="22.85546875" style="37" customWidth="1"/>
    <col min="1035" max="1035" width="11.85546875" style="37" customWidth="1"/>
    <col min="1036" max="1037" width="10" style="37" customWidth="1"/>
    <col min="1038" max="1038" width="10.5703125" style="37" customWidth="1"/>
    <col min="1039" max="1039" width="10" style="37" customWidth="1"/>
    <col min="1040" max="1040" width="10.85546875" style="37" customWidth="1"/>
    <col min="1041" max="1041" width="10.140625" style="37" customWidth="1"/>
    <col min="1042" max="1042" width="11.28515625" style="37" customWidth="1"/>
    <col min="1043" max="1280" width="9.140625" style="37"/>
    <col min="1281" max="1281" width="11.7109375" style="37" customWidth="1"/>
    <col min="1282" max="1288" width="10.7109375" style="37" customWidth="1"/>
    <col min="1289" max="1289" width="6.140625" style="37" customWidth="1"/>
    <col min="1290" max="1290" width="22.85546875" style="37" customWidth="1"/>
    <col min="1291" max="1291" width="11.85546875" style="37" customWidth="1"/>
    <col min="1292" max="1293" width="10" style="37" customWidth="1"/>
    <col min="1294" max="1294" width="10.5703125" style="37" customWidth="1"/>
    <col min="1295" max="1295" width="10" style="37" customWidth="1"/>
    <col min="1296" max="1296" width="10.85546875" style="37" customWidth="1"/>
    <col min="1297" max="1297" width="10.140625" style="37" customWidth="1"/>
    <col min="1298" max="1298" width="11.28515625" style="37" customWidth="1"/>
    <col min="1299" max="1536" width="9.140625" style="37"/>
    <col min="1537" max="1537" width="11.7109375" style="37" customWidth="1"/>
    <col min="1538" max="1544" width="10.7109375" style="37" customWidth="1"/>
    <col min="1545" max="1545" width="6.140625" style="37" customWidth="1"/>
    <col min="1546" max="1546" width="22.85546875" style="37" customWidth="1"/>
    <col min="1547" max="1547" width="11.85546875" style="37" customWidth="1"/>
    <col min="1548" max="1549" width="10" style="37" customWidth="1"/>
    <col min="1550" max="1550" width="10.5703125" style="37" customWidth="1"/>
    <col min="1551" max="1551" width="10" style="37" customWidth="1"/>
    <col min="1552" max="1552" width="10.85546875" style="37" customWidth="1"/>
    <col min="1553" max="1553" width="10.140625" style="37" customWidth="1"/>
    <col min="1554" max="1554" width="11.28515625" style="37" customWidth="1"/>
    <col min="1555" max="1792" width="9.140625" style="37"/>
    <col min="1793" max="1793" width="11.7109375" style="37" customWidth="1"/>
    <col min="1794" max="1800" width="10.7109375" style="37" customWidth="1"/>
    <col min="1801" max="1801" width="6.140625" style="37" customWidth="1"/>
    <col min="1802" max="1802" width="22.85546875" style="37" customWidth="1"/>
    <col min="1803" max="1803" width="11.85546875" style="37" customWidth="1"/>
    <col min="1804" max="1805" width="10" style="37" customWidth="1"/>
    <col min="1806" max="1806" width="10.5703125" style="37" customWidth="1"/>
    <col min="1807" max="1807" width="10" style="37" customWidth="1"/>
    <col min="1808" max="1808" width="10.85546875" style="37" customWidth="1"/>
    <col min="1809" max="1809" width="10.140625" style="37" customWidth="1"/>
    <col min="1810" max="1810" width="11.28515625" style="37" customWidth="1"/>
    <col min="1811" max="2048" width="9.140625" style="37"/>
    <col min="2049" max="2049" width="11.7109375" style="37" customWidth="1"/>
    <col min="2050" max="2056" width="10.7109375" style="37" customWidth="1"/>
    <col min="2057" max="2057" width="6.140625" style="37" customWidth="1"/>
    <col min="2058" max="2058" width="22.85546875" style="37" customWidth="1"/>
    <col min="2059" max="2059" width="11.85546875" style="37" customWidth="1"/>
    <col min="2060" max="2061" width="10" style="37" customWidth="1"/>
    <col min="2062" max="2062" width="10.5703125" style="37" customWidth="1"/>
    <col min="2063" max="2063" width="10" style="37" customWidth="1"/>
    <col min="2064" max="2064" width="10.85546875" style="37" customWidth="1"/>
    <col min="2065" max="2065" width="10.140625" style="37" customWidth="1"/>
    <col min="2066" max="2066" width="11.28515625" style="37" customWidth="1"/>
    <col min="2067" max="2304" width="9.140625" style="37"/>
    <col min="2305" max="2305" width="11.7109375" style="37" customWidth="1"/>
    <col min="2306" max="2312" width="10.7109375" style="37" customWidth="1"/>
    <col min="2313" max="2313" width="6.140625" style="37" customWidth="1"/>
    <col min="2314" max="2314" width="22.85546875" style="37" customWidth="1"/>
    <col min="2315" max="2315" width="11.85546875" style="37" customWidth="1"/>
    <col min="2316" max="2317" width="10" style="37" customWidth="1"/>
    <col min="2318" max="2318" width="10.5703125" style="37" customWidth="1"/>
    <col min="2319" max="2319" width="10" style="37" customWidth="1"/>
    <col min="2320" max="2320" width="10.85546875" style="37" customWidth="1"/>
    <col min="2321" max="2321" width="10.140625" style="37" customWidth="1"/>
    <col min="2322" max="2322" width="11.28515625" style="37" customWidth="1"/>
    <col min="2323" max="2560" width="9.140625" style="37"/>
    <col min="2561" max="2561" width="11.7109375" style="37" customWidth="1"/>
    <col min="2562" max="2568" width="10.7109375" style="37" customWidth="1"/>
    <col min="2569" max="2569" width="6.140625" style="37" customWidth="1"/>
    <col min="2570" max="2570" width="22.85546875" style="37" customWidth="1"/>
    <col min="2571" max="2571" width="11.85546875" style="37" customWidth="1"/>
    <col min="2572" max="2573" width="10" style="37" customWidth="1"/>
    <col min="2574" max="2574" width="10.5703125" style="37" customWidth="1"/>
    <col min="2575" max="2575" width="10" style="37" customWidth="1"/>
    <col min="2576" max="2576" width="10.85546875" style="37" customWidth="1"/>
    <col min="2577" max="2577" width="10.140625" style="37" customWidth="1"/>
    <col min="2578" max="2578" width="11.28515625" style="37" customWidth="1"/>
    <col min="2579" max="2816" width="9.140625" style="37"/>
    <col min="2817" max="2817" width="11.7109375" style="37" customWidth="1"/>
    <col min="2818" max="2824" width="10.7109375" style="37" customWidth="1"/>
    <col min="2825" max="2825" width="6.140625" style="37" customWidth="1"/>
    <col min="2826" max="2826" width="22.85546875" style="37" customWidth="1"/>
    <col min="2827" max="2827" width="11.85546875" style="37" customWidth="1"/>
    <col min="2828" max="2829" width="10" style="37" customWidth="1"/>
    <col min="2830" max="2830" width="10.5703125" style="37" customWidth="1"/>
    <col min="2831" max="2831" width="10" style="37" customWidth="1"/>
    <col min="2832" max="2832" width="10.85546875" style="37" customWidth="1"/>
    <col min="2833" max="2833" width="10.140625" style="37" customWidth="1"/>
    <col min="2834" max="2834" width="11.28515625" style="37" customWidth="1"/>
    <col min="2835" max="3072" width="9.140625" style="37"/>
    <col min="3073" max="3073" width="11.7109375" style="37" customWidth="1"/>
    <col min="3074" max="3080" width="10.7109375" style="37" customWidth="1"/>
    <col min="3081" max="3081" width="6.140625" style="37" customWidth="1"/>
    <col min="3082" max="3082" width="22.85546875" style="37" customWidth="1"/>
    <col min="3083" max="3083" width="11.85546875" style="37" customWidth="1"/>
    <col min="3084" max="3085" width="10" style="37" customWidth="1"/>
    <col min="3086" max="3086" width="10.5703125" style="37" customWidth="1"/>
    <col min="3087" max="3087" width="10" style="37" customWidth="1"/>
    <col min="3088" max="3088" width="10.85546875" style="37" customWidth="1"/>
    <col min="3089" max="3089" width="10.140625" style="37" customWidth="1"/>
    <col min="3090" max="3090" width="11.28515625" style="37" customWidth="1"/>
    <col min="3091" max="3328" width="9.140625" style="37"/>
    <col min="3329" max="3329" width="11.7109375" style="37" customWidth="1"/>
    <col min="3330" max="3336" width="10.7109375" style="37" customWidth="1"/>
    <col min="3337" max="3337" width="6.140625" style="37" customWidth="1"/>
    <col min="3338" max="3338" width="22.85546875" style="37" customWidth="1"/>
    <col min="3339" max="3339" width="11.85546875" style="37" customWidth="1"/>
    <col min="3340" max="3341" width="10" style="37" customWidth="1"/>
    <col min="3342" max="3342" width="10.5703125" style="37" customWidth="1"/>
    <col min="3343" max="3343" width="10" style="37" customWidth="1"/>
    <col min="3344" max="3344" width="10.85546875" style="37" customWidth="1"/>
    <col min="3345" max="3345" width="10.140625" style="37" customWidth="1"/>
    <col min="3346" max="3346" width="11.28515625" style="37" customWidth="1"/>
    <col min="3347" max="3584" width="9.140625" style="37"/>
    <col min="3585" max="3585" width="11.7109375" style="37" customWidth="1"/>
    <col min="3586" max="3592" width="10.7109375" style="37" customWidth="1"/>
    <col min="3593" max="3593" width="6.140625" style="37" customWidth="1"/>
    <col min="3594" max="3594" width="22.85546875" style="37" customWidth="1"/>
    <col min="3595" max="3595" width="11.85546875" style="37" customWidth="1"/>
    <col min="3596" max="3597" width="10" style="37" customWidth="1"/>
    <col min="3598" max="3598" width="10.5703125" style="37" customWidth="1"/>
    <col min="3599" max="3599" width="10" style="37" customWidth="1"/>
    <col min="3600" max="3600" width="10.85546875" style="37" customWidth="1"/>
    <col min="3601" max="3601" width="10.140625" style="37" customWidth="1"/>
    <col min="3602" max="3602" width="11.28515625" style="37" customWidth="1"/>
    <col min="3603" max="3840" width="9.140625" style="37"/>
    <col min="3841" max="3841" width="11.7109375" style="37" customWidth="1"/>
    <col min="3842" max="3848" width="10.7109375" style="37" customWidth="1"/>
    <col min="3849" max="3849" width="6.140625" style="37" customWidth="1"/>
    <col min="3850" max="3850" width="22.85546875" style="37" customWidth="1"/>
    <col min="3851" max="3851" width="11.85546875" style="37" customWidth="1"/>
    <col min="3852" max="3853" width="10" style="37" customWidth="1"/>
    <col min="3854" max="3854" width="10.5703125" style="37" customWidth="1"/>
    <col min="3855" max="3855" width="10" style="37" customWidth="1"/>
    <col min="3856" max="3856" width="10.85546875" style="37" customWidth="1"/>
    <col min="3857" max="3857" width="10.140625" style="37" customWidth="1"/>
    <col min="3858" max="3858" width="11.28515625" style="37" customWidth="1"/>
    <col min="3859" max="4096" width="9.140625" style="37"/>
    <col min="4097" max="4097" width="11.7109375" style="37" customWidth="1"/>
    <col min="4098" max="4104" width="10.7109375" style="37" customWidth="1"/>
    <col min="4105" max="4105" width="6.140625" style="37" customWidth="1"/>
    <col min="4106" max="4106" width="22.85546875" style="37" customWidth="1"/>
    <col min="4107" max="4107" width="11.85546875" style="37" customWidth="1"/>
    <col min="4108" max="4109" width="10" style="37" customWidth="1"/>
    <col min="4110" max="4110" width="10.5703125" style="37" customWidth="1"/>
    <col min="4111" max="4111" width="10" style="37" customWidth="1"/>
    <col min="4112" max="4112" width="10.85546875" style="37" customWidth="1"/>
    <col min="4113" max="4113" width="10.140625" style="37" customWidth="1"/>
    <col min="4114" max="4114" width="11.28515625" style="37" customWidth="1"/>
    <col min="4115" max="4352" width="9.140625" style="37"/>
    <col min="4353" max="4353" width="11.7109375" style="37" customWidth="1"/>
    <col min="4354" max="4360" width="10.7109375" style="37" customWidth="1"/>
    <col min="4361" max="4361" width="6.140625" style="37" customWidth="1"/>
    <col min="4362" max="4362" width="22.85546875" style="37" customWidth="1"/>
    <col min="4363" max="4363" width="11.85546875" style="37" customWidth="1"/>
    <col min="4364" max="4365" width="10" style="37" customWidth="1"/>
    <col min="4366" max="4366" width="10.5703125" style="37" customWidth="1"/>
    <col min="4367" max="4367" width="10" style="37" customWidth="1"/>
    <col min="4368" max="4368" width="10.85546875" style="37" customWidth="1"/>
    <col min="4369" max="4369" width="10.140625" style="37" customWidth="1"/>
    <col min="4370" max="4370" width="11.28515625" style="37" customWidth="1"/>
    <col min="4371" max="4608" width="9.140625" style="37"/>
    <col min="4609" max="4609" width="11.7109375" style="37" customWidth="1"/>
    <col min="4610" max="4616" width="10.7109375" style="37" customWidth="1"/>
    <col min="4617" max="4617" width="6.140625" style="37" customWidth="1"/>
    <col min="4618" max="4618" width="22.85546875" style="37" customWidth="1"/>
    <col min="4619" max="4619" width="11.85546875" style="37" customWidth="1"/>
    <col min="4620" max="4621" width="10" style="37" customWidth="1"/>
    <col min="4622" max="4622" width="10.5703125" style="37" customWidth="1"/>
    <col min="4623" max="4623" width="10" style="37" customWidth="1"/>
    <col min="4624" max="4624" width="10.85546875" style="37" customWidth="1"/>
    <col min="4625" max="4625" width="10.140625" style="37" customWidth="1"/>
    <col min="4626" max="4626" width="11.28515625" style="37" customWidth="1"/>
    <col min="4627" max="4864" width="9.140625" style="37"/>
    <col min="4865" max="4865" width="11.7109375" style="37" customWidth="1"/>
    <col min="4866" max="4872" width="10.7109375" style="37" customWidth="1"/>
    <col min="4873" max="4873" width="6.140625" style="37" customWidth="1"/>
    <col min="4874" max="4874" width="22.85546875" style="37" customWidth="1"/>
    <col min="4875" max="4875" width="11.85546875" style="37" customWidth="1"/>
    <col min="4876" max="4877" width="10" style="37" customWidth="1"/>
    <col min="4878" max="4878" width="10.5703125" style="37" customWidth="1"/>
    <col min="4879" max="4879" width="10" style="37" customWidth="1"/>
    <col min="4880" max="4880" width="10.85546875" style="37" customWidth="1"/>
    <col min="4881" max="4881" width="10.140625" style="37" customWidth="1"/>
    <col min="4882" max="4882" width="11.28515625" style="37" customWidth="1"/>
    <col min="4883" max="5120" width="9.140625" style="37"/>
    <col min="5121" max="5121" width="11.7109375" style="37" customWidth="1"/>
    <col min="5122" max="5128" width="10.7109375" style="37" customWidth="1"/>
    <col min="5129" max="5129" width="6.140625" style="37" customWidth="1"/>
    <col min="5130" max="5130" width="22.85546875" style="37" customWidth="1"/>
    <col min="5131" max="5131" width="11.85546875" style="37" customWidth="1"/>
    <col min="5132" max="5133" width="10" style="37" customWidth="1"/>
    <col min="5134" max="5134" width="10.5703125" style="37" customWidth="1"/>
    <col min="5135" max="5135" width="10" style="37" customWidth="1"/>
    <col min="5136" max="5136" width="10.85546875" style="37" customWidth="1"/>
    <col min="5137" max="5137" width="10.140625" style="37" customWidth="1"/>
    <col min="5138" max="5138" width="11.28515625" style="37" customWidth="1"/>
    <col min="5139" max="5376" width="9.140625" style="37"/>
    <col min="5377" max="5377" width="11.7109375" style="37" customWidth="1"/>
    <col min="5378" max="5384" width="10.7109375" style="37" customWidth="1"/>
    <col min="5385" max="5385" width="6.140625" style="37" customWidth="1"/>
    <col min="5386" max="5386" width="22.85546875" style="37" customWidth="1"/>
    <col min="5387" max="5387" width="11.85546875" style="37" customWidth="1"/>
    <col min="5388" max="5389" width="10" style="37" customWidth="1"/>
    <col min="5390" max="5390" width="10.5703125" style="37" customWidth="1"/>
    <col min="5391" max="5391" width="10" style="37" customWidth="1"/>
    <col min="5392" max="5392" width="10.85546875" style="37" customWidth="1"/>
    <col min="5393" max="5393" width="10.140625" style="37" customWidth="1"/>
    <col min="5394" max="5394" width="11.28515625" style="37" customWidth="1"/>
    <col min="5395" max="5632" width="9.140625" style="37"/>
    <col min="5633" max="5633" width="11.7109375" style="37" customWidth="1"/>
    <col min="5634" max="5640" width="10.7109375" style="37" customWidth="1"/>
    <col min="5641" max="5641" width="6.140625" style="37" customWidth="1"/>
    <col min="5642" max="5642" width="22.85546875" style="37" customWidth="1"/>
    <col min="5643" max="5643" width="11.85546875" style="37" customWidth="1"/>
    <col min="5644" max="5645" width="10" style="37" customWidth="1"/>
    <col min="5646" max="5646" width="10.5703125" style="37" customWidth="1"/>
    <col min="5647" max="5647" width="10" style="37" customWidth="1"/>
    <col min="5648" max="5648" width="10.85546875" style="37" customWidth="1"/>
    <col min="5649" max="5649" width="10.140625" style="37" customWidth="1"/>
    <col min="5650" max="5650" width="11.28515625" style="37" customWidth="1"/>
    <col min="5651" max="5888" width="9.140625" style="37"/>
    <col min="5889" max="5889" width="11.7109375" style="37" customWidth="1"/>
    <col min="5890" max="5896" width="10.7109375" style="37" customWidth="1"/>
    <col min="5897" max="5897" width="6.140625" style="37" customWidth="1"/>
    <col min="5898" max="5898" width="22.85546875" style="37" customWidth="1"/>
    <col min="5899" max="5899" width="11.85546875" style="37" customWidth="1"/>
    <col min="5900" max="5901" width="10" style="37" customWidth="1"/>
    <col min="5902" max="5902" width="10.5703125" style="37" customWidth="1"/>
    <col min="5903" max="5903" width="10" style="37" customWidth="1"/>
    <col min="5904" max="5904" width="10.85546875" style="37" customWidth="1"/>
    <col min="5905" max="5905" width="10.140625" style="37" customWidth="1"/>
    <col min="5906" max="5906" width="11.28515625" style="37" customWidth="1"/>
    <col min="5907" max="6144" width="9.140625" style="37"/>
    <col min="6145" max="6145" width="11.7109375" style="37" customWidth="1"/>
    <col min="6146" max="6152" width="10.7109375" style="37" customWidth="1"/>
    <col min="6153" max="6153" width="6.140625" style="37" customWidth="1"/>
    <col min="6154" max="6154" width="22.85546875" style="37" customWidth="1"/>
    <col min="6155" max="6155" width="11.85546875" style="37" customWidth="1"/>
    <col min="6156" max="6157" width="10" style="37" customWidth="1"/>
    <col min="6158" max="6158" width="10.5703125" style="37" customWidth="1"/>
    <col min="6159" max="6159" width="10" style="37" customWidth="1"/>
    <col min="6160" max="6160" width="10.85546875" style="37" customWidth="1"/>
    <col min="6161" max="6161" width="10.140625" style="37" customWidth="1"/>
    <col min="6162" max="6162" width="11.28515625" style="37" customWidth="1"/>
    <col min="6163" max="6400" width="9.140625" style="37"/>
    <col min="6401" max="6401" width="11.7109375" style="37" customWidth="1"/>
    <col min="6402" max="6408" width="10.7109375" style="37" customWidth="1"/>
    <col min="6409" max="6409" width="6.140625" style="37" customWidth="1"/>
    <col min="6410" max="6410" width="22.85546875" style="37" customWidth="1"/>
    <col min="6411" max="6411" width="11.85546875" style="37" customWidth="1"/>
    <col min="6412" max="6413" width="10" style="37" customWidth="1"/>
    <col min="6414" max="6414" width="10.5703125" style="37" customWidth="1"/>
    <col min="6415" max="6415" width="10" style="37" customWidth="1"/>
    <col min="6416" max="6416" width="10.85546875" style="37" customWidth="1"/>
    <col min="6417" max="6417" width="10.140625" style="37" customWidth="1"/>
    <col min="6418" max="6418" width="11.28515625" style="37" customWidth="1"/>
    <col min="6419" max="6656" width="9.140625" style="37"/>
    <col min="6657" max="6657" width="11.7109375" style="37" customWidth="1"/>
    <col min="6658" max="6664" width="10.7109375" style="37" customWidth="1"/>
    <col min="6665" max="6665" width="6.140625" style="37" customWidth="1"/>
    <col min="6666" max="6666" width="22.85546875" style="37" customWidth="1"/>
    <col min="6667" max="6667" width="11.85546875" style="37" customWidth="1"/>
    <col min="6668" max="6669" width="10" style="37" customWidth="1"/>
    <col min="6670" max="6670" width="10.5703125" style="37" customWidth="1"/>
    <col min="6671" max="6671" width="10" style="37" customWidth="1"/>
    <col min="6672" max="6672" width="10.85546875" style="37" customWidth="1"/>
    <col min="6673" max="6673" width="10.140625" style="37" customWidth="1"/>
    <col min="6674" max="6674" width="11.28515625" style="37" customWidth="1"/>
    <col min="6675" max="6912" width="9.140625" style="37"/>
    <col min="6913" max="6913" width="11.7109375" style="37" customWidth="1"/>
    <col min="6914" max="6920" width="10.7109375" style="37" customWidth="1"/>
    <col min="6921" max="6921" width="6.140625" style="37" customWidth="1"/>
    <col min="6922" max="6922" width="22.85546875" style="37" customWidth="1"/>
    <col min="6923" max="6923" width="11.85546875" style="37" customWidth="1"/>
    <col min="6924" max="6925" width="10" style="37" customWidth="1"/>
    <col min="6926" max="6926" width="10.5703125" style="37" customWidth="1"/>
    <col min="6927" max="6927" width="10" style="37" customWidth="1"/>
    <col min="6928" max="6928" width="10.85546875" style="37" customWidth="1"/>
    <col min="6929" max="6929" width="10.140625" style="37" customWidth="1"/>
    <col min="6930" max="6930" width="11.28515625" style="37" customWidth="1"/>
    <col min="6931" max="7168" width="9.140625" style="37"/>
    <col min="7169" max="7169" width="11.7109375" style="37" customWidth="1"/>
    <col min="7170" max="7176" width="10.7109375" style="37" customWidth="1"/>
    <col min="7177" max="7177" width="6.140625" style="37" customWidth="1"/>
    <col min="7178" max="7178" width="22.85546875" style="37" customWidth="1"/>
    <col min="7179" max="7179" width="11.85546875" style="37" customWidth="1"/>
    <col min="7180" max="7181" width="10" style="37" customWidth="1"/>
    <col min="7182" max="7182" width="10.5703125" style="37" customWidth="1"/>
    <col min="7183" max="7183" width="10" style="37" customWidth="1"/>
    <col min="7184" max="7184" width="10.85546875" style="37" customWidth="1"/>
    <col min="7185" max="7185" width="10.140625" style="37" customWidth="1"/>
    <col min="7186" max="7186" width="11.28515625" style="37" customWidth="1"/>
    <col min="7187" max="7424" width="9.140625" style="37"/>
    <col min="7425" max="7425" width="11.7109375" style="37" customWidth="1"/>
    <col min="7426" max="7432" width="10.7109375" style="37" customWidth="1"/>
    <col min="7433" max="7433" width="6.140625" style="37" customWidth="1"/>
    <col min="7434" max="7434" width="22.85546875" style="37" customWidth="1"/>
    <col min="7435" max="7435" width="11.85546875" style="37" customWidth="1"/>
    <col min="7436" max="7437" width="10" style="37" customWidth="1"/>
    <col min="7438" max="7438" width="10.5703125" style="37" customWidth="1"/>
    <col min="7439" max="7439" width="10" style="37" customWidth="1"/>
    <col min="7440" max="7440" width="10.85546875" style="37" customWidth="1"/>
    <col min="7441" max="7441" width="10.140625" style="37" customWidth="1"/>
    <col min="7442" max="7442" width="11.28515625" style="37" customWidth="1"/>
    <col min="7443" max="7680" width="9.140625" style="37"/>
    <col min="7681" max="7681" width="11.7109375" style="37" customWidth="1"/>
    <col min="7682" max="7688" width="10.7109375" style="37" customWidth="1"/>
    <col min="7689" max="7689" width="6.140625" style="37" customWidth="1"/>
    <col min="7690" max="7690" width="22.85546875" style="37" customWidth="1"/>
    <col min="7691" max="7691" width="11.85546875" style="37" customWidth="1"/>
    <col min="7692" max="7693" width="10" style="37" customWidth="1"/>
    <col min="7694" max="7694" width="10.5703125" style="37" customWidth="1"/>
    <col min="7695" max="7695" width="10" style="37" customWidth="1"/>
    <col min="7696" max="7696" width="10.85546875" style="37" customWidth="1"/>
    <col min="7697" max="7697" width="10.140625" style="37" customWidth="1"/>
    <col min="7698" max="7698" width="11.28515625" style="37" customWidth="1"/>
    <col min="7699" max="7936" width="9.140625" style="37"/>
    <col min="7937" max="7937" width="11.7109375" style="37" customWidth="1"/>
    <col min="7938" max="7944" width="10.7109375" style="37" customWidth="1"/>
    <col min="7945" max="7945" width="6.140625" style="37" customWidth="1"/>
    <col min="7946" max="7946" width="22.85546875" style="37" customWidth="1"/>
    <col min="7947" max="7947" width="11.85546875" style="37" customWidth="1"/>
    <col min="7948" max="7949" width="10" style="37" customWidth="1"/>
    <col min="7950" max="7950" width="10.5703125" style="37" customWidth="1"/>
    <col min="7951" max="7951" width="10" style="37" customWidth="1"/>
    <col min="7952" max="7952" width="10.85546875" style="37" customWidth="1"/>
    <col min="7953" max="7953" width="10.140625" style="37" customWidth="1"/>
    <col min="7954" max="7954" width="11.28515625" style="37" customWidth="1"/>
    <col min="7955" max="8192" width="9.140625" style="37"/>
    <col min="8193" max="8193" width="11.7109375" style="37" customWidth="1"/>
    <col min="8194" max="8200" width="10.7109375" style="37" customWidth="1"/>
    <col min="8201" max="8201" width="6.140625" style="37" customWidth="1"/>
    <col min="8202" max="8202" width="22.85546875" style="37" customWidth="1"/>
    <col min="8203" max="8203" width="11.85546875" style="37" customWidth="1"/>
    <col min="8204" max="8205" width="10" style="37" customWidth="1"/>
    <col min="8206" max="8206" width="10.5703125" style="37" customWidth="1"/>
    <col min="8207" max="8207" width="10" style="37" customWidth="1"/>
    <col min="8208" max="8208" width="10.85546875" style="37" customWidth="1"/>
    <col min="8209" max="8209" width="10.140625" style="37" customWidth="1"/>
    <col min="8210" max="8210" width="11.28515625" style="37" customWidth="1"/>
    <col min="8211" max="8448" width="9.140625" style="37"/>
    <col min="8449" max="8449" width="11.7109375" style="37" customWidth="1"/>
    <col min="8450" max="8456" width="10.7109375" style="37" customWidth="1"/>
    <col min="8457" max="8457" width="6.140625" style="37" customWidth="1"/>
    <col min="8458" max="8458" width="22.85546875" style="37" customWidth="1"/>
    <col min="8459" max="8459" width="11.85546875" style="37" customWidth="1"/>
    <col min="8460" max="8461" width="10" style="37" customWidth="1"/>
    <col min="8462" max="8462" width="10.5703125" style="37" customWidth="1"/>
    <col min="8463" max="8463" width="10" style="37" customWidth="1"/>
    <col min="8464" max="8464" width="10.85546875" style="37" customWidth="1"/>
    <col min="8465" max="8465" width="10.140625" style="37" customWidth="1"/>
    <col min="8466" max="8466" width="11.28515625" style="37" customWidth="1"/>
    <col min="8467" max="8704" width="9.140625" style="37"/>
    <col min="8705" max="8705" width="11.7109375" style="37" customWidth="1"/>
    <col min="8706" max="8712" width="10.7109375" style="37" customWidth="1"/>
    <col min="8713" max="8713" width="6.140625" style="37" customWidth="1"/>
    <col min="8714" max="8714" width="22.85546875" style="37" customWidth="1"/>
    <col min="8715" max="8715" width="11.85546875" style="37" customWidth="1"/>
    <col min="8716" max="8717" width="10" style="37" customWidth="1"/>
    <col min="8718" max="8718" width="10.5703125" style="37" customWidth="1"/>
    <col min="8719" max="8719" width="10" style="37" customWidth="1"/>
    <col min="8720" max="8720" width="10.85546875" style="37" customWidth="1"/>
    <col min="8721" max="8721" width="10.140625" style="37" customWidth="1"/>
    <col min="8722" max="8722" width="11.28515625" style="37" customWidth="1"/>
    <col min="8723" max="8960" width="9.140625" style="37"/>
    <col min="8961" max="8961" width="11.7109375" style="37" customWidth="1"/>
    <col min="8962" max="8968" width="10.7109375" style="37" customWidth="1"/>
    <col min="8969" max="8969" width="6.140625" style="37" customWidth="1"/>
    <col min="8970" max="8970" width="22.85546875" style="37" customWidth="1"/>
    <col min="8971" max="8971" width="11.85546875" style="37" customWidth="1"/>
    <col min="8972" max="8973" width="10" style="37" customWidth="1"/>
    <col min="8974" max="8974" width="10.5703125" style="37" customWidth="1"/>
    <col min="8975" max="8975" width="10" style="37" customWidth="1"/>
    <col min="8976" max="8976" width="10.85546875" style="37" customWidth="1"/>
    <col min="8977" max="8977" width="10.140625" style="37" customWidth="1"/>
    <col min="8978" max="8978" width="11.28515625" style="37" customWidth="1"/>
    <col min="8979" max="9216" width="9.140625" style="37"/>
    <col min="9217" max="9217" width="11.7109375" style="37" customWidth="1"/>
    <col min="9218" max="9224" width="10.7109375" style="37" customWidth="1"/>
    <col min="9225" max="9225" width="6.140625" style="37" customWidth="1"/>
    <col min="9226" max="9226" width="22.85546875" style="37" customWidth="1"/>
    <col min="9227" max="9227" width="11.85546875" style="37" customWidth="1"/>
    <col min="9228" max="9229" width="10" style="37" customWidth="1"/>
    <col min="9230" max="9230" width="10.5703125" style="37" customWidth="1"/>
    <col min="9231" max="9231" width="10" style="37" customWidth="1"/>
    <col min="9232" max="9232" width="10.85546875" style="37" customWidth="1"/>
    <col min="9233" max="9233" width="10.140625" style="37" customWidth="1"/>
    <col min="9234" max="9234" width="11.28515625" style="37" customWidth="1"/>
    <col min="9235" max="9472" width="9.140625" style="37"/>
    <col min="9473" max="9473" width="11.7109375" style="37" customWidth="1"/>
    <col min="9474" max="9480" width="10.7109375" style="37" customWidth="1"/>
    <col min="9481" max="9481" width="6.140625" style="37" customWidth="1"/>
    <col min="9482" max="9482" width="22.85546875" style="37" customWidth="1"/>
    <col min="9483" max="9483" width="11.85546875" style="37" customWidth="1"/>
    <col min="9484" max="9485" width="10" style="37" customWidth="1"/>
    <col min="9486" max="9486" width="10.5703125" style="37" customWidth="1"/>
    <col min="9487" max="9487" width="10" style="37" customWidth="1"/>
    <col min="9488" max="9488" width="10.85546875" style="37" customWidth="1"/>
    <col min="9489" max="9489" width="10.140625" style="37" customWidth="1"/>
    <col min="9490" max="9490" width="11.28515625" style="37" customWidth="1"/>
    <col min="9491" max="9728" width="9.140625" style="37"/>
    <col min="9729" max="9729" width="11.7109375" style="37" customWidth="1"/>
    <col min="9730" max="9736" width="10.7109375" style="37" customWidth="1"/>
    <col min="9737" max="9737" width="6.140625" style="37" customWidth="1"/>
    <col min="9738" max="9738" width="22.85546875" style="37" customWidth="1"/>
    <col min="9739" max="9739" width="11.85546875" style="37" customWidth="1"/>
    <col min="9740" max="9741" width="10" style="37" customWidth="1"/>
    <col min="9742" max="9742" width="10.5703125" style="37" customWidth="1"/>
    <col min="9743" max="9743" width="10" style="37" customWidth="1"/>
    <col min="9744" max="9744" width="10.85546875" style="37" customWidth="1"/>
    <col min="9745" max="9745" width="10.140625" style="37" customWidth="1"/>
    <col min="9746" max="9746" width="11.28515625" style="37" customWidth="1"/>
    <col min="9747" max="9984" width="9.140625" style="37"/>
    <col min="9985" max="9985" width="11.7109375" style="37" customWidth="1"/>
    <col min="9986" max="9992" width="10.7109375" style="37" customWidth="1"/>
    <col min="9993" max="9993" width="6.140625" style="37" customWidth="1"/>
    <col min="9994" max="9994" width="22.85546875" style="37" customWidth="1"/>
    <col min="9995" max="9995" width="11.85546875" style="37" customWidth="1"/>
    <col min="9996" max="9997" width="10" style="37" customWidth="1"/>
    <col min="9998" max="9998" width="10.5703125" style="37" customWidth="1"/>
    <col min="9999" max="9999" width="10" style="37" customWidth="1"/>
    <col min="10000" max="10000" width="10.85546875" style="37" customWidth="1"/>
    <col min="10001" max="10001" width="10.140625" style="37" customWidth="1"/>
    <col min="10002" max="10002" width="11.28515625" style="37" customWidth="1"/>
    <col min="10003" max="10240" width="9.140625" style="37"/>
    <col min="10241" max="10241" width="11.7109375" style="37" customWidth="1"/>
    <col min="10242" max="10248" width="10.7109375" style="37" customWidth="1"/>
    <col min="10249" max="10249" width="6.140625" style="37" customWidth="1"/>
    <col min="10250" max="10250" width="22.85546875" style="37" customWidth="1"/>
    <col min="10251" max="10251" width="11.85546875" style="37" customWidth="1"/>
    <col min="10252" max="10253" width="10" style="37" customWidth="1"/>
    <col min="10254" max="10254" width="10.5703125" style="37" customWidth="1"/>
    <col min="10255" max="10255" width="10" style="37" customWidth="1"/>
    <col min="10256" max="10256" width="10.85546875" style="37" customWidth="1"/>
    <col min="10257" max="10257" width="10.140625" style="37" customWidth="1"/>
    <col min="10258" max="10258" width="11.28515625" style="37" customWidth="1"/>
    <col min="10259" max="10496" width="9.140625" style="37"/>
    <col min="10497" max="10497" width="11.7109375" style="37" customWidth="1"/>
    <col min="10498" max="10504" width="10.7109375" style="37" customWidth="1"/>
    <col min="10505" max="10505" width="6.140625" style="37" customWidth="1"/>
    <col min="10506" max="10506" width="22.85546875" style="37" customWidth="1"/>
    <col min="10507" max="10507" width="11.85546875" style="37" customWidth="1"/>
    <col min="10508" max="10509" width="10" style="37" customWidth="1"/>
    <col min="10510" max="10510" width="10.5703125" style="37" customWidth="1"/>
    <col min="10511" max="10511" width="10" style="37" customWidth="1"/>
    <col min="10512" max="10512" width="10.85546875" style="37" customWidth="1"/>
    <col min="10513" max="10513" width="10.140625" style="37" customWidth="1"/>
    <col min="10514" max="10514" width="11.28515625" style="37" customWidth="1"/>
    <col min="10515" max="10752" width="9.140625" style="37"/>
    <col min="10753" max="10753" width="11.7109375" style="37" customWidth="1"/>
    <col min="10754" max="10760" width="10.7109375" style="37" customWidth="1"/>
    <col min="10761" max="10761" width="6.140625" style="37" customWidth="1"/>
    <col min="10762" max="10762" width="22.85546875" style="37" customWidth="1"/>
    <col min="10763" max="10763" width="11.85546875" style="37" customWidth="1"/>
    <col min="10764" max="10765" width="10" style="37" customWidth="1"/>
    <col min="10766" max="10766" width="10.5703125" style="37" customWidth="1"/>
    <col min="10767" max="10767" width="10" style="37" customWidth="1"/>
    <col min="10768" max="10768" width="10.85546875" style="37" customWidth="1"/>
    <col min="10769" max="10769" width="10.140625" style="37" customWidth="1"/>
    <col min="10770" max="10770" width="11.28515625" style="37" customWidth="1"/>
    <col min="10771" max="11008" width="9.140625" style="37"/>
    <col min="11009" max="11009" width="11.7109375" style="37" customWidth="1"/>
    <col min="11010" max="11016" width="10.7109375" style="37" customWidth="1"/>
    <col min="11017" max="11017" width="6.140625" style="37" customWidth="1"/>
    <col min="11018" max="11018" width="22.85546875" style="37" customWidth="1"/>
    <col min="11019" max="11019" width="11.85546875" style="37" customWidth="1"/>
    <col min="11020" max="11021" width="10" style="37" customWidth="1"/>
    <col min="11022" max="11022" width="10.5703125" style="37" customWidth="1"/>
    <col min="11023" max="11023" width="10" style="37" customWidth="1"/>
    <col min="11024" max="11024" width="10.85546875" style="37" customWidth="1"/>
    <col min="11025" max="11025" width="10.140625" style="37" customWidth="1"/>
    <col min="11026" max="11026" width="11.28515625" style="37" customWidth="1"/>
    <col min="11027" max="11264" width="9.140625" style="37"/>
    <col min="11265" max="11265" width="11.7109375" style="37" customWidth="1"/>
    <col min="11266" max="11272" width="10.7109375" style="37" customWidth="1"/>
    <col min="11273" max="11273" width="6.140625" style="37" customWidth="1"/>
    <col min="11274" max="11274" width="22.85546875" style="37" customWidth="1"/>
    <col min="11275" max="11275" width="11.85546875" style="37" customWidth="1"/>
    <col min="11276" max="11277" width="10" style="37" customWidth="1"/>
    <col min="11278" max="11278" width="10.5703125" style="37" customWidth="1"/>
    <col min="11279" max="11279" width="10" style="37" customWidth="1"/>
    <col min="11280" max="11280" width="10.85546875" style="37" customWidth="1"/>
    <col min="11281" max="11281" width="10.140625" style="37" customWidth="1"/>
    <col min="11282" max="11282" width="11.28515625" style="37" customWidth="1"/>
    <col min="11283" max="11520" width="9.140625" style="37"/>
    <col min="11521" max="11521" width="11.7109375" style="37" customWidth="1"/>
    <col min="11522" max="11528" width="10.7109375" style="37" customWidth="1"/>
    <col min="11529" max="11529" width="6.140625" style="37" customWidth="1"/>
    <col min="11530" max="11530" width="22.85546875" style="37" customWidth="1"/>
    <col min="11531" max="11531" width="11.85546875" style="37" customWidth="1"/>
    <col min="11532" max="11533" width="10" style="37" customWidth="1"/>
    <col min="11534" max="11534" width="10.5703125" style="37" customWidth="1"/>
    <col min="11535" max="11535" width="10" style="37" customWidth="1"/>
    <col min="11536" max="11536" width="10.85546875" style="37" customWidth="1"/>
    <col min="11537" max="11537" width="10.140625" style="37" customWidth="1"/>
    <col min="11538" max="11538" width="11.28515625" style="37" customWidth="1"/>
    <col min="11539" max="11776" width="9.140625" style="37"/>
    <col min="11777" max="11777" width="11.7109375" style="37" customWidth="1"/>
    <col min="11778" max="11784" width="10.7109375" style="37" customWidth="1"/>
    <col min="11785" max="11785" width="6.140625" style="37" customWidth="1"/>
    <col min="11786" max="11786" width="22.85546875" style="37" customWidth="1"/>
    <col min="11787" max="11787" width="11.85546875" style="37" customWidth="1"/>
    <col min="11788" max="11789" width="10" style="37" customWidth="1"/>
    <col min="11790" max="11790" width="10.5703125" style="37" customWidth="1"/>
    <col min="11791" max="11791" width="10" style="37" customWidth="1"/>
    <col min="11792" max="11792" width="10.85546875" style="37" customWidth="1"/>
    <col min="11793" max="11793" width="10.140625" style="37" customWidth="1"/>
    <col min="11794" max="11794" width="11.28515625" style="37" customWidth="1"/>
    <col min="11795" max="12032" width="9.140625" style="37"/>
    <col min="12033" max="12033" width="11.7109375" style="37" customWidth="1"/>
    <col min="12034" max="12040" width="10.7109375" style="37" customWidth="1"/>
    <col min="12041" max="12041" width="6.140625" style="37" customWidth="1"/>
    <col min="12042" max="12042" width="22.85546875" style="37" customWidth="1"/>
    <col min="12043" max="12043" width="11.85546875" style="37" customWidth="1"/>
    <col min="12044" max="12045" width="10" style="37" customWidth="1"/>
    <col min="12046" max="12046" width="10.5703125" style="37" customWidth="1"/>
    <col min="12047" max="12047" width="10" style="37" customWidth="1"/>
    <col min="12048" max="12048" width="10.85546875" style="37" customWidth="1"/>
    <col min="12049" max="12049" width="10.140625" style="37" customWidth="1"/>
    <col min="12050" max="12050" width="11.28515625" style="37" customWidth="1"/>
    <col min="12051" max="12288" width="9.140625" style="37"/>
    <col min="12289" max="12289" width="11.7109375" style="37" customWidth="1"/>
    <col min="12290" max="12296" width="10.7109375" style="37" customWidth="1"/>
    <col min="12297" max="12297" width="6.140625" style="37" customWidth="1"/>
    <col min="12298" max="12298" width="22.85546875" style="37" customWidth="1"/>
    <col min="12299" max="12299" width="11.85546875" style="37" customWidth="1"/>
    <col min="12300" max="12301" width="10" style="37" customWidth="1"/>
    <col min="12302" max="12302" width="10.5703125" style="37" customWidth="1"/>
    <col min="12303" max="12303" width="10" style="37" customWidth="1"/>
    <col min="12304" max="12304" width="10.85546875" style="37" customWidth="1"/>
    <col min="12305" max="12305" width="10.140625" style="37" customWidth="1"/>
    <col min="12306" max="12306" width="11.28515625" style="37" customWidth="1"/>
    <col min="12307" max="12544" width="9.140625" style="37"/>
    <col min="12545" max="12545" width="11.7109375" style="37" customWidth="1"/>
    <col min="12546" max="12552" width="10.7109375" style="37" customWidth="1"/>
    <col min="12553" max="12553" width="6.140625" style="37" customWidth="1"/>
    <col min="12554" max="12554" width="22.85546875" style="37" customWidth="1"/>
    <col min="12555" max="12555" width="11.85546875" style="37" customWidth="1"/>
    <col min="12556" max="12557" width="10" style="37" customWidth="1"/>
    <col min="12558" max="12558" width="10.5703125" style="37" customWidth="1"/>
    <col min="12559" max="12559" width="10" style="37" customWidth="1"/>
    <col min="12560" max="12560" width="10.85546875" style="37" customWidth="1"/>
    <col min="12561" max="12561" width="10.140625" style="37" customWidth="1"/>
    <col min="12562" max="12562" width="11.28515625" style="37" customWidth="1"/>
    <col min="12563" max="12800" width="9.140625" style="37"/>
    <col min="12801" max="12801" width="11.7109375" style="37" customWidth="1"/>
    <col min="12802" max="12808" width="10.7109375" style="37" customWidth="1"/>
    <col min="12809" max="12809" width="6.140625" style="37" customWidth="1"/>
    <col min="12810" max="12810" width="22.85546875" style="37" customWidth="1"/>
    <col min="12811" max="12811" width="11.85546875" style="37" customWidth="1"/>
    <col min="12812" max="12813" width="10" style="37" customWidth="1"/>
    <col min="12814" max="12814" width="10.5703125" style="37" customWidth="1"/>
    <col min="12815" max="12815" width="10" style="37" customWidth="1"/>
    <col min="12816" max="12816" width="10.85546875" style="37" customWidth="1"/>
    <col min="12817" max="12817" width="10.140625" style="37" customWidth="1"/>
    <col min="12818" max="12818" width="11.28515625" style="37" customWidth="1"/>
    <col min="12819" max="13056" width="9.140625" style="37"/>
    <col min="13057" max="13057" width="11.7109375" style="37" customWidth="1"/>
    <col min="13058" max="13064" width="10.7109375" style="37" customWidth="1"/>
    <col min="13065" max="13065" width="6.140625" style="37" customWidth="1"/>
    <col min="13066" max="13066" width="22.85546875" style="37" customWidth="1"/>
    <col min="13067" max="13067" width="11.85546875" style="37" customWidth="1"/>
    <col min="13068" max="13069" width="10" style="37" customWidth="1"/>
    <col min="13070" max="13070" width="10.5703125" style="37" customWidth="1"/>
    <col min="13071" max="13071" width="10" style="37" customWidth="1"/>
    <col min="13072" max="13072" width="10.85546875" style="37" customWidth="1"/>
    <col min="13073" max="13073" width="10.140625" style="37" customWidth="1"/>
    <col min="13074" max="13074" width="11.28515625" style="37" customWidth="1"/>
    <col min="13075" max="13312" width="9.140625" style="37"/>
    <col min="13313" max="13313" width="11.7109375" style="37" customWidth="1"/>
    <col min="13314" max="13320" width="10.7109375" style="37" customWidth="1"/>
    <col min="13321" max="13321" width="6.140625" style="37" customWidth="1"/>
    <col min="13322" max="13322" width="22.85546875" style="37" customWidth="1"/>
    <col min="13323" max="13323" width="11.85546875" style="37" customWidth="1"/>
    <col min="13324" max="13325" width="10" style="37" customWidth="1"/>
    <col min="13326" max="13326" width="10.5703125" style="37" customWidth="1"/>
    <col min="13327" max="13327" width="10" style="37" customWidth="1"/>
    <col min="13328" max="13328" width="10.85546875" style="37" customWidth="1"/>
    <col min="13329" max="13329" width="10.140625" style="37" customWidth="1"/>
    <col min="13330" max="13330" width="11.28515625" style="37" customWidth="1"/>
    <col min="13331" max="13568" width="9.140625" style="37"/>
    <col min="13569" max="13569" width="11.7109375" style="37" customWidth="1"/>
    <col min="13570" max="13576" width="10.7109375" style="37" customWidth="1"/>
    <col min="13577" max="13577" width="6.140625" style="37" customWidth="1"/>
    <col min="13578" max="13578" width="22.85546875" style="37" customWidth="1"/>
    <col min="13579" max="13579" width="11.85546875" style="37" customWidth="1"/>
    <col min="13580" max="13581" width="10" style="37" customWidth="1"/>
    <col min="13582" max="13582" width="10.5703125" style="37" customWidth="1"/>
    <col min="13583" max="13583" width="10" style="37" customWidth="1"/>
    <col min="13584" max="13584" width="10.85546875" style="37" customWidth="1"/>
    <col min="13585" max="13585" width="10.140625" style="37" customWidth="1"/>
    <col min="13586" max="13586" width="11.28515625" style="37" customWidth="1"/>
    <col min="13587" max="13824" width="9.140625" style="37"/>
    <col min="13825" max="13825" width="11.7109375" style="37" customWidth="1"/>
    <col min="13826" max="13832" width="10.7109375" style="37" customWidth="1"/>
    <col min="13833" max="13833" width="6.140625" style="37" customWidth="1"/>
    <col min="13834" max="13834" width="22.85546875" style="37" customWidth="1"/>
    <col min="13835" max="13835" width="11.85546875" style="37" customWidth="1"/>
    <col min="13836" max="13837" width="10" style="37" customWidth="1"/>
    <col min="13838" max="13838" width="10.5703125" style="37" customWidth="1"/>
    <col min="13839" max="13839" width="10" style="37" customWidth="1"/>
    <col min="13840" max="13840" width="10.85546875" style="37" customWidth="1"/>
    <col min="13841" max="13841" width="10.140625" style="37" customWidth="1"/>
    <col min="13842" max="13842" width="11.28515625" style="37" customWidth="1"/>
    <col min="13843" max="14080" width="9.140625" style="37"/>
    <col min="14081" max="14081" width="11.7109375" style="37" customWidth="1"/>
    <col min="14082" max="14088" width="10.7109375" style="37" customWidth="1"/>
    <col min="14089" max="14089" width="6.140625" style="37" customWidth="1"/>
    <col min="14090" max="14090" width="22.85546875" style="37" customWidth="1"/>
    <col min="14091" max="14091" width="11.85546875" style="37" customWidth="1"/>
    <col min="14092" max="14093" width="10" style="37" customWidth="1"/>
    <col min="14094" max="14094" width="10.5703125" style="37" customWidth="1"/>
    <col min="14095" max="14095" width="10" style="37" customWidth="1"/>
    <col min="14096" max="14096" width="10.85546875" style="37" customWidth="1"/>
    <col min="14097" max="14097" width="10.140625" style="37" customWidth="1"/>
    <col min="14098" max="14098" width="11.28515625" style="37" customWidth="1"/>
    <col min="14099" max="14336" width="9.140625" style="37"/>
    <col min="14337" max="14337" width="11.7109375" style="37" customWidth="1"/>
    <col min="14338" max="14344" width="10.7109375" style="37" customWidth="1"/>
    <col min="14345" max="14345" width="6.140625" style="37" customWidth="1"/>
    <col min="14346" max="14346" width="22.85546875" style="37" customWidth="1"/>
    <col min="14347" max="14347" width="11.85546875" style="37" customWidth="1"/>
    <col min="14348" max="14349" width="10" style="37" customWidth="1"/>
    <col min="14350" max="14350" width="10.5703125" style="37" customWidth="1"/>
    <col min="14351" max="14351" width="10" style="37" customWidth="1"/>
    <col min="14352" max="14352" width="10.85546875" style="37" customWidth="1"/>
    <col min="14353" max="14353" width="10.140625" style="37" customWidth="1"/>
    <col min="14354" max="14354" width="11.28515625" style="37" customWidth="1"/>
    <col min="14355" max="14592" width="9.140625" style="37"/>
    <col min="14593" max="14593" width="11.7109375" style="37" customWidth="1"/>
    <col min="14594" max="14600" width="10.7109375" style="37" customWidth="1"/>
    <col min="14601" max="14601" width="6.140625" style="37" customWidth="1"/>
    <col min="14602" max="14602" width="22.85546875" style="37" customWidth="1"/>
    <col min="14603" max="14603" width="11.85546875" style="37" customWidth="1"/>
    <col min="14604" max="14605" width="10" style="37" customWidth="1"/>
    <col min="14606" max="14606" width="10.5703125" style="37" customWidth="1"/>
    <col min="14607" max="14607" width="10" style="37" customWidth="1"/>
    <col min="14608" max="14608" width="10.85546875" style="37" customWidth="1"/>
    <col min="14609" max="14609" width="10.140625" style="37" customWidth="1"/>
    <col min="14610" max="14610" width="11.28515625" style="37" customWidth="1"/>
    <col min="14611" max="14848" width="9.140625" style="37"/>
    <col min="14849" max="14849" width="11.7109375" style="37" customWidth="1"/>
    <col min="14850" max="14856" width="10.7109375" style="37" customWidth="1"/>
    <col min="14857" max="14857" width="6.140625" style="37" customWidth="1"/>
    <col min="14858" max="14858" width="22.85546875" style="37" customWidth="1"/>
    <col min="14859" max="14859" width="11.85546875" style="37" customWidth="1"/>
    <col min="14860" max="14861" width="10" style="37" customWidth="1"/>
    <col min="14862" max="14862" width="10.5703125" style="37" customWidth="1"/>
    <col min="14863" max="14863" width="10" style="37" customWidth="1"/>
    <col min="14864" max="14864" width="10.85546875" style="37" customWidth="1"/>
    <col min="14865" max="14865" width="10.140625" style="37" customWidth="1"/>
    <col min="14866" max="14866" width="11.28515625" style="37" customWidth="1"/>
    <col min="14867" max="15104" width="9.140625" style="37"/>
    <col min="15105" max="15105" width="11.7109375" style="37" customWidth="1"/>
    <col min="15106" max="15112" width="10.7109375" style="37" customWidth="1"/>
    <col min="15113" max="15113" width="6.140625" style="37" customWidth="1"/>
    <col min="15114" max="15114" width="22.85546875" style="37" customWidth="1"/>
    <col min="15115" max="15115" width="11.85546875" style="37" customWidth="1"/>
    <col min="15116" max="15117" width="10" style="37" customWidth="1"/>
    <col min="15118" max="15118" width="10.5703125" style="37" customWidth="1"/>
    <col min="15119" max="15119" width="10" style="37" customWidth="1"/>
    <col min="15120" max="15120" width="10.85546875" style="37" customWidth="1"/>
    <col min="15121" max="15121" width="10.140625" style="37" customWidth="1"/>
    <col min="15122" max="15122" width="11.28515625" style="37" customWidth="1"/>
    <col min="15123" max="15360" width="9.140625" style="37"/>
    <col min="15361" max="15361" width="11.7109375" style="37" customWidth="1"/>
    <col min="15362" max="15368" width="10.7109375" style="37" customWidth="1"/>
    <col min="15369" max="15369" width="6.140625" style="37" customWidth="1"/>
    <col min="15370" max="15370" width="22.85546875" style="37" customWidth="1"/>
    <col min="15371" max="15371" width="11.85546875" style="37" customWidth="1"/>
    <col min="15372" max="15373" width="10" style="37" customWidth="1"/>
    <col min="15374" max="15374" width="10.5703125" style="37" customWidth="1"/>
    <col min="15375" max="15375" width="10" style="37" customWidth="1"/>
    <col min="15376" max="15376" width="10.85546875" style="37" customWidth="1"/>
    <col min="15377" max="15377" width="10.140625" style="37" customWidth="1"/>
    <col min="15378" max="15378" width="11.28515625" style="37" customWidth="1"/>
    <col min="15379" max="15616" width="9.140625" style="37"/>
    <col min="15617" max="15617" width="11.7109375" style="37" customWidth="1"/>
    <col min="15618" max="15624" width="10.7109375" style="37" customWidth="1"/>
    <col min="15625" max="15625" width="6.140625" style="37" customWidth="1"/>
    <col min="15626" max="15626" width="22.85546875" style="37" customWidth="1"/>
    <col min="15627" max="15627" width="11.85546875" style="37" customWidth="1"/>
    <col min="15628" max="15629" width="10" style="37" customWidth="1"/>
    <col min="15630" max="15630" width="10.5703125" style="37" customWidth="1"/>
    <col min="15631" max="15631" width="10" style="37" customWidth="1"/>
    <col min="15632" max="15632" width="10.85546875" style="37" customWidth="1"/>
    <col min="15633" max="15633" width="10.140625" style="37" customWidth="1"/>
    <col min="15634" max="15634" width="11.28515625" style="37" customWidth="1"/>
    <col min="15635" max="15872" width="9.140625" style="37"/>
    <col min="15873" max="15873" width="11.7109375" style="37" customWidth="1"/>
    <col min="15874" max="15880" width="10.7109375" style="37" customWidth="1"/>
    <col min="15881" max="15881" width="6.140625" style="37" customWidth="1"/>
    <col min="15882" max="15882" width="22.85546875" style="37" customWidth="1"/>
    <col min="15883" max="15883" width="11.85546875" style="37" customWidth="1"/>
    <col min="15884" max="15885" width="10" style="37" customWidth="1"/>
    <col min="15886" max="15886" width="10.5703125" style="37" customWidth="1"/>
    <col min="15887" max="15887" width="10" style="37" customWidth="1"/>
    <col min="15888" max="15888" width="10.85546875" style="37" customWidth="1"/>
    <col min="15889" max="15889" width="10.140625" style="37" customWidth="1"/>
    <col min="15890" max="15890" width="11.28515625" style="37" customWidth="1"/>
    <col min="15891" max="16128" width="9.140625" style="37"/>
    <col min="16129" max="16129" width="11.7109375" style="37" customWidth="1"/>
    <col min="16130" max="16136" width="10.7109375" style="37" customWidth="1"/>
    <col min="16137" max="16137" width="6.140625" style="37" customWidth="1"/>
    <col min="16138" max="16138" width="22.85546875" style="37" customWidth="1"/>
    <col min="16139" max="16139" width="11.85546875" style="37" customWidth="1"/>
    <col min="16140" max="16141" width="10" style="37" customWidth="1"/>
    <col min="16142" max="16142" width="10.5703125" style="37" customWidth="1"/>
    <col min="16143" max="16143" width="10" style="37" customWidth="1"/>
    <col min="16144" max="16144" width="10.85546875" style="37" customWidth="1"/>
    <col min="16145" max="16145" width="10.140625" style="37" customWidth="1"/>
    <col min="16146" max="16146" width="11.28515625" style="37" customWidth="1"/>
    <col min="16147" max="16384" width="9.140625" style="37"/>
  </cols>
  <sheetData>
    <row r="1" spans="1:19">
      <c r="A1" s="36" t="s">
        <v>108</v>
      </c>
    </row>
    <row r="3" spans="1:19" ht="36"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81622815.5</v>
      </c>
      <c r="L7" s="16">
        <f>L27</f>
        <v>3804551.4</v>
      </c>
      <c r="M7" s="16">
        <f>M27</f>
        <v>8775787.3000000007</v>
      </c>
      <c r="N7" s="16">
        <f>N27</f>
        <v>14949125.6</v>
      </c>
      <c r="O7" s="16">
        <f>O27</f>
        <v>542566</v>
      </c>
      <c r="P7" s="16">
        <f>SUM(K7:O7)</f>
        <v>109694845.8</v>
      </c>
      <c r="Q7" s="16"/>
      <c r="R7" s="16">
        <f>P7+Q7</f>
        <v>109694845.8</v>
      </c>
      <c r="S7" s="41"/>
    </row>
    <row r="8" spans="1:19">
      <c r="A8" s="16">
        <f>A28</f>
        <v>30510862.699999999</v>
      </c>
      <c r="B8" s="16">
        <f>B28</f>
        <v>1428306.3</v>
      </c>
      <c r="C8" s="16">
        <f>C28</f>
        <v>5550221.5999999996</v>
      </c>
      <c r="D8" s="16">
        <f>D28</f>
        <v>5211262.3</v>
      </c>
      <c r="E8" s="16">
        <f>E28</f>
        <v>165957.79999999999</v>
      </c>
      <c r="F8" s="16">
        <f t="shared" ref="F8:F13" si="0">SUM(A8:E8)</f>
        <v>42866610.699999996</v>
      </c>
      <c r="G8" s="16"/>
      <c r="H8" s="16">
        <f t="shared" ref="H8:H16" si="1">F8+G8</f>
        <v>42866610.699999996</v>
      </c>
      <c r="I8" s="39" t="s">
        <v>15</v>
      </c>
      <c r="J8" s="40" t="s">
        <v>123</v>
      </c>
      <c r="K8" s="16"/>
      <c r="L8" s="16"/>
      <c r="M8" s="16"/>
      <c r="N8" s="16"/>
      <c r="O8" s="16"/>
      <c r="P8" s="16"/>
      <c r="Q8" s="16"/>
      <c r="R8" s="16"/>
      <c r="S8" s="41"/>
    </row>
    <row r="9" spans="1:19" ht="23.25">
      <c r="A9" s="16"/>
      <c r="B9" s="16"/>
      <c r="C9" s="16">
        <f>C10+C11</f>
        <v>9002130.9000000004</v>
      </c>
      <c r="D9" s="16">
        <f>D10+D11</f>
        <v>36660980.899999999</v>
      </c>
      <c r="E9" s="16">
        <f>E10+E11</f>
        <v>785758.5</v>
      </c>
      <c r="F9" s="16">
        <f t="shared" si="0"/>
        <v>46448870.299999997</v>
      </c>
      <c r="G9" s="16"/>
      <c r="H9" s="16">
        <f t="shared" si="1"/>
        <v>46448870.299999997</v>
      </c>
      <c r="I9" s="39" t="s">
        <v>31</v>
      </c>
      <c r="J9" s="40" t="s">
        <v>124</v>
      </c>
      <c r="K9" s="16"/>
      <c r="L9" s="16"/>
      <c r="M9" s="16"/>
      <c r="N9" s="16"/>
      <c r="O9" s="16"/>
      <c r="P9" s="16"/>
      <c r="Q9" s="16"/>
      <c r="R9" s="16"/>
    </row>
    <row r="10" spans="1:19" ht="23.25">
      <c r="A10" s="16"/>
      <c r="B10" s="16"/>
      <c r="C10" s="16">
        <v>4639415.9000000004</v>
      </c>
      <c r="D10" s="16">
        <v>36660980.899999999</v>
      </c>
      <c r="E10" s="16">
        <v>785758.5</v>
      </c>
      <c r="F10" s="16">
        <f t="shared" si="0"/>
        <v>42086155.299999997</v>
      </c>
      <c r="G10" s="16"/>
      <c r="H10" s="16">
        <f t="shared" si="1"/>
        <v>42086155.299999997</v>
      </c>
      <c r="I10" s="39"/>
      <c r="J10" s="42" t="s">
        <v>125</v>
      </c>
      <c r="K10" s="16"/>
      <c r="L10" s="16"/>
      <c r="M10" s="16"/>
      <c r="N10" s="16"/>
      <c r="O10" s="16"/>
      <c r="P10" s="16"/>
      <c r="Q10" s="16"/>
      <c r="R10" s="16"/>
    </row>
    <row r="11" spans="1:19" ht="23.25">
      <c r="A11" s="16"/>
      <c r="B11" s="16"/>
      <c r="C11" s="16">
        <v>4362715</v>
      </c>
      <c r="D11" s="16"/>
      <c r="E11" s="16"/>
      <c r="F11" s="16">
        <f t="shared" si="0"/>
        <v>4362715</v>
      </c>
      <c r="G11" s="16"/>
      <c r="H11" s="16">
        <f t="shared" si="1"/>
        <v>4362715</v>
      </c>
      <c r="I11" s="39"/>
      <c r="J11" s="42" t="s">
        <v>126</v>
      </c>
      <c r="K11" s="16"/>
      <c r="L11" s="16"/>
      <c r="M11" s="16"/>
      <c r="N11" s="16"/>
      <c r="O11" s="16"/>
      <c r="P11" s="16"/>
      <c r="Q11" s="16"/>
      <c r="R11" s="16"/>
    </row>
    <row r="12" spans="1:19">
      <c r="A12" s="16">
        <f>A81</f>
        <v>12771804.300000001</v>
      </c>
      <c r="B12" s="16">
        <f>B81</f>
        <v>464188.1</v>
      </c>
      <c r="C12" s="16">
        <f>C81</f>
        <v>2510056.2999999998</v>
      </c>
      <c r="D12" s="16">
        <f>D81</f>
        <v>1690865.8</v>
      </c>
      <c r="E12" s="16">
        <f>E81</f>
        <v>26525</v>
      </c>
      <c r="F12" s="16">
        <f t="shared" si="0"/>
        <v>17463439.5</v>
      </c>
      <c r="G12" s="16"/>
      <c r="H12" s="16">
        <f t="shared" si="1"/>
        <v>17463439.5</v>
      </c>
      <c r="I12" s="39" t="s">
        <v>35</v>
      </c>
      <c r="J12" s="40" t="s">
        <v>127</v>
      </c>
      <c r="K12" s="16"/>
      <c r="L12" s="16"/>
      <c r="M12" s="16"/>
      <c r="N12" s="16"/>
      <c r="O12" s="16"/>
      <c r="P12" s="16"/>
      <c r="Q12" s="16"/>
      <c r="R12" s="16"/>
    </row>
    <row r="13" spans="1:19" ht="23.25">
      <c r="A13" s="16">
        <f>A83</f>
        <v>2923552.8</v>
      </c>
      <c r="B13" s="16">
        <f>B83</f>
        <v>-33413.800000000003</v>
      </c>
      <c r="C13" s="16">
        <f>C83</f>
        <v>-1771.3</v>
      </c>
      <c r="D13" s="16">
        <f>D83</f>
        <v>0</v>
      </c>
      <c r="E13" s="16">
        <f>E83</f>
        <v>0</v>
      </c>
      <c r="F13" s="16">
        <f t="shared" si="0"/>
        <v>2888367.7</v>
      </c>
      <c r="G13" s="16"/>
      <c r="H13" s="16">
        <f t="shared" si="1"/>
        <v>2888367.7</v>
      </c>
      <c r="I13" s="43" t="s">
        <v>36</v>
      </c>
      <c r="J13" s="40" t="s">
        <v>128</v>
      </c>
      <c r="K13" s="16"/>
      <c r="L13" s="16"/>
      <c r="M13" s="16"/>
      <c r="N13" s="16"/>
      <c r="O13" s="16"/>
      <c r="P13" s="16"/>
      <c r="Q13" s="16"/>
      <c r="R13" s="16"/>
    </row>
    <row r="14" spans="1:19">
      <c r="A14" s="16"/>
      <c r="B14" s="16"/>
      <c r="C14" s="16"/>
      <c r="D14" s="16"/>
      <c r="E14" s="16"/>
      <c r="F14" s="16"/>
      <c r="G14" s="16">
        <f>SUM(G15:G16)</f>
        <v>21568377.5</v>
      </c>
      <c r="H14" s="16">
        <f t="shared" si="1"/>
        <v>21568377.5</v>
      </c>
      <c r="I14" s="39" t="s">
        <v>43</v>
      </c>
      <c r="J14" s="40" t="s">
        <v>129</v>
      </c>
      <c r="K14" s="16"/>
      <c r="L14" s="16"/>
      <c r="M14" s="16"/>
      <c r="N14" s="16"/>
      <c r="O14" s="16"/>
      <c r="P14" s="16"/>
      <c r="Q14" s="16"/>
      <c r="R14" s="16"/>
    </row>
    <row r="15" spans="1:19">
      <c r="A15" s="16"/>
      <c r="B15" s="16"/>
      <c r="C15" s="16"/>
      <c r="D15" s="16"/>
      <c r="E15" s="16"/>
      <c r="F15" s="16"/>
      <c r="G15" s="16">
        <v>19458565.800000001</v>
      </c>
      <c r="H15" s="16">
        <f t="shared" si="1"/>
        <v>19458565.800000001</v>
      </c>
      <c r="I15" s="39" t="s">
        <v>44</v>
      </c>
      <c r="J15" s="42" t="s">
        <v>130</v>
      </c>
      <c r="K15" s="16"/>
      <c r="L15" s="16"/>
      <c r="M15" s="16"/>
      <c r="N15" s="16"/>
      <c r="O15" s="16"/>
      <c r="P15" s="16"/>
      <c r="Q15" s="16"/>
      <c r="R15" s="16"/>
    </row>
    <row r="16" spans="1:19">
      <c r="A16" s="16"/>
      <c r="B16" s="16"/>
      <c r="C16" s="16"/>
      <c r="D16" s="16"/>
      <c r="E16" s="16"/>
      <c r="F16" s="16"/>
      <c r="G16" s="16">
        <v>2109811.7000000002</v>
      </c>
      <c r="H16" s="16">
        <f t="shared" si="1"/>
        <v>2109811.7000000002</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18720252.699999999</v>
      </c>
      <c r="R17" s="16">
        <f>P17+Q17</f>
        <v>18720252.699999999</v>
      </c>
    </row>
    <row r="18" spans="1:18">
      <c r="A18" s="16"/>
      <c r="B18" s="16"/>
      <c r="C18" s="16"/>
      <c r="D18" s="16"/>
      <c r="E18" s="16"/>
      <c r="F18" s="16"/>
      <c r="G18" s="16"/>
      <c r="H18" s="16"/>
      <c r="I18" s="39" t="s">
        <v>41</v>
      </c>
      <c r="J18" s="42" t="s">
        <v>133</v>
      </c>
      <c r="K18" s="16"/>
      <c r="L18" s="16"/>
      <c r="M18" s="16"/>
      <c r="N18" s="16"/>
      <c r="O18" s="16"/>
      <c r="P18" s="16"/>
      <c r="Q18" s="16">
        <v>15375185.6</v>
      </c>
      <c r="R18" s="16">
        <f>P18+Q18</f>
        <v>15375185.6</v>
      </c>
    </row>
    <row r="19" spans="1:18">
      <c r="A19" s="16"/>
      <c r="B19" s="16"/>
      <c r="C19" s="16"/>
      <c r="D19" s="16"/>
      <c r="E19" s="16"/>
      <c r="F19" s="16"/>
      <c r="G19" s="16"/>
      <c r="H19" s="16"/>
      <c r="I19" s="39" t="s">
        <v>42</v>
      </c>
      <c r="J19" s="42" t="s">
        <v>134</v>
      </c>
      <c r="K19" s="16"/>
      <c r="L19" s="16"/>
      <c r="M19" s="16"/>
      <c r="N19" s="16"/>
      <c r="O19" s="16"/>
      <c r="P19" s="16"/>
      <c r="Q19" s="16">
        <v>3345067.1</v>
      </c>
      <c r="R19" s="16">
        <f>P19+Q19</f>
        <v>3345067.1</v>
      </c>
    </row>
    <row r="20" spans="1:18">
      <c r="A20" s="16"/>
      <c r="B20" s="16"/>
      <c r="C20" s="16"/>
      <c r="D20" s="16"/>
      <c r="E20" s="16"/>
      <c r="F20" s="16"/>
      <c r="G20" s="16"/>
      <c r="H20" s="16"/>
      <c r="I20" s="39" t="s">
        <v>38</v>
      </c>
      <c r="J20" s="40" t="s">
        <v>135</v>
      </c>
      <c r="K20" s="16"/>
      <c r="L20" s="16"/>
      <c r="M20" s="16"/>
      <c r="N20" s="16"/>
      <c r="O20" s="16"/>
      <c r="P20" s="16">
        <v>4069079.9</v>
      </c>
      <c r="Q20" s="16"/>
      <c r="R20" s="16">
        <f>P20+Q20</f>
        <v>4069079.9</v>
      </c>
    </row>
    <row r="21" spans="1:18">
      <c r="A21" s="16"/>
      <c r="B21" s="16"/>
      <c r="C21" s="16"/>
      <c r="D21" s="16"/>
      <c r="E21" s="16"/>
      <c r="F21" s="16"/>
      <c r="G21" s="16"/>
      <c r="H21" s="16"/>
      <c r="I21" s="39" t="s">
        <v>39</v>
      </c>
      <c r="J21" s="40" t="s">
        <v>136</v>
      </c>
      <c r="K21" s="16"/>
      <c r="L21" s="16"/>
      <c r="M21" s="16"/>
      <c r="N21" s="16"/>
      <c r="O21" s="16"/>
      <c r="P21" s="16">
        <v>248281.8</v>
      </c>
      <c r="Q21" s="16"/>
      <c r="R21" s="16">
        <f>P21+Q21</f>
        <v>248281.8</v>
      </c>
    </row>
    <row r="22" spans="1:18">
      <c r="A22" s="16"/>
      <c r="B22" s="16"/>
      <c r="C22" s="16"/>
      <c r="D22" s="16"/>
      <c r="E22" s="16"/>
      <c r="F22" s="16">
        <f>R7+R20-R21+R17-H8-H9-H12-H13-H14</f>
        <v>1000230.9000000097</v>
      </c>
      <c r="G22" s="16"/>
      <c r="H22" s="16">
        <f>F22</f>
        <v>1000230.9000000097</v>
      </c>
      <c r="I22" s="77"/>
      <c r="J22" s="44" t="s">
        <v>137</v>
      </c>
      <c r="K22" s="16"/>
      <c r="L22" s="16"/>
      <c r="M22" s="16"/>
      <c r="N22" s="16"/>
      <c r="O22" s="16"/>
      <c r="P22" s="16"/>
      <c r="Q22" s="16"/>
      <c r="R22" s="16"/>
    </row>
    <row r="23" spans="1:18">
      <c r="A23" s="16"/>
      <c r="B23" s="16"/>
      <c r="C23" s="16"/>
      <c r="D23" s="16"/>
      <c r="E23" s="16"/>
      <c r="F23" s="17">
        <f>R7-H8+R20-R21</f>
        <v>70649033.200000003</v>
      </c>
      <c r="G23" s="17"/>
      <c r="H23" s="17">
        <f>F23</f>
        <v>70649033.200000003</v>
      </c>
      <c r="I23" s="77"/>
      <c r="J23" s="45" t="s">
        <v>138</v>
      </c>
      <c r="K23" s="16"/>
      <c r="L23" s="16"/>
      <c r="M23" s="16"/>
      <c r="N23" s="16"/>
      <c r="O23" s="16"/>
      <c r="P23" s="16"/>
      <c r="Q23" s="16"/>
      <c r="R23" s="16"/>
    </row>
    <row r="24" spans="1:18">
      <c r="A24" s="16"/>
      <c r="B24" s="16"/>
      <c r="C24" s="16"/>
      <c r="D24" s="16"/>
      <c r="E24" s="16"/>
      <c r="F24" s="17">
        <f>F23-H82</f>
        <v>63069117.300000004</v>
      </c>
      <c r="G24" s="17"/>
      <c r="H24" s="17">
        <f>F24</f>
        <v>63069117.300000004</v>
      </c>
      <c r="I24" s="77"/>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81622815.5</v>
      </c>
      <c r="L27" s="16">
        <v>3804551.4</v>
      </c>
      <c r="M27" s="16">
        <v>8775787.3000000007</v>
      </c>
      <c r="N27" s="16">
        <v>14949125.6</v>
      </c>
      <c r="O27" s="16">
        <v>542566</v>
      </c>
      <c r="P27" s="16">
        <f>SUM(K27:O27)</f>
        <v>109694845.8</v>
      </c>
      <c r="R27" s="16">
        <f>P27+Q27</f>
        <v>109694845.8</v>
      </c>
    </row>
    <row r="28" spans="1:18">
      <c r="A28" s="16">
        <v>30510862.699999999</v>
      </c>
      <c r="B28" s="16">
        <v>1428306.3</v>
      </c>
      <c r="C28" s="16">
        <v>5550221.5999999996</v>
      </c>
      <c r="D28" s="16">
        <v>5211262.3</v>
      </c>
      <c r="E28" s="16">
        <v>165957.79999999999</v>
      </c>
      <c r="F28" s="16">
        <f>SUM(A28:E28)</f>
        <v>42866610.699999996</v>
      </c>
      <c r="G28" s="16"/>
      <c r="H28" s="16">
        <f>F28+G28</f>
        <v>42866610.699999996</v>
      </c>
      <c r="I28" s="24" t="s">
        <v>15</v>
      </c>
      <c r="J28" s="40" t="s">
        <v>123</v>
      </c>
    </row>
    <row r="29" spans="1:18">
      <c r="A29" s="17">
        <f>K27-A28</f>
        <v>51111952.799999997</v>
      </c>
      <c r="B29" s="17">
        <f>L27-B28</f>
        <v>2376245.0999999996</v>
      </c>
      <c r="C29" s="17">
        <f>M27-C28</f>
        <v>3225565.7000000011</v>
      </c>
      <c r="D29" s="17">
        <f>N27-D28</f>
        <v>9737863.3000000007</v>
      </c>
      <c r="E29" s="17">
        <f>O27-E28</f>
        <v>376608.2</v>
      </c>
      <c r="F29" s="17">
        <f>SUM(A29:E29)</f>
        <v>66828235.100000009</v>
      </c>
      <c r="H29" s="17">
        <f>F29+G29</f>
        <v>66828235.100000009</v>
      </c>
      <c r="I29" s="46" t="s">
        <v>6</v>
      </c>
      <c r="J29" s="47" t="s">
        <v>141</v>
      </c>
    </row>
    <row r="30" spans="1:18">
      <c r="A30" s="17">
        <f>A29-A82</f>
        <v>45065421.699999996</v>
      </c>
      <c r="B30" s="17">
        <f>B29-B82</f>
        <v>2283711.8999999994</v>
      </c>
      <c r="C30" s="17">
        <f>C29-C82</f>
        <v>2670970.4000000013</v>
      </c>
      <c r="D30" s="17">
        <f>D29-D82</f>
        <v>8865257.9000000004</v>
      </c>
      <c r="E30" s="17">
        <f>E29-E82</f>
        <v>362957.3</v>
      </c>
      <c r="F30" s="17">
        <f>SUM(A30:E30)</f>
        <v>59248319.199999988</v>
      </c>
      <c r="H30" s="17">
        <f>F30+G30</f>
        <v>59248319.199999988</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c r="I33" s="24" t="s">
        <v>6</v>
      </c>
      <c r="J33" s="40" t="s">
        <v>141</v>
      </c>
      <c r="K33" s="16">
        <f>A29</f>
        <v>51111952.799999997</v>
      </c>
      <c r="L33" s="16">
        <f>B29</f>
        <v>2376245.0999999996</v>
      </c>
      <c r="M33" s="16">
        <f>C29</f>
        <v>3225565.7000000011</v>
      </c>
      <c r="N33" s="16">
        <f>D29</f>
        <v>9737863.3000000007</v>
      </c>
      <c r="O33" s="16">
        <f>E29</f>
        <v>376608.2</v>
      </c>
      <c r="P33" s="16">
        <f>SUM(K33:O33)</f>
        <v>66828235.100000009</v>
      </c>
      <c r="R33" s="16">
        <f>P33+Q33</f>
        <v>66828235.100000009</v>
      </c>
    </row>
    <row r="34" spans="1:20">
      <c r="A34" s="16">
        <f>A35+A36</f>
        <v>17147152.399999999</v>
      </c>
      <c r="B34" s="16">
        <f>B35+B36</f>
        <v>875598.1</v>
      </c>
      <c r="C34" s="16">
        <f>C35+C36</f>
        <v>2661491.2999999998</v>
      </c>
      <c r="D34" s="16">
        <f>D35+D36</f>
        <v>1085543.6000000001</v>
      </c>
      <c r="E34" s="16">
        <f>E35+E36</f>
        <v>268576</v>
      </c>
      <c r="F34" s="16">
        <f t="shared" ref="F34:F41" si="2">SUM(A34:E34)</f>
        <v>22038361.400000002</v>
      </c>
      <c r="G34" s="16"/>
      <c r="H34" s="16">
        <f t="shared" ref="H34:H41" si="3">F34+G34</f>
        <v>22038361.400000002</v>
      </c>
      <c r="I34" s="24" t="s">
        <v>7</v>
      </c>
      <c r="J34" s="40" t="s">
        <v>144</v>
      </c>
      <c r="K34" s="16"/>
      <c r="L34" s="16"/>
      <c r="M34" s="16"/>
      <c r="N34" s="16"/>
      <c r="O34" s="16"/>
      <c r="P34" s="16"/>
    </row>
    <row r="35" spans="1:20">
      <c r="A35" s="16">
        <v>15243818.5</v>
      </c>
      <c r="B35" s="16">
        <v>789789.5</v>
      </c>
      <c r="C35" s="16">
        <v>2461879.5</v>
      </c>
      <c r="D35" s="16">
        <v>1085543.6000000001</v>
      </c>
      <c r="E35" s="16">
        <v>235809.7</v>
      </c>
      <c r="F35" s="16">
        <f t="shared" si="2"/>
        <v>19816840.800000001</v>
      </c>
      <c r="H35" s="16">
        <f t="shared" si="3"/>
        <v>19816840.800000001</v>
      </c>
      <c r="I35" s="24" t="s">
        <v>8</v>
      </c>
      <c r="J35" s="42" t="s">
        <v>145</v>
      </c>
    </row>
    <row r="36" spans="1:20" ht="23.25">
      <c r="A36" s="16">
        <f>A37+A38</f>
        <v>1903333.9</v>
      </c>
      <c r="B36" s="16">
        <f>B37+B38</f>
        <v>85808.6</v>
      </c>
      <c r="C36" s="16">
        <f>C37+C38</f>
        <v>199611.8</v>
      </c>
      <c r="D36" s="16"/>
      <c r="E36" s="16">
        <f>E37+E38</f>
        <v>32766.3</v>
      </c>
      <c r="F36" s="16">
        <f t="shared" si="2"/>
        <v>2221520.5999999996</v>
      </c>
      <c r="H36" s="16">
        <f t="shared" si="3"/>
        <v>2221520.5999999996</v>
      </c>
      <c r="I36" s="24" t="s">
        <v>9</v>
      </c>
      <c r="J36" s="42" t="s">
        <v>150</v>
      </c>
      <c r="K36" s="16"/>
      <c r="L36" s="16"/>
      <c r="M36" s="16"/>
      <c r="N36" s="16"/>
      <c r="O36" s="16"/>
      <c r="P36" s="16"/>
    </row>
    <row r="37" spans="1:20" ht="23.25">
      <c r="A37" s="16">
        <v>1648287.2</v>
      </c>
      <c r="B37" s="16">
        <v>78429.100000000006</v>
      </c>
      <c r="C37" s="16">
        <v>180049.8</v>
      </c>
      <c r="D37" s="16"/>
      <c r="E37" s="16">
        <v>30243.3</v>
      </c>
      <c r="F37" s="16">
        <f t="shared" si="2"/>
        <v>1937009.4000000001</v>
      </c>
      <c r="H37" s="16">
        <f t="shared" si="3"/>
        <v>1937009.4000000001</v>
      </c>
      <c r="I37" s="24" t="s">
        <v>10</v>
      </c>
      <c r="J37" s="48" t="s">
        <v>149</v>
      </c>
      <c r="S37" s="41"/>
    </row>
    <row r="38" spans="1:20" ht="23.25">
      <c r="A38" s="16">
        <v>255046.7</v>
      </c>
      <c r="B38" s="16">
        <v>7379.5</v>
      </c>
      <c r="C38" s="16">
        <v>19562</v>
      </c>
      <c r="D38" s="16"/>
      <c r="E38" s="16">
        <v>2523</v>
      </c>
      <c r="F38" s="16">
        <f t="shared" si="2"/>
        <v>284511.2</v>
      </c>
      <c r="H38" s="16">
        <f t="shared" si="3"/>
        <v>284511.2</v>
      </c>
      <c r="I38" s="24" t="s">
        <v>11</v>
      </c>
      <c r="J38" s="48" t="s">
        <v>151</v>
      </c>
    </row>
    <row r="39" spans="1:20">
      <c r="A39" s="16">
        <v>1220832.3999999999</v>
      </c>
      <c r="B39" s="16">
        <v>37823.1</v>
      </c>
      <c r="C39" s="16">
        <v>9479.1</v>
      </c>
      <c r="D39" s="16">
        <v>49534.9</v>
      </c>
      <c r="E39" s="16">
        <v>3198.6</v>
      </c>
      <c r="F39" s="16">
        <f t="shared" si="2"/>
        <v>1320868.1000000001</v>
      </c>
      <c r="G39" s="16"/>
      <c r="H39" s="16">
        <f t="shared" si="3"/>
        <v>1320868.1000000001</v>
      </c>
      <c r="I39" s="24" t="s">
        <v>12</v>
      </c>
      <c r="J39" s="40" t="s">
        <v>146</v>
      </c>
      <c r="S39" s="41"/>
    </row>
    <row r="40" spans="1:20" ht="23.25">
      <c r="A40" s="17">
        <f>K33-A34-A39</f>
        <v>32743968</v>
      </c>
      <c r="B40" s="17">
        <f>L33-B34-B39</f>
        <v>1462823.8999999994</v>
      </c>
      <c r="C40" s="17">
        <f>M33-C34-C39</f>
        <v>554595.30000000133</v>
      </c>
      <c r="D40" s="17">
        <f>N33-D34-D39</f>
        <v>8602784.8000000007</v>
      </c>
      <c r="E40" s="17">
        <f>O33-E34-E39</f>
        <v>104833.60000000001</v>
      </c>
      <c r="F40" s="17">
        <f t="shared" si="2"/>
        <v>43469005.600000001</v>
      </c>
      <c r="G40" s="16"/>
      <c r="H40" s="17">
        <f t="shared" si="3"/>
        <v>43469005.600000001</v>
      </c>
      <c r="I40" s="46" t="s">
        <v>13</v>
      </c>
      <c r="J40" s="49" t="s">
        <v>147</v>
      </c>
      <c r="S40" s="41"/>
      <c r="T40" s="41"/>
    </row>
    <row r="41" spans="1:20" ht="23.25">
      <c r="A41" s="17">
        <f>A40-A82</f>
        <v>26697436.899999999</v>
      </c>
      <c r="B41" s="17">
        <f>B40-B82</f>
        <v>1370290.6999999995</v>
      </c>
      <c r="C41" s="17">
        <f>C40-C82</f>
        <v>1.280568540096283E-9</v>
      </c>
      <c r="D41" s="17">
        <f>D40-D82</f>
        <v>7730179.4000000004</v>
      </c>
      <c r="E41" s="17">
        <f>E40-E82</f>
        <v>91182.700000000012</v>
      </c>
      <c r="F41" s="17">
        <f t="shared" si="2"/>
        <v>35889089.700000003</v>
      </c>
      <c r="G41" s="16"/>
      <c r="H41" s="17">
        <f t="shared" si="3"/>
        <v>35889089.700000003</v>
      </c>
      <c r="I41" s="46" t="s">
        <v>52</v>
      </c>
      <c r="J41" s="49" t="s">
        <v>148</v>
      </c>
      <c r="S41" s="41"/>
      <c r="T41" s="41"/>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32743968</v>
      </c>
      <c r="L44" s="16">
        <f>B40</f>
        <v>1462823.8999999994</v>
      </c>
      <c r="M44" s="16">
        <f>C40</f>
        <v>554595.30000000133</v>
      </c>
      <c r="N44" s="16">
        <f>D40</f>
        <v>8602784.8000000007</v>
      </c>
      <c r="O44" s="16">
        <f>E40</f>
        <v>104833.60000000001</v>
      </c>
      <c r="P44" s="16">
        <f>SUM(K44:O44)</f>
        <v>43469005.600000001</v>
      </c>
      <c r="R44" s="16">
        <f>P44+Q44</f>
        <v>43469005.600000001</v>
      </c>
    </row>
    <row r="45" spans="1:20">
      <c r="F45" s="16"/>
      <c r="G45" s="16">
        <v>1602.3</v>
      </c>
      <c r="I45" s="24" t="s">
        <v>7</v>
      </c>
      <c r="J45" s="40" t="s">
        <v>144</v>
      </c>
      <c r="N45" s="16">
        <v>21672201</v>
      </c>
      <c r="P45" s="16">
        <f>SUM(K45:O45)</f>
        <v>21672201</v>
      </c>
      <c r="Q45" s="16">
        <v>367762.7</v>
      </c>
      <c r="R45" s="16">
        <f>P45+Q45</f>
        <v>22039963.699999999</v>
      </c>
    </row>
    <row r="46" spans="1:20" ht="23.25">
      <c r="G46" s="19"/>
      <c r="I46" s="24" t="s">
        <v>16</v>
      </c>
      <c r="J46" s="40" t="s">
        <v>153</v>
      </c>
      <c r="M46" s="16">
        <v>5389948</v>
      </c>
      <c r="P46" s="16">
        <f>SUM(K46:O46)</f>
        <v>5389948</v>
      </c>
      <c r="Q46" s="19"/>
      <c r="R46" s="16">
        <f>P46+Q46</f>
        <v>5389948</v>
      </c>
    </row>
    <row r="47" spans="1:20">
      <c r="G47" s="19"/>
      <c r="I47" s="24" t="s">
        <v>17</v>
      </c>
      <c r="J47" s="40" t="s">
        <v>154</v>
      </c>
      <c r="M47" s="16">
        <v>248281.8</v>
      </c>
      <c r="P47" s="16">
        <f>SUM(K47:O47)</f>
        <v>248281.8</v>
      </c>
      <c r="Q47" s="19"/>
      <c r="R47" s="16">
        <f>P47+Q47</f>
        <v>248281.8</v>
      </c>
    </row>
    <row r="48" spans="1:20">
      <c r="A48" s="16">
        <v>8683204</v>
      </c>
      <c r="B48" s="16">
        <v>2288588</v>
      </c>
      <c r="C48" s="16">
        <v>839591.9</v>
      </c>
      <c r="D48" s="16">
        <v>384612.1</v>
      </c>
      <c r="E48" s="16">
        <v>0</v>
      </c>
      <c r="F48" s="16">
        <f>SUM(A48:E48)</f>
        <v>12195996</v>
      </c>
      <c r="G48" s="16">
        <v>799945.1</v>
      </c>
      <c r="H48" s="16">
        <f>F48+G48</f>
        <v>12995941.1</v>
      </c>
      <c r="I48" s="24" t="s">
        <v>18</v>
      </c>
      <c r="J48" s="40" t="s">
        <v>155</v>
      </c>
      <c r="K48" s="16">
        <v>1291096.5</v>
      </c>
      <c r="L48" s="16">
        <v>2499230.7999999998</v>
      </c>
      <c r="M48" s="16">
        <v>2086209.7</v>
      </c>
      <c r="N48" s="16">
        <v>413692.7</v>
      </c>
      <c r="O48" s="16">
        <v>3004.2</v>
      </c>
      <c r="P48" s="16">
        <f>SUM(K48:O48)</f>
        <v>6293233.9000000004</v>
      </c>
      <c r="Q48" s="16">
        <v>6702707.2000000002</v>
      </c>
      <c r="R48" s="16">
        <f>P48+Q48</f>
        <v>12995941.100000001</v>
      </c>
    </row>
    <row r="49" spans="1:20">
      <c r="A49" s="17">
        <f>K44+K45+K46-K47+K48-A48</f>
        <v>25351860.5</v>
      </c>
      <c r="B49" s="17">
        <f>L44+L45+L46-L47+L48-B48</f>
        <v>1673466.6999999993</v>
      </c>
      <c r="C49" s="17">
        <f>M44+M45+M46-M47+M48-C48</f>
        <v>6942879.3000000017</v>
      </c>
      <c r="D49" s="17">
        <f>N44+N45+N46-N47+N48-D48</f>
        <v>30304066.399999999</v>
      </c>
      <c r="E49" s="17">
        <f>O44+O45+O46-O47+O48-E48</f>
        <v>107837.8</v>
      </c>
      <c r="F49" s="17">
        <f>SUM(A49:E49)</f>
        <v>64380110.699999996</v>
      </c>
      <c r="H49" s="17">
        <f>F49+G49</f>
        <v>64380110.699999996</v>
      </c>
      <c r="I49" s="46" t="s">
        <v>19</v>
      </c>
      <c r="J49" s="49" t="s">
        <v>156</v>
      </c>
    </row>
    <row r="50" spans="1:20">
      <c r="A50" s="17">
        <f>A49-A82</f>
        <v>19305329.399999999</v>
      </c>
      <c r="B50" s="17">
        <f>B49-B82</f>
        <v>1580933.4999999993</v>
      </c>
      <c r="C50" s="17">
        <f>C49-C82</f>
        <v>6388284.0000000019</v>
      </c>
      <c r="D50" s="17">
        <f>D49-D82</f>
        <v>29431461</v>
      </c>
      <c r="E50" s="17">
        <f>E49-E82</f>
        <v>94186.900000000009</v>
      </c>
      <c r="F50" s="17">
        <f>SUM(A50:E50)</f>
        <v>56800194.799999997</v>
      </c>
      <c r="H50" s="17">
        <f>F50+G50</f>
        <v>56800194.799999997</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25351860.5</v>
      </c>
      <c r="L53" s="16">
        <f>B49</f>
        <v>1673466.6999999993</v>
      </c>
      <c r="M53" s="16">
        <f>C49</f>
        <v>6942879.3000000017</v>
      </c>
      <c r="N53" s="16">
        <f>D49</f>
        <v>30304066.399999999</v>
      </c>
      <c r="O53" s="16">
        <f>E49</f>
        <v>107837.8</v>
      </c>
      <c r="P53" s="16">
        <f>SUM(K53:O53)</f>
        <v>64380110.699999996</v>
      </c>
      <c r="R53" s="16">
        <f>P53+Q53</f>
        <v>64380110.699999996</v>
      </c>
    </row>
    <row r="54" spans="1:20">
      <c r="A54" s="16">
        <f>A55+A56+A57+A58</f>
        <v>2598583.6</v>
      </c>
      <c r="B54" s="16">
        <f>B55+B56+B57+B58</f>
        <v>762396.29999999993</v>
      </c>
      <c r="C54" s="16">
        <f>C55+C56+C57+C58</f>
        <v>10002435.199999999</v>
      </c>
      <c r="D54" s="16">
        <f>D55+D56+D57+D58</f>
        <v>3885682</v>
      </c>
      <c r="E54" s="16">
        <f>E55+E56+E57+E58</f>
        <v>386.7</v>
      </c>
      <c r="F54" s="16">
        <f t="shared" ref="F54:F64" si="4">SUM(A54:E54)</f>
        <v>17249483.800000001</v>
      </c>
      <c r="G54" s="16">
        <v>1416596.8</v>
      </c>
      <c r="H54" s="16">
        <f t="shared" ref="H54:H64" si="5">F54+G54</f>
        <v>18666080.600000001</v>
      </c>
      <c r="I54" s="24"/>
      <c r="J54" s="40" t="s">
        <v>159</v>
      </c>
      <c r="K54" s="16">
        <f>K55+K56+K57+K58</f>
        <v>472160.2</v>
      </c>
      <c r="L54" s="16">
        <f>L55+L56+L57+L58</f>
        <v>1483833.9</v>
      </c>
      <c r="M54" s="16">
        <f>M55+M56+M57+M58</f>
        <v>10778352.100000001</v>
      </c>
      <c r="N54" s="16">
        <f>N55+N56+N57+N58</f>
        <v>5084002.3</v>
      </c>
      <c r="O54" s="16">
        <f>O55+O56+O57+O58</f>
        <v>2523</v>
      </c>
      <c r="P54" s="16">
        <f t="shared" ref="P54:P62" si="6">SUM(K54:O54)</f>
        <v>17820871.5</v>
      </c>
      <c r="Q54" s="16">
        <v>845209.1</v>
      </c>
      <c r="R54" s="16">
        <f t="shared" ref="R54:R62" si="7">P54+Q54</f>
        <v>18666080.600000001</v>
      </c>
      <c r="S54" s="41"/>
    </row>
    <row r="55" spans="1:20" ht="23.25">
      <c r="A55" s="16">
        <v>2321088.1</v>
      </c>
      <c r="B55" s="16">
        <v>505983.7</v>
      </c>
      <c r="C55" s="16"/>
      <c r="D55" s="16">
        <v>674215</v>
      </c>
      <c r="E55" s="16"/>
      <c r="F55" s="16">
        <f t="shared" si="4"/>
        <v>3501286.8000000003</v>
      </c>
      <c r="H55" s="16">
        <f t="shared" si="5"/>
        <v>3501286.8000000003</v>
      </c>
      <c r="I55" s="24" t="s">
        <v>20</v>
      </c>
      <c r="J55" s="40" t="s">
        <v>160</v>
      </c>
      <c r="M55" s="16">
        <v>3500213.5</v>
      </c>
      <c r="P55" s="16">
        <f t="shared" si="6"/>
        <v>3500213.5</v>
      </c>
      <c r="R55" s="16">
        <f t="shared" si="7"/>
        <v>3500213.5</v>
      </c>
      <c r="S55" s="41"/>
      <c r="T55" s="41"/>
    </row>
    <row r="56" spans="1:20">
      <c r="A56" s="16"/>
      <c r="B56" s="16"/>
      <c r="C56" s="16"/>
      <c r="D56" s="16">
        <v>2500870.7000000002</v>
      </c>
      <c r="E56" s="16"/>
      <c r="F56" s="16">
        <f t="shared" si="4"/>
        <v>2500870.7000000002</v>
      </c>
      <c r="H56" s="16">
        <f t="shared" si="5"/>
        <v>2500870.7000000002</v>
      </c>
      <c r="I56" s="24" t="s">
        <v>21</v>
      </c>
      <c r="J56" s="40" t="s">
        <v>161</v>
      </c>
      <c r="K56" s="16">
        <v>255046.7</v>
      </c>
      <c r="L56" s="16">
        <v>1181329.7</v>
      </c>
      <c r="M56" s="16">
        <v>1061971.3</v>
      </c>
      <c r="N56" s="16">
        <v>0</v>
      </c>
      <c r="O56" s="16">
        <v>2523</v>
      </c>
      <c r="P56" s="16">
        <f t="shared" si="6"/>
        <v>2500870.7000000002</v>
      </c>
      <c r="R56" s="16">
        <f t="shared" si="7"/>
        <v>2500870.7000000002</v>
      </c>
      <c r="T56" s="41"/>
    </row>
    <row r="57" spans="1:20" ht="23.25">
      <c r="A57" s="16"/>
      <c r="B57" s="16">
        <v>147102.9</v>
      </c>
      <c r="C57" s="16">
        <v>4515275.9000000004</v>
      </c>
      <c r="D57" s="16"/>
      <c r="E57" s="16"/>
      <c r="F57" s="16">
        <f t="shared" si="4"/>
        <v>4662378.8000000007</v>
      </c>
      <c r="H57" s="16">
        <f t="shared" si="5"/>
        <v>4662378.8000000007</v>
      </c>
      <c r="I57" s="24" t="s">
        <v>22</v>
      </c>
      <c r="J57" s="51" t="s">
        <v>162</v>
      </c>
      <c r="N57" s="16">
        <v>4662378.8</v>
      </c>
      <c r="P57" s="16">
        <f t="shared" si="6"/>
        <v>4662378.8</v>
      </c>
      <c r="R57" s="16">
        <f t="shared" si="7"/>
        <v>4662378.8</v>
      </c>
    </row>
    <row r="58" spans="1:20">
      <c r="A58" s="16">
        <f>A59+A60+A61+A62</f>
        <v>277495.5</v>
      </c>
      <c r="B58" s="16">
        <f>B59+B60+B61+B62</f>
        <v>109309.7</v>
      </c>
      <c r="C58" s="16">
        <f>C59+C60+C61+C62</f>
        <v>5487159.2999999998</v>
      </c>
      <c r="D58" s="16">
        <f>D59+D60+D61+D62</f>
        <v>710596.3</v>
      </c>
      <c r="E58" s="16">
        <f>E59+E60+E61+E62</f>
        <v>386.7</v>
      </c>
      <c r="F58" s="16">
        <f t="shared" si="4"/>
        <v>6584947.5</v>
      </c>
      <c r="G58" s="16"/>
      <c r="H58" s="16">
        <f t="shared" si="5"/>
        <v>6584947.5</v>
      </c>
      <c r="I58" s="24" t="s">
        <v>23</v>
      </c>
      <c r="J58" s="52" t="s">
        <v>163</v>
      </c>
      <c r="K58" s="16">
        <f>K59+K60+K61+K62</f>
        <v>217113.5</v>
      </c>
      <c r="L58" s="16">
        <f>L59+L60+L61+L62</f>
        <v>302504.19999999995</v>
      </c>
      <c r="M58" s="16">
        <f>M59+M60+M61+M62</f>
        <v>6216167.3000000007</v>
      </c>
      <c r="N58" s="16">
        <f>N59+N60+N61+N62</f>
        <v>421623.5</v>
      </c>
      <c r="O58" s="16">
        <f>O59+O60+O61+O62</f>
        <v>0</v>
      </c>
      <c r="P58" s="16">
        <f t="shared" si="6"/>
        <v>7157408.5000000009</v>
      </c>
      <c r="R58" s="16">
        <f t="shared" si="7"/>
        <v>7157408.5000000009</v>
      </c>
    </row>
    <row r="59" spans="1:20" ht="23.25">
      <c r="A59" s="16">
        <v>78729.100000000006</v>
      </c>
      <c r="B59" s="16">
        <v>9358.9</v>
      </c>
      <c r="C59" s="16"/>
      <c r="D59" s="16">
        <v>211374.1</v>
      </c>
      <c r="E59" s="16"/>
      <c r="F59" s="16">
        <f t="shared" si="4"/>
        <v>299462.09999999998</v>
      </c>
      <c r="H59" s="16">
        <f t="shared" si="5"/>
        <v>299462.09999999998</v>
      </c>
      <c r="I59" s="24" t="s">
        <v>24</v>
      </c>
      <c r="J59" s="52" t="s">
        <v>164</v>
      </c>
      <c r="L59" s="16">
        <v>299462.09999999998</v>
      </c>
      <c r="P59" s="16">
        <f t="shared" si="6"/>
        <v>299462.09999999998</v>
      </c>
      <c r="R59" s="16">
        <f t="shared" si="7"/>
        <v>299462.09999999998</v>
      </c>
    </row>
    <row r="60" spans="1:20">
      <c r="A60" s="16"/>
      <c r="B60" s="16">
        <v>97499.199999999997</v>
      </c>
      <c r="C60" s="16"/>
      <c r="D60" s="16"/>
      <c r="E60" s="16"/>
      <c r="F60" s="16">
        <f t="shared" si="4"/>
        <v>97499.199999999997</v>
      </c>
      <c r="H60" s="16">
        <f t="shared" si="5"/>
        <v>97499.199999999997</v>
      </c>
      <c r="I60" s="24" t="s">
        <v>25</v>
      </c>
      <c r="J60" s="52" t="s">
        <v>165</v>
      </c>
      <c r="K60" s="16">
        <v>11897.6</v>
      </c>
      <c r="L60" s="16">
        <v>3042.1</v>
      </c>
      <c r="M60" s="16">
        <v>0</v>
      </c>
      <c r="N60" s="16">
        <v>67978.5</v>
      </c>
      <c r="O60" s="16">
        <v>0</v>
      </c>
      <c r="P60" s="16">
        <f t="shared" si="6"/>
        <v>82918.2</v>
      </c>
      <c r="R60" s="16">
        <f t="shared" si="7"/>
        <v>82918.2</v>
      </c>
    </row>
    <row r="61" spans="1:20" ht="23.25">
      <c r="A61" s="16"/>
      <c r="B61" s="16"/>
      <c r="C61" s="16">
        <v>4787377.7</v>
      </c>
      <c r="F61" s="16">
        <f t="shared" si="4"/>
        <v>4787377.7</v>
      </c>
      <c r="H61" s="16">
        <f t="shared" si="5"/>
        <v>4787377.7</v>
      </c>
      <c r="I61" s="24" t="s">
        <v>48</v>
      </c>
      <c r="J61" s="40" t="s">
        <v>169</v>
      </c>
      <c r="M61" s="16">
        <v>4787377.7</v>
      </c>
      <c r="P61" s="16"/>
      <c r="R61" s="16"/>
    </row>
    <row r="62" spans="1:20" ht="23.25">
      <c r="A62" s="16">
        <v>198766.4</v>
      </c>
      <c r="B62" s="16">
        <v>2451.6</v>
      </c>
      <c r="C62" s="16">
        <v>699781.6</v>
      </c>
      <c r="D62" s="16">
        <v>499222.2</v>
      </c>
      <c r="E62" s="16">
        <v>386.7</v>
      </c>
      <c r="F62" s="16">
        <f t="shared" si="4"/>
        <v>1400608.5</v>
      </c>
      <c r="H62" s="16">
        <f t="shared" si="5"/>
        <v>1400608.5</v>
      </c>
      <c r="I62" s="24" t="s">
        <v>26</v>
      </c>
      <c r="J62" s="52" t="s">
        <v>166</v>
      </c>
      <c r="K62" s="16">
        <v>205215.9</v>
      </c>
      <c r="L62" s="16">
        <v>0</v>
      </c>
      <c r="M62" s="16">
        <v>1428789.6</v>
      </c>
      <c r="N62" s="16">
        <v>353645</v>
      </c>
      <c r="O62" s="16">
        <v>0</v>
      </c>
      <c r="P62" s="16">
        <f t="shared" si="6"/>
        <v>1987650.5</v>
      </c>
      <c r="R62" s="16">
        <f t="shared" si="7"/>
        <v>1987650.5</v>
      </c>
    </row>
    <row r="63" spans="1:20" ht="23.25">
      <c r="A63" s="17">
        <f>K53+K54-A54</f>
        <v>23225437.099999998</v>
      </c>
      <c r="B63" s="17">
        <f>L53+L54-B54</f>
        <v>2394904.2999999993</v>
      </c>
      <c r="C63" s="17">
        <f>M53+M54-C54</f>
        <v>7718796.200000003</v>
      </c>
      <c r="D63" s="17">
        <f>N53+N54-D54</f>
        <v>31502386.699999996</v>
      </c>
      <c r="E63" s="17">
        <f>O53+O54-E54</f>
        <v>109974.1</v>
      </c>
      <c r="F63" s="17">
        <f t="shared" si="4"/>
        <v>64951498.399999999</v>
      </c>
      <c r="G63" s="16"/>
      <c r="H63" s="17">
        <f t="shared" si="5"/>
        <v>64951498.399999999</v>
      </c>
      <c r="I63" s="46" t="s">
        <v>27</v>
      </c>
      <c r="J63" s="49" t="s">
        <v>167</v>
      </c>
    </row>
    <row r="64" spans="1:20">
      <c r="A64" s="17">
        <f>A63-A82</f>
        <v>17178906</v>
      </c>
      <c r="B64" s="17">
        <f>B63-B82</f>
        <v>2302371.0999999992</v>
      </c>
      <c r="C64" s="17">
        <f>C63-C82</f>
        <v>7164200.9000000032</v>
      </c>
      <c r="D64" s="17">
        <f>D63-D82</f>
        <v>30629781.299999997</v>
      </c>
      <c r="E64" s="17">
        <f>E63-E82</f>
        <v>96323.200000000012</v>
      </c>
      <c r="F64" s="17">
        <f t="shared" si="4"/>
        <v>57371582.5</v>
      </c>
      <c r="G64" s="16"/>
      <c r="H64" s="17">
        <f t="shared" si="5"/>
        <v>57371582.5</v>
      </c>
      <c r="I64" s="46" t="s">
        <v>54</v>
      </c>
      <c r="J64" s="49" t="s">
        <v>168</v>
      </c>
    </row>
    <row r="65" spans="1:19" ht="15" customHeight="1">
      <c r="A65" s="91" t="s">
        <v>170</v>
      </c>
      <c r="B65" s="91"/>
      <c r="C65" s="91"/>
      <c r="D65" s="91"/>
      <c r="E65" s="91"/>
      <c r="F65" s="91"/>
      <c r="G65" s="91"/>
      <c r="H65" s="91"/>
      <c r="I65" s="91"/>
      <c r="J65" s="91"/>
      <c r="K65" s="91"/>
      <c r="L65" s="91"/>
      <c r="M65" s="91"/>
      <c r="N65" s="91"/>
      <c r="O65" s="91"/>
      <c r="P65" s="91"/>
      <c r="Q65" s="91"/>
      <c r="R65" s="91"/>
      <c r="S65" s="41"/>
    </row>
    <row r="66" spans="1:19">
      <c r="A66" s="94" t="s">
        <v>120</v>
      </c>
      <c r="B66" s="94"/>
      <c r="C66" s="94"/>
      <c r="D66" s="94"/>
      <c r="E66" s="94"/>
      <c r="F66" s="94"/>
      <c r="G66" s="94"/>
      <c r="H66" s="94"/>
      <c r="I66" s="94"/>
      <c r="J66" s="95" t="s">
        <v>121</v>
      </c>
      <c r="K66" s="95"/>
      <c r="L66" s="95"/>
      <c r="M66" s="95"/>
      <c r="N66" s="95"/>
      <c r="O66" s="95"/>
      <c r="P66" s="95"/>
      <c r="Q66" s="95"/>
      <c r="R66" s="95"/>
    </row>
    <row r="67" spans="1:19">
      <c r="I67" s="24" t="s">
        <v>19</v>
      </c>
      <c r="J67" s="40" t="s">
        <v>167</v>
      </c>
      <c r="K67" s="16">
        <f>A63</f>
        <v>23225437.099999998</v>
      </c>
      <c r="L67" s="16">
        <f>B63</f>
        <v>2394904.2999999993</v>
      </c>
      <c r="M67" s="16">
        <f>C63</f>
        <v>7718796.200000003</v>
      </c>
      <c r="N67" s="16">
        <f>D63</f>
        <v>31502386.699999996</v>
      </c>
      <c r="O67" s="16">
        <f>E63</f>
        <v>109974.1</v>
      </c>
      <c r="P67" s="16">
        <f>SUM(K67:O67)</f>
        <v>64951498.399999999</v>
      </c>
      <c r="R67" s="16">
        <f>P67+Q67</f>
        <v>64951498.399999999</v>
      </c>
    </row>
    <row r="68" spans="1:19">
      <c r="C68" s="16">
        <v>4639415.9000000004</v>
      </c>
      <c r="D68" s="16"/>
      <c r="E68" s="16">
        <v>785758.5</v>
      </c>
      <c r="F68" s="16">
        <f>SUM(A68:E68)</f>
        <v>5425174.4000000004</v>
      </c>
      <c r="G68" s="16"/>
      <c r="H68" s="16">
        <f>F68+G68</f>
        <v>5425174.4000000004</v>
      </c>
      <c r="I68" s="24" t="s">
        <v>28</v>
      </c>
      <c r="J68" s="40" t="s">
        <v>171</v>
      </c>
      <c r="N68" s="16">
        <v>5425174.4000000004</v>
      </c>
      <c r="P68" s="16">
        <f>SUM(K68:O68)</f>
        <v>5425174.4000000004</v>
      </c>
      <c r="R68" s="16">
        <f>P68+Q68</f>
        <v>5425174.4000000004</v>
      </c>
    </row>
    <row r="69" spans="1:19" ht="23.25">
      <c r="A69" s="17">
        <f>K67+K68-A68</f>
        <v>23225437.099999998</v>
      </c>
      <c r="B69" s="17">
        <f>L67+L68-B68</f>
        <v>2394904.2999999993</v>
      </c>
      <c r="C69" s="17">
        <f>M67+M68-C68</f>
        <v>3079380.3000000026</v>
      </c>
      <c r="D69" s="17">
        <f>N67+N68-D68</f>
        <v>36927561.099999994</v>
      </c>
      <c r="E69" s="17">
        <f>O67+O68-E68</f>
        <v>-675784.4</v>
      </c>
      <c r="F69" s="17">
        <f>SUM(A69:E69)</f>
        <v>64951498.399999999</v>
      </c>
      <c r="G69" s="16"/>
      <c r="H69" s="16">
        <f>F69+G69</f>
        <v>64951498.399999999</v>
      </c>
      <c r="I69" s="46" t="s">
        <v>29</v>
      </c>
      <c r="J69" s="49" t="s">
        <v>172</v>
      </c>
    </row>
    <row r="70" spans="1:19" ht="15" customHeight="1">
      <c r="A70" s="91" t="s">
        <v>173</v>
      </c>
      <c r="B70" s="91"/>
      <c r="C70" s="91"/>
      <c r="D70" s="91"/>
      <c r="E70" s="91"/>
      <c r="F70" s="91"/>
      <c r="G70" s="91"/>
      <c r="H70" s="91"/>
      <c r="I70" s="91"/>
      <c r="J70" s="91"/>
      <c r="K70" s="91"/>
      <c r="L70" s="91"/>
      <c r="M70" s="91"/>
      <c r="N70" s="91"/>
      <c r="O70" s="91"/>
      <c r="P70" s="91"/>
      <c r="Q70" s="91"/>
      <c r="R70" s="91"/>
    </row>
    <row r="71" spans="1:19">
      <c r="A71" s="94" t="s">
        <v>120</v>
      </c>
      <c r="B71" s="94"/>
      <c r="C71" s="94"/>
      <c r="D71" s="94"/>
      <c r="E71" s="94"/>
      <c r="F71" s="94"/>
      <c r="G71" s="94"/>
      <c r="H71" s="94"/>
      <c r="I71" s="94"/>
      <c r="J71" s="95" t="s">
        <v>121</v>
      </c>
      <c r="K71" s="95"/>
      <c r="L71" s="95"/>
      <c r="M71" s="95"/>
      <c r="N71" s="95"/>
      <c r="O71" s="95"/>
      <c r="P71" s="95"/>
      <c r="Q71" s="95"/>
      <c r="R71" s="95"/>
    </row>
    <row r="72" spans="1:19">
      <c r="I72" s="24" t="s">
        <v>27</v>
      </c>
      <c r="J72" s="40" t="s">
        <v>167</v>
      </c>
      <c r="K72" s="16">
        <f>A63</f>
        <v>23225437.099999998</v>
      </c>
      <c r="L72" s="16">
        <f>B63</f>
        <v>2394904.2999999993</v>
      </c>
      <c r="M72" s="16">
        <f>C63</f>
        <v>7718796.200000003</v>
      </c>
      <c r="N72" s="16">
        <f>D63</f>
        <v>31502386.699999996</v>
      </c>
      <c r="O72" s="16">
        <f>E63</f>
        <v>109974.1</v>
      </c>
      <c r="P72" s="16">
        <f>SUM(K72:O72)</f>
        <v>64951498.399999999</v>
      </c>
      <c r="R72" s="16">
        <f>P72+Q72</f>
        <v>64951498.399999999</v>
      </c>
    </row>
    <row r="73" spans="1:19" ht="23.25">
      <c r="B73" s="16">
        <v>2111085.9</v>
      </c>
      <c r="F73" s="16">
        <f>SUM(A73:E73)</f>
        <v>2111085.9</v>
      </c>
      <c r="G73" s="16"/>
      <c r="H73" s="16">
        <f>F73+G73</f>
        <v>2111085.9</v>
      </c>
      <c r="I73" s="24" t="s">
        <v>30</v>
      </c>
      <c r="J73" s="40" t="s">
        <v>174</v>
      </c>
      <c r="N73" s="16">
        <v>2111085.9</v>
      </c>
      <c r="P73" s="16">
        <f>SUM(K73:O73)</f>
        <v>2111085.9</v>
      </c>
      <c r="R73" s="16">
        <f>P73+Q73</f>
        <v>2111085.9</v>
      </c>
    </row>
    <row r="74" spans="1:19" ht="23.25">
      <c r="C74" s="16">
        <v>9002130.9000000004</v>
      </c>
      <c r="D74" s="16">
        <v>36660980.899999999</v>
      </c>
      <c r="E74" s="16">
        <v>785758.5</v>
      </c>
      <c r="F74" s="16">
        <f>SUM(A74:E74)</f>
        <v>46448870.299999997</v>
      </c>
      <c r="G74" s="16"/>
      <c r="H74" s="16">
        <f>F74+G74</f>
        <v>46448870.299999997</v>
      </c>
      <c r="I74" s="24" t="s">
        <v>31</v>
      </c>
      <c r="J74" s="40" t="s">
        <v>124</v>
      </c>
      <c r="P74" s="16"/>
      <c r="R74" s="16"/>
    </row>
    <row r="75" spans="1:19">
      <c r="A75" s="17">
        <f>K72+K73-A73-A74</f>
        <v>23225437.099999998</v>
      </c>
      <c r="B75" s="17">
        <f>L72+L73-B73-B74</f>
        <v>283818.39999999944</v>
      </c>
      <c r="C75" s="17">
        <f>M72+M73-C73-C74</f>
        <v>-1283334.6999999974</v>
      </c>
      <c r="D75" s="17">
        <f>N72+N73-D73-D74</f>
        <v>-3047508.3000000045</v>
      </c>
      <c r="E75" s="17">
        <f>O72+O73-E73-E74</f>
        <v>-675784.4</v>
      </c>
      <c r="F75" s="17">
        <f>SUM(A75:E75)</f>
        <v>18502628.099999994</v>
      </c>
      <c r="G75" s="16"/>
      <c r="H75" s="17">
        <f>F75+G75</f>
        <v>18502628.099999994</v>
      </c>
      <c r="I75" s="46" t="s">
        <v>32</v>
      </c>
      <c r="J75" s="49" t="s">
        <v>175</v>
      </c>
    </row>
    <row r="76" spans="1:19">
      <c r="A76" s="17">
        <f>A75-A82</f>
        <v>17178906</v>
      </c>
      <c r="B76" s="17">
        <f>B75-B82</f>
        <v>191285.19999999943</v>
      </c>
      <c r="C76" s="17">
        <f>C75-C82</f>
        <v>-1837929.9999999974</v>
      </c>
      <c r="D76" s="17">
        <f>D75-D82</f>
        <v>-3920113.7000000044</v>
      </c>
      <c r="E76" s="17">
        <f>E75-E82</f>
        <v>-689435.3</v>
      </c>
      <c r="F76" s="17">
        <f>SUM(A76:E76)</f>
        <v>10922712.199999996</v>
      </c>
      <c r="G76" s="16"/>
      <c r="H76" s="17">
        <f>F76+G76</f>
        <v>10922712.199999996</v>
      </c>
      <c r="I76" s="46" t="s">
        <v>55</v>
      </c>
      <c r="J76" s="49" t="s">
        <v>176</v>
      </c>
    </row>
    <row r="77" spans="1:19" ht="15" customHeight="1">
      <c r="A77" s="91" t="s">
        <v>177</v>
      </c>
      <c r="B77" s="91"/>
      <c r="C77" s="91"/>
      <c r="D77" s="91"/>
      <c r="E77" s="91"/>
      <c r="F77" s="91"/>
      <c r="G77" s="91"/>
      <c r="H77" s="91"/>
      <c r="I77" s="91"/>
      <c r="J77" s="91"/>
      <c r="K77" s="91"/>
      <c r="L77" s="91"/>
      <c r="M77" s="91"/>
      <c r="N77" s="91"/>
      <c r="O77" s="91"/>
      <c r="P77" s="91"/>
      <c r="Q77" s="91"/>
      <c r="R77" s="91"/>
    </row>
    <row r="78" spans="1:19">
      <c r="A78" s="92" t="s">
        <v>182</v>
      </c>
      <c r="B78" s="92"/>
      <c r="C78" s="92"/>
      <c r="D78" s="92"/>
      <c r="E78" s="92"/>
      <c r="F78" s="92"/>
      <c r="G78" s="92"/>
      <c r="H78" s="92"/>
      <c r="I78" s="92"/>
      <c r="J78" s="93" t="s">
        <v>185</v>
      </c>
      <c r="K78" s="93"/>
      <c r="L78" s="93"/>
      <c r="M78" s="93"/>
      <c r="N78" s="93"/>
      <c r="O78" s="93"/>
      <c r="P78" s="93"/>
      <c r="Q78" s="93"/>
      <c r="R78" s="93"/>
    </row>
    <row r="79" spans="1:19">
      <c r="I79" s="24" t="s">
        <v>32</v>
      </c>
      <c r="J79" s="40" t="s">
        <v>175</v>
      </c>
      <c r="K79" s="16">
        <f>A75</f>
        <v>23225437.099999998</v>
      </c>
      <c r="L79" s="16">
        <f>B75</f>
        <v>283818.39999999944</v>
      </c>
      <c r="M79" s="16">
        <f>C75</f>
        <v>-1283334.6999999974</v>
      </c>
      <c r="N79" s="16">
        <f>D75</f>
        <v>-3047508.3000000045</v>
      </c>
      <c r="O79" s="16">
        <f>E75</f>
        <v>-675784.4</v>
      </c>
      <c r="P79" s="16">
        <f>SUM(K79:O79)</f>
        <v>18502628.099999994</v>
      </c>
      <c r="R79" s="16">
        <f>P79+Q79</f>
        <v>18502628.099999994</v>
      </c>
    </row>
    <row r="80" spans="1:19">
      <c r="A80" s="16">
        <f>A81+A83</f>
        <v>15695357.100000001</v>
      </c>
      <c r="B80" s="16">
        <f>B81+B83</f>
        <v>430774.3</v>
      </c>
      <c r="C80" s="16">
        <f>C81+C83</f>
        <v>2508285</v>
      </c>
      <c r="D80" s="16">
        <f>D81+D83</f>
        <v>1690865.8</v>
      </c>
      <c r="E80" s="16">
        <f>E81+E83</f>
        <v>26525</v>
      </c>
      <c r="F80" s="16">
        <f>SUM(A80:E80)</f>
        <v>20351807.200000003</v>
      </c>
      <c r="H80" s="16">
        <f>F80+G80</f>
        <v>20351807.200000003</v>
      </c>
      <c r="I80" s="24" t="s">
        <v>49</v>
      </c>
      <c r="J80" s="40" t="s">
        <v>183</v>
      </c>
      <c r="K80" s="16"/>
      <c r="L80" s="16"/>
      <c r="M80" s="16"/>
      <c r="N80" s="16"/>
      <c r="O80" s="16"/>
      <c r="P80" s="16"/>
      <c r="R80" s="16"/>
    </row>
    <row r="81" spans="1:19">
      <c r="A81" s="16">
        <v>12771804.300000001</v>
      </c>
      <c r="B81" s="16">
        <v>464188.1</v>
      </c>
      <c r="C81" s="16">
        <v>2510056.2999999998</v>
      </c>
      <c r="D81" s="16">
        <v>1690865.8</v>
      </c>
      <c r="E81" s="16">
        <v>26525</v>
      </c>
      <c r="F81" s="16">
        <f>SUM(A81:E81)</f>
        <v>17463439.5</v>
      </c>
      <c r="G81" s="16"/>
      <c r="H81" s="16">
        <f>F81+G81</f>
        <v>17463439.5</v>
      </c>
      <c r="I81" s="24" t="s">
        <v>35</v>
      </c>
      <c r="J81" s="40" t="s">
        <v>127</v>
      </c>
      <c r="K81" s="16"/>
      <c r="L81" s="16"/>
      <c r="M81" s="16"/>
      <c r="N81" s="16"/>
      <c r="O81" s="16"/>
      <c r="P81" s="16"/>
      <c r="R81" s="16"/>
    </row>
    <row r="82" spans="1:19">
      <c r="A82" s="16">
        <v>6046531.0999999996</v>
      </c>
      <c r="B82" s="16">
        <v>92533.2</v>
      </c>
      <c r="C82" s="16">
        <v>554595.30000000005</v>
      </c>
      <c r="D82" s="16">
        <v>872605.4</v>
      </c>
      <c r="E82" s="16">
        <v>13650.9</v>
      </c>
      <c r="F82" s="16">
        <f>SUM(A82:E82)</f>
        <v>7579915.9000000004</v>
      </c>
      <c r="G82" s="16"/>
      <c r="H82" s="16">
        <f>F82+G82</f>
        <v>7579915.9000000004</v>
      </c>
      <c r="I82" s="24" t="s">
        <v>47</v>
      </c>
      <c r="J82" s="40" t="s">
        <v>178</v>
      </c>
      <c r="K82" s="16"/>
      <c r="L82" s="16"/>
      <c r="M82" s="16"/>
      <c r="N82" s="16"/>
      <c r="O82" s="16"/>
      <c r="P82" s="16"/>
      <c r="R82" s="16"/>
    </row>
    <row r="83" spans="1:19">
      <c r="A83" s="16">
        <v>2923552.8</v>
      </c>
      <c r="B83" s="16">
        <v>-33413.800000000003</v>
      </c>
      <c r="C83" s="16">
        <v>-1771.3</v>
      </c>
      <c r="D83" s="16">
        <v>0</v>
      </c>
      <c r="E83" s="16">
        <v>0</v>
      </c>
      <c r="F83" s="16">
        <f>SUM(A83:E83)</f>
        <v>2888367.7</v>
      </c>
      <c r="G83" s="16"/>
      <c r="H83" s="16">
        <f>F83+G83</f>
        <v>2888367.7</v>
      </c>
      <c r="I83" s="24" t="s">
        <v>50</v>
      </c>
      <c r="J83" s="40" t="s">
        <v>128</v>
      </c>
      <c r="K83" s="16"/>
      <c r="L83" s="16"/>
      <c r="M83" s="16"/>
      <c r="N83" s="16"/>
      <c r="O83" s="16"/>
      <c r="P83" s="16"/>
      <c r="R83" s="16"/>
    </row>
    <row r="84" spans="1:19">
      <c r="F84" s="16"/>
      <c r="G84" s="16"/>
      <c r="H84" s="16"/>
      <c r="I84" s="24" t="s">
        <v>33</v>
      </c>
      <c r="J84" s="40" t="s">
        <v>179</v>
      </c>
      <c r="K84" s="16">
        <v>537886.4</v>
      </c>
      <c r="L84" s="16">
        <v>647.29999999999995</v>
      </c>
      <c r="M84" s="16">
        <v>6677.6</v>
      </c>
      <c r="N84" s="16">
        <v>0</v>
      </c>
      <c r="O84" s="16">
        <v>0</v>
      </c>
      <c r="P84" s="16">
        <f>SUM(K84:O84)</f>
        <v>545211.30000000005</v>
      </c>
      <c r="Q84" s="16">
        <v>141633.4</v>
      </c>
      <c r="R84" s="16">
        <f>P84+Q84</f>
        <v>686844.70000000007</v>
      </c>
    </row>
    <row r="85" spans="1:19">
      <c r="I85" s="24" t="s">
        <v>34</v>
      </c>
      <c r="J85" s="40" t="s">
        <v>180</v>
      </c>
      <c r="K85" s="16">
        <v>147684.6</v>
      </c>
      <c r="L85" s="16">
        <v>0</v>
      </c>
      <c r="M85" s="16">
        <v>300841.3</v>
      </c>
      <c r="N85" s="16">
        <v>0</v>
      </c>
      <c r="O85" s="16">
        <v>0</v>
      </c>
      <c r="P85" s="16">
        <f>SUM(K85:O85)</f>
        <v>448525.9</v>
      </c>
      <c r="Q85" s="16">
        <v>238318.8</v>
      </c>
      <c r="R85" s="16">
        <f>P85+Q85</f>
        <v>686844.7</v>
      </c>
      <c r="S85" s="41"/>
    </row>
    <row r="86" spans="1:19" ht="34.5">
      <c r="I86" s="24"/>
      <c r="J86" s="49" t="s">
        <v>184</v>
      </c>
      <c r="K86" s="16">
        <f>K79+K84-K85</f>
        <v>23615638.899999995</v>
      </c>
      <c r="L86" s="16">
        <f>L79+L84-L85</f>
        <v>284465.69999999943</v>
      </c>
      <c r="M86" s="16">
        <f>M79+M84-M85</f>
        <v>-1577498.3999999973</v>
      </c>
      <c r="N86" s="16">
        <f>N79+N84-N85</f>
        <v>-3047508.3000000045</v>
      </c>
      <c r="O86" s="16">
        <f>O79+O84-O85</f>
        <v>-675784.4</v>
      </c>
      <c r="P86" s="16">
        <f>SUM(K86:O86)</f>
        <v>18599313.499999993</v>
      </c>
      <c r="R86" s="16">
        <f>P86+Q86</f>
        <v>18599313.499999993</v>
      </c>
    </row>
    <row r="87" spans="1:19" s="55" customFormat="1" ht="22.5" customHeight="1">
      <c r="A87" s="20">
        <f>K86-A80</f>
        <v>7920281.7999999933</v>
      </c>
      <c r="B87" s="20">
        <f>L86-B80</f>
        <v>-146308.60000000056</v>
      </c>
      <c r="C87" s="20">
        <f>M86-C80</f>
        <v>-4085783.3999999976</v>
      </c>
      <c r="D87" s="20">
        <f>N86-D80</f>
        <v>-4738374.1000000043</v>
      </c>
      <c r="E87" s="20">
        <f>O86-E80</f>
        <v>-702309.4</v>
      </c>
      <c r="F87" s="20">
        <f>SUM(A87:E87)-F22</f>
        <v>-2752724.6000000187</v>
      </c>
      <c r="G87" s="20">
        <f>Q17-G14+Q45-G45+Q48-G48+Q54-G54+Q84-Q85</f>
        <v>2752724.6</v>
      </c>
      <c r="H87" s="20">
        <f>F87+G87</f>
        <v>-1.862645149230957E-8</v>
      </c>
      <c r="I87" s="53" t="s">
        <v>37</v>
      </c>
      <c r="J87" s="54" t="s">
        <v>181</v>
      </c>
      <c r="K87" s="21"/>
      <c r="L87" s="21"/>
      <c r="M87" s="21"/>
      <c r="N87" s="21"/>
      <c r="O87" s="21"/>
      <c r="P87" s="21"/>
      <c r="Q87" s="22"/>
      <c r="R87" s="23"/>
    </row>
  </sheetData>
  <mergeCells count="28">
    <mergeCell ref="A77:R77"/>
    <mergeCell ref="A78:I78"/>
    <mergeCell ref="J78:R78"/>
    <mergeCell ref="A65:R65"/>
    <mergeCell ref="A66:I66"/>
    <mergeCell ref="J66:R66"/>
    <mergeCell ref="A70:R70"/>
    <mergeCell ref="A71:I71"/>
    <mergeCell ref="J71:R71"/>
    <mergeCell ref="A42:R42"/>
    <mergeCell ref="A43:I43"/>
    <mergeCell ref="J43:R43"/>
    <mergeCell ref="A51:R51"/>
    <mergeCell ref="A52:I52"/>
    <mergeCell ref="J52:R52"/>
    <mergeCell ref="A25:R25"/>
    <mergeCell ref="A26:I26"/>
    <mergeCell ref="J26:R26"/>
    <mergeCell ref="A31:R31"/>
    <mergeCell ref="A32:I32"/>
    <mergeCell ref="J32:R32"/>
    <mergeCell ref="A6:I6"/>
    <mergeCell ref="J6:R6"/>
    <mergeCell ref="H3:H4"/>
    <mergeCell ref="I3:I4"/>
    <mergeCell ref="J3:J4"/>
    <mergeCell ref="R3:R4"/>
    <mergeCell ref="A5:R5"/>
  </mergeCells>
  <pageMargins left="0.11811023622047245" right="0.11811023622047245" top="0.15748031496062992" bottom="0.15748031496062992" header="0.31496062992125984" footer="0.31496062992125984"/>
  <pageSetup paperSize="9" scale="7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7"/>
  <sheetViews>
    <sheetView workbookViewId="0">
      <pane ySplit="4" topLeftCell="A5" activePane="bottomLeft" state="frozen"/>
      <selection pane="bottomLeft" activeCell="A14" sqref="A14"/>
    </sheetView>
  </sheetViews>
  <sheetFormatPr defaultRowHeight="15"/>
  <cols>
    <col min="1" max="1" width="11.5703125" style="18" customWidth="1"/>
    <col min="2" max="4" width="10.7109375" style="18" customWidth="1"/>
    <col min="5" max="5" width="9.140625" style="18" customWidth="1"/>
    <col min="6" max="6" width="11" style="18" customWidth="1"/>
    <col min="7" max="7" width="10.42578125" style="18" customWidth="1"/>
    <col min="8" max="8" width="10.28515625" style="18" customWidth="1"/>
    <col min="9" max="9" width="7.42578125" style="18" customWidth="1"/>
    <col min="10" max="10" width="22.85546875" style="79" customWidth="1"/>
    <col min="11" max="11" width="12.5703125" style="18" customWidth="1"/>
    <col min="12" max="12" width="12" style="18" customWidth="1"/>
    <col min="13" max="13" width="11.42578125" style="18" customWidth="1"/>
    <col min="14" max="14" width="11.85546875" style="18" customWidth="1"/>
    <col min="15" max="15" width="10" style="18" customWidth="1"/>
    <col min="16" max="16" width="10.7109375" style="18" customWidth="1"/>
    <col min="17" max="17" width="10.140625" style="18" customWidth="1"/>
    <col min="18" max="18" width="10.7109375" style="18" customWidth="1"/>
    <col min="19" max="19" width="12.42578125" style="37" bestFit="1" customWidth="1"/>
    <col min="20" max="20" width="10.42578125" style="37" bestFit="1" customWidth="1"/>
    <col min="21" max="16384" width="9.140625" style="37"/>
  </cols>
  <sheetData>
    <row r="1" spans="1:19">
      <c r="A1" s="36" t="s">
        <v>107</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84811713.099999994</v>
      </c>
      <c r="L7" s="16">
        <f t="shared" ref="L7:O7" si="0">L27</f>
        <v>3723067.6</v>
      </c>
      <c r="M7" s="16">
        <f t="shared" si="0"/>
        <v>6322871.2999999998</v>
      </c>
      <c r="N7" s="16">
        <f t="shared" si="0"/>
        <v>16428063</v>
      </c>
      <c r="O7" s="16">
        <f t="shared" si="0"/>
        <v>388388</v>
      </c>
      <c r="P7" s="16">
        <f>SUM(K7:O7)</f>
        <v>111674102.99999999</v>
      </c>
      <c r="Q7" s="16"/>
      <c r="R7" s="16">
        <f>P7+Q7</f>
        <v>111674102.99999999</v>
      </c>
      <c r="S7" s="41"/>
    </row>
    <row r="8" spans="1:19">
      <c r="A8" s="16">
        <f>A28</f>
        <v>35640950</v>
      </c>
      <c r="B8" s="16">
        <f>B28</f>
        <v>1489683.4</v>
      </c>
      <c r="C8" s="16">
        <f>C28</f>
        <v>3836984.4</v>
      </c>
      <c r="D8" s="16">
        <f>D28</f>
        <v>5936347.5</v>
      </c>
      <c r="E8" s="16">
        <f>E28</f>
        <v>88532.9</v>
      </c>
      <c r="F8" s="16">
        <f>SUM(A8:E8)</f>
        <v>46992498.199999996</v>
      </c>
      <c r="G8" s="16"/>
      <c r="H8" s="16">
        <f t="shared" ref="H8:H16" si="1">F8+G8</f>
        <v>46992498.199999996</v>
      </c>
      <c r="I8" s="39" t="s">
        <v>15</v>
      </c>
      <c r="J8" s="40" t="s">
        <v>123</v>
      </c>
      <c r="K8" s="16"/>
      <c r="L8" s="16"/>
      <c r="M8" s="16"/>
      <c r="N8" s="16"/>
      <c r="O8" s="16"/>
      <c r="P8" s="16"/>
      <c r="Q8" s="16"/>
      <c r="R8" s="16"/>
      <c r="S8" s="41"/>
    </row>
    <row r="9" spans="1:19" ht="23.25">
      <c r="A9" s="16"/>
      <c r="B9" s="16"/>
      <c r="C9" s="16">
        <f t="shared" ref="C9:E9" si="2">C10+C11</f>
        <v>6349831.8000000007</v>
      </c>
      <c r="D9" s="16">
        <f t="shared" si="2"/>
        <v>35570705.799999997</v>
      </c>
      <c r="E9" s="16">
        <f t="shared" si="2"/>
        <v>780156.1</v>
      </c>
      <c r="F9" s="16">
        <f t="shared" ref="F9:F13" si="3">SUM(A9:E9)</f>
        <v>42700693.699999996</v>
      </c>
      <c r="G9" s="16"/>
      <c r="H9" s="16">
        <f t="shared" si="1"/>
        <v>42700693.699999996</v>
      </c>
      <c r="I9" s="39" t="s">
        <v>31</v>
      </c>
      <c r="J9" s="40" t="s">
        <v>124</v>
      </c>
      <c r="K9" s="16"/>
      <c r="L9" s="16"/>
      <c r="M9" s="16"/>
      <c r="N9" s="16"/>
      <c r="O9" s="16"/>
      <c r="P9" s="16"/>
      <c r="Q9" s="16"/>
      <c r="R9" s="16"/>
    </row>
    <row r="10" spans="1:19" ht="23.25">
      <c r="A10" s="16"/>
      <c r="B10" s="16"/>
      <c r="C10" s="16">
        <v>2521921.2000000002</v>
      </c>
      <c r="D10" s="16">
        <v>35570705.799999997</v>
      </c>
      <c r="E10" s="16">
        <v>780156.1</v>
      </c>
      <c r="F10" s="16">
        <f t="shared" si="3"/>
        <v>38872783.100000001</v>
      </c>
      <c r="G10" s="16"/>
      <c r="H10" s="16">
        <f t="shared" si="1"/>
        <v>38872783.100000001</v>
      </c>
      <c r="I10" s="39"/>
      <c r="J10" s="42" t="s">
        <v>125</v>
      </c>
      <c r="K10" s="16"/>
      <c r="L10" s="16"/>
      <c r="M10" s="16"/>
      <c r="N10" s="16"/>
      <c r="O10" s="16"/>
      <c r="P10" s="16"/>
      <c r="Q10" s="16"/>
      <c r="R10" s="16"/>
    </row>
    <row r="11" spans="1:19" ht="23.25">
      <c r="A11" s="16"/>
      <c r="B11" s="16"/>
      <c r="C11" s="16">
        <v>3827910.6</v>
      </c>
      <c r="D11" s="16"/>
      <c r="E11" s="16"/>
      <c r="F11" s="16">
        <f t="shared" si="3"/>
        <v>3827910.6</v>
      </c>
      <c r="G11" s="16"/>
      <c r="H11" s="16">
        <f t="shared" si="1"/>
        <v>3827910.6</v>
      </c>
      <c r="I11" s="39"/>
      <c r="J11" s="42" t="s">
        <v>126</v>
      </c>
      <c r="K11" s="16"/>
      <c r="L11" s="16"/>
      <c r="M11" s="16"/>
      <c r="N11" s="16"/>
      <c r="O11" s="16"/>
      <c r="P11" s="16"/>
      <c r="Q11" s="16"/>
      <c r="R11" s="16"/>
    </row>
    <row r="12" spans="1:19">
      <c r="A12" s="16">
        <f>A81</f>
        <v>13003115.800000001</v>
      </c>
      <c r="B12" s="16">
        <f>B81</f>
        <v>282092.40000000002</v>
      </c>
      <c r="C12" s="16">
        <f>C81</f>
        <v>1634715.7</v>
      </c>
      <c r="D12" s="16">
        <f>D81</f>
        <v>1249835.8999999999</v>
      </c>
      <c r="E12" s="16">
        <f>E81</f>
        <v>147762.70000000001</v>
      </c>
      <c r="F12" s="16">
        <f t="shared" si="3"/>
        <v>16317522.5</v>
      </c>
      <c r="G12" s="16"/>
      <c r="H12" s="16">
        <f t="shared" si="1"/>
        <v>16317522.5</v>
      </c>
      <c r="I12" s="39" t="s">
        <v>35</v>
      </c>
      <c r="J12" s="40" t="s">
        <v>127</v>
      </c>
      <c r="K12" s="16"/>
      <c r="L12" s="16"/>
      <c r="M12" s="16"/>
      <c r="N12" s="16"/>
      <c r="O12" s="16"/>
      <c r="P12" s="16"/>
      <c r="Q12" s="16"/>
      <c r="R12" s="16"/>
    </row>
    <row r="13" spans="1:19">
      <c r="A13" s="16">
        <f>A83</f>
        <v>2896066.3</v>
      </c>
      <c r="B13" s="16">
        <f>B83</f>
        <v>6095.6</v>
      </c>
      <c r="C13" s="16">
        <f>C83</f>
        <v>-9505.9</v>
      </c>
      <c r="D13" s="16">
        <f>D83</f>
        <v>0</v>
      </c>
      <c r="E13" s="16">
        <f>E83</f>
        <v>0</v>
      </c>
      <c r="F13" s="16">
        <f t="shared" si="3"/>
        <v>2892656</v>
      </c>
      <c r="G13" s="16"/>
      <c r="H13" s="16">
        <f t="shared" si="1"/>
        <v>2892656</v>
      </c>
      <c r="I13" s="39" t="s">
        <v>36</v>
      </c>
      <c r="J13" s="40" t="s">
        <v>128</v>
      </c>
      <c r="K13" s="16"/>
      <c r="L13" s="16"/>
      <c r="M13" s="16"/>
      <c r="N13" s="16"/>
      <c r="O13" s="16"/>
      <c r="P13" s="16"/>
      <c r="Q13" s="16"/>
      <c r="R13" s="16"/>
    </row>
    <row r="14" spans="1:19">
      <c r="A14" s="16"/>
      <c r="B14" s="16"/>
      <c r="C14" s="16"/>
      <c r="D14" s="16"/>
      <c r="E14" s="16"/>
      <c r="F14" s="16"/>
      <c r="G14" s="16">
        <f>SUM(G15:G16)</f>
        <v>25336984.800000001</v>
      </c>
      <c r="H14" s="16">
        <f t="shared" si="1"/>
        <v>25336984.800000001</v>
      </c>
      <c r="I14" s="39" t="s">
        <v>43</v>
      </c>
      <c r="J14" s="40" t="s">
        <v>129</v>
      </c>
      <c r="K14" s="16"/>
      <c r="L14" s="16"/>
      <c r="M14" s="16"/>
      <c r="N14" s="16"/>
      <c r="O14" s="16"/>
      <c r="P14" s="16"/>
      <c r="Q14" s="16"/>
      <c r="R14" s="16"/>
    </row>
    <row r="15" spans="1:19">
      <c r="A15" s="16"/>
      <c r="B15" s="16"/>
      <c r="C15" s="16"/>
      <c r="D15" s="16"/>
      <c r="E15" s="16"/>
      <c r="F15" s="16"/>
      <c r="G15" s="16">
        <v>22268351.699999999</v>
      </c>
      <c r="H15" s="16">
        <f t="shared" si="1"/>
        <v>22268351.699999999</v>
      </c>
      <c r="I15" s="39" t="s">
        <v>44</v>
      </c>
      <c r="J15" s="42" t="s">
        <v>130</v>
      </c>
      <c r="K15" s="16"/>
      <c r="L15" s="16"/>
      <c r="M15" s="16"/>
      <c r="N15" s="16"/>
      <c r="O15" s="16"/>
      <c r="P15" s="16"/>
      <c r="Q15" s="16"/>
      <c r="R15" s="16"/>
    </row>
    <row r="16" spans="1:19">
      <c r="A16" s="16"/>
      <c r="B16" s="16"/>
      <c r="C16" s="16"/>
      <c r="D16" s="16"/>
      <c r="E16" s="16"/>
      <c r="F16" s="16"/>
      <c r="G16" s="16">
        <v>3068633.1</v>
      </c>
      <c r="H16" s="16">
        <f t="shared" si="1"/>
        <v>3068633.1</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19760914.800000001</v>
      </c>
      <c r="R17" s="16">
        <f>P17+Q17</f>
        <v>19760914.800000001</v>
      </c>
    </row>
    <row r="18" spans="1:18">
      <c r="A18" s="16"/>
      <c r="B18" s="16"/>
      <c r="C18" s="16"/>
      <c r="D18" s="16"/>
      <c r="E18" s="16"/>
      <c r="F18" s="16"/>
      <c r="G18" s="16"/>
      <c r="H18" s="16"/>
      <c r="I18" s="39" t="s">
        <v>41</v>
      </c>
      <c r="J18" s="42" t="s">
        <v>133</v>
      </c>
      <c r="K18" s="16"/>
      <c r="L18" s="16"/>
      <c r="M18" s="16"/>
      <c r="N18" s="16"/>
      <c r="O18" s="16"/>
      <c r="P18" s="16"/>
      <c r="Q18" s="16">
        <v>15367934.9</v>
      </c>
      <c r="R18" s="16">
        <f>P18+Q18</f>
        <v>15367934.9</v>
      </c>
    </row>
    <row r="19" spans="1:18">
      <c r="A19" s="16"/>
      <c r="B19" s="16"/>
      <c r="C19" s="16"/>
      <c r="D19" s="16"/>
      <c r="E19" s="16"/>
      <c r="F19" s="16"/>
      <c r="G19" s="16"/>
      <c r="H19" s="16"/>
      <c r="I19" s="39" t="s">
        <v>42</v>
      </c>
      <c r="J19" s="42" t="s">
        <v>134</v>
      </c>
      <c r="K19" s="16"/>
      <c r="L19" s="16"/>
      <c r="M19" s="16"/>
      <c r="N19" s="16"/>
      <c r="O19" s="16"/>
      <c r="P19" s="16"/>
      <c r="Q19" s="16">
        <v>4392979.9000000004</v>
      </c>
      <c r="R19" s="16">
        <f>P19+Q19</f>
        <v>4392979.9000000004</v>
      </c>
    </row>
    <row r="20" spans="1:18">
      <c r="A20" s="16"/>
      <c r="B20" s="16"/>
      <c r="C20" s="16"/>
      <c r="D20" s="16"/>
      <c r="E20" s="16"/>
      <c r="F20" s="16"/>
      <c r="G20" s="16"/>
      <c r="H20" s="16"/>
      <c r="I20" s="39" t="s">
        <v>38</v>
      </c>
      <c r="J20" s="40" t="s">
        <v>135</v>
      </c>
      <c r="K20" s="16"/>
      <c r="L20" s="16"/>
      <c r="M20" s="16"/>
      <c r="N20" s="16"/>
      <c r="O20" s="16"/>
      <c r="P20" s="16">
        <v>5057371</v>
      </c>
      <c r="Q20" s="16"/>
      <c r="R20" s="16">
        <f t="shared" ref="R20:R21" si="4">P20+Q20</f>
        <v>5057371</v>
      </c>
    </row>
    <row r="21" spans="1:18">
      <c r="A21" s="16"/>
      <c r="B21" s="16"/>
      <c r="C21" s="16"/>
      <c r="D21" s="16"/>
      <c r="E21" s="16"/>
      <c r="F21" s="16"/>
      <c r="G21" s="16"/>
      <c r="H21" s="16"/>
      <c r="I21" s="39" t="s">
        <v>39</v>
      </c>
      <c r="J21" s="40" t="s">
        <v>136</v>
      </c>
      <c r="K21" s="16"/>
      <c r="L21" s="16"/>
      <c r="M21" s="16"/>
      <c r="N21" s="16"/>
      <c r="O21" s="16"/>
      <c r="P21" s="16">
        <v>206349.3</v>
      </c>
      <c r="Q21" s="16"/>
      <c r="R21" s="16">
        <f t="shared" si="4"/>
        <v>206349.3</v>
      </c>
    </row>
    <row r="22" spans="1:18">
      <c r="A22" s="16"/>
      <c r="B22" s="16"/>
      <c r="C22" s="16"/>
      <c r="D22" s="16"/>
      <c r="E22" s="16"/>
      <c r="F22" s="16">
        <f>R7+R20-R21+R17-H8-H9-H12-H13-H14</f>
        <v>2045684.3000000156</v>
      </c>
      <c r="G22" s="16"/>
      <c r="H22" s="16">
        <f>F22</f>
        <v>2045684.3000000156</v>
      </c>
      <c r="I22" s="77"/>
      <c r="J22" s="44" t="s">
        <v>137</v>
      </c>
      <c r="K22" s="16"/>
      <c r="L22" s="16"/>
      <c r="M22" s="16"/>
      <c r="N22" s="16"/>
      <c r="O22" s="16"/>
      <c r="P22" s="16"/>
      <c r="Q22" s="16"/>
      <c r="R22" s="16"/>
    </row>
    <row r="23" spans="1:18">
      <c r="A23" s="16"/>
      <c r="B23" s="16"/>
      <c r="C23" s="16"/>
      <c r="D23" s="16"/>
      <c r="E23" s="16"/>
      <c r="F23" s="17">
        <f>R7-H8+R20-R21</f>
        <v>69532626.499999985</v>
      </c>
      <c r="G23" s="17"/>
      <c r="H23" s="17">
        <f>F23</f>
        <v>69532626.499999985</v>
      </c>
      <c r="I23" s="77"/>
      <c r="J23" s="45" t="s">
        <v>138</v>
      </c>
      <c r="K23" s="16"/>
      <c r="L23" s="16"/>
      <c r="M23" s="16"/>
      <c r="N23" s="16"/>
      <c r="O23" s="16"/>
      <c r="P23" s="16"/>
      <c r="Q23" s="16"/>
      <c r="R23" s="16"/>
    </row>
    <row r="24" spans="1:18">
      <c r="A24" s="16"/>
      <c r="B24" s="16"/>
      <c r="C24" s="16"/>
      <c r="D24" s="16"/>
      <c r="E24" s="16"/>
      <c r="F24" s="17">
        <f>F23-H82</f>
        <v>62160385.899999984</v>
      </c>
      <c r="G24" s="17"/>
      <c r="H24" s="17">
        <f>F24</f>
        <v>62160385.899999984</v>
      </c>
      <c r="I24" s="77"/>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84811713.099999994</v>
      </c>
      <c r="L27" s="16">
        <v>3723067.6</v>
      </c>
      <c r="M27" s="16">
        <v>6322871.2999999998</v>
      </c>
      <c r="N27" s="16">
        <v>16428063</v>
      </c>
      <c r="O27" s="16">
        <v>388388</v>
      </c>
      <c r="P27" s="16">
        <f>SUM(K27:O27)</f>
        <v>111674102.99999999</v>
      </c>
      <c r="R27" s="16">
        <f>P27+Q27</f>
        <v>111674102.99999999</v>
      </c>
    </row>
    <row r="28" spans="1:18">
      <c r="A28" s="16">
        <v>35640950</v>
      </c>
      <c r="B28" s="16">
        <v>1489683.4</v>
      </c>
      <c r="C28" s="16">
        <v>3836984.4</v>
      </c>
      <c r="D28" s="16">
        <v>5936347.5</v>
      </c>
      <c r="E28" s="16">
        <v>88532.9</v>
      </c>
      <c r="F28" s="16">
        <f>SUM(A28:E28)</f>
        <v>46992498.199999996</v>
      </c>
      <c r="G28" s="16"/>
      <c r="H28" s="16">
        <f>F28+G28</f>
        <v>46992498.199999996</v>
      </c>
      <c r="I28" s="24" t="s">
        <v>15</v>
      </c>
      <c r="J28" s="40" t="s">
        <v>123</v>
      </c>
    </row>
    <row r="29" spans="1:18">
      <c r="A29" s="17">
        <f>K27-A28</f>
        <v>49170763.099999994</v>
      </c>
      <c r="B29" s="17">
        <f>L27-B28</f>
        <v>2233384.2000000002</v>
      </c>
      <c r="C29" s="17">
        <f>M27-C28</f>
        <v>2485886.9</v>
      </c>
      <c r="D29" s="17">
        <f>N27-D28</f>
        <v>10491715.5</v>
      </c>
      <c r="E29" s="17">
        <f>O27-E28</f>
        <v>299855.09999999998</v>
      </c>
      <c r="F29" s="17">
        <f>SUM(A29:E29)</f>
        <v>64681604.799999997</v>
      </c>
      <c r="H29" s="17">
        <f>F29+G29</f>
        <v>64681604.799999997</v>
      </c>
      <c r="I29" s="46" t="s">
        <v>6</v>
      </c>
      <c r="J29" s="47" t="s">
        <v>141</v>
      </c>
    </row>
    <row r="30" spans="1:18">
      <c r="A30" s="17">
        <f>A29-A82</f>
        <v>43192161.199999996</v>
      </c>
      <c r="B30" s="17">
        <f t="shared" ref="B30:E30" si="5">B29-B82</f>
        <v>2149046.9000000004</v>
      </c>
      <c r="C30" s="17">
        <f t="shared" si="5"/>
        <v>1989902</v>
      </c>
      <c r="D30" s="17">
        <f t="shared" si="5"/>
        <v>9687633</v>
      </c>
      <c r="E30" s="17">
        <f t="shared" si="5"/>
        <v>290621.09999999998</v>
      </c>
      <c r="F30" s="17">
        <f>SUM(A30:E30)</f>
        <v>57309364.199999996</v>
      </c>
      <c r="H30" s="17">
        <f>F30+G30</f>
        <v>57309364.199999996</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ht="25.5" customHeight="1">
      <c r="I33" s="24" t="s">
        <v>6</v>
      </c>
      <c r="J33" s="40" t="s">
        <v>141</v>
      </c>
      <c r="K33" s="16">
        <f>A29</f>
        <v>49170763.099999994</v>
      </c>
      <c r="L33" s="16">
        <f t="shared" ref="L33:O33" si="6">B29</f>
        <v>2233384.2000000002</v>
      </c>
      <c r="M33" s="16">
        <f t="shared" si="6"/>
        <v>2485886.9</v>
      </c>
      <c r="N33" s="16">
        <f t="shared" si="6"/>
        <v>10491715.5</v>
      </c>
      <c r="O33" s="16">
        <f t="shared" si="6"/>
        <v>299855.09999999998</v>
      </c>
      <c r="P33" s="16">
        <f>SUM(K33:O33)</f>
        <v>64681604.799999997</v>
      </c>
      <c r="R33" s="16">
        <f>P33+Q33</f>
        <v>64681604.799999997</v>
      </c>
    </row>
    <row r="34" spans="1:20">
      <c r="A34" s="16">
        <f>A35+A36</f>
        <v>16867820.5</v>
      </c>
      <c r="B34" s="16">
        <f t="shared" ref="B34:E34" si="7">B35+B36</f>
        <v>824398.7</v>
      </c>
      <c r="C34" s="16">
        <f t="shared" si="7"/>
        <v>1986664</v>
      </c>
      <c r="D34" s="16">
        <f t="shared" si="7"/>
        <v>1285188.3999999999</v>
      </c>
      <c r="E34" s="16">
        <f t="shared" si="7"/>
        <v>235061.6</v>
      </c>
      <c r="F34" s="16">
        <f>SUM(A34:E34)</f>
        <v>21199133.199999999</v>
      </c>
      <c r="G34" s="16"/>
      <c r="H34" s="16">
        <f>F34+G34</f>
        <v>21199133.199999999</v>
      </c>
      <c r="I34" s="24" t="s">
        <v>7</v>
      </c>
      <c r="J34" s="40" t="s">
        <v>144</v>
      </c>
      <c r="K34" s="16"/>
      <c r="L34" s="16"/>
      <c r="M34" s="16"/>
      <c r="N34" s="16"/>
      <c r="O34" s="16"/>
      <c r="P34" s="16"/>
    </row>
    <row r="35" spans="1:20">
      <c r="A35" s="16">
        <v>15886032.5</v>
      </c>
      <c r="B35" s="16">
        <v>757694</v>
      </c>
      <c r="C35" s="16">
        <v>1794655.9</v>
      </c>
      <c r="D35" s="16">
        <v>1285188.3999999999</v>
      </c>
      <c r="E35" s="16">
        <v>227855.6</v>
      </c>
      <c r="F35" s="16">
        <f t="shared" ref="F35:F39" si="8">SUM(A35:E35)</f>
        <v>19951426.399999999</v>
      </c>
      <c r="H35" s="16">
        <f t="shared" ref="H35:H38" si="9">F35+G35</f>
        <v>19951426.399999999</v>
      </c>
      <c r="I35" s="24" t="s">
        <v>8</v>
      </c>
      <c r="J35" s="42" t="s">
        <v>145</v>
      </c>
    </row>
    <row r="36" spans="1:20" ht="23.25">
      <c r="A36" s="16">
        <f>A37+A38</f>
        <v>981788</v>
      </c>
      <c r="B36" s="16">
        <f t="shared" ref="B36:E36" si="10">B37+B38</f>
        <v>66704.7</v>
      </c>
      <c r="C36" s="16">
        <f t="shared" si="10"/>
        <v>192008.1</v>
      </c>
      <c r="D36" s="16">
        <f t="shared" si="10"/>
        <v>0</v>
      </c>
      <c r="E36" s="16">
        <f t="shared" si="10"/>
        <v>7206</v>
      </c>
      <c r="F36" s="16">
        <f t="shared" si="8"/>
        <v>1247706.8</v>
      </c>
      <c r="H36" s="16">
        <f t="shared" si="9"/>
        <v>1247706.8</v>
      </c>
      <c r="I36" s="24" t="s">
        <v>9</v>
      </c>
      <c r="J36" s="42" t="s">
        <v>150</v>
      </c>
      <c r="K36" s="16"/>
      <c r="L36" s="16"/>
      <c r="M36" s="16"/>
      <c r="N36" s="16"/>
      <c r="O36" s="16"/>
      <c r="P36" s="16"/>
    </row>
    <row r="37" spans="1:20" ht="23.25">
      <c r="A37" s="16">
        <v>850228.4</v>
      </c>
      <c r="B37" s="16">
        <v>60968.1</v>
      </c>
      <c r="C37" s="16">
        <v>190664</v>
      </c>
      <c r="D37" s="16">
        <v>0</v>
      </c>
      <c r="E37" s="16">
        <v>6651.1</v>
      </c>
      <c r="F37" s="16">
        <f t="shared" si="8"/>
        <v>1108511.6000000001</v>
      </c>
      <c r="H37" s="16">
        <f t="shared" si="9"/>
        <v>1108511.6000000001</v>
      </c>
      <c r="I37" s="24" t="s">
        <v>10</v>
      </c>
      <c r="J37" s="48" t="s">
        <v>149</v>
      </c>
      <c r="S37" s="41"/>
    </row>
    <row r="38" spans="1:20" ht="23.25">
      <c r="A38" s="16">
        <v>131559.6</v>
      </c>
      <c r="B38" s="16">
        <v>5736.6</v>
      </c>
      <c r="C38" s="16">
        <v>1344.1</v>
      </c>
      <c r="D38" s="16">
        <v>0</v>
      </c>
      <c r="E38" s="16">
        <v>554.9</v>
      </c>
      <c r="F38" s="16">
        <f t="shared" si="8"/>
        <v>139195.20000000001</v>
      </c>
      <c r="H38" s="16">
        <f t="shared" si="9"/>
        <v>139195.20000000001</v>
      </c>
      <c r="I38" s="24" t="s">
        <v>11</v>
      </c>
      <c r="J38" s="48" t="s">
        <v>151</v>
      </c>
    </row>
    <row r="39" spans="1:20">
      <c r="A39" s="16">
        <v>644363</v>
      </c>
      <c r="B39" s="16">
        <v>20651.099999999999</v>
      </c>
      <c r="C39" s="16">
        <v>3238</v>
      </c>
      <c r="D39" s="16">
        <v>51287.6</v>
      </c>
      <c r="E39" s="16">
        <v>1641.4</v>
      </c>
      <c r="F39" s="16">
        <f t="shared" si="8"/>
        <v>721181.1</v>
      </c>
      <c r="G39" s="16"/>
      <c r="H39" s="16">
        <f>F39+G39</f>
        <v>721181.1</v>
      </c>
      <c r="I39" s="24" t="s">
        <v>12</v>
      </c>
      <c r="J39" s="40" t="s">
        <v>146</v>
      </c>
      <c r="S39" s="41"/>
    </row>
    <row r="40" spans="1:20" ht="23.25">
      <c r="A40" s="17">
        <f>K33-A34-A39</f>
        <v>31658579.599999994</v>
      </c>
      <c r="B40" s="17">
        <f>L33-B34-B39</f>
        <v>1388334.4000000001</v>
      </c>
      <c r="C40" s="17">
        <f>M33-C34-C39</f>
        <v>495984.89999999991</v>
      </c>
      <c r="D40" s="17">
        <f>N33-D34-D39</f>
        <v>9155239.5</v>
      </c>
      <c r="E40" s="17">
        <f>O33-E34-E39</f>
        <v>63152.099999999969</v>
      </c>
      <c r="F40" s="17">
        <f>SUM(A40:E40)</f>
        <v>42761290.499999993</v>
      </c>
      <c r="G40" s="16"/>
      <c r="H40" s="17">
        <f>F40+G40</f>
        <v>42761290.499999993</v>
      </c>
      <c r="I40" s="46" t="s">
        <v>13</v>
      </c>
      <c r="J40" s="49" t="s">
        <v>147</v>
      </c>
      <c r="S40" s="41"/>
      <c r="T40" s="41"/>
    </row>
    <row r="41" spans="1:20" ht="23.25">
      <c r="A41" s="17">
        <f>A40-A82</f>
        <v>25679977.699999996</v>
      </c>
      <c r="B41" s="17">
        <f t="shared" ref="B41:E41" si="11">B40-B82</f>
        <v>1303997.1000000001</v>
      </c>
      <c r="C41" s="17">
        <f t="shared" si="11"/>
        <v>0</v>
      </c>
      <c r="D41" s="17">
        <f t="shared" si="11"/>
        <v>8351157</v>
      </c>
      <c r="E41" s="17">
        <f t="shared" si="11"/>
        <v>53918.099999999969</v>
      </c>
      <c r="F41" s="17">
        <f>SUM(A41:E41)</f>
        <v>35389049.899999999</v>
      </c>
      <c r="G41" s="16"/>
      <c r="H41" s="17">
        <f>F41+G41</f>
        <v>35389049.899999999</v>
      </c>
      <c r="I41" s="46" t="s">
        <v>52</v>
      </c>
      <c r="J41" s="49" t="s">
        <v>148</v>
      </c>
      <c r="S41" s="41"/>
      <c r="T41" s="41"/>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31658579.599999994</v>
      </c>
      <c r="L44" s="16">
        <f t="shared" ref="L44:O44" si="12">B40</f>
        <v>1388334.4000000001</v>
      </c>
      <c r="M44" s="16">
        <f t="shared" si="12"/>
        <v>495984.89999999991</v>
      </c>
      <c r="N44" s="16">
        <f t="shared" si="12"/>
        <v>9155239.5</v>
      </c>
      <c r="O44" s="16">
        <f t="shared" si="12"/>
        <v>63152.099999999969</v>
      </c>
      <c r="P44" s="16">
        <f>SUM(K44:O44)</f>
        <v>42761290.499999993</v>
      </c>
      <c r="R44" s="16">
        <f>P44+Q44</f>
        <v>42761290.499999993</v>
      </c>
    </row>
    <row r="45" spans="1:20">
      <c r="F45" s="16"/>
      <c r="G45" s="16">
        <v>1485.1</v>
      </c>
      <c r="I45" s="24" t="s">
        <v>7</v>
      </c>
      <c r="J45" s="40" t="s">
        <v>144</v>
      </c>
      <c r="N45" s="16">
        <v>20586620.899999999</v>
      </c>
      <c r="P45" s="16">
        <f>SUM(K45:O45)</f>
        <v>20586620.899999999</v>
      </c>
      <c r="Q45" s="16">
        <v>613997.4</v>
      </c>
      <c r="R45" s="16">
        <f>P45+Q45</f>
        <v>21200618.299999997</v>
      </c>
    </row>
    <row r="46" spans="1:20" ht="25.5" customHeight="1">
      <c r="G46" s="19"/>
      <c r="I46" s="24" t="s">
        <v>16</v>
      </c>
      <c r="J46" s="40" t="s">
        <v>153</v>
      </c>
      <c r="M46" s="16">
        <v>5778552.0999999996</v>
      </c>
      <c r="P46" s="16">
        <f t="shared" ref="P46:P47" si="13">SUM(K46:O46)</f>
        <v>5778552.0999999996</v>
      </c>
      <c r="Q46" s="19"/>
      <c r="R46" s="16">
        <f t="shared" ref="R46:R48" si="14">P46+Q46</f>
        <v>5778552.0999999996</v>
      </c>
    </row>
    <row r="47" spans="1:20">
      <c r="G47" s="19"/>
      <c r="I47" s="24" t="s">
        <v>17</v>
      </c>
      <c r="J47" s="40" t="s">
        <v>154</v>
      </c>
      <c r="M47" s="16">
        <v>206349.3</v>
      </c>
      <c r="P47" s="16">
        <f t="shared" si="13"/>
        <v>206349.3</v>
      </c>
      <c r="Q47" s="19"/>
      <c r="R47" s="16">
        <f t="shared" si="14"/>
        <v>206349.3</v>
      </c>
    </row>
    <row r="48" spans="1:20">
      <c r="A48" s="16">
        <v>11088045</v>
      </c>
      <c r="B48" s="16">
        <v>2602886.7000000002</v>
      </c>
      <c r="C48" s="16">
        <v>755177.7</v>
      </c>
      <c r="D48" s="16">
        <v>269253.59999999998</v>
      </c>
      <c r="E48" s="16">
        <v>-3.9</v>
      </c>
      <c r="F48" s="16">
        <f>SUM(A48:E48)</f>
        <v>14715359.099999998</v>
      </c>
      <c r="G48" s="16">
        <v>909195.6</v>
      </c>
      <c r="H48" s="16">
        <f>F48+G48</f>
        <v>15624554.699999997</v>
      </c>
      <c r="I48" s="24" t="s">
        <v>18</v>
      </c>
      <c r="J48" s="40" t="s">
        <v>155</v>
      </c>
      <c r="K48" s="16">
        <v>1671411.5</v>
      </c>
      <c r="L48" s="16">
        <v>2487270.1</v>
      </c>
      <c r="M48" s="16">
        <v>1984629.1</v>
      </c>
      <c r="N48" s="16">
        <v>363699.1</v>
      </c>
      <c r="O48" s="16">
        <v>2970.3</v>
      </c>
      <c r="P48" s="16">
        <f>SUM(K48:O48)</f>
        <v>6509980.0999999996</v>
      </c>
      <c r="Q48" s="16">
        <v>9114574.5999999996</v>
      </c>
      <c r="R48" s="16">
        <f t="shared" si="14"/>
        <v>15624554.699999999</v>
      </c>
    </row>
    <row r="49" spans="1:20">
      <c r="A49" s="17">
        <f>K44+K45+K46-K47+K48-A48</f>
        <v>22241946.099999994</v>
      </c>
      <c r="B49" s="17">
        <f>L44+L45+L46-L47+L48-B48</f>
        <v>1272717.7999999998</v>
      </c>
      <c r="C49" s="17">
        <f>M44+M45+M46-M47+M48-C48</f>
        <v>7297639.1000000006</v>
      </c>
      <c r="D49" s="17">
        <f>N44+N45+N46-N47+N48-D48</f>
        <v>29836305.899999999</v>
      </c>
      <c r="E49" s="17">
        <f>O44+O45+O46-O47+O48-E48</f>
        <v>66126.299999999959</v>
      </c>
      <c r="F49" s="17">
        <f>SUM(A49:E49)</f>
        <v>60714735.199999988</v>
      </c>
      <c r="H49" s="17">
        <f>F49+G49</f>
        <v>60714735.199999988</v>
      </c>
      <c r="I49" s="46" t="s">
        <v>19</v>
      </c>
      <c r="J49" s="49" t="s">
        <v>156</v>
      </c>
    </row>
    <row r="50" spans="1:20">
      <c r="A50" s="17">
        <f>A49-A82</f>
        <v>16263344.199999994</v>
      </c>
      <c r="B50" s="17">
        <f t="shared" ref="B50:E50" si="15">B49-B82</f>
        <v>1188380.4999999998</v>
      </c>
      <c r="C50" s="17">
        <f t="shared" si="15"/>
        <v>6801654.2000000002</v>
      </c>
      <c r="D50" s="17">
        <f t="shared" si="15"/>
        <v>29032223.399999999</v>
      </c>
      <c r="E50" s="17">
        <f t="shared" si="15"/>
        <v>56892.299999999959</v>
      </c>
      <c r="F50" s="17">
        <f>SUM(A50:E50)</f>
        <v>53342494.599999987</v>
      </c>
      <c r="H50" s="17">
        <f>F50+G50</f>
        <v>53342494.599999987</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ht="14.25" customHeight="1">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22241946.099999994</v>
      </c>
      <c r="L53" s="16">
        <f t="shared" ref="L53:O53" si="16">B49</f>
        <v>1272717.7999999998</v>
      </c>
      <c r="M53" s="16">
        <f t="shared" si="16"/>
        <v>7297639.1000000006</v>
      </c>
      <c r="N53" s="16">
        <f t="shared" si="16"/>
        <v>29836305.899999999</v>
      </c>
      <c r="O53" s="16">
        <f t="shared" si="16"/>
        <v>66126.299999999959</v>
      </c>
      <c r="P53" s="16">
        <f>SUM(K53:O53)</f>
        <v>60714735.199999988</v>
      </c>
      <c r="R53" s="16">
        <f>P53+Q53</f>
        <v>60714735.199999988</v>
      </c>
    </row>
    <row r="54" spans="1:20">
      <c r="A54" s="16">
        <f>A55+A56+A57+A58</f>
        <v>3648229.4</v>
      </c>
      <c r="B54" s="16">
        <f t="shared" ref="B54:E54" si="17">B55+B56+B57+B58</f>
        <v>459606.69999999995</v>
      </c>
      <c r="C54" s="16">
        <f t="shared" si="17"/>
        <v>9556151.6000000015</v>
      </c>
      <c r="D54" s="16">
        <f t="shared" si="17"/>
        <v>3420131.8</v>
      </c>
      <c r="E54" s="16">
        <f t="shared" si="17"/>
        <v>273.2</v>
      </c>
      <c r="F54" s="16">
        <f>SUM(A54:E54)</f>
        <v>17084392.699999999</v>
      </c>
      <c r="G54" s="16">
        <v>1160225.7</v>
      </c>
      <c r="H54" s="16">
        <f>F54+G54</f>
        <v>18244618.399999999</v>
      </c>
      <c r="I54" s="24"/>
      <c r="J54" s="40" t="s">
        <v>159</v>
      </c>
      <c r="K54" s="16">
        <f>K55+K56+K57+K58</f>
        <v>315197.59999999998</v>
      </c>
      <c r="L54" s="16">
        <f t="shared" ref="L54:O54" si="18">L55+L56+L57+L58</f>
        <v>1317097.5</v>
      </c>
      <c r="M54" s="16">
        <f t="shared" si="18"/>
        <v>10587217.6</v>
      </c>
      <c r="N54" s="16">
        <f t="shared" si="18"/>
        <v>5264109.0999999996</v>
      </c>
      <c r="O54" s="16">
        <f t="shared" si="18"/>
        <v>554.9</v>
      </c>
      <c r="P54" s="16">
        <f t="shared" ref="P54:P62" si="19">SUM(K54:O54)</f>
        <v>17484176.699999996</v>
      </c>
      <c r="Q54" s="16">
        <v>760441.7</v>
      </c>
      <c r="R54" s="16">
        <f t="shared" ref="R54:R62" si="20">P54+Q54</f>
        <v>18244618.399999995</v>
      </c>
      <c r="S54" s="41"/>
    </row>
    <row r="55" spans="1:20" ht="23.25">
      <c r="A55" s="16">
        <v>3402536.4</v>
      </c>
      <c r="B55" s="16">
        <v>189461.7</v>
      </c>
      <c r="C55" s="16"/>
      <c r="D55" s="16">
        <v>615513</v>
      </c>
      <c r="E55" s="16"/>
      <c r="F55" s="16">
        <f t="shared" ref="F55:F57" si="21">SUM(A55:E55)</f>
        <v>4207511.0999999996</v>
      </c>
      <c r="H55" s="16">
        <f t="shared" ref="H55:H57" si="22">F55+G55</f>
        <v>4207511.0999999996</v>
      </c>
      <c r="I55" s="24" t="s">
        <v>20</v>
      </c>
      <c r="J55" s="40" t="s">
        <v>160</v>
      </c>
      <c r="M55" s="16">
        <v>4204329.3</v>
      </c>
      <c r="P55" s="16">
        <f t="shared" si="19"/>
        <v>4204329.3</v>
      </c>
      <c r="R55" s="16">
        <f t="shared" si="20"/>
        <v>4204329.3</v>
      </c>
      <c r="S55" s="41"/>
      <c r="T55" s="41"/>
    </row>
    <row r="56" spans="1:20">
      <c r="A56" s="16"/>
      <c r="B56" s="16"/>
      <c r="C56" s="16"/>
      <c r="D56" s="16">
        <v>2195563.9</v>
      </c>
      <c r="E56" s="16"/>
      <c r="F56" s="16">
        <f t="shared" si="21"/>
        <v>2195563.9</v>
      </c>
      <c r="H56" s="16">
        <f t="shared" si="22"/>
        <v>2195563.9</v>
      </c>
      <c r="I56" s="24" t="s">
        <v>21</v>
      </c>
      <c r="J56" s="40" t="s">
        <v>161</v>
      </c>
      <c r="K56" s="16">
        <v>131559.6</v>
      </c>
      <c r="L56" s="16">
        <v>997007.2</v>
      </c>
      <c r="M56" s="16">
        <v>1066442.2</v>
      </c>
      <c r="N56" s="16"/>
      <c r="O56" s="16">
        <v>554.9</v>
      </c>
      <c r="P56" s="16">
        <f t="shared" si="19"/>
        <v>2195563.9</v>
      </c>
      <c r="R56" s="16">
        <f t="shared" si="20"/>
        <v>2195563.9</v>
      </c>
      <c r="T56" s="41"/>
    </row>
    <row r="57" spans="1:20" ht="23.25">
      <c r="A57" s="16"/>
      <c r="B57" s="16">
        <v>153269.4</v>
      </c>
      <c r="C57" s="16">
        <v>4790430.2</v>
      </c>
      <c r="D57" s="16"/>
      <c r="E57" s="16"/>
      <c r="F57" s="16">
        <f t="shared" si="21"/>
        <v>4943699.6000000006</v>
      </c>
      <c r="H57" s="16">
        <f t="shared" si="22"/>
        <v>4943699.6000000006</v>
      </c>
      <c r="I57" s="24" t="s">
        <v>22</v>
      </c>
      <c r="J57" s="51" t="s">
        <v>162</v>
      </c>
      <c r="N57" s="16">
        <v>4943699.5999999996</v>
      </c>
      <c r="P57" s="16">
        <f t="shared" si="19"/>
        <v>4943699.5999999996</v>
      </c>
      <c r="R57" s="16">
        <f t="shared" si="20"/>
        <v>4943699.5999999996</v>
      </c>
    </row>
    <row r="58" spans="1:20">
      <c r="A58" s="16">
        <f>A59+A60+A61+A62</f>
        <v>245693</v>
      </c>
      <c r="B58" s="16">
        <f t="shared" ref="B58:E58" si="23">B59+B60+B61+B62</f>
        <v>116875.6</v>
      </c>
      <c r="C58" s="16">
        <f t="shared" si="23"/>
        <v>4765721.4000000004</v>
      </c>
      <c r="D58" s="16">
        <f t="shared" si="23"/>
        <v>609054.89999999991</v>
      </c>
      <c r="E58" s="16">
        <f t="shared" si="23"/>
        <v>273.2</v>
      </c>
      <c r="F58" s="16">
        <f>SUM(A58:E58)</f>
        <v>5737618.1000000006</v>
      </c>
      <c r="G58" s="16"/>
      <c r="H58" s="16">
        <f>F58+G58</f>
        <v>5737618.1000000006</v>
      </c>
      <c r="I58" s="24" t="s">
        <v>23</v>
      </c>
      <c r="J58" s="52" t="s">
        <v>163</v>
      </c>
      <c r="K58" s="16">
        <f>K59+K60+K61+K62</f>
        <v>183638</v>
      </c>
      <c r="L58" s="16">
        <f t="shared" ref="L58:O58" si="24">L59+L60+L61+L62</f>
        <v>320090.3</v>
      </c>
      <c r="M58" s="16">
        <f t="shared" si="24"/>
        <v>5316446.0999999996</v>
      </c>
      <c r="N58" s="16">
        <f t="shared" si="24"/>
        <v>320409.5</v>
      </c>
      <c r="O58" s="16">
        <f t="shared" si="24"/>
        <v>0</v>
      </c>
      <c r="P58" s="16">
        <f t="shared" si="19"/>
        <v>6140583.8999999994</v>
      </c>
      <c r="R58" s="16">
        <f t="shared" si="20"/>
        <v>6140583.8999999994</v>
      </c>
    </row>
    <row r="59" spans="1:20" ht="23.25">
      <c r="A59" s="16">
        <v>76619.5</v>
      </c>
      <c r="B59" s="16">
        <v>4264.3</v>
      </c>
      <c r="C59" s="16"/>
      <c r="D59" s="16">
        <v>194055.8</v>
      </c>
      <c r="E59" s="16"/>
      <c r="F59" s="16">
        <f t="shared" ref="F59:F62" si="25">SUM(A59:E59)</f>
        <v>274939.59999999998</v>
      </c>
      <c r="H59" s="16">
        <f t="shared" ref="H59:H62" si="26">F59+G59</f>
        <v>274939.59999999998</v>
      </c>
      <c r="I59" s="24" t="s">
        <v>24</v>
      </c>
      <c r="J59" s="52" t="s">
        <v>164</v>
      </c>
      <c r="L59" s="16">
        <v>274939.59999999998</v>
      </c>
      <c r="P59" s="16">
        <f t="shared" si="19"/>
        <v>274939.59999999998</v>
      </c>
      <c r="R59" s="16">
        <f t="shared" si="20"/>
        <v>274939.59999999998</v>
      </c>
    </row>
    <row r="60" spans="1:20">
      <c r="A60" s="16"/>
      <c r="B60" s="16">
        <v>110567.8</v>
      </c>
      <c r="C60" s="16"/>
      <c r="D60" s="16"/>
      <c r="E60" s="16"/>
      <c r="F60" s="16">
        <f t="shared" si="25"/>
        <v>110567.8</v>
      </c>
      <c r="H60" s="16">
        <f t="shared" si="26"/>
        <v>110567.8</v>
      </c>
      <c r="I60" s="24" t="s">
        <v>25</v>
      </c>
      <c r="J60" s="52" t="s">
        <v>165</v>
      </c>
      <c r="K60" s="16">
        <v>12368.4</v>
      </c>
      <c r="L60" s="16">
        <v>45150.7</v>
      </c>
      <c r="M60" s="16"/>
      <c r="N60" s="16">
        <v>74481.399999999994</v>
      </c>
      <c r="O60" s="16"/>
      <c r="P60" s="16">
        <f t="shared" si="19"/>
        <v>132000.5</v>
      </c>
      <c r="R60" s="16">
        <f t="shared" si="20"/>
        <v>132000.5</v>
      </c>
    </row>
    <row r="61" spans="1:20" ht="23.25">
      <c r="A61" s="16"/>
      <c r="B61" s="16"/>
      <c r="C61" s="16">
        <v>4154303.9</v>
      </c>
      <c r="F61" s="16">
        <f t="shared" si="25"/>
        <v>4154303.9</v>
      </c>
      <c r="H61" s="16">
        <f t="shared" si="26"/>
        <v>4154303.9</v>
      </c>
      <c r="I61" s="24" t="s">
        <v>48</v>
      </c>
      <c r="J61" s="40" t="s">
        <v>169</v>
      </c>
      <c r="M61" s="16">
        <v>4154303.9</v>
      </c>
      <c r="P61" s="16"/>
      <c r="R61" s="16"/>
    </row>
    <row r="62" spans="1:20" ht="23.25">
      <c r="A62" s="16">
        <v>169073.5</v>
      </c>
      <c r="B62" s="16">
        <v>2043.5</v>
      </c>
      <c r="C62" s="16">
        <v>611417.5</v>
      </c>
      <c r="D62" s="16">
        <v>414999.1</v>
      </c>
      <c r="E62" s="16">
        <v>273.2</v>
      </c>
      <c r="F62" s="16">
        <f t="shared" si="25"/>
        <v>1197806.8</v>
      </c>
      <c r="H62" s="16">
        <f t="shared" si="26"/>
        <v>1197806.8</v>
      </c>
      <c r="I62" s="24" t="s">
        <v>26</v>
      </c>
      <c r="J62" s="52" t="s">
        <v>166</v>
      </c>
      <c r="K62" s="16">
        <v>171269.6</v>
      </c>
      <c r="L62" s="16"/>
      <c r="M62" s="16">
        <v>1162142.2</v>
      </c>
      <c r="N62" s="16">
        <v>245928.1</v>
      </c>
      <c r="O62" s="16"/>
      <c r="P62" s="16">
        <f t="shared" si="19"/>
        <v>1579339.9000000001</v>
      </c>
      <c r="R62" s="16">
        <f t="shared" si="20"/>
        <v>1579339.9000000001</v>
      </c>
    </row>
    <row r="63" spans="1:20" ht="23.25">
      <c r="A63" s="17">
        <f>K53+K54-A54</f>
        <v>18908914.299999997</v>
      </c>
      <c r="B63" s="17">
        <f>L53+L54-B54</f>
        <v>2130208.5999999996</v>
      </c>
      <c r="C63" s="17">
        <f>M53+M54-C54</f>
        <v>8328705.0999999978</v>
      </c>
      <c r="D63" s="17">
        <f>N53+N54-D54</f>
        <v>31680283.199999999</v>
      </c>
      <c r="E63" s="17">
        <f>O53+O54-E54</f>
        <v>66407.999999999956</v>
      </c>
      <c r="F63" s="17">
        <f>SUM(A63:E63)</f>
        <v>61114519.199999996</v>
      </c>
      <c r="G63" s="16"/>
      <c r="H63" s="17">
        <f>F63+G63</f>
        <v>61114519.199999996</v>
      </c>
      <c r="I63" s="46" t="s">
        <v>27</v>
      </c>
      <c r="J63" s="49" t="s">
        <v>167</v>
      </c>
    </row>
    <row r="64" spans="1:20">
      <c r="A64" s="17">
        <f>A63-A82</f>
        <v>12930312.399999997</v>
      </c>
      <c r="B64" s="17">
        <f t="shared" ref="B64:E64" si="27">B63-B82</f>
        <v>2045871.2999999996</v>
      </c>
      <c r="C64" s="17">
        <f t="shared" si="27"/>
        <v>7832720.1999999974</v>
      </c>
      <c r="D64" s="17">
        <f t="shared" si="27"/>
        <v>30876200.699999999</v>
      </c>
      <c r="E64" s="17">
        <f t="shared" si="27"/>
        <v>57173.999999999956</v>
      </c>
      <c r="F64" s="17">
        <f>SUM(A64:E64)</f>
        <v>53742278.599999994</v>
      </c>
      <c r="G64" s="16"/>
      <c r="H64" s="17">
        <f>F64+G64</f>
        <v>53742278.599999994</v>
      </c>
      <c r="I64" s="46" t="s">
        <v>54</v>
      </c>
      <c r="J64" s="49" t="s">
        <v>168</v>
      </c>
    </row>
    <row r="65" spans="1:19" ht="15" customHeight="1">
      <c r="A65" s="91" t="s">
        <v>170</v>
      </c>
      <c r="B65" s="91"/>
      <c r="C65" s="91"/>
      <c r="D65" s="91"/>
      <c r="E65" s="91"/>
      <c r="F65" s="91"/>
      <c r="G65" s="91"/>
      <c r="H65" s="91"/>
      <c r="I65" s="91"/>
      <c r="J65" s="91"/>
      <c r="K65" s="91"/>
      <c r="L65" s="91"/>
      <c r="M65" s="91"/>
      <c r="N65" s="91"/>
      <c r="O65" s="91"/>
      <c r="P65" s="91"/>
      <c r="Q65" s="91"/>
      <c r="R65" s="91"/>
      <c r="S65" s="41"/>
    </row>
    <row r="66" spans="1:19">
      <c r="A66" s="94" t="s">
        <v>120</v>
      </c>
      <c r="B66" s="94"/>
      <c r="C66" s="94"/>
      <c r="D66" s="94"/>
      <c r="E66" s="94"/>
      <c r="F66" s="94"/>
      <c r="G66" s="94"/>
      <c r="H66" s="94"/>
      <c r="I66" s="94"/>
      <c r="J66" s="95" t="s">
        <v>121</v>
      </c>
      <c r="K66" s="95"/>
      <c r="L66" s="95"/>
      <c r="M66" s="95"/>
      <c r="N66" s="95"/>
      <c r="O66" s="95"/>
      <c r="P66" s="95"/>
      <c r="Q66" s="95"/>
      <c r="R66" s="95"/>
    </row>
    <row r="67" spans="1:19" ht="15" customHeight="1">
      <c r="I67" s="24" t="s">
        <v>19</v>
      </c>
      <c r="J67" s="40" t="s">
        <v>167</v>
      </c>
      <c r="K67" s="16">
        <f>A63</f>
        <v>18908914.299999997</v>
      </c>
      <c r="L67" s="16">
        <f t="shared" ref="L67:O67" si="28">B63</f>
        <v>2130208.5999999996</v>
      </c>
      <c r="M67" s="16">
        <f t="shared" si="28"/>
        <v>8328705.0999999978</v>
      </c>
      <c r="N67" s="16">
        <f t="shared" si="28"/>
        <v>31680283.199999999</v>
      </c>
      <c r="O67" s="16">
        <f t="shared" si="28"/>
        <v>66407.999999999956</v>
      </c>
      <c r="P67" s="16">
        <f>SUM(K67:O67)</f>
        <v>61114519.199999996</v>
      </c>
      <c r="R67" s="16">
        <f>P67+Q67</f>
        <v>61114519.199999996</v>
      </c>
    </row>
    <row r="68" spans="1:19" ht="24.75" customHeight="1">
      <c r="C68" s="16">
        <v>2521921.2000000002</v>
      </c>
      <c r="D68" s="16"/>
      <c r="E68" s="16">
        <v>780156.1</v>
      </c>
      <c r="F68" s="16">
        <f>SUM(A68:E68)</f>
        <v>3302077.3000000003</v>
      </c>
      <c r="G68" s="16"/>
      <c r="H68" s="16">
        <f>F68+G68</f>
        <v>3302077.3000000003</v>
      </c>
      <c r="I68" s="24" t="s">
        <v>28</v>
      </c>
      <c r="J68" s="40" t="s">
        <v>171</v>
      </c>
      <c r="N68" s="16">
        <v>3302077.3</v>
      </c>
      <c r="P68" s="16">
        <f>SUM(K68:O68)</f>
        <v>3302077.3</v>
      </c>
      <c r="R68" s="16">
        <f>P68+Q68</f>
        <v>3302077.3</v>
      </c>
    </row>
    <row r="69" spans="1:19" ht="23.25">
      <c r="A69" s="17">
        <f>K67+K68-A68</f>
        <v>18908914.299999997</v>
      </c>
      <c r="B69" s="17">
        <f>L67+L68-B68</f>
        <v>2130208.5999999996</v>
      </c>
      <c r="C69" s="17">
        <f>M67+M68-C68</f>
        <v>5806783.8999999976</v>
      </c>
      <c r="D69" s="17">
        <f>N67+N68-D68</f>
        <v>34982360.5</v>
      </c>
      <c r="E69" s="17">
        <f>O67+O68-E68</f>
        <v>-713748.1</v>
      </c>
      <c r="F69" s="17">
        <f>SUM(A69:E69)</f>
        <v>61114519.199999996</v>
      </c>
      <c r="G69" s="16"/>
      <c r="H69" s="16">
        <f>F69+G69</f>
        <v>61114519.199999996</v>
      </c>
      <c r="I69" s="46" t="s">
        <v>29</v>
      </c>
      <c r="J69" s="49" t="s">
        <v>172</v>
      </c>
    </row>
    <row r="70" spans="1:19" ht="15" customHeight="1">
      <c r="A70" s="91" t="s">
        <v>173</v>
      </c>
      <c r="B70" s="91"/>
      <c r="C70" s="91"/>
      <c r="D70" s="91"/>
      <c r="E70" s="91"/>
      <c r="F70" s="91"/>
      <c r="G70" s="91"/>
      <c r="H70" s="91"/>
      <c r="I70" s="91"/>
      <c r="J70" s="91"/>
      <c r="K70" s="91"/>
      <c r="L70" s="91"/>
      <c r="M70" s="91"/>
      <c r="N70" s="91"/>
      <c r="O70" s="91"/>
      <c r="P70" s="91"/>
      <c r="Q70" s="91"/>
      <c r="R70" s="91"/>
    </row>
    <row r="71" spans="1:19" ht="15" customHeight="1">
      <c r="A71" s="94" t="s">
        <v>120</v>
      </c>
      <c r="B71" s="94"/>
      <c r="C71" s="94"/>
      <c r="D71" s="94"/>
      <c r="E71" s="94"/>
      <c r="F71" s="94"/>
      <c r="G71" s="94"/>
      <c r="H71" s="94"/>
      <c r="I71" s="94"/>
      <c r="J71" s="95" t="s">
        <v>121</v>
      </c>
      <c r="K71" s="95"/>
      <c r="L71" s="95"/>
      <c r="M71" s="95"/>
      <c r="N71" s="95"/>
      <c r="O71" s="95"/>
      <c r="P71" s="95"/>
      <c r="Q71" s="95"/>
      <c r="R71" s="95"/>
    </row>
    <row r="72" spans="1:19">
      <c r="I72" s="24" t="s">
        <v>27</v>
      </c>
      <c r="J72" s="40" t="s">
        <v>167</v>
      </c>
      <c r="K72" s="16">
        <f>A63</f>
        <v>18908914.299999997</v>
      </c>
      <c r="L72" s="16">
        <f t="shared" ref="L72:O72" si="29">B63</f>
        <v>2130208.5999999996</v>
      </c>
      <c r="M72" s="16">
        <f t="shared" si="29"/>
        <v>8328705.0999999978</v>
      </c>
      <c r="N72" s="16">
        <f t="shared" si="29"/>
        <v>31680283.199999999</v>
      </c>
      <c r="O72" s="16">
        <f t="shared" si="29"/>
        <v>66407.999999999956</v>
      </c>
      <c r="P72" s="16">
        <f>SUM(K72:O72)</f>
        <v>61114519.199999996</v>
      </c>
      <c r="R72" s="16">
        <f>P72+Q72</f>
        <v>61114519.199999996</v>
      </c>
    </row>
    <row r="73" spans="1:19" ht="23.25">
      <c r="B73" s="16">
        <v>1421410.1</v>
      </c>
      <c r="F73" s="16">
        <f>SUM(A73:E73)</f>
        <v>1421410.1</v>
      </c>
      <c r="G73" s="16"/>
      <c r="H73" s="16">
        <f>F73+G73</f>
        <v>1421410.1</v>
      </c>
      <c r="I73" s="24" t="s">
        <v>30</v>
      </c>
      <c r="J73" s="40" t="s">
        <v>174</v>
      </c>
      <c r="N73" s="16">
        <v>1421410.1</v>
      </c>
      <c r="P73" s="16">
        <f t="shared" ref="P73" si="30">SUM(K73:O73)</f>
        <v>1421410.1</v>
      </c>
      <c r="R73" s="16">
        <f t="shared" ref="R73" si="31">P73+Q73</f>
        <v>1421410.1</v>
      </c>
    </row>
    <row r="74" spans="1:19" ht="23.25">
      <c r="C74" s="16">
        <v>6349831.7999999998</v>
      </c>
      <c r="D74" s="16">
        <v>35570705.799999997</v>
      </c>
      <c r="E74" s="16">
        <v>780156.1</v>
      </c>
      <c r="F74" s="16">
        <f>SUM(A74:E74)</f>
        <v>42700693.699999996</v>
      </c>
      <c r="G74" s="16"/>
      <c r="H74" s="16">
        <f>F74+G74</f>
        <v>42700693.699999996</v>
      </c>
      <c r="I74" s="24" t="s">
        <v>31</v>
      </c>
      <c r="J74" s="40" t="s">
        <v>124</v>
      </c>
      <c r="P74" s="16"/>
      <c r="R74" s="16"/>
    </row>
    <row r="75" spans="1:19">
      <c r="A75" s="17">
        <f>K72+K73-A73-A74</f>
        <v>18908914.299999997</v>
      </c>
      <c r="B75" s="17">
        <f>L72+L73-B73-B74</f>
        <v>708798.49999999953</v>
      </c>
      <c r="C75" s="17">
        <f>M72+M73-C73-C74</f>
        <v>1978873.299999998</v>
      </c>
      <c r="D75" s="17">
        <f>N72+N73-D73-D74</f>
        <v>-2469012.4999999963</v>
      </c>
      <c r="E75" s="17">
        <f>O72+O73-E73-E74</f>
        <v>-713748.1</v>
      </c>
      <c r="F75" s="17">
        <f>SUM(A75:E75)</f>
        <v>18413825.499999996</v>
      </c>
      <c r="G75" s="16"/>
      <c r="H75" s="17">
        <f>F75+G75</f>
        <v>18413825.499999996</v>
      </c>
      <c r="I75" s="46" t="s">
        <v>32</v>
      </c>
      <c r="J75" s="49" t="s">
        <v>175</v>
      </c>
    </row>
    <row r="76" spans="1:19">
      <c r="A76" s="17">
        <f>A75-A82</f>
        <v>12930312.399999997</v>
      </c>
      <c r="B76" s="17">
        <f t="shared" ref="B76:E76" si="32">B75-B82</f>
        <v>624461.19999999949</v>
      </c>
      <c r="C76" s="17">
        <f t="shared" si="32"/>
        <v>1482888.399999998</v>
      </c>
      <c r="D76" s="17">
        <f t="shared" si="32"/>
        <v>-3273094.9999999963</v>
      </c>
      <c r="E76" s="17">
        <f t="shared" si="32"/>
        <v>-722982.1</v>
      </c>
      <c r="F76" s="17">
        <f>SUM(A76:E76)</f>
        <v>11041584.899999999</v>
      </c>
      <c r="G76" s="16"/>
      <c r="H76" s="17">
        <f>F76+G76</f>
        <v>11041584.899999999</v>
      </c>
      <c r="I76" s="46" t="s">
        <v>55</v>
      </c>
      <c r="J76" s="49" t="s">
        <v>176</v>
      </c>
    </row>
    <row r="77" spans="1:19" ht="15" customHeight="1">
      <c r="A77" s="91" t="s">
        <v>177</v>
      </c>
      <c r="B77" s="91"/>
      <c r="C77" s="91"/>
      <c r="D77" s="91"/>
      <c r="E77" s="91"/>
      <c r="F77" s="91"/>
      <c r="G77" s="91"/>
      <c r="H77" s="91"/>
      <c r="I77" s="91"/>
      <c r="J77" s="91"/>
      <c r="K77" s="91"/>
      <c r="L77" s="91"/>
      <c r="M77" s="91"/>
      <c r="N77" s="91"/>
      <c r="O77" s="91"/>
      <c r="P77" s="91"/>
      <c r="Q77" s="91"/>
      <c r="R77" s="91"/>
    </row>
    <row r="78" spans="1:19">
      <c r="A78" s="92" t="s">
        <v>182</v>
      </c>
      <c r="B78" s="92"/>
      <c r="C78" s="92"/>
      <c r="D78" s="92"/>
      <c r="E78" s="92"/>
      <c r="F78" s="92"/>
      <c r="G78" s="92"/>
      <c r="H78" s="92"/>
      <c r="I78" s="92"/>
      <c r="J78" s="93" t="s">
        <v>185</v>
      </c>
      <c r="K78" s="93"/>
      <c r="L78" s="93"/>
      <c r="M78" s="93"/>
      <c r="N78" s="93"/>
      <c r="O78" s="93"/>
      <c r="P78" s="93"/>
      <c r="Q78" s="93"/>
      <c r="R78" s="93"/>
    </row>
    <row r="79" spans="1:19">
      <c r="I79" s="24" t="s">
        <v>32</v>
      </c>
      <c r="J79" s="40" t="s">
        <v>175</v>
      </c>
      <c r="K79" s="16">
        <f>A75</f>
        <v>18908914.299999997</v>
      </c>
      <c r="L79" s="16">
        <f t="shared" ref="L79:O79" si="33">B75</f>
        <v>708798.49999999953</v>
      </c>
      <c r="M79" s="16">
        <f t="shared" si="33"/>
        <v>1978873.299999998</v>
      </c>
      <c r="N79" s="16">
        <f t="shared" si="33"/>
        <v>-2469012.4999999963</v>
      </c>
      <c r="O79" s="16">
        <f t="shared" si="33"/>
        <v>-713748.1</v>
      </c>
      <c r="P79" s="16">
        <f>SUM(K79:O79)</f>
        <v>18413825.499999996</v>
      </c>
      <c r="R79" s="16">
        <f>P79+Q79</f>
        <v>18413825.499999996</v>
      </c>
    </row>
    <row r="80" spans="1:19">
      <c r="A80" s="16">
        <f>A81+A83</f>
        <v>15899182.100000001</v>
      </c>
      <c r="B80" s="16">
        <f t="shared" ref="B80:E80" si="34">B81+B83</f>
        <v>288188</v>
      </c>
      <c r="C80" s="16">
        <f t="shared" si="34"/>
        <v>1625209.8</v>
      </c>
      <c r="D80" s="16">
        <f t="shared" si="34"/>
        <v>1249835.8999999999</v>
      </c>
      <c r="E80" s="16">
        <f t="shared" si="34"/>
        <v>147762.70000000001</v>
      </c>
      <c r="F80" s="16">
        <f>SUM(A80:E80)</f>
        <v>19210178.5</v>
      </c>
      <c r="H80" s="16">
        <f>F80+G80</f>
        <v>19210178.5</v>
      </c>
      <c r="I80" s="24" t="s">
        <v>49</v>
      </c>
      <c r="J80" s="40" t="s">
        <v>183</v>
      </c>
      <c r="K80" s="16"/>
      <c r="L80" s="16"/>
      <c r="M80" s="16"/>
      <c r="N80" s="16"/>
      <c r="O80" s="16"/>
      <c r="P80" s="16"/>
      <c r="R80" s="16"/>
    </row>
    <row r="81" spans="1:19">
      <c r="A81" s="16">
        <v>13003115.800000001</v>
      </c>
      <c r="B81" s="16">
        <v>282092.40000000002</v>
      </c>
      <c r="C81" s="16">
        <v>1634715.7</v>
      </c>
      <c r="D81" s="16">
        <v>1249835.8999999999</v>
      </c>
      <c r="E81" s="16">
        <v>147762.70000000001</v>
      </c>
      <c r="F81" s="16">
        <f t="shared" ref="F81:F83" si="35">SUM(A81:E81)</f>
        <v>16317522.5</v>
      </c>
      <c r="G81" s="16"/>
      <c r="H81" s="16">
        <f>F81+G81</f>
        <v>16317522.5</v>
      </c>
      <c r="I81" s="24" t="s">
        <v>35</v>
      </c>
      <c r="J81" s="40" t="s">
        <v>127</v>
      </c>
      <c r="K81" s="16"/>
      <c r="L81" s="16"/>
      <c r="M81" s="16"/>
      <c r="N81" s="16"/>
      <c r="O81" s="16"/>
      <c r="P81" s="16"/>
      <c r="R81" s="16"/>
    </row>
    <row r="82" spans="1:19">
      <c r="A82" s="16">
        <v>5978601.9000000004</v>
      </c>
      <c r="B82" s="16">
        <v>84337.3</v>
      </c>
      <c r="C82" s="16">
        <v>495984.9</v>
      </c>
      <c r="D82" s="16">
        <v>804082.5</v>
      </c>
      <c r="E82" s="16">
        <v>9234</v>
      </c>
      <c r="F82" s="16">
        <f t="shared" si="35"/>
        <v>7372240.6000000006</v>
      </c>
      <c r="G82" s="16"/>
      <c r="H82" s="16">
        <f t="shared" ref="H82:H83" si="36">F82+G82</f>
        <v>7372240.6000000006</v>
      </c>
      <c r="I82" s="24" t="s">
        <v>47</v>
      </c>
      <c r="J82" s="40" t="s">
        <v>178</v>
      </c>
      <c r="K82" s="16"/>
      <c r="L82" s="16"/>
      <c r="M82" s="16"/>
      <c r="N82" s="16"/>
      <c r="O82" s="16"/>
      <c r="P82" s="16"/>
      <c r="R82" s="16"/>
    </row>
    <row r="83" spans="1:19">
      <c r="A83" s="16">
        <v>2896066.3</v>
      </c>
      <c r="B83" s="16">
        <v>6095.6</v>
      </c>
      <c r="C83" s="16">
        <v>-9505.9</v>
      </c>
      <c r="D83" s="16">
        <v>0</v>
      </c>
      <c r="E83" s="16">
        <v>0</v>
      </c>
      <c r="F83" s="16">
        <f t="shared" si="35"/>
        <v>2892656</v>
      </c>
      <c r="G83" s="16"/>
      <c r="H83" s="16">
        <f t="shared" si="36"/>
        <v>2892656</v>
      </c>
      <c r="I83" s="24" t="s">
        <v>50</v>
      </c>
      <c r="J83" s="40" t="s">
        <v>128</v>
      </c>
      <c r="K83" s="16"/>
      <c r="L83" s="16"/>
      <c r="M83" s="16"/>
      <c r="N83" s="16"/>
      <c r="O83" s="16"/>
      <c r="P83" s="16"/>
      <c r="R83" s="16"/>
    </row>
    <row r="84" spans="1:19">
      <c r="F84" s="16"/>
      <c r="G84" s="16"/>
      <c r="H84" s="16"/>
      <c r="I84" s="24" t="s">
        <v>33</v>
      </c>
      <c r="J84" s="40" t="s">
        <v>179</v>
      </c>
      <c r="K84" s="16">
        <v>284959.5</v>
      </c>
      <c r="L84" s="16">
        <v>2218.3000000000002</v>
      </c>
      <c r="M84" s="16">
        <v>22547.200000000001</v>
      </c>
      <c r="N84" s="16"/>
      <c r="O84" s="16"/>
      <c r="P84" s="16">
        <f>SUM(K84:O84)</f>
        <v>309725</v>
      </c>
      <c r="Q84" s="16">
        <v>8762.2000000000007</v>
      </c>
      <c r="R84" s="16">
        <f>P84+Q84</f>
        <v>318487.2</v>
      </c>
    </row>
    <row r="85" spans="1:19">
      <c r="I85" s="24" t="s">
        <v>34</v>
      </c>
      <c r="J85" s="40" t="s">
        <v>180</v>
      </c>
      <c r="K85" s="16">
        <v>22350.3</v>
      </c>
      <c r="L85" s="16"/>
      <c r="M85" s="16">
        <v>210936.1</v>
      </c>
      <c r="N85" s="16"/>
      <c r="O85" s="16"/>
      <c r="P85" s="16">
        <f>SUM(K85:O85)</f>
        <v>233286.39999999999</v>
      </c>
      <c r="Q85" s="16">
        <v>85200.8</v>
      </c>
      <c r="R85" s="16">
        <f>P85+Q85</f>
        <v>318487.2</v>
      </c>
      <c r="S85" s="41"/>
    </row>
    <row r="86" spans="1:19" ht="34.5">
      <c r="I86" s="24"/>
      <c r="J86" s="49" t="s">
        <v>184</v>
      </c>
      <c r="K86" s="16">
        <f>K79+K84-K85</f>
        <v>19171523.499999996</v>
      </c>
      <c r="L86" s="16">
        <f t="shared" ref="L86:O86" si="37">L79+L84-L85</f>
        <v>711016.79999999958</v>
      </c>
      <c r="M86" s="16">
        <f t="shared" si="37"/>
        <v>1790484.3999999978</v>
      </c>
      <c r="N86" s="16">
        <f t="shared" si="37"/>
        <v>-2469012.4999999963</v>
      </c>
      <c r="O86" s="16">
        <f t="shared" si="37"/>
        <v>-713748.1</v>
      </c>
      <c r="P86" s="16">
        <f>SUM(K86:O86)</f>
        <v>18490264.099999998</v>
      </c>
      <c r="R86" s="16">
        <f>P86+Q86</f>
        <v>18490264.099999998</v>
      </c>
    </row>
    <row r="87" spans="1:19" s="55" customFormat="1" ht="23.25">
      <c r="A87" s="20">
        <f>K86-A80</f>
        <v>3272341.3999999948</v>
      </c>
      <c r="B87" s="20">
        <f>L86-B80</f>
        <v>422828.79999999958</v>
      </c>
      <c r="C87" s="20">
        <f>M86-C80</f>
        <v>165274.59999999776</v>
      </c>
      <c r="D87" s="20">
        <f>N86-D80</f>
        <v>-3718848.3999999962</v>
      </c>
      <c r="E87" s="20">
        <f>O86-E80</f>
        <v>-861510.8</v>
      </c>
      <c r="F87" s="20">
        <f>SUM(A87:E87)-F22</f>
        <v>-2765598.7000000197</v>
      </c>
      <c r="G87" s="20">
        <f>Q17-G14+Q45-G45+Q48-G48+Q54-G54+Q84-Q85</f>
        <v>2765598.7</v>
      </c>
      <c r="H87" s="20">
        <f>F87+G87</f>
        <v>-1.9557774066925049E-8</v>
      </c>
      <c r="I87" s="53" t="s">
        <v>37</v>
      </c>
      <c r="J87" s="54" t="s">
        <v>181</v>
      </c>
      <c r="K87" s="21"/>
      <c r="L87" s="21"/>
      <c r="M87" s="21"/>
      <c r="N87" s="21"/>
      <c r="O87" s="21"/>
      <c r="P87" s="21"/>
      <c r="Q87" s="22"/>
      <c r="R87" s="23"/>
    </row>
  </sheetData>
  <mergeCells count="28">
    <mergeCell ref="A6:I6"/>
    <mergeCell ref="J6:R6"/>
    <mergeCell ref="H3:H4"/>
    <mergeCell ref="I3:I4"/>
    <mergeCell ref="J3:J4"/>
    <mergeCell ref="R3:R4"/>
    <mergeCell ref="A5:R5"/>
    <mergeCell ref="A25:R25"/>
    <mergeCell ref="A26:I26"/>
    <mergeCell ref="J26:R26"/>
    <mergeCell ref="A31:R31"/>
    <mergeCell ref="A32:I32"/>
    <mergeCell ref="J32:R32"/>
    <mergeCell ref="A42:R42"/>
    <mergeCell ref="A43:I43"/>
    <mergeCell ref="J43:R43"/>
    <mergeCell ref="A51:R51"/>
    <mergeCell ref="A52:I52"/>
    <mergeCell ref="J52:R52"/>
    <mergeCell ref="A77:R77"/>
    <mergeCell ref="A78:I78"/>
    <mergeCell ref="J78:R78"/>
    <mergeCell ref="A65:R65"/>
    <mergeCell ref="A66:I66"/>
    <mergeCell ref="J66:R66"/>
    <mergeCell ref="A70:R70"/>
    <mergeCell ref="A71:I71"/>
    <mergeCell ref="J71:R71"/>
  </mergeCells>
  <pageMargins left="0" right="0" top="0.15748031496062992" bottom="0.19685039370078741" header="0.31496062992125984" footer="0.31496062992125984"/>
  <pageSetup paperSize="9" scale="72" fitToHeight="0" orientation="landscape" r:id="rId1"/>
  <rowBreaks count="1" manualBreakCount="1">
    <brk id="5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7"/>
  <sheetViews>
    <sheetView workbookViewId="0">
      <pane ySplit="4" topLeftCell="A5" activePane="bottomLeft" state="frozen"/>
      <selection pane="bottomLeft" activeCell="A11" sqref="A11"/>
    </sheetView>
  </sheetViews>
  <sheetFormatPr defaultRowHeight="15"/>
  <cols>
    <col min="1" max="1" width="11.5703125" style="18" customWidth="1"/>
    <col min="2" max="4" width="10.7109375" style="18" customWidth="1"/>
    <col min="5" max="5" width="9.140625" style="18" customWidth="1"/>
    <col min="6" max="6" width="11" style="18" customWidth="1"/>
    <col min="7" max="7" width="10.42578125" style="18" customWidth="1"/>
    <col min="8" max="8" width="10.28515625" style="18" customWidth="1"/>
    <col min="9" max="9" width="7.42578125" style="18" customWidth="1"/>
    <col min="10" max="10" width="22.85546875" style="79" customWidth="1"/>
    <col min="11" max="11" width="12.5703125" style="18" customWidth="1"/>
    <col min="12" max="12" width="12" style="18" customWidth="1"/>
    <col min="13" max="13" width="11.42578125" style="18" customWidth="1"/>
    <col min="14" max="14" width="11.85546875" style="18" customWidth="1"/>
    <col min="15" max="15" width="10" style="18" customWidth="1"/>
    <col min="16" max="16" width="10.7109375" style="18" customWidth="1"/>
    <col min="17" max="17" width="10.140625" style="18" customWidth="1"/>
    <col min="18" max="18" width="10.7109375" style="18" customWidth="1"/>
    <col min="19" max="19" width="12.42578125" style="37" bestFit="1" customWidth="1"/>
    <col min="20" max="20" width="10.42578125" style="37" bestFit="1" customWidth="1"/>
    <col min="21" max="16384" width="9.140625" style="37"/>
  </cols>
  <sheetData>
    <row r="1" spans="1:19">
      <c r="A1" s="36" t="s">
        <v>106</v>
      </c>
    </row>
    <row r="3" spans="1:19" ht="47.25" customHeight="1">
      <c r="A3" s="76" t="s">
        <v>109</v>
      </c>
      <c r="B3" s="76" t="s">
        <v>110</v>
      </c>
      <c r="C3" s="76" t="s">
        <v>111</v>
      </c>
      <c r="D3" s="76" t="s">
        <v>112</v>
      </c>
      <c r="E3" s="76" t="s">
        <v>113</v>
      </c>
      <c r="F3" s="76" t="s">
        <v>114</v>
      </c>
      <c r="G3" s="76" t="s">
        <v>117</v>
      </c>
      <c r="H3" s="97" t="s">
        <v>115</v>
      </c>
      <c r="I3" s="98" t="s">
        <v>116</v>
      </c>
      <c r="J3" s="98" t="s">
        <v>118</v>
      </c>
      <c r="K3" s="76" t="s">
        <v>109</v>
      </c>
      <c r="L3" s="76" t="s">
        <v>110</v>
      </c>
      <c r="M3" s="76" t="s">
        <v>111</v>
      </c>
      <c r="N3" s="76" t="s">
        <v>112</v>
      </c>
      <c r="O3" s="76" t="s">
        <v>113</v>
      </c>
      <c r="P3" s="76" t="s">
        <v>114</v>
      </c>
      <c r="Q3" s="76" t="s">
        <v>117</v>
      </c>
      <c r="R3" s="97" t="s">
        <v>115</v>
      </c>
    </row>
    <row r="4" spans="1:19">
      <c r="A4" s="76" t="s">
        <v>0</v>
      </c>
      <c r="B4" s="76" t="s">
        <v>1</v>
      </c>
      <c r="C4" s="76" t="s">
        <v>2</v>
      </c>
      <c r="D4" s="76" t="s">
        <v>3</v>
      </c>
      <c r="E4" s="76" t="s">
        <v>4</v>
      </c>
      <c r="F4" s="76" t="s">
        <v>5</v>
      </c>
      <c r="G4" s="76" t="s">
        <v>46</v>
      </c>
      <c r="H4" s="97"/>
      <c r="I4" s="98"/>
      <c r="J4" s="98"/>
      <c r="K4" s="76" t="s">
        <v>0</v>
      </c>
      <c r="L4" s="76" t="s">
        <v>1</v>
      </c>
      <c r="M4" s="76" t="s">
        <v>2</v>
      </c>
      <c r="N4" s="76" t="s">
        <v>3</v>
      </c>
      <c r="O4" s="76" t="s">
        <v>4</v>
      </c>
      <c r="P4" s="76" t="s">
        <v>5</v>
      </c>
      <c r="Q4" s="76" t="s">
        <v>46</v>
      </c>
      <c r="R4" s="97"/>
    </row>
    <row r="5" spans="1:19">
      <c r="A5" s="96" t="s">
        <v>119</v>
      </c>
      <c r="B5" s="96"/>
      <c r="C5" s="96"/>
      <c r="D5" s="96"/>
      <c r="E5" s="96"/>
      <c r="F5" s="96"/>
      <c r="G5" s="96"/>
      <c r="H5" s="96"/>
      <c r="I5" s="96"/>
      <c r="J5" s="96"/>
      <c r="K5" s="96"/>
      <c r="L5" s="96"/>
      <c r="M5" s="96"/>
      <c r="N5" s="96"/>
      <c r="O5" s="96"/>
      <c r="P5" s="96"/>
      <c r="Q5" s="96"/>
      <c r="R5" s="96"/>
    </row>
    <row r="6" spans="1:19">
      <c r="A6" s="94" t="s">
        <v>120</v>
      </c>
      <c r="B6" s="94"/>
      <c r="C6" s="94"/>
      <c r="D6" s="94"/>
      <c r="E6" s="94"/>
      <c r="F6" s="94"/>
      <c r="G6" s="94"/>
      <c r="H6" s="94"/>
      <c r="I6" s="94"/>
      <c r="J6" s="95" t="s">
        <v>121</v>
      </c>
      <c r="K6" s="95"/>
      <c r="L6" s="95"/>
      <c r="M6" s="95"/>
      <c r="N6" s="95"/>
      <c r="O6" s="95"/>
      <c r="P6" s="95"/>
      <c r="Q6" s="95"/>
      <c r="R6" s="95"/>
    </row>
    <row r="7" spans="1:19">
      <c r="A7" s="16"/>
      <c r="B7" s="16"/>
      <c r="C7" s="16"/>
      <c r="D7" s="16"/>
      <c r="E7" s="16"/>
      <c r="F7" s="16"/>
      <c r="G7" s="16"/>
      <c r="H7" s="16"/>
      <c r="I7" s="39" t="s">
        <v>14</v>
      </c>
      <c r="J7" s="40" t="s">
        <v>122</v>
      </c>
      <c r="K7" s="16">
        <f>K27</f>
        <v>79814106.799999997</v>
      </c>
      <c r="L7" s="16">
        <f t="shared" ref="L7:O7" si="0">L27</f>
        <v>3156769.6</v>
      </c>
      <c r="M7" s="16">
        <f t="shared" si="0"/>
        <v>5125736.4000000004</v>
      </c>
      <c r="N7" s="16">
        <f t="shared" si="0"/>
        <v>14288036.199999999</v>
      </c>
      <c r="O7" s="16">
        <f t="shared" si="0"/>
        <v>368775.6</v>
      </c>
      <c r="P7" s="16">
        <f>SUM(K7:O7)</f>
        <v>102753424.59999999</v>
      </c>
      <c r="Q7" s="16"/>
      <c r="R7" s="16">
        <f>P7+Q7</f>
        <v>102753424.59999999</v>
      </c>
      <c r="S7" s="41"/>
    </row>
    <row r="8" spans="1:19">
      <c r="A8" s="16">
        <f>A28</f>
        <v>35620208</v>
      </c>
      <c r="B8" s="16">
        <f>B28</f>
        <v>1108766.8</v>
      </c>
      <c r="C8" s="16">
        <f>C28</f>
        <v>3103003.9</v>
      </c>
      <c r="D8" s="16">
        <f>D28</f>
        <v>5140447</v>
      </c>
      <c r="E8" s="16">
        <f>E28</f>
        <v>74445.600000000006</v>
      </c>
      <c r="F8" s="16">
        <f>SUM(A8:E8)</f>
        <v>45046871.299999997</v>
      </c>
      <c r="G8" s="16"/>
      <c r="H8" s="16">
        <f t="shared" ref="H8:H16" si="1">F8+G8</f>
        <v>45046871.299999997</v>
      </c>
      <c r="I8" s="39" t="s">
        <v>15</v>
      </c>
      <c r="J8" s="40" t="s">
        <v>123</v>
      </c>
      <c r="K8" s="16"/>
      <c r="L8" s="16"/>
      <c r="M8" s="16"/>
      <c r="N8" s="16"/>
      <c r="O8" s="16"/>
      <c r="P8" s="16"/>
      <c r="Q8" s="16"/>
      <c r="R8" s="16"/>
      <c r="S8" s="41"/>
    </row>
    <row r="9" spans="1:19" ht="23.25">
      <c r="A9" s="16"/>
      <c r="B9" s="16"/>
      <c r="C9" s="16">
        <f t="shared" ref="C9:E9" si="2">C10+C11</f>
        <v>5144127.7</v>
      </c>
      <c r="D9" s="16">
        <f t="shared" si="2"/>
        <v>31514400.600000001</v>
      </c>
      <c r="E9" s="16">
        <f t="shared" si="2"/>
        <v>692378.8</v>
      </c>
      <c r="F9" s="16">
        <f t="shared" ref="F9:F13" si="3">SUM(A9:E9)</f>
        <v>37350907.100000001</v>
      </c>
      <c r="G9" s="16"/>
      <c r="H9" s="16">
        <f t="shared" si="1"/>
        <v>37350907.100000001</v>
      </c>
      <c r="I9" s="39" t="s">
        <v>31</v>
      </c>
      <c r="J9" s="40" t="s">
        <v>124</v>
      </c>
      <c r="K9" s="16"/>
      <c r="L9" s="16"/>
      <c r="M9" s="16"/>
      <c r="N9" s="16"/>
      <c r="O9" s="16"/>
      <c r="P9" s="16"/>
      <c r="Q9" s="16"/>
      <c r="R9" s="16"/>
    </row>
    <row r="10" spans="1:19" ht="23.25">
      <c r="A10" s="16"/>
      <c r="B10" s="16"/>
      <c r="C10" s="16">
        <v>2120585</v>
      </c>
      <c r="D10" s="16">
        <v>31514400.600000001</v>
      </c>
      <c r="E10" s="16">
        <v>692378.8</v>
      </c>
      <c r="F10" s="16">
        <f t="shared" si="3"/>
        <v>34327364.399999999</v>
      </c>
      <c r="G10" s="16"/>
      <c r="H10" s="16">
        <f t="shared" si="1"/>
        <v>34327364.399999999</v>
      </c>
      <c r="I10" s="39"/>
      <c r="J10" s="42" t="s">
        <v>125</v>
      </c>
      <c r="K10" s="16"/>
      <c r="L10" s="16"/>
      <c r="M10" s="16"/>
      <c r="N10" s="16"/>
      <c r="O10" s="16"/>
      <c r="P10" s="16"/>
      <c r="Q10" s="16"/>
      <c r="R10" s="16"/>
    </row>
    <row r="11" spans="1:19" ht="23.25">
      <c r="A11" s="16"/>
      <c r="B11" s="16"/>
      <c r="C11" s="16">
        <v>3023542.7</v>
      </c>
      <c r="D11" s="16"/>
      <c r="E11" s="16"/>
      <c r="F11" s="16">
        <f t="shared" si="3"/>
        <v>3023542.7</v>
      </c>
      <c r="G11" s="16"/>
      <c r="H11" s="16">
        <f t="shared" si="1"/>
        <v>3023542.7</v>
      </c>
      <c r="I11" s="39"/>
      <c r="J11" s="42" t="s">
        <v>126</v>
      </c>
      <c r="K11" s="16"/>
      <c r="L11" s="16"/>
      <c r="M11" s="16"/>
      <c r="N11" s="16"/>
      <c r="O11" s="16"/>
      <c r="P11" s="16"/>
      <c r="Q11" s="16"/>
      <c r="R11" s="16"/>
    </row>
    <row r="12" spans="1:19">
      <c r="A12" s="16">
        <f>A81</f>
        <v>10175368.699999999</v>
      </c>
      <c r="B12" s="16">
        <f>B81</f>
        <v>187276.7</v>
      </c>
      <c r="C12" s="16">
        <f>C81</f>
        <v>1482021.2</v>
      </c>
      <c r="D12" s="16">
        <f>D81</f>
        <v>1205132.2</v>
      </c>
      <c r="E12" s="16">
        <f>E81</f>
        <v>41617</v>
      </c>
      <c r="F12" s="16">
        <f t="shared" si="3"/>
        <v>13091415.799999997</v>
      </c>
      <c r="G12" s="16"/>
      <c r="H12" s="16">
        <f t="shared" si="1"/>
        <v>13091415.799999997</v>
      </c>
      <c r="I12" s="39" t="s">
        <v>35</v>
      </c>
      <c r="J12" s="40" t="s">
        <v>127</v>
      </c>
      <c r="K12" s="16"/>
      <c r="L12" s="16"/>
      <c r="M12" s="16"/>
      <c r="N12" s="16"/>
      <c r="O12" s="16"/>
      <c r="P12" s="16"/>
      <c r="Q12" s="16"/>
      <c r="R12" s="16"/>
    </row>
    <row r="13" spans="1:19">
      <c r="A13" s="16">
        <f>A83</f>
        <v>2577719</v>
      </c>
      <c r="B13" s="16">
        <f>B83</f>
        <v>-52264</v>
      </c>
      <c r="C13" s="16">
        <f>C83</f>
        <v>-2361.1</v>
      </c>
      <c r="D13" s="16">
        <f>D83</f>
        <v>0</v>
      </c>
      <c r="E13" s="16">
        <f>E83</f>
        <v>0</v>
      </c>
      <c r="F13" s="16">
        <f t="shared" si="3"/>
        <v>2523093.9</v>
      </c>
      <c r="G13" s="16"/>
      <c r="H13" s="16">
        <f t="shared" si="1"/>
        <v>2523093.9</v>
      </c>
      <c r="I13" s="39" t="s">
        <v>36</v>
      </c>
      <c r="J13" s="40" t="s">
        <v>128</v>
      </c>
      <c r="K13" s="16"/>
      <c r="L13" s="16"/>
      <c r="M13" s="16"/>
      <c r="N13" s="16"/>
      <c r="O13" s="16"/>
      <c r="P13" s="16"/>
      <c r="Q13" s="16"/>
      <c r="R13" s="16"/>
    </row>
    <row r="14" spans="1:19">
      <c r="A14" s="16"/>
      <c r="B14" s="16"/>
      <c r="C14" s="16"/>
      <c r="D14" s="16"/>
      <c r="E14" s="16"/>
      <c r="F14" s="16"/>
      <c r="G14" s="16">
        <f>SUM(G15:G16)</f>
        <v>23259735.600000001</v>
      </c>
      <c r="H14" s="16">
        <f t="shared" si="1"/>
        <v>23259735.600000001</v>
      </c>
      <c r="I14" s="39" t="s">
        <v>43</v>
      </c>
      <c r="J14" s="40" t="s">
        <v>129</v>
      </c>
      <c r="K14" s="16"/>
      <c r="L14" s="16"/>
      <c r="M14" s="16"/>
      <c r="N14" s="16"/>
      <c r="O14" s="16"/>
      <c r="P14" s="16"/>
      <c r="Q14" s="16"/>
      <c r="R14" s="16"/>
    </row>
    <row r="15" spans="1:19">
      <c r="A15" s="16"/>
      <c r="B15" s="16"/>
      <c r="C15" s="16"/>
      <c r="D15" s="16"/>
      <c r="E15" s="16"/>
      <c r="F15" s="16"/>
      <c r="G15" s="16">
        <v>20671011.100000001</v>
      </c>
      <c r="H15" s="16">
        <f t="shared" si="1"/>
        <v>20671011.100000001</v>
      </c>
      <c r="I15" s="39" t="s">
        <v>44</v>
      </c>
      <c r="J15" s="42" t="s">
        <v>130</v>
      </c>
      <c r="K15" s="16"/>
      <c r="L15" s="16"/>
      <c r="M15" s="16"/>
      <c r="N15" s="16"/>
      <c r="O15" s="16"/>
      <c r="P15" s="16"/>
      <c r="Q15" s="16"/>
      <c r="R15" s="16"/>
    </row>
    <row r="16" spans="1:19">
      <c r="A16" s="16"/>
      <c r="B16" s="16"/>
      <c r="C16" s="16"/>
      <c r="D16" s="16"/>
      <c r="E16" s="16"/>
      <c r="F16" s="16"/>
      <c r="G16" s="16">
        <v>2588724.5</v>
      </c>
      <c r="H16" s="16">
        <f t="shared" si="1"/>
        <v>2588724.5</v>
      </c>
      <c r="I16" s="39" t="s">
        <v>45</v>
      </c>
      <c r="J16" s="42" t="s">
        <v>131</v>
      </c>
      <c r="K16" s="16"/>
      <c r="L16" s="16"/>
      <c r="M16" s="16"/>
      <c r="N16" s="16"/>
      <c r="O16" s="16"/>
      <c r="P16" s="16"/>
      <c r="Q16" s="16"/>
      <c r="R16" s="16"/>
    </row>
    <row r="17" spans="1:18" ht="23.25">
      <c r="A17" s="16"/>
      <c r="B17" s="16"/>
      <c r="C17" s="16"/>
      <c r="D17" s="16"/>
      <c r="E17" s="16"/>
      <c r="F17" s="16"/>
      <c r="G17" s="16"/>
      <c r="H17" s="16"/>
      <c r="I17" s="39" t="s">
        <v>40</v>
      </c>
      <c r="J17" s="40" t="s">
        <v>132</v>
      </c>
      <c r="K17" s="16"/>
      <c r="L17" s="16"/>
      <c r="M17" s="16"/>
      <c r="N17" s="16"/>
      <c r="O17" s="16"/>
      <c r="P17" s="16"/>
      <c r="Q17" s="16">
        <f>SUM(Q18:Q19)</f>
        <v>16012952.600000001</v>
      </c>
      <c r="R17" s="16">
        <f>P17+Q17</f>
        <v>16012952.600000001</v>
      </c>
    </row>
    <row r="18" spans="1:18">
      <c r="A18" s="16"/>
      <c r="B18" s="16"/>
      <c r="C18" s="16"/>
      <c r="D18" s="16"/>
      <c r="E18" s="16"/>
      <c r="F18" s="16"/>
      <c r="G18" s="16"/>
      <c r="H18" s="16"/>
      <c r="I18" s="39" t="s">
        <v>41</v>
      </c>
      <c r="J18" s="42" t="s">
        <v>133</v>
      </c>
      <c r="K18" s="16"/>
      <c r="L18" s="16"/>
      <c r="M18" s="16"/>
      <c r="N18" s="16"/>
      <c r="O18" s="16"/>
      <c r="P18" s="16"/>
      <c r="Q18" s="16">
        <v>11864628.300000001</v>
      </c>
      <c r="R18" s="16">
        <f>P18+Q18</f>
        <v>11864628.300000001</v>
      </c>
    </row>
    <row r="19" spans="1:18">
      <c r="A19" s="16"/>
      <c r="B19" s="16"/>
      <c r="C19" s="16"/>
      <c r="D19" s="16"/>
      <c r="E19" s="16"/>
      <c r="F19" s="16"/>
      <c r="G19" s="16"/>
      <c r="H19" s="16"/>
      <c r="I19" s="39" t="s">
        <v>42</v>
      </c>
      <c r="J19" s="42" t="s">
        <v>134</v>
      </c>
      <c r="K19" s="16"/>
      <c r="L19" s="16"/>
      <c r="M19" s="16"/>
      <c r="N19" s="16"/>
      <c r="O19" s="16"/>
      <c r="P19" s="16"/>
      <c r="Q19" s="16">
        <v>4148324.3</v>
      </c>
      <c r="R19" s="16">
        <f>P19+Q19</f>
        <v>4148324.3</v>
      </c>
    </row>
    <row r="20" spans="1:18">
      <c r="A20" s="16"/>
      <c r="B20" s="16"/>
      <c r="C20" s="16"/>
      <c r="D20" s="16"/>
      <c r="E20" s="16"/>
      <c r="F20" s="16"/>
      <c r="G20" s="16"/>
      <c r="H20" s="16"/>
      <c r="I20" s="39" t="s">
        <v>38</v>
      </c>
      <c r="J20" s="40" t="s">
        <v>135</v>
      </c>
      <c r="K20" s="16"/>
      <c r="L20" s="16"/>
      <c r="M20" s="16"/>
      <c r="N20" s="16"/>
      <c r="O20" s="16"/>
      <c r="P20" s="16">
        <v>4277352.3</v>
      </c>
      <c r="Q20" s="16"/>
      <c r="R20" s="16">
        <f t="shared" ref="R20:R21" si="4">P20+Q20</f>
        <v>4277352.3</v>
      </c>
    </row>
    <row r="21" spans="1:18">
      <c r="A21" s="16"/>
      <c r="B21" s="16"/>
      <c r="C21" s="16"/>
      <c r="D21" s="16"/>
      <c r="E21" s="16"/>
      <c r="F21" s="16"/>
      <c r="G21" s="16"/>
      <c r="H21" s="16"/>
      <c r="I21" s="39" t="s">
        <v>39</v>
      </c>
      <c r="J21" s="40" t="s">
        <v>136</v>
      </c>
      <c r="K21" s="16"/>
      <c r="L21" s="16"/>
      <c r="M21" s="16"/>
      <c r="N21" s="16"/>
      <c r="O21" s="16"/>
      <c r="P21" s="16">
        <v>164369.20000000001</v>
      </c>
      <c r="Q21" s="16"/>
      <c r="R21" s="16">
        <f t="shared" si="4"/>
        <v>164369.20000000001</v>
      </c>
    </row>
    <row r="22" spans="1:18">
      <c r="A22" s="16"/>
      <c r="B22" s="16"/>
      <c r="C22" s="16"/>
      <c r="D22" s="16"/>
      <c r="E22" s="16"/>
      <c r="F22" s="16">
        <f>R7+R20-R21+R17-H8-H9-H12-H13-H14</f>
        <v>1607336.5999999866</v>
      </c>
      <c r="G22" s="16"/>
      <c r="H22" s="16">
        <f>F22</f>
        <v>1607336.5999999866</v>
      </c>
      <c r="I22" s="77"/>
      <c r="J22" s="44" t="s">
        <v>137</v>
      </c>
      <c r="K22" s="16"/>
      <c r="L22" s="16"/>
      <c r="M22" s="16"/>
      <c r="N22" s="16"/>
      <c r="O22" s="16"/>
      <c r="P22" s="16"/>
      <c r="Q22" s="16"/>
      <c r="R22" s="16"/>
    </row>
    <row r="23" spans="1:18">
      <c r="A23" s="16"/>
      <c r="B23" s="16"/>
      <c r="C23" s="16"/>
      <c r="D23" s="16"/>
      <c r="E23" s="16"/>
      <c r="F23" s="17">
        <f>R7-H8+R20-R21</f>
        <v>61819536.399999991</v>
      </c>
      <c r="G23" s="17"/>
      <c r="H23" s="17">
        <f>F23</f>
        <v>61819536.399999991</v>
      </c>
      <c r="I23" s="77"/>
      <c r="J23" s="45" t="s">
        <v>138</v>
      </c>
      <c r="K23" s="16"/>
      <c r="L23" s="16"/>
      <c r="M23" s="16"/>
      <c r="N23" s="16"/>
      <c r="O23" s="16"/>
      <c r="P23" s="16"/>
      <c r="Q23" s="16"/>
      <c r="R23" s="16"/>
    </row>
    <row r="24" spans="1:18">
      <c r="A24" s="16"/>
      <c r="B24" s="16"/>
      <c r="C24" s="16"/>
      <c r="D24" s="16"/>
      <c r="E24" s="16"/>
      <c r="F24" s="17">
        <f>F23-H82</f>
        <v>55425078.999999993</v>
      </c>
      <c r="G24" s="17"/>
      <c r="H24" s="17">
        <f>F24</f>
        <v>55425078.999999993</v>
      </c>
      <c r="I24" s="77"/>
      <c r="J24" s="45" t="s">
        <v>139</v>
      </c>
      <c r="K24" s="16"/>
      <c r="L24" s="16"/>
      <c r="M24" s="16"/>
      <c r="N24" s="16"/>
      <c r="O24" s="16"/>
      <c r="P24" s="16"/>
      <c r="Q24" s="16"/>
      <c r="R24" s="16"/>
    </row>
    <row r="25" spans="1:18">
      <c r="A25" s="96" t="s">
        <v>140</v>
      </c>
      <c r="B25" s="96"/>
      <c r="C25" s="96"/>
      <c r="D25" s="96"/>
      <c r="E25" s="96"/>
      <c r="F25" s="96"/>
      <c r="G25" s="96"/>
      <c r="H25" s="96"/>
      <c r="I25" s="96"/>
      <c r="J25" s="96"/>
      <c r="K25" s="96"/>
      <c r="L25" s="96"/>
      <c r="M25" s="96"/>
      <c r="N25" s="96"/>
      <c r="O25" s="96"/>
      <c r="P25" s="96"/>
      <c r="Q25" s="96"/>
      <c r="R25" s="96"/>
    </row>
    <row r="26" spans="1:18">
      <c r="A26" s="94" t="s">
        <v>120</v>
      </c>
      <c r="B26" s="94"/>
      <c r="C26" s="94"/>
      <c r="D26" s="94"/>
      <c r="E26" s="94"/>
      <c r="F26" s="94"/>
      <c r="G26" s="94"/>
      <c r="H26" s="94"/>
      <c r="I26" s="94"/>
      <c r="J26" s="95" t="s">
        <v>121</v>
      </c>
      <c r="K26" s="95"/>
      <c r="L26" s="95"/>
      <c r="M26" s="95"/>
      <c r="N26" s="95"/>
      <c r="O26" s="95"/>
      <c r="P26" s="95"/>
      <c r="Q26" s="95"/>
      <c r="R26" s="95"/>
    </row>
    <row r="27" spans="1:18">
      <c r="I27" s="24" t="s">
        <v>14</v>
      </c>
      <c r="J27" s="40" t="s">
        <v>122</v>
      </c>
      <c r="K27" s="16">
        <v>79814106.799999997</v>
      </c>
      <c r="L27" s="16">
        <v>3156769.6</v>
      </c>
      <c r="M27" s="16">
        <v>5125736.4000000004</v>
      </c>
      <c r="N27" s="16">
        <v>14288036.199999999</v>
      </c>
      <c r="O27" s="16">
        <v>368775.6</v>
      </c>
      <c r="P27" s="16">
        <f>SUM(K27:O27)</f>
        <v>102753424.59999999</v>
      </c>
      <c r="R27" s="16">
        <f>P27+Q27</f>
        <v>102753424.59999999</v>
      </c>
    </row>
    <row r="28" spans="1:18">
      <c r="A28" s="16">
        <v>35620208</v>
      </c>
      <c r="B28" s="16">
        <v>1108766.8</v>
      </c>
      <c r="C28" s="16">
        <v>3103003.9</v>
      </c>
      <c r="D28" s="16">
        <v>5140447</v>
      </c>
      <c r="E28" s="16">
        <v>74445.600000000006</v>
      </c>
      <c r="F28" s="16">
        <f>SUM(A28:E28)</f>
        <v>45046871.299999997</v>
      </c>
      <c r="G28" s="16"/>
      <c r="H28" s="16">
        <f>F28+G28</f>
        <v>45046871.299999997</v>
      </c>
      <c r="I28" s="24" t="s">
        <v>15</v>
      </c>
      <c r="J28" s="40" t="s">
        <v>123</v>
      </c>
    </row>
    <row r="29" spans="1:18">
      <c r="A29" s="17">
        <f>K27-A28</f>
        <v>44193898.799999997</v>
      </c>
      <c r="B29" s="17">
        <f>L27-B28</f>
        <v>2048002.8</v>
      </c>
      <c r="C29" s="17">
        <f>M27-C28</f>
        <v>2022732.5000000005</v>
      </c>
      <c r="D29" s="17">
        <f>N27-D28</f>
        <v>9147589.1999999993</v>
      </c>
      <c r="E29" s="17">
        <f>O27-E28</f>
        <v>294330</v>
      </c>
      <c r="F29" s="17">
        <f>SUM(A29:E29)</f>
        <v>57706553.299999997</v>
      </c>
      <c r="H29" s="17">
        <f>F29+G29</f>
        <v>57706553.299999997</v>
      </c>
      <c r="I29" s="46" t="s">
        <v>6</v>
      </c>
      <c r="J29" s="47" t="s">
        <v>141</v>
      </c>
    </row>
    <row r="30" spans="1:18">
      <c r="A30" s="17">
        <f>A29-A82</f>
        <v>38982881.599999994</v>
      </c>
      <c r="B30" s="17">
        <f t="shared" ref="B30:E30" si="5">B29-B82</f>
        <v>1970743.7</v>
      </c>
      <c r="C30" s="17">
        <f t="shared" si="5"/>
        <v>1628567.6000000006</v>
      </c>
      <c r="D30" s="17">
        <f t="shared" si="5"/>
        <v>8443733.8999999985</v>
      </c>
      <c r="E30" s="17">
        <f t="shared" si="5"/>
        <v>286169.09999999998</v>
      </c>
      <c r="F30" s="17">
        <f>SUM(A30:E30)</f>
        <v>51312095.899999999</v>
      </c>
      <c r="H30" s="17">
        <f>F30+G30</f>
        <v>51312095.899999999</v>
      </c>
      <c r="I30" s="46" t="s">
        <v>51</v>
      </c>
      <c r="J30" s="47" t="s">
        <v>142</v>
      </c>
    </row>
    <row r="31" spans="1:18">
      <c r="A31" s="96" t="s">
        <v>143</v>
      </c>
      <c r="B31" s="96"/>
      <c r="C31" s="96"/>
      <c r="D31" s="96"/>
      <c r="E31" s="96"/>
      <c r="F31" s="96"/>
      <c r="G31" s="96"/>
      <c r="H31" s="96"/>
      <c r="I31" s="96"/>
      <c r="J31" s="96"/>
      <c r="K31" s="96"/>
      <c r="L31" s="96"/>
      <c r="M31" s="96"/>
      <c r="N31" s="96"/>
      <c r="O31" s="96"/>
      <c r="P31" s="96"/>
      <c r="Q31" s="96"/>
      <c r="R31" s="96"/>
    </row>
    <row r="32" spans="1:18">
      <c r="A32" s="94" t="s">
        <v>120</v>
      </c>
      <c r="B32" s="94"/>
      <c r="C32" s="94"/>
      <c r="D32" s="94"/>
      <c r="E32" s="94"/>
      <c r="F32" s="94"/>
      <c r="G32" s="94"/>
      <c r="H32" s="94"/>
      <c r="I32" s="94"/>
      <c r="J32" s="95" t="s">
        <v>121</v>
      </c>
      <c r="K32" s="95"/>
      <c r="L32" s="95"/>
      <c r="M32" s="95"/>
      <c r="N32" s="95"/>
      <c r="O32" s="95"/>
      <c r="P32" s="95"/>
      <c r="Q32" s="95"/>
      <c r="R32" s="95"/>
    </row>
    <row r="33" spans="1:20" ht="25.5" customHeight="1">
      <c r="I33" s="24" t="s">
        <v>6</v>
      </c>
      <c r="J33" s="40" t="s">
        <v>141</v>
      </c>
      <c r="K33" s="16">
        <f>A29</f>
        <v>44193898.799999997</v>
      </c>
      <c r="L33" s="16">
        <f t="shared" ref="L33:O33" si="6">B29</f>
        <v>2048002.8</v>
      </c>
      <c r="M33" s="16">
        <f t="shared" si="6"/>
        <v>2022732.5000000005</v>
      </c>
      <c r="N33" s="16">
        <f t="shared" si="6"/>
        <v>9147589.1999999993</v>
      </c>
      <c r="O33" s="16">
        <f t="shared" si="6"/>
        <v>294330</v>
      </c>
      <c r="P33" s="16">
        <f>SUM(K33:O33)</f>
        <v>57706553.299999997</v>
      </c>
      <c r="R33" s="16">
        <f>P33+Q33</f>
        <v>57706553.299999997</v>
      </c>
    </row>
    <row r="34" spans="1:20">
      <c r="A34" s="16">
        <f>A35+A36</f>
        <v>15154868.699999999</v>
      </c>
      <c r="B34" s="16">
        <f t="shared" ref="B34" si="7">B35+B36</f>
        <v>717271.79999999993</v>
      </c>
      <c r="C34" s="16">
        <f t="shared" ref="C34" si="8">C35+C36</f>
        <v>1625738.3</v>
      </c>
      <c r="D34" s="16">
        <f t="shared" ref="D34" si="9">D35+D36</f>
        <v>1098694.8999999999</v>
      </c>
      <c r="E34" s="16">
        <f t="shared" ref="E34" si="10">E35+E36</f>
        <v>228944.7</v>
      </c>
      <c r="F34" s="16">
        <f>SUM(A34:E34)</f>
        <v>18825518.399999999</v>
      </c>
      <c r="G34" s="16"/>
      <c r="H34" s="16">
        <f>F34+G34</f>
        <v>18825518.399999999</v>
      </c>
      <c r="I34" s="24" t="s">
        <v>7</v>
      </c>
      <c r="J34" s="40" t="s">
        <v>144</v>
      </c>
      <c r="K34" s="16"/>
      <c r="L34" s="16"/>
      <c r="M34" s="16"/>
      <c r="N34" s="16"/>
      <c r="O34" s="16"/>
      <c r="P34" s="16"/>
    </row>
    <row r="35" spans="1:20">
      <c r="A35" s="16">
        <v>14280011.199999999</v>
      </c>
      <c r="B35" s="16">
        <v>657832.1</v>
      </c>
      <c r="C35" s="16">
        <v>1454470.2</v>
      </c>
      <c r="D35" s="16">
        <v>1098694.8999999999</v>
      </c>
      <c r="E35" s="16">
        <v>222523.6</v>
      </c>
      <c r="F35" s="16">
        <f t="shared" ref="F35:F39" si="11">SUM(A35:E35)</f>
        <v>17713532</v>
      </c>
      <c r="H35" s="16">
        <f t="shared" ref="H35:H38" si="12">F35+G35</f>
        <v>17713532</v>
      </c>
      <c r="I35" s="24" t="s">
        <v>8</v>
      </c>
      <c r="J35" s="42" t="s">
        <v>145</v>
      </c>
    </row>
    <row r="36" spans="1:20" ht="23.25">
      <c r="A36" s="16">
        <f>A37+A38</f>
        <v>874857.5</v>
      </c>
      <c r="B36" s="16">
        <f t="shared" ref="B36" si="13">B37+B38</f>
        <v>59439.700000000004</v>
      </c>
      <c r="C36" s="16">
        <f t="shared" ref="C36" si="14">C37+C38</f>
        <v>171268.1</v>
      </c>
      <c r="D36" s="16">
        <f t="shared" ref="D36" si="15">D37+D38</f>
        <v>0</v>
      </c>
      <c r="E36" s="16">
        <f t="shared" ref="E36" si="16">E37+E38</f>
        <v>6421.0999999999995</v>
      </c>
      <c r="F36" s="16">
        <f t="shared" si="11"/>
        <v>1111986.4000000001</v>
      </c>
      <c r="H36" s="16">
        <f t="shared" si="12"/>
        <v>1111986.4000000001</v>
      </c>
      <c r="I36" s="24" t="s">
        <v>9</v>
      </c>
      <c r="J36" s="42" t="s">
        <v>150</v>
      </c>
      <c r="K36" s="16"/>
      <c r="L36" s="16"/>
      <c r="M36" s="16"/>
      <c r="N36" s="16"/>
      <c r="O36" s="16"/>
      <c r="P36" s="16"/>
    </row>
    <row r="37" spans="1:20" ht="23.25">
      <c r="A37" s="16">
        <v>757626.6</v>
      </c>
      <c r="B37" s="16">
        <v>54327.9</v>
      </c>
      <c r="C37" s="16">
        <v>169898</v>
      </c>
      <c r="D37" s="16">
        <v>0</v>
      </c>
      <c r="E37" s="16">
        <v>5926.7</v>
      </c>
      <c r="F37" s="16">
        <f t="shared" si="11"/>
        <v>987779.2</v>
      </c>
      <c r="H37" s="16">
        <f t="shared" si="12"/>
        <v>987779.2</v>
      </c>
      <c r="I37" s="24" t="s">
        <v>10</v>
      </c>
      <c r="J37" s="48" t="s">
        <v>149</v>
      </c>
      <c r="S37" s="41"/>
    </row>
    <row r="38" spans="1:20" ht="23.25">
      <c r="A38" s="16">
        <v>117230.9</v>
      </c>
      <c r="B38" s="16">
        <v>5111.8</v>
      </c>
      <c r="C38" s="16">
        <v>1370.1</v>
      </c>
      <c r="D38" s="16">
        <v>0</v>
      </c>
      <c r="E38" s="16">
        <v>494.4</v>
      </c>
      <c r="F38" s="16">
        <f t="shared" si="11"/>
        <v>124207.2</v>
      </c>
      <c r="H38" s="16">
        <f t="shared" si="12"/>
        <v>124207.2</v>
      </c>
      <c r="I38" s="24" t="s">
        <v>11</v>
      </c>
      <c r="J38" s="48" t="s">
        <v>151</v>
      </c>
    </row>
    <row r="39" spans="1:20">
      <c r="A39" s="16">
        <v>550216</v>
      </c>
      <c r="B39" s="16">
        <v>17569</v>
      </c>
      <c r="C39" s="16">
        <v>2829.3</v>
      </c>
      <c r="D39" s="16">
        <v>41538</v>
      </c>
      <c r="E39" s="16">
        <v>1398.2</v>
      </c>
      <c r="F39" s="16">
        <f t="shared" si="11"/>
        <v>613550.5</v>
      </c>
      <c r="G39" s="16"/>
      <c r="H39" s="16">
        <f>F39+G39</f>
        <v>613550.5</v>
      </c>
      <c r="I39" s="24" t="s">
        <v>12</v>
      </c>
      <c r="J39" s="40" t="s">
        <v>146</v>
      </c>
      <c r="S39" s="41"/>
    </row>
    <row r="40" spans="1:20" ht="23.25">
      <c r="A40" s="17">
        <f>K33-A34-A39</f>
        <v>28488814.099999998</v>
      </c>
      <c r="B40" s="17">
        <f>L33-B34-B39</f>
        <v>1313162</v>
      </c>
      <c r="C40" s="17">
        <f>M33-C34-C39</f>
        <v>394164.90000000043</v>
      </c>
      <c r="D40" s="17">
        <f>N33-D34-D39</f>
        <v>8007356.2999999989</v>
      </c>
      <c r="E40" s="17">
        <f>O33-E34-E39</f>
        <v>63987.099999999991</v>
      </c>
      <c r="F40" s="17">
        <f>SUM(A40:E40)</f>
        <v>38267484.399999999</v>
      </c>
      <c r="G40" s="16"/>
      <c r="H40" s="17">
        <f>F40+G40</f>
        <v>38267484.399999999</v>
      </c>
      <c r="I40" s="46" t="s">
        <v>13</v>
      </c>
      <c r="J40" s="49" t="s">
        <v>147</v>
      </c>
      <c r="S40" s="41"/>
      <c r="T40" s="41"/>
    </row>
    <row r="41" spans="1:20" ht="23.25">
      <c r="A41" s="17">
        <f>A40-A82</f>
        <v>23277796.899999999</v>
      </c>
      <c r="B41" s="17">
        <f t="shared" ref="B41:E41" si="17">B40-B82</f>
        <v>1235902.8999999999</v>
      </c>
      <c r="C41" s="17">
        <f t="shared" si="17"/>
        <v>0</v>
      </c>
      <c r="D41" s="17">
        <f t="shared" si="17"/>
        <v>7303500.9999999991</v>
      </c>
      <c r="E41" s="17">
        <f t="shared" si="17"/>
        <v>55826.19999999999</v>
      </c>
      <c r="F41" s="17">
        <f>SUM(A41:E41)</f>
        <v>31873026.999999996</v>
      </c>
      <c r="G41" s="16"/>
      <c r="H41" s="17">
        <f>F41+G41</f>
        <v>31873026.999999996</v>
      </c>
      <c r="I41" s="46" t="s">
        <v>52</v>
      </c>
      <c r="J41" s="49" t="s">
        <v>148</v>
      </c>
      <c r="S41" s="41"/>
      <c r="T41" s="41"/>
    </row>
    <row r="42" spans="1:20">
      <c r="A42" s="96" t="s">
        <v>152</v>
      </c>
      <c r="B42" s="96"/>
      <c r="C42" s="96"/>
      <c r="D42" s="96"/>
      <c r="E42" s="96"/>
      <c r="F42" s="96"/>
      <c r="G42" s="96"/>
      <c r="H42" s="96"/>
      <c r="I42" s="96"/>
      <c r="J42" s="96"/>
      <c r="K42" s="96"/>
      <c r="L42" s="96"/>
      <c r="M42" s="96"/>
      <c r="N42" s="96"/>
      <c r="O42" s="96"/>
      <c r="P42" s="96"/>
      <c r="Q42" s="96"/>
      <c r="R42" s="96"/>
    </row>
    <row r="43" spans="1:20">
      <c r="A43" s="94" t="s">
        <v>120</v>
      </c>
      <c r="B43" s="94"/>
      <c r="C43" s="94"/>
      <c r="D43" s="94"/>
      <c r="E43" s="94"/>
      <c r="F43" s="94"/>
      <c r="G43" s="94"/>
      <c r="H43" s="94"/>
      <c r="I43" s="94"/>
      <c r="J43" s="95" t="s">
        <v>121</v>
      </c>
      <c r="K43" s="95"/>
      <c r="L43" s="95"/>
      <c r="M43" s="95"/>
      <c r="N43" s="95"/>
      <c r="O43" s="95"/>
      <c r="P43" s="95"/>
      <c r="Q43" s="95"/>
      <c r="R43" s="95"/>
    </row>
    <row r="44" spans="1:20" ht="23.25">
      <c r="I44" s="24" t="s">
        <v>13</v>
      </c>
      <c r="J44" s="40" t="s">
        <v>147</v>
      </c>
      <c r="K44" s="16">
        <f>A40</f>
        <v>28488814.099999998</v>
      </c>
      <c r="L44" s="16">
        <f t="shared" ref="L44:O44" si="18">B40</f>
        <v>1313162</v>
      </c>
      <c r="M44" s="16">
        <f t="shared" si="18"/>
        <v>394164.90000000043</v>
      </c>
      <c r="N44" s="16">
        <f t="shared" si="18"/>
        <v>8007356.2999999989</v>
      </c>
      <c r="O44" s="16">
        <f t="shared" si="18"/>
        <v>63987.099999999991</v>
      </c>
      <c r="P44" s="16">
        <f>SUM(K44:O44)</f>
        <v>38267484.399999999</v>
      </c>
      <c r="R44" s="16">
        <f>P44+Q44</f>
        <v>38267484.399999999</v>
      </c>
    </row>
    <row r="45" spans="1:20">
      <c r="F45" s="16"/>
      <c r="G45" s="16">
        <v>1337.5</v>
      </c>
      <c r="I45" s="24" t="s">
        <v>7</v>
      </c>
      <c r="J45" s="40" t="s">
        <v>144</v>
      </c>
      <c r="N45" s="16">
        <v>18278075.199999999</v>
      </c>
      <c r="P45" s="16">
        <f>SUM(K45:O45)</f>
        <v>18278075.199999999</v>
      </c>
      <c r="Q45" s="16">
        <v>548780.69999999995</v>
      </c>
      <c r="R45" s="16">
        <f>P45+Q45</f>
        <v>18826855.899999999</v>
      </c>
    </row>
    <row r="46" spans="1:20" ht="25.5" customHeight="1">
      <c r="G46" s="19"/>
      <c r="I46" s="24" t="s">
        <v>16</v>
      </c>
      <c r="J46" s="40" t="s">
        <v>153</v>
      </c>
      <c r="M46" s="16">
        <v>4890902.8</v>
      </c>
      <c r="P46" s="16">
        <f t="shared" ref="P46:P47" si="19">SUM(K46:O46)</f>
        <v>4890902.8</v>
      </c>
      <c r="Q46" s="19"/>
      <c r="R46" s="16">
        <f t="shared" ref="R46:R48" si="20">P46+Q46</f>
        <v>4890902.8</v>
      </c>
    </row>
    <row r="47" spans="1:20">
      <c r="G47" s="19"/>
      <c r="I47" s="24" t="s">
        <v>17</v>
      </c>
      <c r="J47" s="40" t="s">
        <v>154</v>
      </c>
      <c r="M47" s="16">
        <v>164369.20000000001</v>
      </c>
      <c r="P47" s="16">
        <f t="shared" si="19"/>
        <v>164369.20000000001</v>
      </c>
      <c r="Q47" s="19"/>
      <c r="R47" s="16">
        <f t="shared" si="20"/>
        <v>164369.20000000001</v>
      </c>
    </row>
    <row r="48" spans="1:20">
      <c r="A48" s="16">
        <v>10231393.5</v>
      </c>
      <c r="B48" s="16">
        <v>3169289.5</v>
      </c>
      <c r="C48" s="16">
        <v>608301.4</v>
      </c>
      <c r="D48" s="16">
        <v>196683.4</v>
      </c>
      <c r="E48" s="16">
        <v>0</v>
      </c>
      <c r="F48" s="16">
        <f>SUM(A48:E48)</f>
        <v>14205667.800000001</v>
      </c>
      <c r="G48" s="16">
        <v>853780.4</v>
      </c>
      <c r="H48" s="16">
        <f>F48+G48</f>
        <v>15059448.200000001</v>
      </c>
      <c r="I48" s="24" t="s">
        <v>18</v>
      </c>
      <c r="J48" s="40" t="s">
        <v>155</v>
      </c>
      <c r="K48" s="16">
        <v>2377088.6</v>
      </c>
      <c r="L48" s="16">
        <v>2334062.7000000002</v>
      </c>
      <c r="M48" s="16">
        <v>2058679.7</v>
      </c>
      <c r="N48" s="16">
        <v>351290.2</v>
      </c>
      <c r="O48" s="16">
        <v>507.9</v>
      </c>
      <c r="P48" s="16">
        <f>SUM(K48:O48)</f>
        <v>7121629.1000000015</v>
      </c>
      <c r="Q48" s="16">
        <v>7937819.0999999996</v>
      </c>
      <c r="R48" s="16">
        <f t="shared" si="20"/>
        <v>15059448.200000001</v>
      </c>
    </row>
    <row r="49" spans="1:20">
      <c r="A49" s="17">
        <f>K44+K45+K46-K47+K48-A48</f>
        <v>20634509.199999999</v>
      </c>
      <c r="B49" s="17">
        <f>L44+L45+L46-L47+L48-B48</f>
        <v>477935.20000000019</v>
      </c>
      <c r="C49" s="17">
        <f>M44+M45+M46-M47+M48-C48</f>
        <v>6571076.7999999998</v>
      </c>
      <c r="D49" s="17">
        <f>N44+N45+N46-N47+N48-D48</f>
        <v>26440038.300000001</v>
      </c>
      <c r="E49" s="17">
        <f>O44+O45+O46-O47+O48-E48</f>
        <v>64494.999999999993</v>
      </c>
      <c r="F49" s="17">
        <f>SUM(A49:E49)</f>
        <v>54188054.5</v>
      </c>
      <c r="H49" s="17">
        <f>F49+G49</f>
        <v>54188054.5</v>
      </c>
      <c r="I49" s="46" t="s">
        <v>19</v>
      </c>
      <c r="J49" s="49" t="s">
        <v>156</v>
      </c>
    </row>
    <row r="50" spans="1:20">
      <c r="A50" s="17">
        <f>A49-A82</f>
        <v>15423492</v>
      </c>
      <c r="B50" s="17">
        <f t="shared" ref="B50:E50" si="21">B49-B82</f>
        <v>400676.10000000021</v>
      </c>
      <c r="C50" s="17">
        <f t="shared" si="21"/>
        <v>6176911.8999999994</v>
      </c>
      <c r="D50" s="17">
        <f t="shared" si="21"/>
        <v>25736183</v>
      </c>
      <c r="E50" s="17">
        <f t="shared" si="21"/>
        <v>56334.099999999991</v>
      </c>
      <c r="F50" s="17">
        <f>SUM(A50:E50)</f>
        <v>47793597.100000001</v>
      </c>
      <c r="H50" s="17">
        <f>F50+G50</f>
        <v>47793597.100000001</v>
      </c>
      <c r="I50" s="46" t="s">
        <v>53</v>
      </c>
      <c r="J50" s="49" t="s">
        <v>157</v>
      </c>
    </row>
    <row r="51" spans="1:20" ht="15" customHeight="1">
      <c r="A51" s="91" t="s">
        <v>158</v>
      </c>
      <c r="B51" s="91"/>
      <c r="C51" s="91"/>
      <c r="D51" s="91"/>
      <c r="E51" s="91"/>
      <c r="F51" s="91"/>
      <c r="G51" s="91"/>
      <c r="H51" s="91"/>
      <c r="I51" s="91"/>
      <c r="J51" s="91"/>
      <c r="K51" s="91"/>
      <c r="L51" s="91"/>
      <c r="M51" s="91"/>
      <c r="N51" s="91"/>
      <c r="O51" s="91"/>
      <c r="P51" s="91"/>
      <c r="Q51" s="91"/>
      <c r="R51" s="91"/>
    </row>
    <row r="52" spans="1:20" ht="14.25" customHeight="1">
      <c r="A52" s="94" t="s">
        <v>120</v>
      </c>
      <c r="B52" s="94"/>
      <c r="C52" s="94"/>
      <c r="D52" s="94"/>
      <c r="E52" s="94"/>
      <c r="F52" s="94"/>
      <c r="G52" s="94"/>
      <c r="H52" s="94"/>
      <c r="I52" s="94"/>
      <c r="J52" s="95" t="s">
        <v>121</v>
      </c>
      <c r="K52" s="95"/>
      <c r="L52" s="95"/>
      <c r="M52" s="95"/>
      <c r="N52" s="95"/>
      <c r="O52" s="95"/>
      <c r="P52" s="95"/>
      <c r="Q52" s="95"/>
      <c r="R52" s="95"/>
    </row>
    <row r="53" spans="1:20">
      <c r="I53" s="24" t="s">
        <v>19</v>
      </c>
      <c r="J53" s="40" t="s">
        <v>156</v>
      </c>
      <c r="K53" s="16">
        <f>A49</f>
        <v>20634509.199999999</v>
      </c>
      <c r="L53" s="16">
        <f t="shared" ref="L53:O53" si="22">B49</f>
        <v>477935.20000000019</v>
      </c>
      <c r="M53" s="16">
        <f t="shared" si="22"/>
        <v>6571076.7999999998</v>
      </c>
      <c r="N53" s="16">
        <f t="shared" si="22"/>
        <v>26440038.300000001</v>
      </c>
      <c r="O53" s="16">
        <f t="shared" si="22"/>
        <v>64494.999999999993</v>
      </c>
      <c r="P53" s="16">
        <f>SUM(K53:O53)</f>
        <v>54188054.5</v>
      </c>
      <c r="R53" s="16">
        <f>P53+Q53</f>
        <v>54188054.5</v>
      </c>
    </row>
    <row r="54" spans="1:20">
      <c r="A54" s="16">
        <f>A55+A56+A57+A58</f>
        <v>3493374.8000000003</v>
      </c>
      <c r="B54" s="16">
        <f t="shared" ref="B54:E54" si="23">B55+B56+B57+B58</f>
        <v>398743.1</v>
      </c>
      <c r="C54" s="16">
        <f t="shared" si="23"/>
        <v>7916297.7999999998</v>
      </c>
      <c r="D54" s="16">
        <f t="shared" si="23"/>
        <v>2963244.4</v>
      </c>
      <c r="E54" s="16">
        <f t="shared" si="23"/>
        <v>285.5</v>
      </c>
      <c r="F54" s="16">
        <f>SUM(A54:E54)</f>
        <v>14771945.6</v>
      </c>
      <c r="G54" s="16">
        <v>1030576.1</v>
      </c>
      <c r="H54" s="16">
        <f>F54+G54</f>
        <v>15802521.699999999</v>
      </c>
      <c r="I54" s="24"/>
      <c r="J54" s="40" t="s">
        <v>159</v>
      </c>
      <c r="K54" s="16">
        <f>K55+K56+K57+K58</f>
        <v>154300.5</v>
      </c>
      <c r="L54" s="16">
        <f t="shared" ref="L54:O54" si="24">L55+L56+L57+L58</f>
        <v>1038939.3</v>
      </c>
      <c r="M54" s="16">
        <f t="shared" si="24"/>
        <v>9606118.3999999985</v>
      </c>
      <c r="N54" s="16">
        <f t="shared" si="24"/>
        <v>4296325.9000000004</v>
      </c>
      <c r="O54" s="16">
        <f t="shared" si="24"/>
        <v>494.4</v>
      </c>
      <c r="P54" s="16">
        <f t="shared" ref="P54:P62" si="25">SUM(K54:O54)</f>
        <v>15096178.5</v>
      </c>
      <c r="Q54" s="16">
        <v>706343.2</v>
      </c>
      <c r="R54" s="16">
        <f t="shared" ref="R54:R62" si="26">P54+Q54</f>
        <v>15802521.699999999</v>
      </c>
      <c r="S54" s="41"/>
    </row>
    <row r="55" spans="1:20" ht="23.25">
      <c r="A55" s="16">
        <v>3296503.2</v>
      </c>
      <c r="B55" s="16">
        <v>151246.9</v>
      </c>
      <c r="C55" s="16"/>
      <c r="D55" s="16">
        <v>526098.4</v>
      </c>
      <c r="E55" s="16"/>
      <c r="F55" s="16">
        <f t="shared" ref="F55:F57" si="27">SUM(A55:E55)</f>
        <v>3973848.5</v>
      </c>
      <c r="H55" s="16">
        <f t="shared" ref="H55:H57" si="28">F55+G55</f>
        <v>3973848.5</v>
      </c>
      <c r="I55" s="24" t="s">
        <v>20</v>
      </c>
      <c r="J55" s="40" t="s">
        <v>160</v>
      </c>
      <c r="M55" s="16">
        <v>4140120.4</v>
      </c>
      <c r="P55" s="16">
        <f t="shared" si="25"/>
        <v>4140120.4</v>
      </c>
      <c r="R55" s="16">
        <f t="shared" si="26"/>
        <v>4140120.4</v>
      </c>
      <c r="S55" s="41"/>
      <c r="T55" s="41"/>
    </row>
    <row r="56" spans="1:20">
      <c r="A56" s="16"/>
      <c r="B56" s="16"/>
      <c r="C56" s="16"/>
      <c r="D56" s="16">
        <v>1924485</v>
      </c>
      <c r="E56" s="16"/>
      <c r="F56" s="16">
        <f t="shared" si="27"/>
        <v>1924485</v>
      </c>
      <c r="H56" s="16">
        <f t="shared" si="28"/>
        <v>1924485</v>
      </c>
      <c r="I56" s="24" t="s">
        <v>21</v>
      </c>
      <c r="J56" s="40" t="s">
        <v>161</v>
      </c>
      <c r="K56" s="16">
        <v>117230.9</v>
      </c>
      <c r="L56" s="16">
        <v>857127.8</v>
      </c>
      <c r="M56" s="16">
        <v>949631.9</v>
      </c>
      <c r="N56" s="16">
        <v>0</v>
      </c>
      <c r="O56" s="16">
        <v>494.4</v>
      </c>
      <c r="P56" s="16">
        <f t="shared" si="25"/>
        <v>1924485</v>
      </c>
      <c r="R56" s="16">
        <f t="shared" si="26"/>
        <v>1924485</v>
      </c>
      <c r="T56" s="41"/>
    </row>
    <row r="57" spans="1:20" ht="23.25">
      <c r="A57" s="16"/>
      <c r="B57" s="16">
        <v>142557.20000000001</v>
      </c>
      <c r="C57" s="16">
        <v>3820821</v>
      </c>
      <c r="D57" s="16"/>
      <c r="E57" s="16"/>
      <c r="F57" s="16">
        <f t="shared" si="27"/>
        <v>3963378.2</v>
      </c>
      <c r="H57" s="16">
        <f t="shared" si="28"/>
        <v>3963378.2</v>
      </c>
      <c r="I57" s="24" t="s">
        <v>22</v>
      </c>
      <c r="J57" s="51" t="s">
        <v>162</v>
      </c>
      <c r="N57" s="16">
        <v>3963378.2</v>
      </c>
      <c r="P57" s="16">
        <f t="shared" si="25"/>
        <v>3963378.2</v>
      </c>
      <c r="R57" s="16">
        <f t="shared" si="26"/>
        <v>3963378.2</v>
      </c>
    </row>
    <row r="58" spans="1:20">
      <c r="A58" s="16">
        <f>A59+A60+A61+A62</f>
        <v>196871.59999999998</v>
      </c>
      <c r="B58" s="16">
        <f t="shared" ref="B58:E58" si="29">B59+B60+B61+B62</f>
        <v>104939</v>
      </c>
      <c r="C58" s="16">
        <f t="shared" si="29"/>
        <v>4095476.8</v>
      </c>
      <c r="D58" s="16">
        <f t="shared" si="29"/>
        <v>512661</v>
      </c>
      <c r="E58" s="16">
        <f t="shared" si="29"/>
        <v>285.5</v>
      </c>
      <c r="F58" s="16">
        <f>SUM(A58:E58)</f>
        <v>4910233.8999999994</v>
      </c>
      <c r="G58" s="16"/>
      <c r="H58" s="16">
        <f>F58+G58</f>
        <v>4910233.8999999994</v>
      </c>
      <c r="I58" s="24" t="s">
        <v>23</v>
      </c>
      <c r="J58" s="52" t="s">
        <v>163</v>
      </c>
      <c r="K58" s="16">
        <f>K59+K60+K61+K62</f>
        <v>37069.599999999999</v>
      </c>
      <c r="L58" s="16">
        <f t="shared" ref="L58:O58" si="30">L59+L60+L61+L62</f>
        <v>181811.5</v>
      </c>
      <c r="M58" s="16">
        <f t="shared" si="30"/>
        <v>4516366.0999999996</v>
      </c>
      <c r="N58" s="16">
        <f t="shared" si="30"/>
        <v>332947.7</v>
      </c>
      <c r="O58" s="16">
        <f t="shared" si="30"/>
        <v>0</v>
      </c>
      <c r="P58" s="16">
        <f t="shared" si="25"/>
        <v>5068194.8999999994</v>
      </c>
      <c r="R58" s="16">
        <f t="shared" si="26"/>
        <v>5068194.8999999994</v>
      </c>
    </row>
    <row r="59" spans="1:20" ht="23.25">
      <c r="A59" s="16">
        <v>46339.8</v>
      </c>
      <c r="B59" s="16">
        <v>3766.6</v>
      </c>
      <c r="C59" s="16">
        <v>0</v>
      </c>
      <c r="D59" s="16">
        <v>125613.5</v>
      </c>
      <c r="E59" s="16">
        <v>0</v>
      </c>
      <c r="F59" s="16">
        <f t="shared" ref="F59:F62" si="31">SUM(A59:E59)</f>
        <v>175719.9</v>
      </c>
      <c r="H59" s="16">
        <f t="shared" ref="H59:H62" si="32">F59+G59</f>
        <v>175719.9</v>
      </c>
      <c r="I59" s="24" t="s">
        <v>24</v>
      </c>
      <c r="J59" s="52" t="s">
        <v>164</v>
      </c>
      <c r="L59" s="16">
        <v>175719.9</v>
      </c>
      <c r="P59" s="16">
        <f t="shared" si="25"/>
        <v>175719.9</v>
      </c>
      <c r="R59" s="16">
        <f t="shared" si="26"/>
        <v>175719.9</v>
      </c>
    </row>
    <row r="60" spans="1:20">
      <c r="A60" s="16">
        <v>0</v>
      </c>
      <c r="B60" s="16">
        <v>99060</v>
      </c>
      <c r="C60" s="16">
        <v>0</v>
      </c>
      <c r="D60" s="16">
        <v>0</v>
      </c>
      <c r="E60" s="16">
        <v>0</v>
      </c>
      <c r="F60" s="16">
        <f t="shared" si="31"/>
        <v>99060</v>
      </c>
      <c r="H60" s="16">
        <f t="shared" si="32"/>
        <v>99060</v>
      </c>
      <c r="I60" s="24" t="s">
        <v>25</v>
      </c>
      <c r="J60" s="52" t="s">
        <v>165</v>
      </c>
      <c r="K60" s="16">
        <v>10035.4</v>
      </c>
      <c r="L60" s="16">
        <v>6091.6</v>
      </c>
      <c r="M60" s="16">
        <v>0</v>
      </c>
      <c r="N60" s="16">
        <v>63614.2</v>
      </c>
      <c r="O60" s="16">
        <v>0</v>
      </c>
      <c r="P60" s="16">
        <f t="shared" si="25"/>
        <v>79741.2</v>
      </c>
      <c r="R60" s="16">
        <f t="shared" si="26"/>
        <v>79741.2</v>
      </c>
    </row>
    <row r="61" spans="1:20" ht="23.25">
      <c r="A61" s="16"/>
      <c r="B61" s="16"/>
      <c r="C61" s="16">
        <v>3568910.4</v>
      </c>
      <c r="F61" s="16">
        <f t="shared" si="31"/>
        <v>3568910.4</v>
      </c>
      <c r="H61" s="16">
        <f t="shared" si="32"/>
        <v>3568910.4</v>
      </c>
      <c r="I61" s="24" t="s">
        <v>48</v>
      </c>
      <c r="J61" s="40" t="s">
        <v>169</v>
      </c>
      <c r="M61" s="16">
        <v>3568910.4</v>
      </c>
      <c r="P61" s="16"/>
      <c r="R61" s="16"/>
    </row>
    <row r="62" spans="1:20" ht="23.25">
      <c r="A62" s="16">
        <v>150531.79999999999</v>
      </c>
      <c r="B62" s="16">
        <v>2112.4</v>
      </c>
      <c r="C62" s="16">
        <v>526566.40000000002</v>
      </c>
      <c r="D62" s="16">
        <v>387047.5</v>
      </c>
      <c r="E62" s="16">
        <v>285.5</v>
      </c>
      <c r="F62" s="16">
        <f t="shared" si="31"/>
        <v>1066543.6000000001</v>
      </c>
      <c r="H62" s="16">
        <f t="shared" si="32"/>
        <v>1066543.6000000001</v>
      </c>
      <c r="I62" s="24" t="s">
        <v>26</v>
      </c>
      <c r="J62" s="52" t="s">
        <v>166</v>
      </c>
      <c r="K62" s="16">
        <v>27034.2</v>
      </c>
      <c r="L62" s="16">
        <v>0</v>
      </c>
      <c r="M62" s="16">
        <v>947455.7</v>
      </c>
      <c r="N62" s="16">
        <v>269333.5</v>
      </c>
      <c r="O62" s="16">
        <v>0</v>
      </c>
      <c r="P62" s="16">
        <f t="shared" si="25"/>
        <v>1243823.3999999999</v>
      </c>
      <c r="R62" s="16">
        <f t="shared" si="26"/>
        <v>1243823.3999999999</v>
      </c>
    </row>
    <row r="63" spans="1:20" ht="23.25">
      <c r="A63" s="17">
        <f>K53+K54-A54</f>
        <v>17295434.899999999</v>
      </c>
      <c r="B63" s="17">
        <f>L53+L54-B54</f>
        <v>1118131.4000000004</v>
      </c>
      <c r="C63" s="17">
        <f>M53+M54-C54</f>
        <v>8260897.3999999994</v>
      </c>
      <c r="D63" s="17">
        <f>N53+N54-D54</f>
        <v>27773119.800000004</v>
      </c>
      <c r="E63" s="17">
        <f>O53+O54-E54</f>
        <v>64703.899999999994</v>
      </c>
      <c r="F63" s="17">
        <f>SUM(A63:E63)</f>
        <v>54512287.399999999</v>
      </c>
      <c r="G63" s="16"/>
      <c r="H63" s="17">
        <f>F63+G63</f>
        <v>54512287.399999999</v>
      </c>
      <c r="I63" s="46" t="s">
        <v>27</v>
      </c>
      <c r="J63" s="49" t="s">
        <v>167</v>
      </c>
    </row>
    <row r="64" spans="1:20">
      <c r="A64" s="17">
        <f>A63-A82</f>
        <v>12084417.699999999</v>
      </c>
      <c r="B64" s="17">
        <f t="shared" ref="B64:E64" si="33">B63-B82</f>
        <v>1040872.3000000004</v>
      </c>
      <c r="C64" s="17">
        <f t="shared" si="33"/>
        <v>7866732.4999999991</v>
      </c>
      <c r="D64" s="17">
        <f t="shared" si="33"/>
        <v>27069264.500000004</v>
      </c>
      <c r="E64" s="17">
        <f t="shared" si="33"/>
        <v>56542.999999999993</v>
      </c>
      <c r="F64" s="17">
        <f>SUM(A64:E64)</f>
        <v>48117830</v>
      </c>
      <c r="G64" s="16"/>
      <c r="H64" s="17">
        <f>F64+G64</f>
        <v>48117830</v>
      </c>
      <c r="I64" s="46" t="s">
        <v>54</v>
      </c>
      <c r="J64" s="49" t="s">
        <v>168</v>
      </c>
    </row>
    <row r="65" spans="1:19" ht="15" customHeight="1">
      <c r="A65" s="91" t="s">
        <v>170</v>
      </c>
      <c r="B65" s="91"/>
      <c r="C65" s="91"/>
      <c r="D65" s="91"/>
      <c r="E65" s="91"/>
      <c r="F65" s="91"/>
      <c r="G65" s="91"/>
      <c r="H65" s="91"/>
      <c r="I65" s="91"/>
      <c r="J65" s="91"/>
      <c r="K65" s="91"/>
      <c r="L65" s="91"/>
      <c r="M65" s="91"/>
      <c r="N65" s="91"/>
      <c r="O65" s="91"/>
      <c r="P65" s="91"/>
      <c r="Q65" s="91"/>
      <c r="R65" s="91"/>
      <c r="S65" s="41"/>
    </row>
    <row r="66" spans="1:19">
      <c r="A66" s="94" t="s">
        <v>120</v>
      </c>
      <c r="B66" s="94"/>
      <c r="C66" s="94"/>
      <c r="D66" s="94"/>
      <c r="E66" s="94"/>
      <c r="F66" s="94"/>
      <c r="G66" s="94"/>
      <c r="H66" s="94"/>
      <c r="I66" s="94"/>
      <c r="J66" s="95" t="s">
        <v>121</v>
      </c>
      <c r="K66" s="95"/>
      <c r="L66" s="95"/>
      <c r="M66" s="95"/>
      <c r="N66" s="95"/>
      <c r="O66" s="95"/>
      <c r="P66" s="95"/>
      <c r="Q66" s="95"/>
      <c r="R66" s="95"/>
    </row>
    <row r="67" spans="1:19" ht="15" customHeight="1">
      <c r="I67" s="24" t="s">
        <v>19</v>
      </c>
      <c r="J67" s="40" t="s">
        <v>167</v>
      </c>
      <c r="K67" s="16">
        <f>A63</f>
        <v>17295434.899999999</v>
      </c>
      <c r="L67" s="16">
        <f t="shared" ref="L67:O67" si="34">B63</f>
        <v>1118131.4000000004</v>
      </c>
      <c r="M67" s="16">
        <f t="shared" si="34"/>
        <v>8260897.3999999994</v>
      </c>
      <c r="N67" s="16">
        <f t="shared" si="34"/>
        <v>27773119.800000004</v>
      </c>
      <c r="O67" s="16">
        <f t="shared" si="34"/>
        <v>64703.899999999994</v>
      </c>
      <c r="P67" s="16">
        <f>SUM(K67:O67)</f>
        <v>54512287.399999999</v>
      </c>
      <c r="R67" s="16">
        <f>P67+Q67</f>
        <v>54512287.399999999</v>
      </c>
    </row>
    <row r="68" spans="1:19" ht="24.75" customHeight="1">
      <c r="C68" s="16">
        <v>2120585</v>
      </c>
      <c r="D68" s="16"/>
      <c r="E68" s="16">
        <v>692378.8</v>
      </c>
      <c r="F68" s="16">
        <f>SUM(A68:E68)</f>
        <v>2812963.8</v>
      </c>
      <c r="G68" s="16"/>
      <c r="H68" s="16">
        <f>F68+G68</f>
        <v>2812963.8</v>
      </c>
      <c r="I68" s="24" t="s">
        <v>28</v>
      </c>
      <c r="J68" s="40" t="s">
        <v>171</v>
      </c>
      <c r="N68" s="16">
        <v>2812963.8</v>
      </c>
      <c r="P68" s="16">
        <f>SUM(K68:O68)</f>
        <v>2812963.8</v>
      </c>
      <c r="R68" s="16">
        <f>P68+Q68</f>
        <v>2812963.8</v>
      </c>
    </row>
    <row r="69" spans="1:19" ht="23.25">
      <c r="A69" s="17">
        <f>K67+K68-A68</f>
        <v>17295434.899999999</v>
      </c>
      <c r="B69" s="17">
        <f>L67+L68-B68</f>
        <v>1118131.4000000004</v>
      </c>
      <c r="C69" s="17">
        <f>M67+M68-C68</f>
        <v>6140312.3999999994</v>
      </c>
      <c r="D69" s="17">
        <f>N67+N68-D68</f>
        <v>30586083.600000005</v>
      </c>
      <c r="E69" s="17">
        <f>O67+O68-E68</f>
        <v>-627674.9</v>
      </c>
      <c r="F69" s="17">
        <f>SUM(A69:E69)</f>
        <v>54512287.399999999</v>
      </c>
      <c r="G69" s="16"/>
      <c r="H69" s="16">
        <f>F69+G69</f>
        <v>54512287.399999999</v>
      </c>
      <c r="I69" s="46" t="s">
        <v>29</v>
      </c>
      <c r="J69" s="49" t="s">
        <v>172</v>
      </c>
    </row>
    <row r="70" spans="1:19" ht="15" customHeight="1">
      <c r="A70" s="91" t="s">
        <v>173</v>
      </c>
      <c r="B70" s="91"/>
      <c r="C70" s="91"/>
      <c r="D70" s="91"/>
      <c r="E70" s="91"/>
      <c r="F70" s="91"/>
      <c r="G70" s="91"/>
      <c r="H70" s="91"/>
      <c r="I70" s="91"/>
      <c r="J70" s="91"/>
      <c r="K70" s="91"/>
      <c r="L70" s="91"/>
      <c r="M70" s="91"/>
      <c r="N70" s="91"/>
      <c r="O70" s="91"/>
      <c r="P70" s="91"/>
      <c r="Q70" s="91"/>
      <c r="R70" s="91"/>
    </row>
    <row r="71" spans="1:19" ht="15" customHeight="1">
      <c r="A71" s="94" t="s">
        <v>120</v>
      </c>
      <c r="B71" s="94"/>
      <c r="C71" s="94"/>
      <c r="D71" s="94"/>
      <c r="E71" s="94"/>
      <c r="F71" s="94"/>
      <c r="G71" s="94"/>
      <c r="H71" s="94"/>
      <c r="I71" s="94"/>
      <c r="J71" s="95" t="s">
        <v>121</v>
      </c>
      <c r="K71" s="95"/>
      <c r="L71" s="95"/>
      <c r="M71" s="95"/>
      <c r="N71" s="95"/>
      <c r="O71" s="95"/>
      <c r="P71" s="95"/>
      <c r="Q71" s="95"/>
      <c r="R71" s="95"/>
    </row>
    <row r="72" spans="1:19">
      <c r="I72" s="24" t="s">
        <v>27</v>
      </c>
      <c r="J72" s="40" t="s">
        <v>167</v>
      </c>
      <c r="K72" s="16">
        <f>A63</f>
        <v>17295434.899999999</v>
      </c>
      <c r="L72" s="16">
        <f t="shared" ref="L72:O72" si="35">B63</f>
        <v>1118131.4000000004</v>
      </c>
      <c r="M72" s="16">
        <f t="shared" si="35"/>
        <v>8260897.3999999994</v>
      </c>
      <c r="N72" s="16">
        <f t="shared" si="35"/>
        <v>27773119.800000004</v>
      </c>
      <c r="O72" s="16">
        <f t="shared" si="35"/>
        <v>64703.899999999994</v>
      </c>
      <c r="P72" s="16">
        <f>SUM(K72:O72)</f>
        <v>54512287.399999999</v>
      </c>
      <c r="R72" s="16">
        <f>P72+Q72</f>
        <v>54512287.399999999</v>
      </c>
    </row>
    <row r="73" spans="1:19" ht="23.25">
      <c r="B73" s="16">
        <v>1595599.9</v>
      </c>
      <c r="F73" s="16">
        <f>SUM(A73:E73)</f>
        <v>1595599.9</v>
      </c>
      <c r="G73" s="16"/>
      <c r="H73" s="16">
        <f>F73+G73</f>
        <v>1595599.9</v>
      </c>
      <c r="I73" s="24" t="s">
        <v>30</v>
      </c>
      <c r="J73" s="40" t="s">
        <v>174</v>
      </c>
      <c r="N73" s="16">
        <v>1595599.9</v>
      </c>
      <c r="P73" s="16">
        <f t="shared" ref="P73" si="36">SUM(K73:O73)</f>
        <v>1595599.9</v>
      </c>
      <c r="R73" s="16">
        <f t="shared" ref="R73" si="37">P73+Q73</f>
        <v>1595599.9</v>
      </c>
    </row>
    <row r="74" spans="1:19" ht="23.25">
      <c r="C74" s="16">
        <v>5144127.7</v>
      </c>
      <c r="D74" s="16">
        <v>31514400.600000001</v>
      </c>
      <c r="E74" s="16">
        <v>692378.8</v>
      </c>
      <c r="F74" s="16">
        <f>SUM(A74:E74)</f>
        <v>37350907.100000001</v>
      </c>
      <c r="G74" s="16"/>
      <c r="H74" s="16">
        <f>F74+G74</f>
        <v>37350907.100000001</v>
      </c>
      <c r="I74" s="24" t="s">
        <v>31</v>
      </c>
      <c r="J74" s="40" t="s">
        <v>124</v>
      </c>
      <c r="P74" s="16"/>
      <c r="R74" s="16"/>
    </row>
    <row r="75" spans="1:19">
      <c r="A75" s="17">
        <f>K72+K73-A73-A74</f>
        <v>17295434.899999999</v>
      </c>
      <c r="B75" s="17">
        <f>L72+L73-B73-B74</f>
        <v>-477468.49999999953</v>
      </c>
      <c r="C75" s="17">
        <f>M72+M73-C73-C74</f>
        <v>3116769.6999999993</v>
      </c>
      <c r="D75" s="17">
        <f>N72+N73-D73-D74</f>
        <v>-2145680.8999999985</v>
      </c>
      <c r="E75" s="17">
        <f>O72+O73-E73-E74</f>
        <v>-627674.9</v>
      </c>
      <c r="F75" s="17">
        <f>SUM(A75:E75)</f>
        <v>17161380.300000001</v>
      </c>
      <c r="G75" s="16"/>
      <c r="H75" s="17">
        <f>F75+G75</f>
        <v>17161380.300000001</v>
      </c>
      <c r="I75" s="46" t="s">
        <v>32</v>
      </c>
      <c r="J75" s="49" t="s">
        <v>175</v>
      </c>
    </row>
    <row r="76" spans="1:19">
      <c r="A76" s="17">
        <f>A75-A82</f>
        <v>12084417.699999999</v>
      </c>
      <c r="B76" s="17">
        <f t="shared" ref="B76:E76" si="38">B75-B82</f>
        <v>-554727.59999999951</v>
      </c>
      <c r="C76" s="17">
        <f t="shared" si="38"/>
        <v>2722604.7999999993</v>
      </c>
      <c r="D76" s="17">
        <f t="shared" si="38"/>
        <v>-2849536.1999999983</v>
      </c>
      <c r="E76" s="17">
        <f t="shared" si="38"/>
        <v>-635835.80000000005</v>
      </c>
      <c r="F76" s="17">
        <f>SUM(A76:E76)</f>
        <v>10766922.899999999</v>
      </c>
      <c r="G76" s="16"/>
      <c r="H76" s="17">
        <f>F76+G76</f>
        <v>10766922.899999999</v>
      </c>
      <c r="I76" s="46" t="s">
        <v>55</v>
      </c>
      <c r="J76" s="49" t="s">
        <v>176</v>
      </c>
    </row>
    <row r="77" spans="1:19" ht="15" customHeight="1">
      <c r="A77" s="91" t="s">
        <v>177</v>
      </c>
      <c r="B77" s="91"/>
      <c r="C77" s="91"/>
      <c r="D77" s="91"/>
      <c r="E77" s="91"/>
      <c r="F77" s="91"/>
      <c r="G77" s="91"/>
      <c r="H77" s="91"/>
      <c r="I77" s="91"/>
      <c r="J77" s="91"/>
      <c r="K77" s="91"/>
      <c r="L77" s="91"/>
      <c r="M77" s="91"/>
      <c r="N77" s="91"/>
      <c r="O77" s="91"/>
      <c r="P77" s="91"/>
      <c r="Q77" s="91"/>
      <c r="R77" s="91"/>
    </row>
    <row r="78" spans="1:19">
      <c r="A78" s="92" t="s">
        <v>182</v>
      </c>
      <c r="B78" s="92"/>
      <c r="C78" s="92"/>
      <c r="D78" s="92"/>
      <c r="E78" s="92"/>
      <c r="F78" s="92"/>
      <c r="G78" s="92"/>
      <c r="H78" s="92"/>
      <c r="I78" s="92"/>
      <c r="J78" s="93" t="s">
        <v>185</v>
      </c>
      <c r="K78" s="93"/>
      <c r="L78" s="93"/>
      <c r="M78" s="93"/>
      <c r="N78" s="93"/>
      <c r="O78" s="93"/>
      <c r="P78" s="93"/>
      <c r="Q78" s="93"/>
      <c r="R78" s="93"/>
    </row>
    <row r="79" spans="1:19">
      <c r="I79" s="24" t="s">
        <v>32</v>
      </c>
      <c r="J79" s="40" t="s">
        <v>175</v>
      </c>
      <c r="K79" s="16">
        <f>A75</f>
        <v>17295434.899999999</v>
      </c>
      <c r="L79" s="16">
        <f t="shared" ref="L79:O79" si="39">B75</f>
        <v>-477468.49999999953</v>
      </c>
      <c r="M79" s="16">
        <f t="shared" si="39"/>
        <v>3116769.6999999993</v>
      </c>
      <c r="N79" s="16">
        <f t="shared" si="39"/>
        <v>-2145680.8999999985</v>
      </c>
      <c r="O79" s="16">
        <f t="shared" si="39"/>
        <v>-627674.9</v>
      </c>
      <c r="P79" s="16">
        <f>SUM(K79:O79)</f>
        <v>17161380.300000001</v>
      </c>
      <c r="R79" s="16">
        <f>P79+Q79</f>
        <v>17161380.300000001</v>
      </c>
    </row>
    <row r="80" spans="1:19">
      <c r="A80" s="16">
        <f>A81+A83</f>
        <v>12753087.699999999</v>
      </c>
      <c r="B80" s="16">
        <f t="shared" ref="B80" si="40">B81+B83</f>
        <v>135012.70000000001</v>
      </c>
      <c r="C80" s="16">
        <f t="shared" ref="C80" si="41">C81+C83</f>
        <v>1479660.0999999999</v>
      </c>
      <c r="D80" s="16">
        <f t="shared" ref="D80" si="42">D81+D83</f>
        <v>1205132.2</v>
      </c>
      <c r="E80" s="16">
        <f t="shared" ref="E80" si="43">E81+E83</f>
        <v>41617</v>
      </c>
      <c r="F80" s="16">
        <f>SUM(A80:E80)</f>
        <v>15614509.699999997</v>
      </c>
      <c r="H80" s="16">
        <f>F80+G80</f>
        <v>15614509.699999997</v>
      </c>
      <c r="I80" s="24" t="s">
        <v>49</v>
      </c>
      <c r="J80" s="40" t="s">
        <v>183</v>
      </c>
      <c r="K80" s="16"/>
      <c r="L80" s="16"/>
      <c r="M80" s="16"/>
      <c r="N80" s="16"/>
      <c r="O80" s="16"/>
      <c r="P80" s="16"/>
      <c r="R80" s="16"/>
    </row>
    <row r="81" spans="1:19">
      <c r="A81" s="16">
        <v>10175368.699999999</v>
      </c>
      <c r="B81" s="16">
        <v>187276.7</v>
      </c>
      <c r="C81" s="16">
        <v>1482021.2</v>
      </c>
      <c r="D81" s="16">
        <v>1205132.2</v>
      </c>
      <c r="E81" s="16">
        <v>41617</v>
      </c>
      <c r="F81" s="16">
        <f t="shared" ref="F81:F83" si="44">SUM(A81:E81)</f>
        <v>13091415.799999997</v>
      </c>
      <c r="G81" s="16"/>
      <c r="H81" s="16">
        <f>F81+G81</f>
        <v>13091415.799999997</v>
      </c>
      <c r="I81" s="24" t="s">
        <v>35</v>
      </c>
      <c r="J81" s="40" t="s">
        <v>127</v>
      </c>
      <c r="K81" s="16"/>
      <c r="L81" s="16"/>
      <c r="M81" s="16"/>
      <c r="N81" s="16"/>
      <c r="O81" s="16"/>
      <c r="P81" s="16"/>
      <c r="R81" s="16"/>
    </row>
    <row r="82" spans="1:19">
      <c r="A82" s="16">
        <v>5211017.2</v>
      </c>
      <c r="B82" s="16">
        <v>77259.100000000006</v>
      </c>
      <c r="C82" s="16">
        <v>394164.9</v>
      </c>
      <c r="D82" s="16">
        <v>703855.3</v>
      </c>
      <c r="E82" s="16">
        <v>8160.9</v>
      </c>
      <c r="F82" s="16">
        <f t="shared" si="44"/>
        <v>6394457.4000000004</v>
      </c>
      <c r="G82" s="16"/>
      <c r="H82" s="16">
        <f t="shared" ref="H82:H83" si="45">F82+G82</f>
        <v>6394457.4000000004</v>
      </c>
      <c r="I82" s="24" t="s">
        <v>47</v>
      </c>
      <c r="J82" s="40" t="s">
        <v>178</v>
      </c>
      <c r="K82" s="16"/>
      <c r="L82" s="16"/>
      <c r="M82" s="16"/>
      <c r="N82" s="16"/>
      <c r="O82" s="16"/>
      <c r="P82" s="16"/>
      <c r="R82" s="16"/>
    </row>
    <row r="83" spans="1:19">
      <c r="A83" s="16">
        <v>2577719</v>
      </c>
      <c r="B83" s="16">
        <v>-52264</v>
      </c>
      <c r="C83" s="16">
        <v>-2361.1</v>
      </c>
      <c r="D83" s="16">
        <v>0</v>
      </c>
      <c r="E83" s="16">
        <v>0</v>
      </c>
      <c r="F83" s="16">
        <f t="shared" si="44"/>
        <v>2523093.9</v>
      </c>
      <c r="G83" s="16"/>
      <c r="H83" s="16">
        <f t="shared" si="45"/>
        <v>2523093.9</v>
      </c>
      <c r="I83" s="24" t="s">
        <v>50</v>
      </c>
      <c r="J83" s="40" t="s">
        <v>128</v>
      </c>
      <c r="K83" s="16"/>
      <c r="L83" s="16"/>
      <c r="M83" s="16"/>
      <c r="N83" s="16"/>
      <c r="O83" s="16"/>
      <c r="P83" s="16"/>
      <c r="R83" s="16"/>
    </row>
    <row r="84" spans="1:19">
      <c r="F84" s="16"/>
      <c r="G84" s="16"/>
      <c r="H84" s="16"/>
      <c r="I84" s="24" t="s">
        <v>33</v>
      </c>
      <c r="J84" s="40" t="s">
        <v>179</v>
      </c>
      <c r="K84" s="16">
        <v>238196.5</v>
      </c>
      <c r="L84" s="16">
        <v>580.20000000000005</v>
      </c>
      <c r="M84" s="16">
        <v>15320.3</v>
      </c>
      <c r="N84" s="16">
        <v>0</v>
      </c>
      <c r="O84" s="16">
        <v>0</v>
      </c>
      <c r="P84" s="16">
        <f>SUM(K84:O84)</f>
        <v>254097</v>
      </c>
      <c r="Q84" s="16">
        <v>27762.3</v>
      </c>
      <c r="R84" s="16">
        <f>P84+Q84</f>
        <v>281859.3</v>
      </c>
    </row>
    <row r="85" spans="1:19">
      <c r="I85" s="24" t="s">
        <v>34</v>
      </c>
      <c r="J85" s="40" t="s">
        <v>180</v>
      </c>
      <c r="K85" s="16">
        <v>43082.6</v>
      </c>
      <c r="L85" s="16">
        <v>0</v>
      </c>
      <c r="M85" s="16">
        <v>144174.1</v>
      </c>
      <c r="N85" s="16">
        <v>0</v>
      </c>
      <c r="O85" s="16">
        <v>0</v>
      </c>
      <c r="P85" s="16">
        <f>SUM(K85:O85)</f>
        <v>187256.7</v>
      </c>
      <c r="Q85" s="16">
        <v>94602.6</v>
      </c>
      <c r="R85" s="16">
        <f>P85+Q85</f>
        <v>281859.30000000005</v>
      </c>
      <c r="S85" s="41"/>
    </row>
    <row r="86" spans="1:19" ht="34.5">
      <c r="I86" s="24"/>
      <c r="J86" s="49" t="s">
        <v>184</v>
      </c>
      <c r="K86" s="16">
        <f>K79+K84-K85</f>
        <v>17490548.799999997</v>
      </c>
      <c r="L86" s="16">
        <f t="shared" ref="L86:O86" si="46">L79+L84-L85</f>
        <v>-476888.29999999952</v>
      </c>
      <c r="M86" s="16">
        <f t="shared" si="46"/>
        <v>2987915.899999999</v>
      </c>
      <c r="N86" s="16">
        <f t="shared" si="46"/>
        <v>-2145680.8999999985</v>
      </c>
      <c r="O86" s="16">
        <f t="shared" si="46"/>
        <v>-627674.9</v>
      </c>
      <c r="P86" s="16">
        <f>SUM(K86:O86)</f>
        <v>17228220.599999998</v>
      </c>
      <c r="R86" s="16">
        <f>P86+Q86</f>
        <v>17228220.599999998</v>
      </c>
    </row>
    <row r="87" spans="1:19" s="55" customFormat="1" ht="23.25">
      <c r="A87" s="20">
        <f>K86-A80</f>
        <v>4737461.0999999978</v>
      </c>
      <c r="B87" s="20">
        <f>L86-B80</f>
        <v>-611900.99999999953</v>
      </c>
      <c r="C87" s="20">
        <f>M86-C80</f>
        <v>1508255.7999999991</v>
      </c>
      <c r="D87" s="20">
        <f>N86-D80</f>
        <v>-3350813.0999999987</v>
      </c>
      <c r="E87" s="20">
        <f>O86-E80</f>
        <v>-669291.9</v>
      </c>
      <c r="F87" s="20">
        <f>SUM(A87:E87)-F22</f>
        <v>6374.3000000123866</v>
      </c>
      <c r="G87" s="20">
        <f>Q17-G14+Q45-G45+Q48-G48+Q54-G54+Q84-Q85</f>
        <v>-6374.3000000003522</v>
      </c>
      <c r="H87" s="20">
        <f>F87+G87</f>
        <v>1.2034433893859386E-8</v>
      </c>
      <c r="I87" s="53" t="s">
        <v>37</v>
      </c>
      <c r="J87" s="54" t="s">
        <v>181</v>
      </c>
      <c r="K87" s="21"/>
      <c r="L87" s="21"/>
      <c r="M87" s="21"/>
      <c r="N87" s="21"/>
      <c r="O87" s="21"/>
      <c r="P87" s="21"/>
      <c r="Q87" s="22"/>
      <c r="R87" s="23"/>
    </row>
  </sheetData>
  <mergeCells count="28">
    <mergeCell ref="A42:R42"/>
    <mergeCell ref="A51:R51"/>
    <mergeCell ref="A65:R65"/>
    <mergeCell ref="A70:R70"/>
    <mergeCell ref="A71:I71"/>
    <mergeCell ref="A78:I78"/>
    <mergeCell ref="J78:R78"/>
    <mergeCell ref="A43:I43"/>
    <mergeCell ref="A52:I52"/>
    <mergeCell ref="A66:I66"/>
    <mergeCell ref="A77:R77"/>
    <mergeCell ref="J43:R43"/>
    <mergeCell ref="J52:R52"/>
    <mergeCell ref="J66:R66"/>
    <mergeCell ref="J71:R71"/>
    <mergeCell ref="J26:R26"/>
    <mergeCell ref="A26:I26"/>
    <mergeCell ref="A32:I32"/>
    <mergeCell ref="J32:R32"/>
    <mergeCell ref="H3:H4"/>
    <mergeCell ref="R3:R4"/>
    <mergeCell ref="A5:R5"/>
    <mergeCell ref="A25:R25"/>
    <mergeCell ref="J6:R6"/>
    <mergeCell ref="A6:I6"/>
    <mergeCell ref="I3:I4"/>
    <mergeCell ref="J3:J4"/>
    <mergeCell ref="A31:R31"/>
  </mergeCells>
  <pageMargins left="0" right="0" top="0.15748031496062992" bottom="0.19685039370078741" header="0.31496062992125984" footer="0.31496062992125984"/>
  <pageSetup paperSize="9" scale="72" fitToHeight="0" orientation="landscape" r:id="rId1"/>
  <rowBreaks count="1" manualBreakCount="1">
    <brk id="5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Cover</vt:lpstr>
      <vt:lpstr>Methodological notes</vt:lpstr>
      <vt:lpstr>Aggregate dynamics</vt:lpstr>
      <vt:lpstr>2023</vt:lpstr>
      <vt:lpstr>2022</vt:lpstr>
      <vt:lpstr>2021</vt:lpstr>
      <vt:lpstr>2020</vt:lpstr>
      <vt:lpstr>2019</vt:lpstr>
      <vt:lpstr>2018</vt:lpstr>
      <vt:lpstr>2017</vt:lpstr>
      <vt:lpstr>2016</vt:lpstr>
      <vt:lpstr>2015</vt:lpstr>
      <vt:lpstr>2014</vt:lpstr>
      <vt:lpstr>2013</vt:lpstr>
      <vt:lpstr>2012</vt:lpstr>
      <vt:lpstr>2011</vt:lpstr>
      <vt:lpstr>2010</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t.bekturova</dc:creator>
  <cp:lastModifiedBy>Нурсултан Асылханов</cp:lastModifiedBy>
  <cp:lastPrinted>2024-12-06T06:19:39Z</cp:lastPrinted>
  <dcterms:created xsi:type="dcterms:W3CDTF">2022-07-21T03:48:06Z</dcterms:created>
  <dcterms:modified xsi:type="dcterms:W3CDTF">2024-12-06T13:16:32Z</dcterms:modified>
</cp:coreProperties>
</file>