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drawings/drawing5.xml" ContentType="application/vnd.openxmlformats-officedocument.drawing+xml"/>
  <Override PartName="/xl/worksheets/sheet10.xml" ContentType="application/vnd.openxmlformats-officedocument.spreadsheetml.worksheet+xml"/>
  <Override PartName="/xl/drawings/drawing6.xml" ContentType="application/vnd.openxmlformats-officedocument.drawing+xml"/>
  <Override PartName="/xl/worksheets/sheet11.xml" ContentType="application/vnd.openxmlformats-officedocument.spreadsheetml.worksheet+xml"/>
  <Override PartName="/xl/drawings/drawing7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8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9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ables/table1.xml" ContentType="application/vnd.openxmlformats-officedocument.spreadsheetml.table+xml"/>
  <Override PartName="/xl/worksheets/sheet21.xml" ContentType="application/vnd.openxmlformats-officedocument.spreadsheetml.worksheet+xml"/>
  <Override PartName="/xl/tables/table2.xml" ContentType="application/vnd.openxmlformats-officedocument.spreadsheetml.table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1" showHorizontalScroll="1" showVerticalScroll="1" showSheetTabs="1" xWindow="6720" yWindow="390" windowWidth="6170" windowHeight="4620" tabRatio="820" firstSheet="13" activeTab="15" autoFilterDateGrouping="1"/>
  </bookViews>
  <sheets>
    <sheet name="Gardner_COPY FOR FUTURE month" sheetId="1" state="visible" r:id="rId1"/>
    <sheet name="STEP BY STEP DIRECTIONS" sheetId="2" state="visible" r:id="rId2"/>
    <sheet name="code_individual SDDR" sheetId="3" state="hidden" r:id="rId3"/>
    <sheet name="code_all SDDRs" sheetId="4" state="hidden" r:id="rId4"/>
    <sheet name="code_QA hyperlink" sheetId="5" state="hidden" r:id="rId5"/>
    <sheet name="Salem" sheetId="6" state="visible" r:id="rId6"/>
    <sheet name="Donohue" sheetId="7" state="visible" r:id="rId7"/>
    <sheet name="Gardner" sheetId="8" state="visible" r:id="rId8"/>
    <sheet name="Soguero" sheetId="9" state="visible" r:id="rId9"/>
    <sheet name="Russo" sheetId="10" state="visible" r:id="rId10"/>
    <sheet name="Feltman" sheetId="11" state="visible" r:id="rId11"/>
    <sheet name="reference sheet_indiv SDDR" sheetId="12" state="visible" r:id="rId12"/>
    <sheet name="SDDR - RP+O" sheetId="13" state="visible" r:id="rId13"/>
    <sheet name="All SDDR" sheetId="14" state="visible" r:id="rId14"/>
    <sheet name="Overall - RP+O" sheetId="15" state="visible" r:id="rId15"/>
    <sheet name="reference sheet_all SDDR" sheetId="16" state="visible" r:id="rId16"/>
    <sheet name="print to pdf directions" sheetId="17" state="hidden" r:id="rId17"/>
    <sheet name="metrics location on report" sheetId="18" state="visible" r:id="rId18"/>
    <sheet name="Hyperlinks" sheetId="19" state="visible" r:id="rId19"/>
    <sheet name="SQL Query SDDR" sheetId="20" state="visible" r:id="rId20"/>
    <sheet name="SQL Query Overall" sheetId="21" state="visible" r:id="rId21"/>
    <sheet name="save to pdf directions" sheetId="22" state="visible" r:id="rId22"/>
    <sheet name="notes for next month" sheetId="23" state="visible" r:id="rId23"/>
  </sheets>
  <externalReferences>
    <externalReference r:id="rId24"/>
    <externalReference r:id="rId25"/>
  </externalReferences>
  <definedNames>
    <definedName name="_xlnm._FilterDatabase" localSheetId="11" hidden="1">'reference sheet_indiv SDDR'!$A$6:$G$330</definedName>
    <definedName name="_xlnm._FilterDatabase" localSheetId="12" hidden="1">'SDDR - RP+O'!$B$87:$E$87</definedName>
    <definedName name="_xlnm._FilterDatabase" localSheetId="14" hidden="1">'Overall - RP+O'!$A$4:$P$4</definedName>
    <definedName name="ExternalData_1" localSheetId="19" hidden="1">'SQL Query SDDR'!$A$1:$F$325</definedName>
    <definedName name="ExternalData_1" localSheetId="20" hidden="1">'SQL Query Overall'!$A$1:$E$55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_(* #,##0_);_(* \(#,##0\);_(* &quot;-&quot;??_);_(@_)"/>
  </numFmts>
  <fonts count="57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rgb="FFFF0000"/>
      <sz val="16"/>
      <scheme val="minor"/>
    </font>
    <font>
      <name val="Aptos Narrow"/>
      <family val="2"/>
      <b val="1"/>
      <color rgb="FFFF0000"/>
      <sz val="14"/>
      <u val="single"/>
      <scheme val="minor"/>
    </font>
    <font>
      <name val="Aptos Narrow"/>
      <family val="2"/>
      <color theme="1"/>
      <sz val="14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color theme="1"/>
      <sz val="12"/>
      <scheme val="minor"/>
    </font>
    <font>
      <name val="Century Gothic"/>
      <family val="2"/>
      <color theme="1"/>
      <sz val="11"/>
    </font>
    <font>
      <name val="Century Gothic"/>
      <family val="2"/>
      <color rgb="FF000000"/>
      <sz val="14"/>
    </font>
    <font>
      <name val="Century Gothic"/>
      <family val="2"/>
      <b val="1"/>
      <color theme="0"/>
      <sz val="12"/>
    </font>
    <font>
      <name val="Century Gothic"/>
      <family val="2"/>
      <color theme="0"/>
      <sz val="8"/>
    </font>
    <font>
      <name val="Century Gothic"/>
      <family val="2"/>
      <b val="1"/>
      <color theme="1"/>
      <sz val="11"/>
    </font>
    <font>
      <name val="Century Gothic"/>
      <family val="2"/>
      <b val="1"/>
      <color theme="7" tint="0.7999816888943144"/>
      <sz val="12"/>
      <u val="double"/>
    </font>
    <font>
      <name val="Century Gothic"/>
      <family val="2"/>
      <b val="1"/>
      <color theme="0"/>
      <sz val="11"/>
    </font>
    <font>
      <name val="Century Gothic"/>
      <family val="2"/>
      <b val="1"/>
      <color theme="0"/>
      <sz val="10"/>
    </font>
    <font>
      <name val="Century Gothic"/>
      <family val="2"/>
      <b val="1"/>
      <color theme="0"/>
      <sz val="18"/>
    </font>
    <font>
      <name val="Century Gothic"/>
      <family val="2"/>
      <b val="1"/>
      <color rgb="FF0A0966"/>
      <sz val="20"/>
    </font>
    <font>
      <name val="Century Gothic"/>
      <family val="2"/>
      <color rgb="FF0A0966"/>
      <sz val="20"/>
    </font>
    <font>
      <name val="Century Gothic"/>
      <family val="2"/>
      <b val="1"/>
      <color theme="0"/>
      <sz val="8"/>
    </font>
    <font>
      <name val="Century Gothic"/>
      <family val="2"/>
      <b val="1"/>
      <color rgb="FF0A0966"/>
      <sz val="8.5"/>
    </font>
    <font>
      <name val="Century Gothic"/>
      <family val="2"/>
      <i val="1"/>
      <color theme="0"/>
      <sz val="8"/>
    </font>
    <font>
      <name val="Century Gothic"/>
      <family val="2"/>
      <b val="1"/>
      <color rgb="FF000000"/>
      <sz val="14"/>
    </font>
    <font>
      <name val="Century Gothic"/>
      <family val="2"/>
      <i val="1"/>
      <color rgb="FF000000"/>
      <sz val="14"/>
    </font>
    <font>
      <name val="Century Gothic"/>
      <family val="2"/>
      <b val="1"/>
      <color rgb="FF0A0966"/>
      <sz val="9"/>
    </font>
    <font>
      <name val="Century Gothic"/>
      <family val="2"/>
      <b val="1"/>
      <i val="1"/>
      <color theme="0"/>
      <sz val="8"/>
    </font>
    <font>
      <name val="Century Gothic"/>
      <family val="2"/>
      <b val="1"/>
      <color theme="0"/>
      <sz val="20"/>
    </font>
    <font>
      <name val="Century Gothic"/>
      <family val="2"/>
      <b val="1"/>
      <color theme="7" tint="0.7999816888943144"/>
      <sz val="11"/>
      <u val="double"/>
    </font>
    <font>
      <name val="Century Gothic"/>
      <family val="2"/>
      <b val="1"/>
      <color theme="0"/>
      <sz val="9"/>
    </font>
    <font>
      <name val="Century Gothic"/>
      <family val="2"/>
      <b val="1"/>
      <color rgb="FF0A0966"/>
      <sz val="10"/>
    </font>
    <font>
      <name val="Century Gothic"/>
      <family val="2"/>
      <color theme="0"/>
      <sz val="11"/>
    </font>
    <font>
      <name val="Century Gothic"/>
      <family val="2"/>
      <i val="1"/>
      <color rgb="FF0A0966"/>
      <sz val="8"/>
    </font>
    <font>
      <name val="Century Gothic"/>
      <family val="2"/>
      <i val="1"/>
      <color rgb="FF0A0966"/>
      <sz val="6"/>
    </font>
    <font>
      <name val="Century Gothic"/>
      <family val="2"/>
      <b val="1"/>
      <color rgb="FF0A0966"/>
      <sz val="7"/>
    </font>
    <font>
      <name val="Century Gothic"/>
      <family val="2"/>
      <b val="1"/>
      <color rgb="FF0A0966"/>
      <sz val="18"/>
    </font>
    <font>
      <name val="Century Gothic"/>
      <family val="2"/>
      <b val="1"/>
      <color rgb="FF0A0966"/>
      <sz val="8"/>
    </font>
    <font>
      <name val="Century Gothic"/>
      <family val="2"/>
      <b val="1"/>
      <color rgb="FF0A0966"/>
      <sz val="6"/>
    </font>
    <font>
      <name val="Century Gothic"/>
      <family val="2"/>
      <b val="1"/>
      <color rgb="FF0A0966"/>
      <sz val="10.5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i val="1"/>
      <color rgb="FFFF0000"/>
      <sz val="11"/>
      <scheme val="minor"/>
    </font>
    <font>
      <name val="Aptos Narrow"/>
      <family val="2"/>
      <b val="1"/>
      <i val="1"/>
      <color rgb="FFFF0000"/>
      <sz val="14"/>
      <scheme val="minor"/>
    </font>
    <font>
      <name val="Aptos Narrow"/>
      <family val="2"/>
      <b val="1"/>
      <color rgb="FFFF0000"/>
      <sz val="12"/>
      <scheme val="minor"/>
    </font>
    <font>
      <name val="Century Gothic"/>
      <family val="2"/>
      <color rgb="FF000000"/>
      <sz val="22"/>
    </font>
    <font>
      <name val="Aptos Narrow"/>
      <family val="2"/>
      <b val="1"/>
      <color theme="10"/>
      <sz val="16"/>
      <u val="single"/>
      <scheme val="minor"/>
    </font>
    <font>
      <name val="Aptos Narrow"/>
      <family val="2"/>
      <b val="1"/>
      <i val="1"/>
      <color theme="1"/>
      <sz val="11"/>
      <scheme val="minor"/>
    </font>
    <font>
      <name val="Calibri"/>
      <family val="2"/>
      <sz val="11"/>
    </font>
    <font>
      <name val="Aptos Narrow"/>
      <family val="2"/>
      <b val="1"/>
      <color theme="0"/>
      <sz val="20"/>
      <u val="single"/>
      <scheme val="minor"/>
    </font>
    <font>
      <name val="Aptos Narrow"/>
      <family val="2"/>
      <sz val="11"/>
      <scheme val="minor"/>
    </font>
    <font>
      <name val="Aptos Narrow"/>
      <family val="2"/>
      <i val="1"/>
      <color rgb="FFFF0000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  <scheme val="minor"/>
    </font>
    <font>
      <name val="Century Gothic"/>
      <family val="2"/>
      <b val="1"/>
      <color theme="0"/>
      <sz val="10.5"/>
    </font>
    <font>
      <name val="Century Gothic"/>
      <b val="1"/>
      <color rgb="FFFFFFFF"/>
      <sz val="8"/>
    </font>
    <font>
      <name val="Century Gothic"/>
      <b val="1"/>
      <i val="1"/>
      <color rgb="FFFFFFFF"/>
      <sz val="8"/>
    </font>
  </fonts>
  <fills count="1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D2D4F0"/>
        <bgColor indexed="64"/>
      </patternFill>
    </fill>
    <fill>
      <patternFill patternType="solid">
        <fgColor rgb="FF0A096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"/>
        <bgColor theme="4" tint="0.799981688894314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thin">
        <color theme="4" tint="0.399975585192419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53" fillId="0" borderId="0"/>
    <xf numFmtId="0" fontId="1" fillId="0" borderId="0"/>
    <xf numFmtId="0" fontId="49" fillId="11" borderId="0"/>
    <xf numFmtId="0" fontId="50" fillId="12" borderId="0"/>
    <xf numFmtId="0" fontId="51" fillId="0" borderId="2"/>
    <xf numFmtId="43" fontId="53" fillId="0" borderId="0"/>
  </cellStyleXfs>
  <cellXfs count="125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1"/>
    <xf numFmtId="0" fontId="4" fillId="0" borderId="0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pivotButton="0" quotePrefix="0" xfId="0"/>
    <xf numFmtId="0" fontId="0" fillId="3" borderId="0" pivotButton="0" quotePrefix="0" xfId="0"/>
    <xf numFmtId="0" fontId="8" fillId="2" borderId="0" pivotButton="0" quotePrefix="0" xfId="0"/>
    <xf numFmtId="0" fontId="8" fillId="4" borderId="0" pivotButton="0" quotePrefix="0" xfId="0"/>
    <xf numFmtId="0" fontId="10" fillId="5" borderId="0" pivotButton="0" quotePrefix="0" xfId="0"/>
    <xf numFmtId="0" fontId="9" fillId="5" borderId="0" pivotButton="0" quotePrefix="0" xfId="0"/>
    <xf numFmtId="0" fontId="9" fillId="4" borderId="0" pivotButton="0" quotePrefix="0" xfId="0"/>
    <xf numFmtId="0" fontId="12" fillId="4" borderId="0" pivotButton="0" quotePrefix="0" xfId="0"/>
    <xf numFmtId="0" fontId="9" fillId="2" borderId="0" pivotButton="0" quotePrefix="0" xfId="0"/>
    <xf numFmtId="0" fontId="15" fillId="5" borderId="0" applyAlignment="1" pivotButton="0" quotePrefix="0" xfId="0">
      <alignment vertical="center" wrapText="1"/>
    </xf>
    <xf numFmtId="0" fontId="11" fillId="5" borderId="0" applyAlignment="1" pivotButton="0" quotePrefix="0" xfId="0">
      <alignment horizontal="center" vertical="center"/>
    </xf>
    <xf numFmtId="0" fontId="19" fillId="5" borderId="0" pivotButton="0" quotePrefix="0" xfId="0"/>
    <xf numFmtId="0" fontId="21" fillId="5" borderId="0" applyAlignment="1" pivotButton="0" quotePrefix="0" xfId="0">
      <alignment horizontal="center" vertical="top"/>
    </xf>
    <xf numFmtId="0" fontId="22" fillId="4" borderId="0" applyAlignment="1" pivotButton="0" quotePrefix="0" xfId="0">
      <alignment vertical="center"/>
    </xf>
    <xf numFmtId="0" fontId="23" fillId="5" borderId="0" pivotButton="0" quotePrefix="0" xfId="0"/>
    <xf numFmtId="0" fontId="11" fillId="5" borderId="0" applyAlignment="1" pivotButton="0" quotePrefix="0" xfId="0">
      <alignment horizontal="center" vertical="center" wrapText="1"/>
    </xf>
    <xf numFmtId="0" fontId="28" fillId="5" borderId="0" applyAlignment="1" pivotButton="0" quotePrefix="0" xfId="0">
      <alignment horizontal="left"/>
    </xf>
    <xf numFmtId="2" fontId="15" fillId="6" borderId="0" applyAlignment="1" pivotButton="0" quotePrefix="0" xfId="0">
      <alignment horizontal="center"/>
    </xf>
    <xf numFmtId="0" fontId="11" fillId="6" borderId="0" pivotButton="0" quotePrefix="0" xfId="0"/>
    <xf numFmtId="0" fontId="15" fillId="6" borderId="0" applyAlignment="1" pivotButton="0" quotePrefix="0" xfId="0">
      <alignment horizontal="center"/>
    </xf>
    <xf numFmtId="0" fontId="30" fillId="2" borderId="0" applyAlignment="1" pivotButton="0" quotePrefix="0" xfId="0">
      <alignment horizontal="left"/>
    </xf>
    <xf numFmtId="0" fontId="31" fillId="2" borderId="0" applyAlignment="1" pivotButton="0" quotePrefix="0" xfId="0">
      <alignment horizontal="right" vertical="center"/>
    </xf>
    <xf numFmtId="0" fontId="31" fillId="2" borderId="0" applyAlignment="1" pivotButton="0" quotePrefix="0" xfId="0">
      <alignment horizontal="left" vertical="center"/>
    </xf>
    <xf numFmtId="0" fontId="32" fillId="2" borderId="0" pivotButton="0" quotePrefix="0" xfId="0"/>
    <xf numFmtId="0" fontId="30" fillId="2" borderId="0" pivotButton="0" quotePrefix="0" xfId="0"/>
    <xf numFmtId="0" fontId="0" fillId="0" borderId="0" applyAlignment="1" pivotButton="0" quotePrefix="0" xfId="0">
      <alignment horizontal="center"/>
    </xf>
    <xf numFmtId="0" fontId="38" fillId="5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39" fillId="0" borderId="0" applyAlignment="1" pivotButton="0" quotePrefix="0" xfId="0">
      <alignment horizontal="left"/>
    </xf>
    <xf numFmtId="0" fontId="4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0" fontId="38" fillId="8" borderId="0" applyAlignment="1" pivotButton="0" quotePrefix="0" xfId="0">
      <alignment horizontal="center"/>
    </xf>
    <xf numFmtId="0" fontId="41" fillId="0" borderId="0" pivotButton="0" quotePrefix="0" xfId="0"/>
    <xf numFmtId="0" fontId="31" fillId="0" borderId="0" applyAlignment="1" pivotButton="0" quotePrefix="0" xfId="0">
      <alignment horizontal="right" vertical="center"/>
    </xf>
    <xf numFmtId="0" fontId="0" fillId="7" borderId="0" pivotButton="0" quotePrefix="0" xfId="0"/>
    <xf numFmtId="0" fontId="43" fillId="0" borderId="0" pivotButton="0" quotePrefix="0" xfId="1"/>
    <xf numFmtId="0" fontId="2" fillId="7" borderId="0" pivotButton="0" quotePrefix="0" xfId="0"/>
    <xf numFmtId="0" fontId="45" fillId="0" borderId="0" applyAlignment="1" pivotButton="0" quotePrefix="0" xfId="0">
      <alignment horizontal="left" vertical="center"/>
    </xf>
    <xf numFmtId="0" fontId="1" fillId="0" borderId="0" applyAlignment="1" pivotButton="0" quotePrefix="0" xfId="1">
      <alignment horizontal="left" vertical="center"/>
    </xf>
    <xf numFmtId="0" fontId="44" fillId="0" borderId="0" pivotButton="0" quotePrefix="0" xfId="0"/>
    <xf numFmtId="0" fontId="44" fillId="0" borderId="0" applyAlignment="1" pivotButton="0" quotePrefix="0" xfId="0">
      <alignment horizontal="right"/>
    </xf>
    <xf numFmtId="0" fontId="7" fillId="0" borderId="0" pivotButton="0" quotePrefix="0" xfId="0"/>
    <xf numFmtId="0" fontId="47" fillId="0" borderId="0" applyAlignment="1" pivotButton="0" quotePrefix="0" xfId="0">
      <alignment horizontal="left" vertical="center"/>
    </xf>
    <xf numFmtId="0" fontId="1" fillId="0" borderId="0" pivotButton="0" quotePrefix="0" xfId="1"/>
    <xf numFmtId="0" fontId="0" fillId="0" borderId="0" pivotButton="0" quotePrefix="1" xfId="0"/>
    <xf numFmtId="0" fontId="48" fillId="0" borderId="0" pivotButton="0" quotePrefix="0" xfId="0"/>
    <xf numFmtId="0" fontId="0" fillId="3" borderId="0" applyAlignment="1" pivotButton="0" quotePrefix="0" xfId="0">
      <alignment horizontal="left"/>
    </xf>
    <xf numFmtId="0" fontId="0" fillId="10" borderId="0" applyAlignment="1" pivotButton="0" quotePrefix="0" xfId="0">
      <alignment horizontal="left"/>
    </xf>
    <xf numFmtId="0" fontId="0" fillId="10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/>
    </xf>
    <xf numFmtId="0" fontId="0" fillId="10" borderId="0" applyAlignment="1" pivotButton="0" quotePrefix="0" xfId="0">
      <alignment horizontal="center" vertical="center"/>
    </xf>
    <xf numFmtId="0" fontId="49" fillId="11" borderId="0" pivotButton="0" quotePrefix="0" xfId="2"/>
    <xf numFmtId="0" fontId="49" fillId="11" borderId="0" applyAlignment="1" pivotButton="0" quotePrefix="0" xfId="2">
      <alignment horizontal="left"/>
    </xf>
    <xf numFmtId="0" fontId="49" fillId="11" borderId="0" applyAlignment="1" pivotButton="0" quotePrefix="0" xfId="2">
      <alignment horizontal="center" vertical="center"/>
    </xf>
    <xf numFmtId="0" fontId="50" fillId="12" borderId="0" applyAlignment="1" pivotButton="0" quotePrefix="0" xfId="3">
      <alignment horizontal="left"/>
    </xf>
    <xf numFmtId="0" fontId="50" fillId="12" borderId="0" applyAlignment="1" pivotButton="0" quotePrefix="0" xfId="3">
      <alignment horizontal="center" vertical="center"/>
    </xf>
    <xf numFmtId="0" fontId="50" fillId="12" borderId="0" applyAlignment="1" pivotButton="0" quotePrefix="0" xfId="3">
      <alignment horizontal="center" vertical="center" wrapText="1"/>
    </xf>
    <xf numFmtId="0" fontId="50" fillId="12" borderId="0" applyAlignment="1" pivotButton="0" quotePrefix="0" xfId="3">
      <alignment horizontal="center"/>
    </xf>
    <xf numFmtId="0" fontId="51" fillId="0" borderId="2" pivotButton="0" quotePrefix="0" xfId="4"/>
    <xf numFmtId="0" fontId="52" fillId="13" borderId="3" pivotButton="0" quotePrefix="0" xfId="0"/>
    <xf numFmtId="0" fontId="52" fillId="13" borderId="0" pivotButton="0" quotePrefix="0" xfId="0"/>
    <xf numFmtId="0" fontId="0" fillId="0" borderId="4" pivotButton="0" quotePrefix="0" xfId="0"/>
    <xf numFmtId="0" fontId="0" fillId="0" borderId="4" applyAlignment="1" pivotButton="0" quotePrefix="0" xfId="0">
      <alignment horizontal="left"/>
    </xf>
    <xf numFmtId="165" fontId="49" fillId="11" borderId="0" applyAlignment="1" pivotButton="0" quotePrefix="0" xfId="5">
      <alignment horizontal="center" vertical="center"/>
    </xf>
    <xf numFmtId="0" fontId="24" fillId="4" borderId="0" applyAlignment="1" pivotButton="0" quotePrefix="0" xfId="0">
      <alignment vertical="center" wrapText="1"/>
    </xf>
    <xf numFmtId="0" fontId="24" fillId="2" borderId="0" applyAlignment="1" pivotButton="0" quotePrefix="0" xfId="0">
      <alignment vertical="center" wrapText="1"/>
    </xf>
    <xf numFmtId="0" fontId="18" fillId="2" borderId="0" applyAlignment="1" pivotButton="0" quotePrefix="0" xfId="0">
      <alignment vertical="center"/>
    </xf>
    <xf numFmtId="0" fontId="19" fillId="5" borderId="0" applyAlignment="1" pivotButton="0" quotePrefix="0" xfId="0">
      <alignment vertical="center" wrapText="1"/>
    </xf>
    <xf numFmtId="0" fontId="19" fillId="5" borderId="0" applyAlignment="1" pivotButton="0" quotePrefix="0" xfId="0">
      <alignment vertical="center"/>
    </xf>
    <xf numFmtId="0" fontId="21" fillId="5" borderId="0" applyAlignment="1" pivotButton="0" quotePrefix="0" xfId="0">
      <alignment horizontal="center" vertical="center"/>
    </xf>
    <xf numFmtId="0" fontId="19" fillId="5" borderId="0" applyAlignment="1" pivotButton="0" quotePrefix="0" xfId="0">
      <alignment vertical="top"/>
    </xf>
    <xf numFmtId="0" fontId="49" fillId="0" borderId="0" applyAlignment="1" pivotButton="0" quotePrefix="0" xfId="2">
      <alignment horizontal="left"/>
    </xf>
    <xf numFmtId="0" fontId="49" fillId="0" borderId="0" applyAlignment="1" pivotButton="0" quotePrefix="0" xfId="2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/>
    </xf>
    <xf numFmtId="0" fontId="10" fillId="5" borderId="0" applyAlignment="1" pivotButton="0" quotePrefix="0" xfId="0">
      <alignment horizontal="left" vertical="center"/>
    </xf>
    <xf numFmtId="0" fontId="11" fillId="5" borderId="0" applyAlignment="1" pivotButton="0" quotePrefix="0" xfId="0">
      <alignment horizontal="left" vertical="top" wrapText="1"/>
    </xf>
    <xf numFmtId="0" fontId="18" fillId="4" borderId="0" applyAlignment="1" pivotButton="0" quotePrefix="0" xfId="0">
      <alignment horizontal="center" vertical="center"/>
    </xf>
    <xf numFmtId="0" fontId="19" fillId="5" borderId="0" applyAlignment="1" pivotButton="0" quotePrefix="0" xfId="0">
      <alignment horizontal="center" vertical="center" wrapText="1"/>
    </xf>
    <xf numFmtId="0" fontId="20" fillId="4" borderId="0" applyAlignment="1" pivotButton="0" quotePrefix="0" xfId="0">
      <alignment horizontal="center" wrapText="1"/>
    </xf>
    <xf numFmtId="0" fontId="17" fillId="4" borderId="0" applyAlignment="1" pivotButton="0" quotePrefix="0" xfId="0">
      <alignment horizontal="center" vertical="center"/>
    </xf>
    <xf numFmtId="9" fontId="17" fillId="4" borderId="0" applyAlignment="1" pivotButton="0" quotePrefix="0" xfId="0">
      <alignment horizontal="center" vertical="center"/>
    </xf>
    <xf numFmtId="0" fontId="16" fillId="5" borderId="0" applyAlignment="1" pivotButton="0" quotePrefix="0" xfId="0">
      <alignment horizontal="center"/>
    </xf>
    <xf numFmtId="0" fontId="24" fillId="4" borderId="0" applyAlignment="1" pivotButton="0" quotePrefix="0" xfId="0">
      <alignment horizontal="center" vertical="center" wrapText="1"/>
    </xf>
    <xf numFmtId="0" fontId="24" fillId="4" borderId="0" applyAlignment="1" pivotButton="0" quotePrefix="0" xfId="0">
      <alignment horizontal="center" wrapText="1"/>
    </xf>
    <xf numFmtId="0" fontId="27" fillId="5" borderId="0" applyAlignment="1" pivotButton="0" quotePrefix="0" xfId="0">
      <alignment horizontal="center" vertical="center" wrapText="1"/>
    </xf>
    <xf numFmtId="0" fontId="14" fillId="5" borderId="0" applyAlignment="1" pivotButton="0" quotePrefix="0" xfId="0">
      <alignment horizontal="center" vertical="center" wrapText="1"/>
    </xf>
    <xf numFmtId="1" fontId="17" fillId="4" borderId="0" applyAlignment="1" pivotButton="0" quotePrefix="0" xfId="0">
      <alignment horizontal="center" vertical="center"/>
    </xf>
    <xf numFmtId="0" fontId="34" fillId="2" borderId="0" applyAlignment="1" pivotButton="0" quotePrefix="0" xfId="0">
      <alignment horizontal="center"/>
    </xf>
    <xf numFmtId="0" fontId="35" fillId="0" borderId="0" applyAlignment="1" pivotButton="0" quotePrefix="0" xfId="0">
      <alignment horizontal="center" vertical="center" wrapText="1" readingOrder="1"/>
    </xf>
    <xf numFmtId="0" fontId="36" fillId="0" borderId="0" applyAlignment="1" pivotButton="0" quotePrefix="0" xfId="0">
      <alignment horizontal="center" vertical="center" wrapText="1"/>
    </xf>
    <xf numFmtId="0" fontId="26" fillId="6" borderId="0" applyAlignment="1" pivotButton="0" quotePrefix="0" xfId="0">
      <alignment horizontal="center"/>
    </xf>
    <xf numFmtId="0" fontId="19" fillId="6" borderId="0" applyAlignment="1" pivotButton="0" quotePrefix="0" xfId="0">
      <alignment horizontal="center" wrapText="1"/>
    </xf>
    <xf numFmtId="0" fontId="17" fillId="2" borderId="0" applyAlignment="1" pivotButton="0" quotePrefix="0" xfId="0">
      <alignment horizontal="center" vertical="center"/>
    </xf>
    <xf numFmtId="0" fontId="29" fillId="2" borderId="0" applyAlignment="1" pivotButton="0" quotePrefix="0" xfId="0">
      <alignment horizontal="center" wrapText="1"/>
    </xf>
    <xf numFmtId="0" fontId="31" fillId="2" borderId="0" applyAlignment="1" pivotButton="0" quotePrefix="0" xfId="0">
      <alignment horizontal="left" vertical="center"/>
    </xf>
    <xf numFmtId="0" fontId="10" fillId="5" borderId="0" applyAlignment="1" pivotButton="0" quotePrefix="0" xfId="0">
      <alignment horizontal="center" vertical="center"/>
    </xf>
    <xf numFmtId="0" fontId="37" fillId="0" borderId="0" applyAlignment="1" pivotButton="0" quotePrefix="0" xfId="0">
      <alignment horizontal="center" vertical="center" wrapText="1" readingOrder="1"/>
    </xf>
    <xf numFmtId="0" fontId="33" fillId="4" borderId="0" applyAlignment="1" pivotButton="0" quotePrefix="0" xfId="0">
      <alignment horizontal="center"/>
    </xf>
    <xf numFmtId="0" fontId="46" fillId="5" borderId="0" applyAlignment="1" pivotButton="0" quotePrefix="0" xfId="0">
      <alignment horizontal="left"/>
    </xf>
    <xf numFmtId="0" fontId="6" fillId="9" borderId="0" applyAlignment="1" pivotButton="0" quotePrefix="0" xfId="0">
      <alignment horizontal="left"/>
    </xf>
    <xf numFmtId="0" fontId="13" fillId="5" borderId="0" applyAlignment="1" pivotButton="0" quotePrefix="0" xfId="0">
      <alignment horizontal="center" vertical="center" wrapText="1"/>
    </xf>
    <xf numFmtId="0" fontId="54" fillId="5" borderId="0" applyAlignment="1" pivotButton="0" quotePrefix="0" xfId="0">
      <alignment horizontal="left" vertical="center"/>
    </xf>
    <xf numFmtId="0" fontId="42" fillId="5" borderId="0" applyAlignment="1" pivotButton="0" quotePrefix="0" xfId="0">
      <alignment horizontal="center"/>
    </xf>
    <xf numFmtId="0" fontId="52" fillId="13" borderId="3" applyAlignment="1" pivotButton="0" quotePrefix="0" xfId="0">
      <alignment horizontal="center"/>
    </xf>
    <xf numFmtId="3" fontId="11" fillId="5" borderId="0" applyAlignment="1" pivotButton="0" quotePrefix="0" xfId="0">
      <alignment horizontal="left" vertical="top" wrapText="1"/>
    </xf>
    <xf numFmtId="0" fontId="55" fillId="5" borderId="0" applyAlignment="1" pivotButton="0" quotePrefix="0" xfId="0">
      <alignment horizontal="center" vertical="center" wrapText="1"/>
    </xf>
    <xf numFmtId="0" fontId="52" fillId="13" borderId="0" applyAlignment="1" pivotButton="0" quotePrefix="0" xfId="0">
      <alignment horizontal="center"/>
    </xf>
    <xf numFmtId="0" fontId="13" fillId="5" borderId="0" applyAlignment="1" pivotButton="0" quotePrefix="0" xfId="0">
      <alignment horizontal="center" vertical="center"/>
    </xf>
    <xf numFmtId="0" fontId="27" fillId="5" borderId="0" applyAlignment="1" pivotButton="0" quotePrefix="0" xfId="0">
      <alignment horizontal="center" wrapText="1"/>
    </xf>
    <xf numFmtId="0" fontId="0" fillId="0" borderId="3" pivotButton="0" quotePrefix="0" xfId="0"/>
  </cellXfs>
  <cellStyles count="6">
    <cellStyle name="Normal" xfId="0" builtinId="0"/>
    <cellStyle name="Hyperlink" xfId="1" builtinId="8"/>
    <cellStyle name="Good" xfId="2" builtinId="26"/>
    <cellStyle name="Neutral" xfId="3" builtinId="28"/>
    <cellStyle name="Heading 3" xfId="4" builtinId="18"/>
    <cellStyle name="Comma" xfId="5" builtinId="3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externalLink" Target="/xl/externalLinks/externalLink1.xml" Id="rId24" /><Relationship Type="http://schemas.openxmlformats.org/officeDocument/2006/relationships/externalLink" Target="/xl/externalLinks/externalLink2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 Foreign Object Found</a:t>
            </a:r>
          </a:p>
        </rich>
      </tx>
      <layout>
        <manualLayout>
          <xMode val="edge"/>
          <yMode val="edge"/>
          <wMode val="factor"/>
          <hMode val="factor"/>
          <x val="0.3251208731348668"/>
          <y val="0.06809853069183193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2996457148421832"/>
          <w val="0.9817549969715325"/>
          <h val="0.4358727634010447"/>
        </manualLayout>
      </layout>
      <barChart>
        <barDir val="col"/>
        <grouping val="clustered"/>
        <varyColors val="0"/>
        <ser>
          <idx val="0"/>
          <order val="0"/>
          <tx>
            <strRef>
              <f>'reference sheet_indiv SDDR'!$G$149:$G$153</f>
              <strCache>
                <ptCount val="5"/>
                <pt idx="0">
                  <v>Plastic</v>
                </pt>
                <pt idx="1">
                  <v>Metal</v>
                </pt>
                <pt idx="2">
                  <v>Insect</v>
                </pt>
                <pt idx="3">
                  <v>Hair</v>
                </pt>
                <pt idx="4">
                  <v>Glass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solidFill>
                      <a:srgbClr val="0A0966"/>
                    </a:solidFill>
                    <a:latin typeface="Century Gothic" panose="020B0502020202020204" pitchFamily="34" charset="0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SDDR'!$G$149:$G$153</f>
              <strCache>
                <ptCount val="5"/>
                <pt idx="0">
                  <v>Plastic</v>
                </pt>
                <pt idx="1">
                  <v>Metal</v>
                </pt>
                <pt idx="2">
                  <v>Insect</v>
                </pt>
                <pt idx="3">
                  <v>Hair</v>
                </pt>
                <pt idx="4">
                  <v>Glass</v>
                </pt>
              </strCache>
            </strRef>
          </cat>
          <val>
            <numRef>
              <f>'reference sheet_indiv SDDR'!$F$149:$F$153</f>
              <numCache>
                <formatCode>General</formatCode>
                <ptCount val="5"/>
                <pt idx="0">
                  <v>5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5</v>
                </pt>
              </numCache>
            </numRef>
          </val>
        </ser>
        <ser>
          <idx val="1"/>
          <order val="1"/>
          <tx>
            <strRef>
              <f>'reference sheet_indiv SDDR'!$G$154:$G$158</f>
              <strCache>
                <ptCount val="5"/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solidFill>
                      <a:srgbClr val="0A0966"/>
                    </a:solidFill>
                    <a:latin typeface="Century Gothic" panose="020B0502020202020204" pitchFamily="34" charset="0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SDDR'!$G$149:$G$153</f>
              <strCache>
                <ptCount val="5"/>
                <pt idx="0">
                  <v>Plastic</v>
                </pt>
                <pt idx="1">
                  <v>Metal</v>
                </pt>
                <pt idx="2">
                  <v>Insect</v>
                </pt>
                <pt idx="3">
                  <v>Hair</v>
                </pt>
                <pt idx="4">
                  <v>Glass</v>
                </pt>
              </strCache>
            </strRef>
          </cat>
          <val>
            <numRef>
              <f>'reference sheet_indiv SDDR'!$F$154:$F$158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50800">
      <a:solidFill>
        <a:srgbClr val="0A0966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832576253523761"/>
          <y val="0.2260955173448197"/>
          <w val="0.8833484749295247"/>
          <h val="0.5733016799609051"/>
        </manualLayout>
      </layout>
      <barChart>
        <barDir val="col"/>
        <grouping val="clustered"/>
        <varyColors val="0"/>
        <ser>
          <idx val="0"/>
          <order val="0"/>
          <tx>
            <strRef>
              <f>'reference sheet_indiv SDDR'!$G$139:$G$141</f>
              <strCache>
                <ptCount val="3"/>
                <pt idx="0">
                  <v>Facilities</v>
                </pt>
                <pt idx="1">
                  <v>Customer Service</v>
                </pt>
                <pt idx="2">
                  <v>Not Using Dining Services</v>
                </pt>
              </strCache>
            </strRef>
          </tx>
          <spPr>
            <a:solidFill>
              <a:srgbClr val="0A096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SDDR'!$G$139:$G$141</f>
              <strCache>
                <ptCount val="3"/>
                <pt idx="0">
                  <v>Facilities</v>
                </pt>
                <pt idx="1">
                  <v>Customer Service</v>
                </pt>
                <pt idx="2">
                  <v>Not Using Dining Services</v>
                </pt>
              </strCache>
            </strRef>
          </cat>
          <val>
            <numRef>
              <f>'reference sheet_indiv SDDR'!$F$139:$F$141</f>
              <numCache>
                <formatCode>General</formatCode>
                <ptCount val="3"/>
                <pt idx="0">
                  <v>76</v>
                </pt>
                <pt idx="1">
                  <v>57</v>
                </pt>
                <pt idx="2">
                  <v>18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'reference sheet_indiv SDDR'!$G$147:$G$148</f>
              <strCache>
                <ptCount val="2"/>
                <pt idx="0">
                  <v>Origami</v>
                </pt>
                <pt idx="1">
                  <v>Red Phone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D2D4F0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0A0966"/>
              </a:solidFill>
              <a:ln>
                <a:noFill/>
                <a:prstDash val="solid"/>
              </a:ln>
            </spPr>
          </dPt>
          <dLbls>
            <dLbl>
              <idx val="1"/>
              <spPr>
                <a:noFill/>
                <a:ln>
                  <a:noFill/>
                  <a:prstDash val="solid"/>
                </a:ln>
              </spPr>
              <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strike="noStrike" kern="1200" baseline="0">
                      <a:solidFill>
                        <a:srgbClr val="0A0966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en-US"/>
                </a:p>
              </txPr>
              <dLblPos val="ctr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SDDR'!$G$147:$G$148</f>
              <strCache>
                <ptCount val="2"/>
                <pt idx="0">
                  <v>Origami</v>
                </pt>
                <pt idx="1">
                  <v>Red Phone</v>
                </pt>
              </strCache>
            </strRef>
          </cat>
          <val>
            <numRef>
              <f>'reference sheet_indiv SDDR'!$F$147:$F$148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Location Where Foreign Object was Found</a:t>
            </a:r>
          </a:p>
        </rich>
      </tx>
      <layout>
        <manualLayout>
          <xMode val="edge"/>
          <yMode val="edge"/>
          <wMode val="factor"/>
          <hMode val="factor"/>
          <x val="0.1510519763618691"/>
          <y val="0.05353436194783837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418331307692846"/>
          <w val="0.9817549969715325"/>
          <h val="0.3171873068157165"/>
        </manualLayout>
      </layout>
      <barChart>
        <barDir val="col"/>
        <grouping val="clustered"/>
        <varyColors val="0"/>
        <ser>
          <idx val="0"/>
          <order val="0"/>
          <tx>
            <strRef>
              <f>'reference sheet_indiv SDDR'!$G$159:$G$163</f>
              <strCache>
                <ptCount val="5"/>
                <pt idx="0">
                  <v>Salad Bar</v>
                </pt>
                <pt idx="1">
                  <v>Soup</v>
                </pt>
                <pt idx="2">
                  <v>Meat</v>
                </pt>
                <pt idx="3">
                  <v>Pasta</v>
                </pt>
                <pt idx="4">
                  <v>Sandwich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latin typeface="Century Gothic" panose="020B0502020202020204" pitchFamily="34" charset="0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SDDR'!$G$159:$G$163</f>
              <strCache>
                <ptCount val="5"/>
                <pt idx="0">
                  <v>Salad Bar</v>
                </pt>
                <pt idx="1">
                  <v>Soup</v>
                </pt>
                <pt idx="2">
                  <v>Meat</v>
                </pt>
                <pt idx="3">
                  <v>Pasta</v>
                </pt>
                <pt idx="4">
                  <v>Sandwich</v>
                </pt>
              </strCache>
            </strRef>
          </cat>
          <val>
            <numRef>
              <f>'reference sheet_indiv SDDR'!$F$159:$F$163</f>
              <numCache>
                <formatCode>General</formatCode>
                <ptCount val="5"/>
                <pt idx="0">
                  <v>4</v>
                </pt>
                <pt idx="1">
                  <v>4</v>
                </pt>
                <pt idx="2">
                  <v>4</v>
                </pt>
                <pt idx="3">
                  <v>4</v>
                </pt>
                <pt idx="4">
                  <v>4</v>
                </pt>
              </numCache>
            </numRef>
          </val>
        </ser>
        <ser>
          <idx val="1"/>
          <order val="1"/>
          <tx>
            <strRef>
              <f>'reference sheet_indiv SDDR'!$G$164:$G$168</f>
              <strCache>
                <ptCount val="5"/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latin typeface="Century Gothic" panose="020B0502020202020204" pitchFamily="34" charset="0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SDDR'!$G$159:$G$163</f>
              <strCache>
                <ptCount val="5"/>
                <pt idx="0">
                  <v>Salad Bar</v>
                </pt>
                <pt idx="1">
                  <v>Soup</v>
                </pt>
                <pt idx="2">
                  <v>Meat</v>
                </pt>
                <pt idx="3">
                  <v>Pasta</v>
                </pt>
                <pt idx="4">
                  <v>Sandwich</v>
                </pt>
              </strCache>
            </strRef>
          </cat>
          <val>
            <numRef>
              <f>'reference sheet_indiv SDDR'!$F$164:$F$168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50800">
      <a:solidFill>
        <a:srgbClr val="0A0966"/>
      </a:solidFill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 Foreign Object Found</a:t>
            </a:r>
          </a:p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 </a:t>
            </a:r>
            <a:r>
              <a:rPr lang="en-US" sz="6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  <a:endParaRPr lang="en-US" sz="750" b="0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3350261883620019"/>
          <y val="0.005132673601126438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3435836926487023"/>
          <w val="0.9817549969715325"/>
          <h val="0.3919343859896476"/>
        </manualLayout>
      </layout>
      <barChart>
        <barDir val="col"/>
        <grouping val="clustered"/>
        <varyColors val="0"/>
        <ser>
          <idx val="0"/>
          <order val="0"/>
          <tx>
            <strRef>
              <f>'SDDR - RP+O'!$F$4:$F$8</f>
              <strCache>
                <ptCount val="5"/>
                <pt idx="0">
                  <v>Plastic</v>
                </pt>
                <pt idx="1">
                  <v>Metal</v>
                </pt>
                <pt idx="2">
                  <v>Hair</v>
                </pt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RP+O'!$F$4:$F$6</f>
              <strCache>
                <ptCount val="3"/>
                <pt idx="0">
                  <v>Plastic</v>
                </pt>
                <pt idx="1">
                  <v>Metal</v>
                </pt>
                <pt idx="2">
                  <v>Hair</v>
                </pt>
              </strCache>
            </strRef>
          </cat>
          <val>
            <numRef>
              <f>'SDDR - RP+O'!$G$4:$G$6</f>
              <numCache>
                <formatCode>General</formatCode>
                <ptCount val="3"/>
                <pt idx="0">
                  <v>3</v>
                </pt>
                <pt idx="1">
                  <v>2</v>
                </pt>
                <pt idx="2">
                  <v>0</v>
                </pt>
              </numCache>
            </numRef>
          </val>
        </ser>
        <ser>
          <idx val="1"/>
          <order val="1"/>
          <tx>
            <strRef>
              <f>'SDDR - RP+O'!$F$4:$F$8</f>
              <strCache>
                <ptCount val="5"/>
                <pt idx="0">
                  <v>Plastic</v>
                </pt>
                <pt idx="1">
                  <v>Metal</v>
                </pt>
                <pt idx="2">
                  <v>Hair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RP+O'!$F$4:$F$6</f>
              <strCache>
                <ptCount val="3"/>
                <pt idx="0">
                  <v>Plastic</v>
                </pt>
                <pt idx="1">
                  <v>Metal</v>
                </pt>
                <pt idx="2">
                  <v>Hair</v>
                </pt>
              </strCache>
            </strRef>
          </cat>
          <val>
            <numRef>
              <f>'SDDR - RP+O'!$H$4:$H$6</f>
              <numCache>
                <formatCode>General</formatCode>
                <ptCount val="3"/>
                <pt idx="0">
                  <v>2</v>
                </pt>
                <pt idx="1">
                  <v>1</v>
                </pt>
                <pt idx="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chemeClr val="accent1"/>
      </a:solidFill>
      <a:prstDash val="solid"/>
    </a:ln>
  </spPr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'reference sheet_indiv SDDR'!$G$31:$G$33</f>
              <strCache>
                <ptCount val="3"/>
                <pt idx="0">
                  <v>Customer Service</v>
                </pt>
                <pt idx="1">
                  <v>Food</v>
                </pt>
                <pt idx="2">
                  <v>Order Accuracy</v>
                </pt>
              </strCache>
            </strRef>
          </tx>
          <spPr>
            <a:solidFill>
              <a:srgbClr val="0A096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SDDR'!$G$31:$G$33</f>
              <strCache>
                <ptCount val="3"/>
                <pt idx="0">
                  <v>Customer Service</v>
                </pt>
                <pt idx="1">
                  <v>Food</v>
                </pt>
                <pt idx="2">
                  <v>Order Accuracy</v>
                </pt>
              </strCache>
            </strRef>
          </cat>
          <val>
            <numRef>
              <f>'reference sheet_indiv SDDR'!$F$31:$F$33</f>
              <numCache>
                <formatCode>General</formatCode>
                <ptCount val="3"/>
                <pt idx="0">
                  <v>147</v>
                </pt>
                <pt idx="1">
                  <v>118</v>
                </pt>
                <pt idx="2">
                  <v>116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7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'SDDR - RP+O'!$G$3:$H$3</f>
              <strCache>
                <ptCount val="2"/>
                <pt idx="0">
                  <v>Red Phone</v>
                </pt>
                <pt idx="1">
                  <v>Origami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0A0966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D2D4F0"/>
              </a:solidFill>
              <a:ln>
                <a:noFill/>
                <a:prstDash val="solid"/>
              </a:ln>
            </spPr>
          </dPt>
          <dLbls>
            <dLbl>
              <idx val="1"/>
              <spPr>
                <a:noFill/>
                <a:ln>
                  <a:noFill/>
                  <a:prstDash val="solid"/>
                </a:ln>
              </spPr>
              <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strike="noStrike" kern="1200" baseline="0">
                      <a:solidFill>
                        <a:srgbClr val="0A0966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en-US"/>
                </a:p>
              </txPr>
              <dLblPos val="ctr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RP+O'!$G$3:$H$3</f>
              <strCache>
                <ptCount val="2"/>
                <pt idx="0">
                  <v>Red Phone</v>
                </pt>
                <pt idx="1">
                  <v>Origami</v>
                </pt>
              </strCache>
            </strRef>
          </cat>
          <val>
            <numRef>
              <f>'SDDR - RP+O'!$G$9:$H$9</f>
              <numCache>
                <formatCode>General</formatCode>
                <ptCount val="2"/>
                <pt idx="0">
                  <v>5</v>
                </pt>
                <pt idx="1">
                  <v>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Location Where Foreign Object was Found </a:t>
            </a:r>
            <a:r>
              <a:rPr lang="en-US" sz="6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  <a:endParaRPr lang="en-US" sz="750" b="0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1510519763618691"/>
          <y val="0.05353436194783837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314297288694696"/>
          <w val="0.9817549969715325"/>
          <h val="0.4212205214271246"/>
        </manualLayout>
      </layout>
      <barChart>
        <barDir val="col"/>
        <grouping val="clustered"/>
        <varyColors val="0"/>
        <ser>
          <idx val="0"/>
          <order val="0"/>
          <tx>
            <strRef>
              <f>'SDDR - RP+O'!$A$4:$A$8</f>
              <strCache>
                <ptCount val="5"/>
                <pt idx="0">
                  <v>Unknown</v>
                </pt>
                <pt idx="1">
                  <v>Grab-n-Go</v>
                </pt>
                <pt idx="2">
                  <v>Pizza</v>
                </pt>
                <pt idx="3">
                  <v>Buffet</v>
                </pt>
                <pt idx="4">
                  <v>Salad Bar</v>
                </pt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RP+O'!$A$4:$A$8</f>
              <strCache>
                <ptCount val="5"/>
                <pt idx="0">
                  <v>Unknown</v>
                </pt>
                <pt idx="1">
                  <v>Grab-n-Go</v>
                </pt>
                <pt idx="2">
                  <v>Pizza</v>
                </pt>
                <pt idx="3">
                  <v>Buffet</v>
                </pt>
                <pt idx="4">
                  <v>Salad Bar</v>
                </pt>
              </strCache>
            </strRef>
          </cat>
          <val>
            <numRef>
              <f>'SDDR - RP+O'!$B$4:$B$8</f>
              <numCache>
                <formatCode>General</formatCode>
                <ptCount val="5"/>
                <pt idx="0">
                  <v>3</v>
                </pt>
                <pt idx="1">
                  <v>1</v>
                </pt>
                <pt idx="2">
                  <v>1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'SDDR - RP+O'!$A$4:$A$8</f>
              <strCache>
                <ptCount val="5"/>
                <pt idx="0">
                  <v>Unknown</v>
                </pt>
                <pt idx="1">
                  <v>Grab-n-Go</v>
                </pt>
                <pt idx="2">
                  <v>Pizza</v>
                </pt>
                <pt idx="3">
                  <v>Buffet</v>
                </pt>
                <pt idx="4">
                  <v>Salad Bar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RP+O'!$A$4:$A$8</f>
              <strCache>
                <ptCount val="5"/>
                <pt idx="0">
                  <v>Unknown</v>
                </pt>
                <pt idx="1">
                  <v>Grab-n-Go</v>
                </pt>
                <pt idx="2">
                  <v>Pizza</v>
                </pt>
                <pt idx="3">
                  <v>Buffet</v>
                </pt>
                <pt idx="4">
                  <v>Salad Bar</v>
                </pt>
              </strCache>
            </strRef>
          </cat>
          <val>
            <numRef>
              <f>'SDDR - RP+O'!$C$4:$C$8</f>
              <numCache>
                <formatCode>General</formatCode>
                <ptCount val="5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rgbClr val="0A0966"/>
      </a:solidFill>
      <a:prstDash val="solid"/>
    </a:ln>
  </spPr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 Foreign Object Found </a:t>
            </a:r>
          </a:p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6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  <a:endParaRPr lang="en-US" sz="700" b="0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3152400339679701"/>
          <y val="0.01862079623090878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2996457148421832"/>
          <w val="0.9817549969715325"/>
          <h val="0.4358727634010447"/>
        </manualLayout>
      </layout>
      <barChart>
        <barDir val="col"/>
        <grouping val="clustered"/>
        <varyColors val="0"/>
        <ser>
          <idx val="0"/>
          <order val="0"/>
          <tx>
            <strRef>
              <f>'SDDR - RP+O'!$F$15:$F$19</f>
              <strCache>
                <ptCount val="5"/>
                <pt idx="0">
                  <v>Bug</v>
                </pt>
                <pt idx="1">
                  <v>Bone</v>
                </pt>
                <pt idx="2">
                  <v>Metal</v>
                </pt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RP+O'!$F$15:$F$17</f>
              <strCache>
                <ptCount val="3"/>
                <pt idx="0">
                  <v>Bug</v>
                </pt>
                <pt idx="1">
                  <v>Bone</v>
                </pt>
                <pt idx="2">
                  <v>Metal</v>
                </pt>
              </strCache>
            </strRef>
          </cat>
          <val>
            <numRef>
              <f>'SDDR - RP+O'!$G$15:$G$17</f>
              <numCache>
                <formatCode>General</formatCode>
                <ptCount val="3"/>
                <pt idx="0">
                  <v>1</v>
                </pt>
                <pt idx="1">
                  <v>0</v>
                </pt>
                <pt idx="2">
                  <v>0</v>
                </pt>
              </numCache>
            </numRef>
          </val>
        </ser>
        <ser>
          <idx val="1"/>
          <order val="1"/>
          <tx>
            <strRef>
              <f>'SDDR - RP+O'!$F$15:$F$19</f>
              <strCache>
                <ptCount val="5"/>
                <pt idx="0">
                  <v>Bug</v>
                </pt>
                <pt idx="1">
                  <v>Bone</v>
                </pt>
                <pt idx="2">
                  <v>Metal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RP+O'!$F$15:$F$17</f>
              <strCache>
                <ptCount val="3"/>
                <pt idx="0">
                  <v>Bug</v>
                </pt>
                <pt idx="1">
                  <v>Bone</v>
                </pt>
                <pt idx="2">
                  <v>Metal</v>
                </pt>
              </strCache>
            </strRef>
          </cat>
          <val>
            <numRef>
              <f>'SDDR - RP+O'!$H$15:$H$17</f>
              <numCache>
                <formatCode>General</formatCode>
                <ptCount val="3"/>
                <pt idx="0">
                  <v>3</v>
                </pt>
                <pt idx="1">
                  <v>1</v>
                </pt>
                <pt idx="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rgbClr val="0A0966"/>
      </a:solidFill>
      <a:prstDash val="solid"/>
    </a:ln>
  </spPr>
</chartSpace>
</file>

<file path=xl/charts/chart10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832576253523761"/>
          <y val="0.2260955173448197"/>
          <w val="0.8833484749295247"/>
          <h val="0.5733016799609051"/>
        </manualLayout>
      </layout>
      <barChart>
        <barDir val="col"/>
        <grouping val="clustered"/>
        <varyColors val="0"/>
        <ser>
          <idx val="0"/>
          <order val="0"/>
          <tx>
            <strRef>
              <f>'reference sheet_indiv SDDR'!$G$85:$G$87</f>
              <strCache>
                <ptCount val="3"/>
                <pt idx="0">
                  <v>Order Accuracy</v>
                </pt>
                <pt idx="1">
                  <v>Food</v>
                </pt>
                <pt idx="2">
                  <v>Customer Service</v>
                </pt>
              </strCache>
            </strRef>
          </tx>
          <spPr>
            <a:solidFill>
              <a:srgbClr val="0A096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SDDR'!$G$85:$G$87</f>
              <strCache>
                <ptCount val="3"/>
                <pt idx="0">
                  <v>Order Accuracy</v>
                </pt>
                <pt idx="1">
                  <v>Food</v>
                </pt>
                <pt idx="2">
                  <v>Customer Service</v>
                </pt>
              </strCache>
            </strRef>
          </cat>
          <val>
            <numRef>
              <f>'reference sheet_indiv SDDR'!$F$85:$F$87</f>
              <numCache>
                <formatCode>General</formatCode>
                <ptCount val="3"/>
                <pt idx="0">
                  <v>47</v>
                </pt>
                <pt idx="1">
                  <v>41</v>
                </pt>
                <pt idx="2">
                  <v>33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7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1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'SDDR - RP+O'!$G$14:$H$14</f>
              <strCache>
                <ptCount val="2"/>
                <pt idx="0">
                  <v>Red Phone</v>
                </pt>
                <pt idx="1">
                  <v>Origami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0A0966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D2D4F0"/>
              </a:solidFill>
              <a:ln>
                <a:noFill/>
                <a:prstDash val="solid"/>
              </a:ln>
            </spPr>
          </dPt>
          <dLbls>
            <dLbl>
              <idx val="0"/>
              <spPr>
                <a:noFill/>
                <a:ln>
                  <a:noFill/>
                  <a:prstDash val="solid"/>
                </a:ln>
              </spPr>
              <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1400" b="1" i="0" strike="noStrike" kern="1200" baseline="0">
                      <a:solidFill>
                        <a:srgbClr val="0A0966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en-US"/>
                </a:p>
              </txPr>
              <dLblPos val="outEnd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pPr>
                <a:noFill/>
                <a:ln>
                  <a:noFill/>
                  <a:prstDash val="solid"/>
                </a:ln>
              </spPr>
              <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1400" b="1" i="0" strike="noStrike" kern="1200" baseline="0">
                      <a:solidFill>
                        <a:srgbClr val="0A0966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en-US"/>
                </a:p>
              </txPr>
              <dLblPos val="ctr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400" b="1" i="0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RP+O'!$G$14:$H$14</f>
              <strCache>
                <ptCount val="2"/>
                <pt idx="0">
                  <v>Red Phone</v>
                </pt>
                <pt idx="1">
                  <v>Origami</v>
                </pt>
              </strCache>
            </strRef>
          </cat>
          <val>
            <numRef>
              <f>'SDDR - RP+O'!$G$20:$H$20</f>
              <numCache>
                <formatCode>General</formatCode>
                <ptCount val="2"/>
                <pt idx="0">
                  <v>1</v>
                </pt>
                <pt idx="1">
                  <v>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Location Where Foreign Object was Found </a:t>
            </a:r>
            <a:r>
              <a:rPr lang="en-US" sz="6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  <a:endParaRPr lang="en-US" sz="750" b="0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1510519763618691"/>
          <y val="0.05353436194783837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418331307692846"/>
          <w val="0.9817549969715325"/>
          <h val="0.3171873068157165"/>
        </manualLayout>
      </layout>
      <barChart>
        <barDir val="col"/>
        <grouping val="clustered"/>
        <varyColors val="0"/>
        <ser>
          <idx val="0"/>
          <order val="0"/>
          <tx>
            <strRef>
              <f>'SDDR - RP+O'!$A$15:$A$19</f>
              <strCache>
                <ptCount val="5"/>
                <pt idx="0">
                  <v>Burger</v>
                </pt>
                <pt idx="1">
                  <v>Meat</v>
                </pt>
                <pt idx="2">
                  <v>Salad Bar</v>
                </pt>
                <pt idx="3">
                  <v>Unknown</v>
                </pt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RP+O'!$A$15:$A$18</f>
              <strCache>
                <ptCount val="4"/>
                <pt idx="0">
                  <v>Burger</v>
                </pt>
                <pt idx="1">
                  <v>Meat</v>
                </pt>
                <pt idx="2">
                  <v>Salad Bar</v>
                </pt>
                <pt idx="3">
                  <v>Unknown</v>
                </pt>
              </strCache>
            </strRef>
          </cat>
          <val>
            <numRef>
              <f>'SDDR - RP+O'!$B$15:$B$18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</numCache>
            </numRef>
          </val>
        </ser>
        <ser>
          <idx val="1"/>
          <order val="1"/>
          <tx>
            <strRef>
              <f>'SDDR - RP+O'!$A$15:$A$19</f>
              <strCache>
                <ptCount val="5"/>
                <pt idx="0">
                  <v>Burger</v>
                </pt>
                <pt idx="1">
                  <v>Meat</v>
                </pt>
                <pt idx="2">
                  <v>Salad Bar</v>
                </pt>
                <pt idx="3">
                  <v>Unknown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RP+O'!$A$15:$A$18</f>
              <strCache>
                <ptCount val="4"/>
                <pt idx="0">
                  <v>Burger</v>
                </pt>
                <pt idx="1">
                  <v>Meat</v>
                </pt>
                <pt idx="2">
                  <v>Salad Bar</v>
                </pt>
                <pt idx="3">
                  <v>Unknown</v>
                </pt>
              </strCache>
            </strRef>
          </cat>
          <val>
            <numRef>
              <f>'SDDR - RP+O'!$C$15:$C$18</f>
              <numCache>
                <formatCode>General</formatCode>
                <ptCount val="4"/>
                <pt idx="0">
                  <v>3</v>
                </pt>
                <pt idx="1">
                  <v>1</v>
                </pt>
                <pt idx="2">
                  <v>1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rgbClr val="0A0966"/>
      </a:solidFill>
      <a:prstDash val="solid"/>
    </a:ln>
  </spPr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 Foreign Object Found </a:t>
            </a:r>
          </a:p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  <a:endParaRPr lang="en-US" sz="750" b="0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2805567912839753"/>
          <y val="0.006596860286755795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2996457148421832"/>
          <w val="0.9817549969715325"/>
          <h val="0.4358727634010447"/>
        </manualLayout>
      </layout>
      <barChart>
        <barDir val="col"/>
        <grouping val="clustered"/>
        <varyColors val="0"/>
        <ser>
          <idx val="1"/>
          <order val="0"/>
          <tx>
            <strRef>
              <f>'reference sheet_indiv SDDR'!$G$154:$G$158</f>
              <strCache>
                <ptCount val="5"/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solidFill>
                      <a:srgbClr val="0A0966"/>
                    </a:solidFill>
                    <a:latin typeface="Century Gothic" panose="020B0502020202020204" pitchFamily="34" charset="0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SDDR'!$G$149:$G$153</f>
              <strCache>
                <ptCount val="5"/>
                <pt idx="0">
                  <v>Plastic</v>
                </pt>
                <pt idx="1">
                  <v>Metal</v>
                </pt>
                <pt idx="2">
                  <v>Insect</v>
                </pt>
                <pt idx="3">
                  <v>Hair</v>
                </pt>
                <pt idx="4">
                  <v>Glass</v>
                </pt>
              </strCache>
            </strRef>
          </cat>
          <val>
            <numRef>
              <f>'reference sheet_indiv SDDR'!$F$154:$F$158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rgbClr val="0A0966"/>
      </a:solidFill>
      <a:prstDash val="solid"/>
    </a:ln>
  </spPr>
</chartSpace>
</file>

<file path=xl/charts/chart1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832576253523761"/>
          <y val="0.2260955173448197"/>
          <w val="0.8833484749295247"/>
          <h val="0.5733016799609051"/>
        </manualLayout>
      </layout>
      <barChart>
        <barDir val="col"/>
        <grouping val="clustered"/>
        <varyColors val="0"/>
        <ser>
          <idx val="0"/>
          <order val="0"/>
          <tx>
            <strRef>
              <f>'reference sheet_indiv SDDR'!$G$139:$G$141</f>
              <strCache>
                <ptCount val="3"/>
                <pt idx="0">
                  <v>Facilities</v>
                </pt>
                <pt idx="1">
                  <v>Customer Service</v>
                </pt>
                <pt idx="2">
                  <v>Not Using Dining Services</v>
                </pt>
              </strCache>
            </strRef>
          </tx>
          <spPr>
            <a:solidFill>
              <a:srgbClr val="0A0966"/>
            </a:solidFill>
            <a:ln>
              <a:noFill/>
              <a:prstDash val="solid"/>
            </a:ln>
          </spPr>
          <invertIfNegative val="0"/>
          <dLbls>
            <dLbl>
              <idx val="2"/>
              <spPr>
                <a:noFill/>
                <a:ln>
                  <a:noFill/>
                  <a:prstDash val="solid"/>
                </a:ln>
              </spPr>
              <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strike="noStrike" kern="1200" baseline="0">
                      <a:solidFill>
                        <a:srgbClr val="0A0966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en-US"/>
                </a:p>
              </txPr>
              <dLblPos val="outEnd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SDDR'!$G$139:$G$141</f>
              <strCache>
                <ptCount val="3"/>
                <pt idx="0">
                  <v>Facilities</v>
                </pt>
                <pt idx="1">
                  <v>Customer Service</v>
                </pt>
                <pt idx="2">
                  <v>Not Using Dining Services</v>
                </pt>
              </strCache>
            </strRef>
          </cat>
          <val>
            <numRef>
              <f>'reference sheet_indiv SDDR'!$F$139:$F$141</f>
              <numCache>
                <formatCode>General</formatCode>
                <ptCount val="3"/>
                <pt idx="0">
                  <v>76</v>
                </pt>
                <pt idx="1">
                  <v>57</v>
                </pt>
                <pt idx="2">
                  <v>18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7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15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'reference sheet_indiv SDDR'!$G$147:$G$148</f>
              <strCache>
                <ptCount val="2"/>
                <pt idx="0">
                  <v>Origami</v>
                </pt>
                <pt idx="1">
                  <v>Red Phone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D2D4F0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0A0966"/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14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SDDR'!$G$147:$G$148</f>
              <strCache>
                <ptCount val="2"/>
                <pt idx="0">
                  <v>Origami</v>
                </pt>
                <pt idx="1">
                  <v>Red Phone</v>
                </pt>
              </strCache>
            </strRef>
          </cat>
          <val>
            <numRef>
              <f>'reference sheet_indiv SDDR'!$F$147:$F$148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Location Where Foreign Object was Found </a:t>
            </a:r>
            <a:r>
              <a:rPr lang="en-US" sz="7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  <a:endParaRPr lang="en-US" sz="750" b="0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1262940870752511"/>
          <y val="0.05353437524875952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418331307692846"/>
          <w val="0.9817549969715325"/>
          <h val="0.3171873068157165"/>
        </manualLayout>
      </layout>
      <barChart>
        <barDir val="col"/>
        <grouping val="clustered"/>
        <varyColors val="0"/>
        <ser>
          <idx val="1"/>
          <order val="0"/>
          <tx>
            <strRef>
              <f>'reference sheet_indiv SDDR'!$G$164:$G$168</f>
              <strCache>
                <ptCount val="5"/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latin typeface="Century Gothic" panose="020B0502020202020204" pitchFamily="34" charset="0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SDDR'!$G$159:$G$163</f>
              <strCache>
                <ptCount val="5"/>
                <pt idx="0">
                  <v>Salad Bar</v>
                </pt>
                <pt idx="1">
                  <v>Soup</v>
                </pt>
                <pt idx="2">
                  <v>Meat</v>
                </pt>
                <pt idx="3">
                  <v>Pasta</v>
                </pt>
                <pt idx="4">
                  <v>Sandwich</v>
                </pt>
              </strCache>
            </strRef>
          </cat>
          <val>
            <numRef>
              <f>'reference sheet_indiv SDDR'!$F$164:$F$168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rgbClr val="0A0966"/>
      </a:solidFill>
      <a:prstDash val="solid"/>
    </a:ln>
  </spPr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 Foreign Object Found</a:t>
            </a:r>
          </a:p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6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  <a:endParaRPr lang="en-US" sz="700" b="0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32512076710752"/>
          <y val="0.05289891411152349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3756446452999688"/>
          <w val="0.9817549969715325"/>
          <h val="0.359873949328396"/>
        </manualLayout>
      </layout>
      <barChart>
        <barDir val="col"/>
        <grouping val="clustered"/>
        <varyColors val="0"/>
        <ser>
          <idx val="0"/>
          <order val="0"/>
          <tx>
            <strRef>
              <f>'SDDR - RP+O'!$F$25:$F$29</f>
              <strCache>
                <ptCount val="5"/>
                <pt idx="0">
                  <v>Bug</v>
                </pt>
                <pt idx="1">
                  <v>Plastic</v>
                </pt>
                <pt idx="2">
                  <v>Glass</v>
                </pt>
                <pt idx="3">
                  <v>Hair</v>
                </pt>
                <pt idx="4">
                  <v>Rubber</v>
                </pt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RP+O'!$F$25:$F$29</f>
              <strCache>
                <ptCount val="5"/>
                <pt idx="0">
                  <v>Bug</v>
                </pt>
                <pt idx="1">
                  <v>Plastic</v>
                </pt>
                <pt idx="2">
                  <v>Glass</v>
                </pt>
                <pt idx="3">
                  <v>Hair</v>
                </pt>
                <pt idx="4">
                  <v>Rubber</v>
                </pt>
              </strCache>
            </strRef>
          </cat>
          <val>
            <numRef>
              <f>'SDDR - RP+O'!$G$25:$G$29</f>
              <numCache>
                <formatCode>General</formatCode>
                <ptCount val="5"/>
                <pt idx="0">
                  <v>2</v>
                </pt>
                <pt idx="1">
                  <v>2</v>
                </pt>
                <pt idx="2">
                  <v>1</v>
                </pt>
                <pt idx="3">
                  <v>1</v>
                </pt>
                <pt idx="4">
                  <v>1</v>
                </pt>
              </numCache>
            </numRef>
          </val>
        </ser>
        <ser>
          <idx val="1"/>
          <order val="1"/>
          <tx>
            <strRef>
              <f>'SDDR - RP+O'!$G$208:$G$212</f>
              <strCache>
                <ptCount val="5"/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RP+O'!$F$25:$F$29</f>
              <strCache>
                <ptCount val="5"/>
                <pt idx="0">
                  <v>Bug</v>
                </pt>
                <pt idx="1">
                  <v>Plastic</v>
                </pt>
                <pt idx="2">
                  <v>Glass</v>
                </pt>
                <pt idx="3">
                  <v>Hair</v>
                </pt>
                <pt idx="4">
                  <v>Rubber</v>
                </pt>
              </strCache>
            </strRef>
          </cat>
          <val>
            <numRef>
              <f>'SDDR - RP+O'!$H$25:$H$29</f>
              <numCache>
                <formatCode>General</formatCode>
                <ptCount val="5"/>
                <pt idx="0">
                  <v>2</v>
                </pt>
                <pt idx="1">
                  <v>2</v>
                </pt>
                <pt idx="2">
                  <v>2</v>
                </pt>
                <pt idx="3">
                  <v>1</v>
                </pt>
                <pt idx="4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chemeClr val="accent1"/>
      </a:solidFill>
      <a:prstDash val="solid"/>
    </a:ln>
  </spPr>
</chartSpace>
</file>

<file path=xl/charts/chart18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832576253523761"/>
          <y val="0.2260955173448197"/>
          <w val="0.8833484749295247"/>
          <h val="0.5733016799609051"/>
        </manualLayout>
      </layout>
      <barChart>
        <barDir val="col"/>
        <grouping val="clustered"/>
        <varyColors val="0"/>
        <ser>
          <idx val="0"/>
          <order val="0"/>
          <tx>
            <strRef>
              <f>'reference sheet_indiv SDDR'!$G$193:$G$195</f>
              <strCache>
                <ptCount val="3"/>
                <pt idx="0">
                  <v>Customer Service</v>
                </pt>
                <pt idx="1">
                  <v>Facilities</v>
                </pt>
                <pt idx="2">
                  <v>Food</v>
                </pt>
              </strCache>
            </strRef>
          </tx>
          <spPr>
            <a:solidFill>
              <a:srgbClr val="0A096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SDDR'!$G$193:$G$195</f>
              <strCache>
                <ptCount val="3"/>
                <pt idx="0">
                  <v>Customer Service</v>
                </pt>
                <pt idx="1">
                  <v>Facilities</v>
                </pt>
                <pt idx="2">
                  <v>Food</v>
                </pt>
              </strCache>
            </strRef>
          </cat>
          <val>
            <numRef>
              <f>'reference sheet_indiv SDDR'!$F$193:$F$195</f>
              <numCache>
                <formatCode>General</formatCode>
                <ptCount val="3"/>
                <pt idx="0">
                  <v>68</v>
                </pt>
                <pt idx="1">
                  <v>58</v>
                </pt>
                <pt idx="2">
                  <v>46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7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19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'SDDR - RP+O'!$G$24:$H$24</f>
              <strCache>
                <ptCount val="2"/>
                <pt idx="0">
                  <v>Red Phone</v>
                </pt>
                <pt idx="1">
                  <v>Origami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0A0966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D2D4F0"/>
              </a:solidFill>
              <a:ln>
                <a:noFill/>
                <a:prstDash val="solid"/>
              </a:ln>
            </spPr>
          </dPt>
          <dLbls>
            <dLbl>
              <idx val="0"/>
              <spPr>
                <a:noFill/>
                <a:ln>
                  <a:noFill/>
                  <a:prstDash val="solid"/>
                </a:ln>
              </spPr>
              <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1400" b="1" i="0" strike="noStrike" kern="1200" baseline="0">
                      <a:solidFill>
                        <a:schemeClr val="bg1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en-US"/>
                </a:p>
              </txPr>
              <dLblPos val="outEnd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4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RP+O'!$G$24:$H$24</f>
              <strCache>
                <ptCount val="2"/>
                <pt idx="0">
                  <v>Red Phone</v>
                </pt>
                <pt idx="1">
                  <v>Origami</v>
                </pt>
              </strCache>
            </strRef>
          </cat>
          <val>
            <numRef>
              <f>'SDDR - RP+O'!$G$35:$H$35</f>
              <numCache>
                <formatCode>General</formatCode>
                <ptCount val="2"/>
                <pt idx="0">
                  <v>7</v>
                </pt>
                <pt idx="1">
                  <v>11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Location Where Foreign Object was Found </a:t>
            </a:r>
            <a:r>
              <a:rPr lang="en-US" sz="6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  <a:endParaRPr lang="en-US" sz="750" b="0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1510519763618691"/>
          <y val="0.05353436194783837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418331307692846"/>
          <w val="0.9817549969715325"/>
          <h val="0.3171873068157165"/>
        </manualLayout>
      </layout>
      <barChart>
        <barDir val="col"/>
        <grouping val="clustered"/>
        <varyColors val="0"/>
        <ser>
          <idx val="0"/>
          <order val="0"/>
          <tx>
            <strRef>
              <f>'SDDR - RP+O'!$A$25:$A$29</f>
              <strCache>
                <ptCount val="5"/>
                <pt idx="0">
                  <v>Unknown</v>
                </pt>
                <pt idx="1">
                  <v>Beverage</v>
                </pt>
                <pt idx="2">
                  <v>Buffet</v>
                </pt>
                <pt idx="3">
                  <v>Vegetable</v>
                </pt>
                <pt idx="4">
                  <v>Salad Bar</v>
                </pt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RP+O'!$A$25:$A$29</f>
              <strCache>
                <ptCount val="5"/>
                <pt idx="0">
                  <v>Unknown</v>
                </pt>
                <pt idx="1">
                  <v>Beverage</v>
                </pt>
                <pt idx="2">
                  <v>Buffet</v>
                </pt>
                <pt idx="3">
                  <v>Vegetable</v>
                </pt>
                <pt idx="4">
                  <v>Salad Bar</v>
                </pt>
              </strCache>
            </strRef>
          </cat>
          <val>
            <numRef>
              <f>'SDDR - RP+O'!$B$25:$B$29</f>
              <numCache>
                <formatCode>General</formatCode>
                <ptCount val="5"/>
                <pt idx="0">
                  <v>6</v>
                </pt>
                <pt idx="1">
                  <v>1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'SDDR - RP+O'!$A$25:$A$29</f>
              <strCache>
                <ptCount val="5"/>
                <pt idx="0">
                  <v>Unknown</v>
                </pt>
                <pt idx="1">
                  <v>Beverage</v>
                </pt>
                <pt idx="2">
                  <v>Buffet</v>
                </pt>
                <pt idx="3">
                  <v>Vegetable</v>
                </pt>
                <pt idx="4">
                  <v>Salad Bar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RP+O'!$A$25:$A$29</f>
              <strCache>
                <ptCount val="5"/>
                <pt idx="0">
                  <v>Unknown</v>
                </pt>
                <pt idx="1">
                  <v>Beverage</v>
                </pt>
                <pt idx="2">
                  <v>Buffet</v>
                </pt>
                <pt idx="3">
                  <v>Vegetable</v>
                </pt>
                <pt idx="4">
                  <v>Salad Bar</v>
                </pt>
              </strCache>
            </strRef>
          </cat>
          <val>
            <numRef>
              <f>'SDDR - RP+O'!$C$25:$C$29</f>
              <numCache>
                <formatCode>General</formatCode>
                <ptCount val="5"/>
                <pt idx="0">
                  <v>0</v>
                </pt>
                <pt idx="1">
                  <v>2</v>
                </pt>
                <pt idx="2">
                  <v>2</v>
                </pt>
                <pt idx="3">
                  <v>2</v>
                </pt>
                <pt idx="4">
                  <v>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chemeClr val="accent1"/>
      </a:solidFill>
      <a:prstDash val="solid"/>
    </a:ln>
  </spPr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 Foreign Object Found </a:t>
            </a:r>
          </a:p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6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  <a:endParaRPr lang="en-US" sz="700" b="0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3251208731348668"/>
          <y val="0.06809853069183193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3756446452999688"/>
          <w val="0.9817549969715325"/>
          <h val="0.359873949328396"/>
        </manualLayout>
      </layout>
      <barChart>
        <barDir val="col"/>
        <grouping val="clustered"/>
        <varyColors val="0"/>
        <ser>
          <idx val="0"/>
          <order val="0"/>
          <tx>
            <strRef>
              <f>'SDDR - RP+O'!$F$39:$F$43</f>
              <strCache>
                <ptCount val="5"/>
                <pt idx="0">
                  <v>Plastic</v>
                </pt>
                <pt idx="1">
                  <v>Hair</v>
                </pt>
                <pt idx="2">
                  <v>Metal</v>
                </pt>
                <pt idx="3">
                  <v>Paper</v>
                </pt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RP+O'!$F$39:$F$42</f>
              <strCache>
                <ptCount val="4"/>
                <pt idx="0">
                  <v>Plastic</v>
                </pt>
                <pt idx="1">
                  <v>Hair</v>
                </pt>
                <pt idx="2">
                  <v>Metal</v>
                </pt>
                <pt idx="3">
                  <v>Paper</v>
                </pt>
              </strCache>
            </strRef>
          </cat>
          <val>
            <numRef>
              <f>'SDDR - RP+O'!$G$39:$G$42</f>
              <numCache>
                <formatCode>General</formatCode>
                <ptCount val="4"/>
                <pt idx="0">
                  <v>2</v>
                </pt>
                <pt idx="1">
                  <v>0</v>
                </pt>
                <pt idx="2">
                  <v>1</v>
                </pt>
                <pt idx="3">
                  <v>0</v>
                </pt>
              </numCache>
            </numRef>
          </val>
        </ser>
        <ser>
          <idx val="1"/>
          <order val="1"/>
          <tx>
            <strRef>
              <f>'SDDR - RP+O'!$F$39:$F$43</f>
              <strCache>
                <ptCount val="5"/>
                <pt idx="0">
                  <v>Plastic</v>
                </pt>
                <pt idx="1">
                  <v>Hair</v>
                </pt>
                <pt idx="2">
                  <v>Metal</v>
                </pt>
                <pt idx="3">
                  <v>Paper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RP+O'!$F$39:$F$42</f>
              <strCache>
                <ptCount val="4"/>
                <pt idx="0">
                  <v>Plastic</v>
                </pt>
                <pt idx="1">
                  <v>Hair</v>
                </pt>
                <pt idx="2">
                  <v>Metal</v>
                </pt>
                <pt idx="3">
                  <v>Paper</v>
                </pt>
              </strCache>
            </strRef>
          </cat>
          <val>
            <numRef>
              <f>'SDDR - RP+O'!$H$39:$H$42</f>
              <numCache>
                <formatCode>General</formatCode>
                <ptCount val="4"/>
                <pt idx="0">
                  <v>5</v>
                </pt>
                <pt idx="1">
                  <v>1</v>
                </pt>
                <pt idx="2">
                  <v>0</v>
                </pt>
                <pt idx="3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rgbClr val="0A0966"/>
      </a:solidFill>
      <a:prstDash val="solid"/>
    </a:ln>
  </spPr>
</chartSpace>
</file>

<file path=xl/charts/chart2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832576253523761"/>
          <y val="0.2260955173448197"/>
          <w val="0.8833484749295247"/>
          <h val="0.5733016799609051"/>
        </manualLayout>
      </layout>
      <barChart>
        <barDir val="col"/>
        <grouping val="clustered"/>
        <varyColors val="0"/>
        <ser>
          <idx val="0"/>
          <order val="0"/>
          <tx>
            <strRef>
              <f>'reference sheet_indiv SDDR'!$G$247:$G$249</f>
              <strCache>
                <ptCount val="3"/>
                <pt idx="0">
                  <v>Order Accuracy</v>
                </pt>
                <pt idx="1">
                  <v>Customer Service</v>
                </pt>
                <pt idx="2">
                  <v>Food</v>
                </pt>
              </strCache>
            </strRef>
          </tx>
          <spPr>
            <a:solidFill>
              <a:srgbClr val="0A096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SDDR'!$G$247:$G$249</f>
              <strCache>
                <ptCount val="3"/>
                <pt idx="0">
                  <v>Order Accuracy</v>
                </pt>
                <pt idx="1">
                  <v>Customer Service</v>
                </pt>
                <pt idx="2">
                  <v>Food</v>
                </pt>
              </strCache>
            </strRef>
          </cat>
          <val>
            <numRef>
              <f>'reference sheet_indiv SDDR'!$F$247:$F$249</f>
              <numCache>
                <formatCode>General</formatCode>
                <ptCount val="3"/>
                <pt idx="0">
                  <v>410</v>
                </pt>
                <pt idx="1">
                  <v>261</v>
                </pt>
                <pt idx="2">
                  <v>229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7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23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'SDDR - RP+O'!$G$38:$H$38</f>
              <strCache>
                <ptCount val="2"/>
                <pt idx="0">
                  <v>Red Phone</v>
                </pt>
                <pt idx="1">
                  <v>Origami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0A0966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D2D4F0"/>
              </a:solidFill>
              <a:ln>
                <a:noFill/>
                <a:prstDash val="solid"/>
              </a:ln>
            </spPr>
          </dPt>
          <dLbls>
            <dLbl>
              <idx val="0"/>
              <spPr>
                <a:noFill/>
                <a:ln>
                  <a:noFill/>
                  <a:prstDash val="solid"/>
                </a:ln>
              </spPr>
              <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1400" b="1" i="0" strike="noStrike" kern="1200" baseline="0">
                      <a:solidFill>
                        <a:schemeClr val="bg1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en-US"/>
                </a:p>
              </txPr>
              <dLblPos val="outEnd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dLblPos val="ctr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4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'SDDR - RP+O'!$G$38:$H$38</f>
              <strCache>
                <ptCount val="2"/>
                <pt idx="0">
                  <v>Red Phone</v>
                </pt>
                <pt idx="1">
                  <v>Origami</v>
                </pt>
              </strCache>
            </strRef>
          </cat>
          <val>
            <numRef>
              <f>'SDDR - RP+O'!$G$47:$H$47</f>
              <numCache>
                <formatCode>General</formatCode>
                <ptCount val="2"/>
                <pt idx="0">
                  <v>3</v>
                </pt>
                <pt idx="1">
                  <v>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Location Where Foreign Object was Found </a:t>
            </a:r>
          </a:p>
          <a:p>
            <a:pPr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6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  <a:endParaRPr lang="en-US" sz="700" b="0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1510519763618691"/>
          <y val="0.05353436194783837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418331307692846"/>
          <w val="0.9817549969715325"/>
          <h val="0.3171873068157165"/>
        </manualLayout>
      </layout>
      <barChart>
        <barDir val="col"/>
        <grouping val="clustered"/>
        <varyColors val="0"/>
        <ser>
          <idx val="0"/>
          <order val="0"/>
          <tx>
            <strRef>
              <f>'SDDR - RP+O'!$A$39:$A$43</f>
              <strCache>
                <ptCount val="5"/>
                <pt idx="0">
                  <v>Unknown</v>
                </pt>
                <pt idx="1">
                  <v>Sandwich</v>
                </pt>
                <pt idx="2">
                  <v>Beverage</v>
                </pt>
                <pt idx="3">
                  <v>Salad Bar</v>
                </pt>
                <pt idx="4">
                  <v>Meat</v>
                </pt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RP+O'!$A$39:$A$43</f>
              <strCache>
                <ptCount val="5"/>
                <pt idx="0">
                  <v>Unknown</v>
                </pt>
                <pt idx="1">
                  <v>Sandwich</v>
                </pt>
                <pt idx="2">
                  <v>Beverage</v>
                </pt>
                <pt idx="3">
                  <v>Salad Bar</v>
                </pt>
                <pt idx="4">
                  <v>Meat</v>
                </pt>
              </strCache>
            </strRef>
          </cat>
          <val>
            <numRef>
              <f>'SDDR - RP+O'!$B$39:$B$43</f>
              <numCache>
                <formatCode>General</formatCode>
                <ptCount val="5"/>
                <pt idx="0">
                  <v>2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'SDDR - RP+O'!$A$39:$A$43</f>
              <strCache>
                <ptCount val="5"/>
                <pt idx="0">
                  <v>Unknown</v>
                </pt>
                <pt idx="1">
                  <v>Sandwich</v>
                </pt>
                <pt idx="2">
                  <v>Beverage</v>
                </pt>
                <pt idx="3">
                  <v>Salad Bar</v>
                </pt>
                <pt idx="4">
                  <v>Meat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RP+O'!$A$39:$A$43</f>
              <strCache>
                <ptCount val="5"/>
                <pt idx="0">
                  <v>Unknown</v>
                </pt>
                <pt idx="1">
                  <v>Sandwich</v>
                </pt>
                <pt idx="2">
                  <v>Beverage</v>
                </pt>
                <pt idx="3">
                  <v>Salad Bar</v>
                </pt>
                <pt idx="4">
                  <v>Meat</v>
                </pt>
              </strCache>
            </strRef>
          </cat>
          <val>
            <numRef>
              <f>'SDDR - RP+O'!$C$39:$C$43</f>
              <numCache>
                <formatCode>General</formatCode>
                <ptCount val="5"/>
                <pt idx="0">
                  <v>1</v>
                </pt>
                <pt idx="1">
                  <v>2</v>
                </pt>
                <pt idx="2">
                  <v>0</v>
                </pt>
                <pt idx="3">
                  <v>1</v>
                </pt>
                <pt idx="4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rgbClr val="0A0966"/>
      </a:solidFill>
      <a:prstDash val="solid"/>
    </a:ln>
  </spPr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lnSpc>
                <spcPct val="100000"/>
              </lnSpc>
              <spcBef>
                <spcPts val="0"/>
              </spcBef>
              <spcAft>
                <spcPts val="0"/>
              </spcAft>
              <tabLst/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  <a:buClrTx/>
              <a:buSzTx/>
              <a:buFontTx/>
              <a:buNone/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 Foreign Object Found </a:t>
            </a:r>
          </a:p>
          <a:p>
            <a:pPr marL="0" marR="0" lvl="0" indent="0" algn="ctr" defTabSz="914400" rtl="0" eaLnBrk="1" fontAlgn="auto" latinLnBrk="0" hangingPunct="1">
              <lnSpc>
                <spcPct val="100000"/>
              </lnSpc>
              <spcBef>
                <spcPts val="0"/>
              </spcBef>
              <spcAft>
                <spcPts val="0"/>
              </spcAft>
              <tabLst/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  <a:buClrTx/>
              <a:buSzTx/>
              <a:buFontTx/>
              <a:buNone/>
            </a:pPr>
            <a:r>
              <a:rPr lang="en-US" sz="6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</a:p>
          <a:p>
            <a:pPr marL="0" marR="0" lvl="0" indent="0" algn="ctr" defTabSz="914400" rtl="0" eaLnBrk="1" fontAlgn="auto" latinLnBrk="0" hangingPunct="1">
              <lnSpc>
                <spcPct val="100000"/>
              </lnSpc>
              <spcBef>
                <spcPts val="0"/>
              </spcBef>
              <spcAft>
                <spcPts val="0"/>
              </spcAft>
              <tabLst/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  <a:buClrTx/>
              <a:buSzTx/>
              <a:buFontTx/>
              <a:buNone/>
            </a:pPr>
            <a:r>
              <a:t>None</a:t>
            </a:r>
            <a:endParaRPr lang="en-US" sz="750" b="1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3251208731348668"/>
          <y val="0.06809853069183193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3756446452999688"/>
          <w val="0.9817549969715325"/>
          <h val="0.359873949328396"/>
        </manualLayout>
      </layout>
      <barChart>
        <barDir val="col"/>
        <grouping val="clustered"/>
        <varyColors val="0"/>
        <ser>
          <idx val="0"/>
          <order val="0"/>
          <tx>
            <strRef>
              <f>'SDDR - RP+O'!$F$54:$F$58</f>
              <strCache>
                <ptCount val="5"/>
                <pt idx="0">
                  <v>Unknown</v>
                </pt>
                <pt idx="1">
                  <v>Bone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'SDDR - RP+O'!$F$54:$F$55</f>
              <strCache>
                <ptCount val="2"/>
                <pt idx="0">
                  <v>Unknown</v>
                </pt>
                <pt idx="1">
                  <v>Bone</v>
                </pt>
              </strCache>
            </strRef>
          </cat>
          <val>
            <numRef>
              <f>'SDDR - RP+O'!$G$54:$G$55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'SDDR - RP+O'!$F$54:$F$58</f>
              <strCache>
                <ptCount val="5"/>
                <pt idx="0">
                  <v>Unknown</v>
                </pt>
                <pt idx="1">
                  <v>Bone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RP+O'!$F$54:$F$55</f>
              <strCache>
                <ptCount val="2"/>
                <pt idx="0">
                  <v>Unknown</v>
                </pt>
                <pt idx="1">
                  <v>Bone</v>
                </pt>
              </strCache>
            </strRef>
          </cat>
          <val>
            <numRef>
              <f>'SDDR - RP+O'!$H$54:$H$55</f>
              <numCache>
                <formatCode>General</formatCode>
                <ptCount val="2"/>
                <pt idx="0">
                  <v>3</v>
                </pt>
                <pt idx="1">
                  <v>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rgbClr val="0A0966"/>
      </a:solidFill>
      <a:prstDash val="solid"/>
    </a:ln>
  </spPr>
</chartSpace>
</file>

<file path=xl/charts/chart2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832576253523761"/>
          <y val="0.2260955173448197"/>
          <w val="0.8833484749295247"/>
          <h val="0.5733016799609051"/>
        </manualLayout>
      </layout>
      <barChart>
        <barDir val="col"/>
        <grouping val="clustered"/>
        <varyColors val="0"/>
        <ser>
          <idx val="0"/>
          <order val="0"/>
          <tx>
            <strRef>
              <f>'reference sheet_indiv SDDR'!$G$301:$G$303</f>
              <strCache>
                <ptCount val="3"/>
                <pt idx="0">
                  <v>Food</v>
                </pt>
                <pt idx="1">
                  <v>Customer Service</v>
                </pt>
                <pt idx="2">
                  <v>Order Accuracy</v>
                </pt>
              </strCache>
            </strRef>
          </tx>
          <spPr>
            <a:solidFill>
              <a:srgbClr val="0A0966"/>
            </a:solidFill>
            <a:ln>
              <a:noFill/>
              <a:prstDash val="solid"/>
            </a:ln>
          </spPr>
          <invertIfNegative val="0"/>
          <dLbls>
            <dLbl>
              <idx val="2"/>
              <dLblPos val="outEnd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sheet_indiv SDDR'!$G$301:$G$303</f>
              <strCache>
                <ptCount val="3"/>
                <pt idx="0">
                  <v>Food</v>
                </pt>
                <pt idx="1">
                  <v>Customer Service</v>
                </pt>
                <pt idx="2">
                  <v>Order Accuracy</v>
                </pt>
              </strCache>
            </strRef>
          </cat>
          <val>
            <numRef>
              <f>'reference sheet_indiv SDDR'!$F$301:$F$303</f>
              <numCache>
                <formatCode>General</formatCode>
                <ptCount val="3"/>
                <pt idx="0">
                  <v>32</v>
                </pt>
                <pt idx="1">
                  <v>14</v>
                </pt>
                <pt idx="2">
                  <v>12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7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27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'SDDR - RP+O'!$G$53:$H$53</f>
              <strCache>
                <ptCount val="2"/>
                <pt idx="0">
                  <v>Red Phone</v>
                </pt>
                <pt idx="1">
                  <v>Origami</v>
                </pt>
              </strCache>
            </strRef>
          </tx>
          <spPr>
            <a:solidFill>
              <a:srgbClr val="D2D4F0"/>
            </a:solidFill>
            <a:ln>
              <a:noFill/>
              <a:prstDash val="solid"/>
            </a:ln>
          </spPr>
          <invertIfNegative val="0"/>
          <dLbls>
            <dLbl>
              <idx val="1"/>
              <dLblPos val="ctr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4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RP+O'!$G$53:$H$53</f>
              <strCache>
                <ptCount val="2"/>
                <pt idx="0">
                  <v>Red Phone</v>
                </pt>
                <pt idx="1">
                  <v>Origami</v>
                </pt>
              </strCache>
            </strRef>
          </cat>
          <val>
            <numRef>
              <f>'SDDR - RP+O'!$G$59:$H$59</f>
              <numCache>
                <formatCode>General</formatCode>
                <ptCount val="2"/>
                <pt idx="0">
                  <v>0</v>
                </pt>
                <pt idx="1">
                  <v>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2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lnSpc>
                <spcPct val="100000"/>
              </lnSpc>
              <spcBef>
                <spcPts val="0"/>
              </spcBef>
              <spcAft>
                <spcPts val="0"/>
              </spcAft>
              <tabLst/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  <a:buClrTx/>
              <a:buSzTx/>
              <a:buFontTx/>
              <a:buNone/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Location Where Foreign Object was Found </a:t>
            </a:r>
            <a:r>
              <a:rPr lang="en-US" sz="6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  <a:endParaRPr lang="en-US" sz="800" b="0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1510519763618691"/>
          <y val="0.05353436194783837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418331307692846"/>
          <w val="0.9817549969715325"/>
          <h val="0.3171873068157165"/>
        </manualLayout>
      </layout>
      <barChart>
        <barDir val="col"/>
        <grouping val="clustered"/>
        <varyColors val="0"/>
        <ser>
          <idx val="0"/>
          <order val="0"/>
          <tx>
            <strRef>
              <f>'SDDR - RP+O'!$A$54:$A$58</f>
              <strCache>
                <ptCount val="5"/>
                <pt idx="0">
                  <v>Unknown</v>
                </pt>
                <pt idx="1">
                  <v>Buffet</v>
                </pt>
                <pt idx="2">
                  <v>Meat</v>
                </pt>
                <pt idx="3">
                  <v>Sandwich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'SDDR - RP+O'!$A$54:$A$57</f>
              <strCache>
                <ptCount val="4"/>
                <pt idx="0">
                  <v>Unknown</v>
                </pt>
                <pt idx="1">
                  <v>Buffet</v>
                </pt>
                <pt idx="2">
                  <v>Meat</v>
                </pt>
                <pt idx="3">
                  <v>Sandwich</v>
                </pt>
              </strCache>
            </strRef>
          </cat>
          <val>
            <numRef>
              <f>'SDDR - RP+O'!$B$54:$B$57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tx>
            <strRef>
              <f>'SDDR - RP+O'!$A$54:$A$58</f>
              <strCache>
                <ptCount val="5"/>
                <pt idx="0">
                  <v>Unknown</v>
                </pt>
                <pt idx="1">
                  <v>Buffet</v>
                </pt>
                <pt idx="2">
                  <v>Meat</v>
                </pt>
                <pt idx="3">
                  <v>Sandwich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'SDDR - RP+O'!$A$54:$A$57</f>
              <strCache>
                <ptCount val="4"/>
                <pt idx="0">
                  <v>Unknown</v>
                </pt>
                <pt idx="1">
                  <v>Buffet</v>
                </pt>
                <pt idx="2">
                  <v>Meat</v>
                </pt>
                <pt idx="3">
                  <v>Sandwich</v>
                </pt>
              </strCache>
            </strRef>
          </cat>
          <val>
            <numRef>
              <f>'SDDR - RP+O'!$C$54:$C$57</f>
              <numCache>
                <formatCode>General</formatCode>
                <ptCount val="4"/>
                <pt idx="0">
                  <v>2</v>
                </pt>
                <pt idx="1">
                  <v>1</v>
                </pt>
                <pt idx="2">
                  <v>1</v>
                </pt>
                <pt idx="3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rgbClr val="0A0966"/>
      </a:solidFill>
      <a:prstDash val="solid"/>
    </a:ln>
  </spPr>
</chartSpace>
</file>

<file path=xl/charts/chart2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lnSpc>
                <spcPct val="100000"/>
              </lnSpc>
              <spcBef>
                <spcPts val="0"/>
              </spcBef>
              <spcAft>
                <spcPts val="0"/>
              </spcAft>
              <tabLst/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  <a:buClrTx/>
              <a:buSzTx/>
              <a:buFontTx/>
              <a:buNone/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 xml:space="preserve"> Foreign Object Found</a:t>
            </a:r>
          </a:p>
          <a:p>
            <a:pPr marL="0" marR="0" lvl="0" indent="0" algn="ctr" defTabSz="914400" rtl="0" eaLnBrk="1" fontAlgn="auto" latinLnBrk="0" hangingPunct="1">
              <lnSpc>
                <spcPct val="100000"/>
              </lnSpc>
              <spcBef>
                <spcPts val="0"/>
              </spcBef>
              <spcAft>
                <spcPts val="0"/>
              </spcAft>
              <tabLst/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  <a:buClrTx/>
              <a:buSzTx/>
              <a:buFontTx/>
              <a:buNone/>
            </a:pPr>
            <a:r>
              <a:rPr lang="en-US" sz="6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</a:p>
          <a:p>
            <a:pPr marL="0" marR="0" lvl="0" indent="0" algn="ctr" defTabSz="914400" rtl="0" eaLnBrk="1" fontAlgn="auto" latinLnBrk="0" hangingPunct="1">
              <lnSpc>
                <spcPct val="100000"/>
              </lnSpc>
              <spcBef>
                <spcPts val="0"/>
              </spcBef>
              <spcAft>
                <spcPts val="0"/>
              </spcAft>
              <tabLst/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  <a:buClrTx/>
              <a:buSzTx/>
              <a:buFontTx/>
              <a:buNone/>
            </a:pPr>
            <a:r>
              <a:t>None</a:t>
            </a:r>
            <a:endParaRPr lang="en-US" sz="750" b="1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3251208731348668"/>
          <y val="0.06809853069183193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3756446452999688"/>
          <w val="0.9817549969715325"/>
          <h val="0.359873949328396"/>
        </manualLayout>
      </layout>
      <barChart>
        <barDir val="col"/>
        <grouping val="clustered"/>
        <varyColors val="0"/>
        <ser>
          <idx val="0"/>
          <order val="0"/>
          <tx>
            <strRef>
              <f>'Overall - RP+O'!$A$25:$A$29</f>
              <strCache>
                <ptCount val="5"/>
                <pt idx="0">
                  <v>Plastic</v>
                </pt>
                <pt idx="1">
                  <v>Bug</v>
                </pt>
                <pt idx="2">
                  <v>Metal</v>
                </pt>
                <pt idx="3">
                  <v>Unknown</v>
                </pt>
                <pt idx="4">
                  <v>Hair</v>
                </pt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'Overall - RP+O'!$A$25:$A$29</f>
              <strCache>
                <ptCount val="5"/>
                <pt idx="0">
                  <v>Plastic</v>
                </pt>
                <pt idx="1">
                  <v>Bug</v>
                </pt>
                <pt idx="2">
                  <v>Metal</v>
                </pt>
                <pt idx="3">
                  <v>Unknown</v>
                </pt>
                <pt idx="4">
                  <v>Hair</v>
                </pt>
              </strCache>
            </strRef>
          </cat>
          <val>
            <numRef>
              <f>'Overall - RP+O'!$N$25:$N$29</f>
              <numCache>
                <formatCode>General</formatCode>
                <ptCount val="5"/>
                <pt idx="0">
                  <v>7</v>
                </pt>
                <pt idx="1">
                  <v>3</v>
                </pt>
                <pt idx="2">
                  <v>3</v>
                </pt>
                <pt idx="3">
                  <v>0</v>
                </pt>
                <pt idx="4">
                  <v>1</v>
                </pt>
              </numCache>
            </numRef>
          </val>
        </ser>
        <ser>
          <idx val="1"/>
          <order val="1"/>
          <tx>
            <strRef>
              <f>'Overall - RP+O'!$A$25:$A$29</f>
              <strCache>
                <ptCount val="5"/>
                <pt idx="0">
                  <v>Plastic</v>
                </pt>
                <pt idx="1">
                  <v>Bug</v>
                </pt>
                <pt idx="2">
                  <v>Metal</v>
                </pt>
                <pt idx="3">
                  <v>Unknown</v>
                </pt>
                <pt idx="4">
                  <v>Hair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'Overall - RP+O'!$A$25:$A$29</f>
              <strCache>
                <ptCount val="5"/>
                <pt idx="0">
                  <v>Plastic</v>
                </pt>
                <pt idx="1">
                  <v>Bug</v>
                </pt>
                <pt idx="2">
                  <v>Metal</v>
                </pt>
                <pt idx="3">
                  <v>Unknown</v>
                </pt>
                <pt idx="4">
                  <v>Hair</v>
                </pt>
              </strCache>
            </strRef>
          </cat>
          <val>
            <numRef>
              <f>'Overall - RP+O'!$O$25:$O$29</f>
              <numCache>
                <formatCode>General</formatCode>
                <ptCount val="5"/>
                <pt idx="0">
                  <v>9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rgbClr val="0A0966"/>
      </a:solidFill>
      <a:prstDash val="solid"/>
    </a:ln>
  </spPr>
</chartSpace>
</file>

<file path=xl/charts/chart30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832576253523761"/>
          <y val="0.2260955173448197"/>
          <w val="0.8833484749295247"/>
          <h val="0.5733016799609051"/>
        </manualLayout>
      </layout>
      <barChart>
        <barDir val="col"/>
        <grouping val="clustered"/>
        <varyColors val="0"/>
        <ser>
          <idx val="0"/>
          <order val="0"/>
          <tx>
            <strRef>
              <f>'reference sheet_all SDDR'!$F$31:$F$33</f>
              <strCache>
                <ptCount val="3"/>
                <pt idx="0">
                  <v>Order Accuracy</v>
                </pt>
                <pt idx="1">
                  <v>Customer Service</v>
                </pt>
                <pt idx="2">
                  <v>Food</v>
                </pt>
              </strCache>
            </strRef>
          </tx>
          <spPr>
            <a:solidFill>
              <a:srgbClr val="0A096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'reference sheet_all SDDR'!$F$31:$F$33</f>
              <strCache>
                <ptCount val="3"/>
                <pt idx="0">
                  <v>Order Accuracy</v>
                </pt>
                <pt idx="1">
                  <v>Customer Service</v>
                </pt>
                <pt idx="2">
                  <v>Food</v>
                </pt>
              </strCache>
            </strRef>
          </cat>
          <val>
            <numRef>
              <f>'reference sheet_all SDDR'!$E$31:$E$33</f>
              <numCache>
                <formatCode>General</formatCode>
                <ptCount val="3"/>
                <pt idx="0">
                  <v>637</v>
                </pt>
                <pt idx="1">
                  <v>579</v>
                </pt>
                <pt idx="2">
                  <v>480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7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3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'Overall - RP+O'!$N$4:$O$4</f>
              <strCache>
                <ptCount val="2"/>
                <pt idx="0">
                  <v>Red Phone</v>
                </pt>
                <pt idx="1">
                  <v>Origami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0A0966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D2D4F0"/>
              </a:solidFill>
              <a:ln>
                <a:noFill/>
                <a:prstDash val="solid"/>
              </a:ln>
            </spPr>
          </dPt>
          <dLbls>
            <dLbl>
              <idx val="0"/>
              <spPr>
                <a:noFill/>
                <a:ln>
                  <a:noFill/>
                  <a:prstDash val="solid"/>
                </a:ln>
              </spPr>
              <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1400" b="1" i="0" strike="noStrike" kern="1200" baseline="0">
                      <a:solidFill>
                        <a:schemeClr val="bg1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en-US"/>
                </a:p>
              </txPr>
              <dLblPos val="ctr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4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'Overall - RP+O'!$N$4:$O$4</f>
              <strCache>
                <ptCount val="2"/>
                <pt idx="0">
                  <v>Red Phone</v>
                </pt>
                <pt idx="1">
                  <v>Origami</v>
                </pt>
              </strCache>
            </strRef>
          </cat>
          <val>
            <numRef>
              <f>'Overall - RP+O'!$N$19:$O$19</f>
              <numCache>
                <formatCode>General</formatCode>
                <ptCount val="2"/>
                <pt idx="0">
                  <v>16</v>
                </pt>
                <pt idx="1">
                  <v>32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charts/chart3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lnSpc>
                <spcPct val="100000"/>
              </lnSpc>
              <spcBef>
                <spcPts val="0"/>
              </spcBef>
              <spcAft>
                <spcPts val="0"/>
              </spcAft>
              <tabLst/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  <a:buClrTx/>
              <a:buSzTx/>
              <a:buFontTx/>
              <a:buNone/>
            </a:pPr>
            <a:r>
              <a:rPr lang="en-US" sz="750" b="1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Location Where Foreign Object was Found</a:t>
            </a:r>
          </a:p>
          <a:p>
            <a:pPr marL="0" marR="0" lvl="0" indent="0" algn="ctr" defTabSz="914400" rtl="0" eaLnBrk="1" fontAlgn="auto" latinLnBrk="0" hangingPunct="1">
              <lnSpc>
                <spcPct val="100000"/>
              </lnSpc>
              <spcBef>
                <spcPts val="0"/>
              </spcBef>
              <spcAft>
                <spcPts val="0"/>
              </spcAft>
              <tabLst/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  <a:buClrTx/>
              <a:buSzTx/>
              <a:buFontTx/>
              <a:buNone/>
            </a:pPr>
            <a:r>
              <a:rPr lang="en-US" sz="60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</a:rPr>
              <a:t>(Top 5 Categories)</a:t>
            </a:r>
          </a:p>
          <a:p>
            <a:pPr marL="0" marR="0" lvl="0" indent="0" algn="ctr" defTabSz="914400" rtl="0" eaLnBrk="1" fontAlgn="auto" latinLnBrk="0" hangingPunct="1">
              <lnSpc>
                <spcPct val="100000"/>
              </lnSpc>
              <spcBef>
                <spcPts val="0"/>
              </spcBef>
              <spcAft>
                <spcPts val="0"/>
              </spcAft>
              <tabLst/>
              <a:defRPr sz="750" b="0" i="0" strike="noStrike" kern="1200" spc="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  <a:buClrTx/>
              <a:buSzTx/>
              <a:buFontTx/>
              <a:buNone/>
            </a:pPr>
            <a:r>
              <a:t>None</a:t>
            </a:r>
            <a:endParaRPr lang="en-US" sz="750" b="1" i="0" strike="noStrike" kern="1200" spc="0" baseline="0">
              <a:solidFill>
                <a:srgbClr val="0A0966"/>
              </a:solidFill>
              <a:latin typeface="Century Gothic" panose="020B0502020202020204" pitchFamily="34" charset="0"/>
            </a:endParaRPr>
          </a:p>
        </rich>
      </tx>
      <layout>
        <manualLayout>
          <xMode val="edge"/>
          <yMode val="edge"/>
          <wMode val="factor"/>
          <hMode val="factor"/>
          <x val="0.1510519763618691"/>
          <y val="0.05353436194783837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418331307692846"/>
          <w val="0.9817549969715325"/>
          <h val="0.3171873068157165"/>
        </manualLayout>
      </layout>
      <barChart>
        <barDir val="col"/>
        <grouping val="clustered"/>
        <varyColors val="0"/>
        <ser>
          <idx val="0"/>
          <order val="0"/>
          <tx>
            <strRef>
              <f>'Overall - RP+O'!$A$5:$A$9</f>
              <strCache>
                <ptCount val="5"/>
                <pt idx="0">
                  <v>Unknown</v>
                </pt>
                <pt idx="1">
                  <v>Buffet</v>
                </pt>
                <pt idx="2">
                  <v>Salad Bar</v>
                </pt>
                <pt idx="3">
                  <v>Beverage</v>
                </pt>
                <pt idx="4">
                  <v>Sandwich</v>
                </pt>
              </strCache>
            </strRef>
          </tx>
          <spPr>
            <a:solidFill>
              <a:srgbClr val="0A0966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'Overall - RP+O'!$A$5:$A$9</f>
              <strCache>
                <ptCount val="5"/>
                <pt idx="0">
                  <v>Unknown</v>
                </pt>
                <pt idx="1">
                  <v>Buffet</v>
                </pt>
                <pt idx="2">
                  <v>Salad Bar</v>
                </pt>
                <pt idx="3">
                  <v>Beverage</v>
                </pt>
                <pt idx="4">
                  <v>Sandwich</v>
                </pt>
              </strCache>
            </strRef>
          </cat>
          <val>
            <numRef>
              <f>'Overall - RP+O'!$N$5:$N$9</f>
              <numCache>
                <formatCode>General</formatCode>
                <ptCount val="5"/>
                <pt idx="0">
                  <v>12</v>
                </pt>
                <pt idx="1">
                  <v>0</v>
                </pt>
                <pt idx="2">
                  <v>0</v>
                </pt>
                <pt idx="3">
                  <v>2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'Overall - RP+O'!$A$5:$A$9</f>
              <strCache>
                <ptCount val="5"/>
                <pt idx="0">
                  <v>Unknown</v>
                </pt>
                <pt idx="1">
                  <v>Buffet</v>
                </pt>
                <pt idx="2">
                  <v>Salad Bar</v>
                </pt>
                <pt idx="3">
                  <v>Beverage</v>
                </pt>
                <pt idx="4">
                  <v>Sandwich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strike="noStrike" kern="1200" baseline="0">
                    <a:solidFill>
                      <a:srgbClr val="0A0966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'Overall - RP+O'!$A$5:$A$9</f>
              <strCache>
                <ptCount val="5"/>
                <pt idx="0">
                  <v>Unknown</v>
                </pt>
                <pt idx="1">
                  <v>Buffet</v>
                </pt>
                <pt idx="2">
                  <v>Salad Bar</v>
                </pt>
                <pt idx="3">
                  <v>Beverage</v>
                </pt>
                <pt idx="4">
                  <v>Sandwich</v>
                </pt>
              </strCache>
            </strRef>
          </cat>
          <val>
            <numRef>
              <f>'Overall - RP+O'!$O$5:$O$9</f>
              <numCache>
                <formatCode>General</formatCode>
                <ptCount val="5"/>
                <pt idx="0">
                  <v>3</v>
                </pt>
                <pt idx="1">
                  <v>5</v>
                </pt>
                <pt idx="2">
                  <v>5</v>
                </pt>
                <pt idx="3">
                  <v>2</v>
                </pt>
                <pt idx="4">
                  <v>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ysClr val="window" lastClr="FFFFFF"/>
    </a:solidFill>
    <a:ln w="28575">
      <a:solidFill>
        <a:srgbClr val="0A0966"/>
      </a:solidFill>
      <a:prstDash val="solid"/>
    </a:ln>
  </spPr>
</chartSpace>
</file>

<file path=xl/charts/chart3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05853393900039565"/>
          <y val="0"/>
          <w val="0.9817549969715325"/>
          <h val="0.5671139960990906"/>
        </manualLayout>
      </layout>
      <barChart>
        <barDir val="col"/>
        <grouping val="clustered"/>
        <varyColors val="0"/>
        <ser>
          <idx val="0"/>
          <order val="0"/>
          <tx>
            <strRef>
              <f>'[2]template to show scott (2)'!$P$39</f>
              <strCache>
                <ptCount val="1"/>
                <pt idx="0">
                  <v>Origami</v>
                </pt>
              </strCache>
            </strRef>
          </tx>
          <spPr>
            <a:solidFill>
              <a:srgbClr val="0A0966"/>
            </a:solidFill>
            <a:ln>
              <a:noFill/>
              <a:prstDash val="solid"/>
            </a:ln>
          </spPr>
          <invertIfNegative val="0"/>
          <dLbls>
            <dLbl>
              <idx val="0"/>
              <dLblPos val="outEnd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dLblPos val="outEnd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,##0"/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strike="noStrike" kern="1200" baseline="0">
                    <a:solidFill>
                      <a:srgbClr val="E1D9F9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'[2]template to show scott (2)'!$Q$39</f>
              <numCache>
                <formatCode>General</formatCode>
                <ptCount val="1"/>
                <pt idx="0">
                  <v>15</v>
                </pt>
              </numCache>
            </numRef>
          </val>
        </ser>
        <ser>
          <idx val="1"/>
          <order val="1"/>
          <tx>
            <strRef>
              <f>'[2]template to show scott (2)'!$P$40</f>
              <strCache>
                <ptCount val="1"/>
                <pt idx="0">
                  <v>Red Phone</v>
                </pt>
              </strCache>
            </strRef>
          </tx>
          <spPr>
            <a:solidFill>
              <a:srgbClr val="D2D4F0"/>
            </a:solidFill>
            <a:ln>
              <a:noFill/>
              <a:prstDash val="solid"/>
            </a:ln>
          </spPr>
          <invertIfNegative val="0"/>
          <dLbls>
            <dLbl>
              <idx val="0"/>
              <dLblPos val="outEnd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strike="noStrike" kern="1200" baseline="0">
                    <a:solidFill>
                      <a:srgbClr val="0A0966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'[2]template to show scott (2)'!$Q$40</f>
              <numCache>
                <formatCode>General</formatCode>
                <ptCount val="1"/>
                <pt idx="0">
                  <v>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legend>
      <legendPos val="b"/>
      <layout>
        <manualLayout>
          <xMode val="edge"/>
          <yMode val="edge"/>
          <wMode val="factor"/>
          <hMode val="factor"/>
          <x val="0.1675394047325622"/>
          <y val="0.6294421918243298"/>
          <w val="0.7112327302194267"/>
          <h val="0.1575073635239244"/>
        </manualLayout>
      </layout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3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9.566054741408234e-05"/>
          <y val="0"/>
          <w val="0.9817549969715325"/>
          <h val="0.687225140397103"/>
        </manualLayout>
      </layout>
      <barChart>
        <barDir val="col"/>
        <grouping val="clustered"/>
        <varyColors val="0"/>
        <ser>
          <idx val="0"/>
          <order val="0"/>
          <tx>
            <strRef>
              <f>'[2]template to show scott (2)'!$P$39</f>
              <strCache>
                <ptCount val="1"/>
                <pt idx="0">
                  <v>Origami</v>
                </pt>
              </strCache>
            </strRef>
          </tx>
          <spPr>
            <a:solidFill>
              <a:srgbClr val="0A0966"/>
            </a:solidFill>
            <a:ln>
              <a:noFill/>
              <a:prstDash val="solid"/>
            </a:ln>
          </spPr>
          <invertIfNegative val="0"/>
          <dLbls>
            <dLbl>
              <idx val="0"/>
              <dLblPos val="outEnd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dLblPos val="outEnd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,##0"/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strike="noStrike" kern="1200" baseline="0">
                    <a:solidFill>
                      <a:srgbClr val="E1D9F9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'[2]template to show scott (2)'!$Q$39</f>
              <numCache>
                <formatCode>General</formatCode>
                <ptCount val="1"/>
                <pt idx="0">
                  <v>15</v>
                </pt>
              </numCache>
            </numRef>
          </val>
        </ser>
        <ser>
          <idx val="1"/>
          <order val="1"/>
          <tx>
            <strRef>
              <f>'[2]template to show scott (2)'!$P$40</f>
              <strCache>
                <ptCount val="1"/>
                <pt idx="0">
                  <v>Red Phone</v>
                </pt>
              </strCache>
            </strRef>
          </tx>
          <spPr>
            <a:solidFill>
              <a:srgbClr val="D2D4F0"/>
            </a:solidFill>
            <a:ln>
              <a:noFill/>
              <a:prstDash val="solid"/>
            </a:ln>
          </spPr>
          <invertIfNegative val="0"/>
          <dLbls>
            <dLbl>
              <idx val="0"/>
              <dLblPos val="outEnd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strike="noStrike" kern="1200" baseline="0">
                    <a:solidFill>
                      <a:srgbClr val="0A0966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'[2]template to show scott (2)'!$Q$40</f>
              <numCache>
                <formatCode>General</formatCode>
                <ptCount val="1"/>
                <pt idx="0">
                  <v>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legend>
      <legendPos val="b"/>
      <layout>
        <manualLayout>
          <xMode val="edge"/>
          <yMode val="edge"/>
          <wMode val="factor"/>
          <hMode val="factor"/>
          <x val="0.1675392287936255"/>
          <y val="0.7735752696816027"/>
          <w val="0.7112327302194267"/>
          <h val="0.1575073635239244"/>
        </manualLayout>
      </layout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3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E1D9F9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E1D9F9"/>
                </a:solidFill>
                <a:latin typeface="Century Gothic" panose="020B0502020202020204" pitchFamily="34" charset="0"/>
              </a:rPr>
              <a:t xml:space="preserve"> Foreign Object Found</a:t>
            </a:r>
          </a:p>
        </rich>
      </tx>
      <layout>
        <manualLayout>
          <xMode val="edge"/>
          <yMode val="edge"/>
          <wMode val="factor"/>
          <hMode val="factor"/>
          <x val="0.3251208731348668"/>
          <y val="0.06809853069183193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2701989709982271"/>
          <w val="0.9817549969715325"/>
          <h val="0.465319169447409"/>
        </manualLayout>
      </layout>
      <barChart>
        <barDir val="col"/>
        <grouping val="clustered"/>
        <varyColors val="0"/>
        <ser>
          <idx val="0"/>
          <order val="0"/>
          <tx>
            <strRef>
              <f>'metrics location on report'!$U$43</f>
              <strCache>
                <ptCount val="1"/>
                <pt idx="0">
                  <v>Origami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solidFill>
                      <a:srgbClr val="D2D4F0"/>
                    </a:solidFill>
                    <a:latin typeface="Century Gothic" panose="020B0502020202020204" pitchFamily="34" charset="0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'metrics location on report'!$T$44:$T$48</f>
              <strCache>
                <ptCount val="5"/>
                <pt idx="0">
                  <v>Plastic</v>
                </pt>
                <pt idx="1">
                  <v>Metal</v>
                </pt>
                <pt idx="2">
                  <v>Insect</v>
                </pt>
                <pt idx="3">
                  <v>Hair</v>
                </pt>
                <pt idx="4">
                  <v>Glass</v>
                </pt>
              </strCache>
            </strRef>
          </cat>
          <val>
            <numRef>
              <f>'metrics location on report'!$U$44:$U$48</f>
              <numCache>
                <formatCode>General</formatCode>
                <ptCount val="5"/>
                <pt idx="0">
                  <v>5</v>
                </pt>
                <pt idx="1">
                  <v>5</v>
                </pt>
                <pt idx="2">
                  <v>2</v>
                </pt>
                <pt idx="3">
                  <v>2</v>
                </pt>
                <pt idx="4">
                  <v>1</v>
                </pt>
              </numCache>
            </numRef>
          </val>
        </ser>
        <ser>
          <idx val="1"/>
          <order val="1"/>
          <tx>
            <strRef>
              <f>'metrics location on report'!$V$43</f>
              <strCache>
                <ptCount val="1"/>
                <pt idx="0">
                  <v>Red Phone</v>
                </pt>
              </strCache>
            </strRef>
          </tx>
          <spPr>
            <a:solidFill>
              <a:schemeClr val="tx2">
                <a:lumMod val="50000"/>
                <a:lumOff val="50000"/>
              </a:schemeClr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solidFill>
                      <a:srgbClr val="D2D4F0"/>
                    </a:solidFill>
                    <a:latin typeface="Century Gothic" panose="020B0502020202020204" pitchFamily="34" charset="0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'metrics location on report'!$T$44:$T$48</f>
              <strCache>
                <ptCount val="5"/>
                <pt idx="0">
                  <v>Plastic</v>
                </pt>
                <pt idx="1">
                  <v>Metal</v>
                </pt>
                <pt idx="2">
                  <v>Insect</v>
                </pt>
                <pt idx="3">
                  <v>Hair</v>
                </pt>
                <pt idx="4">
                  <v>Glass</v>
                </pt>
              </strCache>
            </strRef>
          </cat>
          <val>
            <numRef>
              <f>'metrics location on report'!$V$44:$V$48</f>
              <numCache>
                <formatCode>General</formatCode>
                <ptCount val="5"/>
                <pt idx="0">
                  <v>4</v>
                </pt>
                <pt idx="1">
                  <v>2</v>
                </pt>
                <pt idx="2">
                  <v>1</v>
                </pt>
                <pt idx="3">
                  <v>1</v>
                </pt>
                <pt idx="4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E1D9F9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rgbClr val="0A0966"/>
    </a:solidFill>
    <a:ln>
      <a:prstDash val="solid"/>
    </a:ln>
  </spPr>
</chartSpace>
</file>

<file path=xl/charts/chart3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750" b="0" i="0" strike="noStrike" kern="1200" spc="0" baseline="0">
                <a:solidFill>
                  <a:srgbClr val="E1D9F9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750" b="1" i="0" strike="noStrike" kern="1200" spc="0" baseline="0">
                <a:solidFill>
                  <a:srgbClr val="E1D9F9"/>
                </a:solidFill>
                <a:latin typeface="Century Gothic" panose="020B0502020202020204" pitchFamily="34" charset="0"/>
              </a:rPr>
              <a:t>Location Where Foreign Object was Found</a:t>
            </a:r>
          </a:p>
        </rich>
      </tx>
      <layout>
        <manualLayout>
          <xMode val="edge"/>
          <yMode val="edge"/>
          <wMode val="factor"/>
          <hMode val="factor"/>
          <x val="0.1385036150106304"/>
          <y val="0.0680986949512788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23277777685182"/>
          <y val="0.2701989709982271"/>
          <w val="0.9817549969715325"/>
          <h val="0.465319169447409"/>
        </manualLayout>
      </layout>
      <barChart>
        <barDir val="col"/>
        <grouping val="clustered"/>
        <varyColors val="0"/>
        <ser>
          <idx val="0"/>
          <order val="0"/>
          <tx>
            <strRef>
              <f>'metrics location on report'!$U$51</f>
              <strCache>
                <ptCount val="1"/>
                <pt idx="0">
                  <v>Origami</v>
                </pt>
              </strCache>
            </strRef>
          </tx>
          <spPr>
            <a:solidFill>
              <a:srgbClr val="D2D4F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solidFill>
                      <a:srgbClr val="D2D4F0"/>
                    </a:solidFill>
                    <a:latin typeface="Century Gothic" panose="020B0502020202020204" pitchFamily="34" charset="0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'metrics location on report'!$T$52:$T$56</f>
              <strCache>
                <ptCount val="5"/>
                <pt idx="0">
                  <v>Salad Bar</v>
                </pt>
                <pt idx="1">
                  <v>Soup</v>
                </pt>
                <pt idx="2">
                  <v>Meat</v>
                </pt>
                <pt idx="3">
                  <v>Pasta</v>
                </pt>
                <pt idx="4">
                  <v>Sandwich</v>
                </pt>
              </strCache>
            </strRef>
          </cat>
          <val>
            <numRef>
              <f>'metrics location on report'!$U$52:$U$56</f>
              <numCache>
                <formatCode>General</formatCode>
                <ptCount val="5"/>
                <pt idx="0">
                  <v>5</v>
                </pt>
                <pt idx="1">
                  <v>5</v>
                </pt>
                <pt idx="2">
                  <v>2</v>
                </pt>
                <pt idx="3">
                  <v>2</v>
                </pt>
                <pt idx="4">
                  <v>1</v>
                </pt>
              </numCache>
            </numRef>
          </val>
        </ser>
        <ser>
          <idx val="1"/>
          <order val="1"/>
          <tx>
            <strRef>
              <f>'metrics location on report'!$V$51</f>
              <strCache>
                <ptCount val="1"/>
                <pt idx="0">
                  <v>Red Phone</v>
                </pt>
              </strCache>
            </strRef>
          </tx>
          <spPr>
            <a:solidFill>
              <a:schemeClr val="tx2">
                <a:lumMod val="50000"/>
                <a:lumOff val="50000"/>
              </a:schemeClr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solidFill>
                      <a:srgbClr val="D2D4F0"/>
                    </a:solidFill>
                    <a:latin typeface="Century Gothic" panose="020B0502020202020204" pitchFamily="34" charset="0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'metrics location on report'!$T$52:$T$56</f>
              <strCache>
                <ptCount val="5"/>
                <pt idx="0">
                  <v>Salad Bar</v>
                </pt>
                <pt idx="1">
                  <v>Soup</v>
                </pt>
                <pt idx="2">
                  <v>Meat</v>
                </pt>
                <pt idx="3">
                  <v>Pasta</v>
                </pt>
                <pt idx="4">
                  <v>Sandwich</v>
                </pt>
              </strCache>
            </strRef>
          </cat>
          <val>
            <numRef>
              <f>'metrics location on report'!$V$52:$V$56</f>
              <numCache>
                <formatCode>General</formatCode>
                <ptCount val="5"/>
                <pt idx="0">
                  <v>4</v>
                </pt>
                <pt idx="1">
                  <v>2</v>
                </pt>
                <pt idx="2">
                  <v>1</v>
                </pt>
                <pt idx="3">
                  <v>1</v>
                </pt>
                <pt idx="4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548496832"/>
        <axId val="858842192"/>
      </barChart>
      <catAx>
        <axId val="154849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E1D9F9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58842192"/>
        <crosses val="autoZero"/>
        <auto val="1"/>
        <lblAlgn val="ctr"/>
        <lblOffset val="100"/>
        <noMultiLvlLbl val="0"/>
      </catAx>
      <valAx>
        <axId val="8588421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548496832"/>
        <crosses val="autoZero"/>
        <crossBetween val="between"/>
      </valAx>
    </plotArea>
    <plotVisOnly val="1"/>
    <dispBlanksAs val="gap"/>
  </chart>
  <spPr>
    <a:solidFill>
      <a:srgbClr val="0A0966"/>
    </a:solidFill>
    <a:ln>
      <a:prstDash val="solid"/>
    </a:ln>
  </spPr>
</chartSpace>
</file>

<file path=xl/charts/chart37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0A096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'[2]template to show scott (2)'!$P$29:$P$31</f>
              <strCache>
                <ptCount val="3"/>
                <pt idx="0">
                  <v>Order Accuracy</v>
                </pt>
                <pt idx="1">
                  <v>Food</v>
                </pt>
                <pt idx="2">
                  <v>Customer Service</v>
                </pt>
              </strCache>
            </strRef>
          </cat>
          <val>
            <numRef>
              <f>'[2]template to show scott (2)'!$Q$29:$Q$31</f>
              <numCache>
                <formatCode>General</formatCode>
                <ptCount val="3"/>
                <pt idx="0">
                  <v>146</v>
                </pt>
                <pt idx="1">
                  <v>116</v>
                </pt>
                <pt idx="2">
                  <v>112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7"/>
        <axId val="1194783712"/>
        <axId val="1194779392"/>
      </barChart>
      <catAx>
        <axId val="119478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600" b="1" i="0" strike="noStrike" kern="1200" baseline="0">
                <a:solidFill>
                  <a:srgbClr val="0A0966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4779392"/>
        <crosses val="autoZero"/>
        <auto val="1"/>
        <lblAlgn val="ctr"/>
        <lblOffset val="100"/>
        <noMultiLvlLbl val="0"/>
      </catAx>
      <valAx>
        <axId val="1194779392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194783712"/>
        <crosses val="autoZero"/>
        <crossBetween val="between"/>
      </valAx>
    </plotArea>
    <plotVisOnly val="1"/>
    <dispBlanksAs val="gap"/>
  </chart>
  <spPr>
    <a:noFill/>
    <a:ln w="9525" cap="flat" cmpd="sng" algn="ctr">
      <a:noFill/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chart" Target="/xl/charts/chart6.xml" Id="rId2" /><Relationship Type="http://schemas.openxmlformats.org/officeDocument/2006/relationships/chart" Target="/xl/charts/chart7.xml" Id="rId3" /><Relationship Type="http://schemas.openxmlformats.org/officeDocument/2006/relationships/chart" Target="/xl/charts/chart8.xml" Id="rId4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chart" Target="/xl/charts/chart10.xml" Id="rId2" /><Relationship Type="http://schemas.openxmlformats.org/officeDocument/2006/relationships/chart" Target="/xl/charts/chart11.xml" Id="rId3" /><Relationship Type="http://schemas.openxmlformats.org/officeDocument/2006/relationships/chart" Target="/xl/charts/chart12.xml" Id="rId4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13.xml" Id="rId1" /><Relationship Type="http://schemas.openxmlformats.org/officeDocument/2006/relationships/chart" Target="/xl/charts/chart14.xml" Id="rId2" /><Relationship Type="http://schemas.openxmlformats.org/officeDocument/2006/relationships/chart" Target="/xl/charts/chart15.xml" Id="rId3" /><Relationship Type="http://schemas.openxmlformats.org/officeDocument/2006/relationships/chart" Target="/xl/charts/chart16.xml" Id="rId4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17.xml" Id="rId1" /><Relationship Type="http://schemas.openxmlformats.org/officeDocument/2006/relationships/chart" Target="/xl/charts/chart18.xml" Id="rId2" /><Relationship Type="http://schemas.openxmlformats.org/officeDocument/2006/relationships/chart" Target="/xl/charts/chart19.xml" Id="rId3" /><Relationship Type="http://schemas.openxmlformats.org/officeDocument/2006/relationships/chart" Target="/xl/charts/chart20.xml" Id="rId4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21.xml" Id="rId1" /><Relationship Type="http://schemas.openxmlformats.org/officeDocument/2006/relationships/chart" Target="/xl/charts/chart22.xml" Id="rId2" /><Relationship Type="http://schemas.openxmlformats.org/officeDocument/2006/relationships/chart" Target="/xl/charts/chart23.xml" Id="rId3" /><Relationship Type="http://schemas.openxmlformats.org/officeDocument/2006/relationships/chart" Target="/xl/charts/chart24.xml" Id="rId4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25.xml" Id="rId1" /><Relationship Type="http://schemas.openxmlformats.org/officeDocument/2006/relationships/chart" Target="/xl/charts/chart26.xml" Id="rId2" /><Relationship Type="http://schemas.openxmlformats.org/officeDocument/2006/relationships/chart" Target="/xl/charts/chart27.xml" Id="rId3" /><Relationship Type="http://schemas.openxmlformats.org/officeDocument/2006/relationships/chart" Target="/xl/charts/chart28.xml" Id="rId4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29.xml" Id="rId1" /><Relationship Type="http://schemas.openxmlformats.org/officeDocument/2006/relationships/chart" Target="/xl/charts/chart30.xml" Id="rId2" /><Relationship Type="http://schemas.openxmlformats.org/officeDocument/2006/relationships/chart" Target="/xl/charts/chart31.xml" Id="rId3" /><Relationship Type="http://schemas.openxmlformats.org/officeDocument/2006/relationships/chart" Target="/xl/charts/chart32.xml" Id="rId4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33.xml" Id="rId1" /><Relationship Type="http://schemas.openxmlformats.org/officeDocument/2006/relationships/chart" Target="/xl/charts/chart34.xml" Id="rId2" /><Relationship Type="http://schemas.openxmlformats.org/officeDocument/2006/relationships/chart" Target="/xl/charts/chart35.xml" Id="rId3" /><Relationship Type="http://schemas.openxmlformats.org/officeDocument/2006/relationships/chart" Target="/xl/charts/chart36.xml" Id="rId4" /><Relationship Type="http://schemas.openxmlformats.org/officeDocument/2006/relationships/chart" Target="/xl/charts/chart37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221901</colOff>
      <row>42</row>
      <rowOff>104132</rowOff>
    </from>
    <to>
      <col>11</col>
      <colOff>179079</colOff>
      <row>48</row>
      <rowOff>112185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56558</colOff>
      <row>34</row>
      <rowOff>54490</rowOff>
    </from>
    <to>
      <col>6</col>
      <colOff>73198</colOff>
      <row>41</row>
      <rowOff>125170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52551</colOff>
      <row>47</row>
      <rowOff>52552</rowOff>
    </from>
    <to>
      <col>6</col>
      <colOff>66016</colOff>
      <row>55</row>
      <rowOff>24916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6</col>
      <colOff>223345</colOff>
      <row>49</row>
      <rowOff>85397</rowOff>
    </from>
    <to>
      <col>11</col>
      <colOff>180523</colOff>
      <row>55</row>
      <rowOff>113157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218726</colOff>
      <row>42</row>
      <rowOff>100957</rowOff>
    </from>
    <to>
      <col>11</col>
      <colOff>182254</colOff>
      <row>48</row>
      <rowOff>112185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56557</colOff>
      <row>34</row>
      <rowOff>54490</rowOff>
    </from>
    <to>
      <col>6</col>
      <colOff>241787</colOff>
      <row>41</row>
      <rowOff>125170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52551</colOff>
      <row>47</row>
      <rowOff>52552</rowOff>
    </from>
    <to>
      <col>6</col>
      <colOff>66016</colOff>
      <row>55</row>
      <rowOff>24916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6</col>
      <colOff>220170</colOff>
      <row>49</row>
      <rowOff>88572</rowOff>
    </from>
    <to>
      <col>11</col>
      <colOff>183698</colOff>
      <row>55</row>
      <rowOff>65943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221901</colOff>
      <row>42</row>
      <rowOff>100897</rowOff>
    </from>
    <to>
      <col>11</col>
      <colOff>179079</colOff>
      <row>48</row>
      <rowOff>74025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10575</colOff>
      <row>34</row>
      <rowOff>20934</rowOff>
    </from>
    <to>
      <col>6</col>
      <colOff>27215</colOff>
      <row>41</row>
      <rowOff>78914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52551</colOff>
      <row>47</row>
      <rowOff>52552</rowOff>
    </from>
    <to>
      <col>6</col>
      <colOff>66016</colOff>
      <row>55</row>
      <rowOff>24916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6</col>
      <colOff>220170</colOff>
      <row>49</row>
      <rowOff>105103</rowOff>
    </from>
    <to>
      <col>11</col>
      <colOff>183698</colOff>
      <row>55</row>
      <rowOff>74264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221901</colOff>
      <row>42</row>
      <rowOff>104132</rowOff>
    </from>
    <to>
      <col>11</col>
      <colOff>179079</colOff>
      <row>48</row>
      <rowOff>112185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135386</colOff>
      <row>34</row>
      <rowOff>67628</rowOff>
    </from>
    <to>
      <col>6</col>
      <colOff>42590</colOff>
      <row>41</row>
      <rowOff>138308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52551</colOff>
      <row>47</row>
      <rowOff>52552</rowOff>
    </from>
    <to>
      <col>6</col>
      <colOff>66016</colOff>
      <row>55</row>
      <rowOff>24916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6</col>
      <colOff>223345</colOff>
      <row>49</row>
      <rowOff>85397</rowOff>
    </from>
    <to>
      <col>11</col>
      <colOff>180523</colOff>
      <row>55</row>
      <rowOff>113157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218726</colOff>
      <row>42</row>
      <rowOff>100957</rowOff>
    </from>
    <to>
      <col>11</col>
      <colOff>182254</colOff>
      <row>48</row>
      <rowOff>112185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56558</colOff>
      <row>34</row>
      <rowOff>54490</rowOff>
    </from>
    <to>
      <col>6</col>
      <colOff>73198</colOff>
      <row>41</row>
      <rowOff>125170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52551</colOff>
      <row>47</row>
      <rowOff>52552</rowOff>
    </from>
    <to>
      <col>6</col>
      <colOff>66016</colOff>
      <row>55</row>
      <rowOff>24916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6</col>
      <colOff>223345</colOff>
      <row>49</row>
      <rowOff>85397</rowOff>
    </from>
    <to>
      <col>11</col>
      <colOff>180523</colOff>
      <row>55</row>
      <rowOff>113157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218726</colOff>
      <row>42</row>
      <rowOff>100957</rowOff>
    </from>
    <to>
      <col>11</col>
      <colOff>182254</colOff>
      <row>48</row>
      <rowOff>112185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105542</colOff>
      <row>33</row>
      <rowOff>168789</rowOff>
    </from>
    <to>
      <col>6</col>
      <colOff>266699</colOff>
      <row>41</row>
      <rowOff>56680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52551</colOff>
      <row>47</row>
      <rowOff>52552</rowOff>
    </from>
    <to>
      <col>6</col>
      <colOff>66016</colOff>
      <row>55</row>
      <rowOff>24916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6</col>
      <colOff>223345</colOff>
      <row>49</row>
      <rowOff>85397</rowOff>
    </from>
    <to>
      <col>11</col>
      <colOff>180523</colOff>
      <row>55</row>
      <rowOff>113157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218726</colOff>
      <row>42</row>
      <rowOff>100957</rowOff>
    </from>
    <to>
      <col>11</col>
      <colOff>182254</colOff>
      <row>48</row>
      <rowOff>112185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6425</colOff>
      <row>33</row>
      <rowOff>154753</rowOff>
    </from>
    <to>
      <col>6</col>
      <colOff>118477</colOff>
      <row>41</row>
      <rowOff>44960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52551</colOff>
      <row>47</row>
      <rowOff>52552</rowOff>
    </from>
    <to>
      <col>6</col>
      <colOff>66016</colOff>
      <row>55</row>
      <rowOff>24916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6</col>
      <colOff>223345</colOff>
      <row>49</row>
      <rowOff>85397</rowOff>
    </from>
    <to>
      <col>11</col>
      <colOff>180523</colOff>
      <row>55</row>
      <rowOff>113157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218726</colOff>
      <row>42</row>
      <rowOff>100957</rowOff>
    </from>
    <to>
      <col>11</col>
      <colOff>182254</colOff>
      <row>48</row>
      <rowOff>112185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102541</colOff>
      <row>34</row>
      <rowOff>41352</rowOff>
    </from>
    <to>
      <col>6</col>
      <colOff>220170</colOff>
      <row>41</row>
      <rowOff>108857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52551</colOff>
      <row>47</row>
      <rowOff>52552</rowOff>
    </from>
    <to>
      <col>6</col>
      <colOff>66016</colOff>
      <row>55</row>
      <rowOff>24916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6</col>
      <colOff>216995</colOff>
      <row>49</row>
      <rowOff>85397</rowOff>
    </from>
    <to>
      <col>11</col>
      <colOff>180523</colOff>
      <row>55</row>
      <rowOff>113157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</col>
      <colOff>44451</colOff>
      <row>48</row>
      <rowOff>42689</rowOff>
    </from>
    <to>
      <col>5</col>
      <colOff>435428</colOff>
      <row>55</row>
      <rowOff>132863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2</col>
      <colOff>44451</colOff>
      <row>48</row>
      <rowOff>42689</rowOff>
    </from>
    <to>
      <col>5</col>
      <colOff>435428</colOff>
      <row>55</row>
      <rowOff>132863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6</col>
      <colOff>215551</colOff>
      <row>42</row>
      <rowOff>66566</rowOff>
    </from>
    <to>
      <col>11</col>
      <colOff>185429</colOff>
      <row>48</row>
      <rowOff>74619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6</col>
      <colOff>205185</colOff>
      <row>48</row>
      <rowOff>130965</rowOff>
    </from>
    <to>
      <col>11</col>
      <colOff>191327</colOff>
      <row>55</row>
      <rowOff>122083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</col>
      <colOff>56558</colOff>
      <row>34</row>
      <rowOff>54490</rowOff>
    </from>
    <to>
      <col>6</col>
      <colOff>73198</colOff>
      <row>41</row>
      <rowOff>118820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https://cpgplc.sharepoint.com/sites/FLIK_Sam-E15Channel/Shared%20Documents/E15%20Channel/Analytics/Analytics%20Hours/9.25.2024_Monthly%20Infographic_All%207%20Templates.xlsx" TargetMode="External" Id="rId2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https://cpgplc.sharepoint.com/sites/FLIK_Sam-E15Channel/Shared%20Documents/E15%20Channel/Analytics/Analytics%20Hours/Monthly%20One%20Pager_August_Russo%20(to%20show%20scott)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adam salem"/>
      <sheetName val="metrics descriptions"/>
      <sheetName val="stat references table"/>
    </sheetNames>
    <sheetDataSet>
      <sheetData sheetId="0" refreshError="1"/>
      <sheetData sheetId="1" refreshError="1"/>
      <sheetData sheetId="2">
        <row r="4">
          <cell r="B4" t="str">
            <v>Adam Salem</v>
          </cell>
          <cell r="D4">
            <v>9</v>
          </cell>
          <cell r="E4">
            <v>22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Query7"/>
      <sheetName val="Query2"/>
      <sheetName val="Links"/>
      <sheetName val="hyperlink 1"/>
      <sheetName val="template"/>
      <sheetName val="template to show scott"/>
      <sheetName val="print to pdf directions"/>
      <sheetName val="template to show scott (2)"/>
    </sheetNames>
    <sheetDataSet>
      <sheetData sheetId="0"/>
      <sheetData sheetId="1"/>
      <sheetData sheetId="2">
        <row r="3">
          <cell r="B3" t="str">
            <v>https://cpgplc.sharepoint.com/:x:/r/sites/FLIK_Sam-E15Channel/Shared%20Documents/E15%20Channel/Analytics/Analytics%20Hours/RickRussoAugust2024_QA.xlsx?d=wa9d3ac90d6ae4fa68416535bf95d8d1b&amp;csf=1&amp;web=1&amp;e=gjvEqZ</v>
          </cell>
        </row>
        <row r="7">
          <cell r="B7" t="str">
            <v>https://cpgplc.sharepoint.com/:x:/r/sites/FLIK_Sam-E15Channel/Shared%20Documents/E15%20Channel/Analytics/Analytics%20Hours/RickRussoAugust2024_AIVOC.xlsx?d=w73cf9c13d53242179d5d5183ddf8c962&amp;csf=1&amp;web=1&amp;e=2vuuCN</v>
          </cell>
        </row>
      </sheetData>
      <sheetData sheetId="3"/>
      <sheetData sheetId="4"/>
      <sheetData sheetId="5"/>
      <sheetData sheetId="6"/>
      <sheetData sheetId="7">
        <row r="29">
          <cell r="P29" t="str">
            <v>Order Accuracy</v>
          </cell>
          <cell r="Q29">
            <v>146</v>
          </cell>
        </row>
        <row r="30">
          <cell r="P30" t="str">
            <v>Food</v>
          </cell>
          <cell r="Q30">
            <v>116</v>
          </cell>
        </row>
        <row r="31">
          <cell r="P31" t="str">
            <v>Customer Service</v>
          </cell>
          <cell r="Q31">
            <v>112</v>
          </cell>
        </row>
        <row r="39">
          <cell r="P39" t="str">
            <v>Origami</v>
          </cell>
          <cell r="Q39">
            <v>15</v>
          </cell>
        </row>
        <row r="40">
          <cell r="P40" t="str">
            <v>Red Phone</v>
          </cell>
          <cell r="Q40">
            <v>8</v>
          </cell>
        </row>
      </sheetData>
    </sheetDataSet>
  </externalBook>
</externalLink>
</file>

<file path=xl/tables/table1.xml><?xml version="1.0" encoding="utf-8"?>
<table xmlns="http://schemas.openxmlformats.org/spreadsheetml/2006/main" id="1" name="Query5" displayName="Query5" ref="A1:F325" tableType="queryTable" headerRowCount="1" totalsRowShown="0">
  <autoFilter ref="A1:F325"/>
  <tableColumns count="6">
    <tableColumn id="1" uniqueName="1" name="METRIC_ID" queryTableFieldId="1"/>
    <tableColumn id="2" uniqueName="2" name="SCOTT_DAVIS_DIRECT_REPORTS" queryTableFieldId="2" dataDxfId="2"/>
    <tableColumn id="3" uniqueName="3" name="YR" queryTableFieldId="3"/>
    <tableColumn id="4" uniqueName="4" name="MO" queryTableFieldId="4"/>
    <tableColumn id="5" uniqueName="5" name="STATISTIC" queryTableFieldId="5"/>
    <tableColumn id="6" uniqueName="6" name="LABEL" queryTableFieldId="6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6" displayName="Query6" ref="A1:E55" tableType="queryTable" headerRowCount="1" totalsRowShown="0">
  <autoFilter ref="A1:E55"/>
  <tableColumns count="5">
    <tableColumn id="1" uniqueName="1" name="METRIC_ID" queryTableFieldId="1"/>
    <tableColumn id="2" uniqueName="2" name="YR" queryTableFieldId="2"/>
    <tableColumn id="3" uniqueName="3" name="MO" queryTableFieldId="3"/>
    <tableColumn id="4" uniqueName="4" name="STATISTIC" queryTableFieldId="4"/>
    <tableColumn id="5" uniqueName="5" name="LABE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docs.snowflake.com/en/developer-guide/odbc/odbc" TargetMode="External" Id="rId1" /><Relationship Type="http://schemas.openxmlformats.org/officeDocument/2006/relationships/hyperlink" Target="../../../../../../../:x:/r/sites/FLIK_Sam-E15Channel/Shared%20Documents/E15%20Channel/Analytics/Analytics%20Hours/Monthly%20Infographic/10.08.2024_Monthly%20Infographic_Job%20Aid%20%26%20Templates.xlsx?d=w8a2fa06678e446fa888844b8de0bd45f&amp;csf=1&amp;web=1&amp;e=wNsarb" TargetMode="External" Id="rId2" /><Relationship Type="http://schemas.openxmlformats.org/officeDocument/2006/relationships/hyperlink" Target="../../../../../../../:f:/r/sites/FLIK_Sam-E15Channel/Shared%20Documents/E15%20Channel/Analytics/Analytics%20Hours/Monthly%20Infographic/Monthly%20Infographic_SQL%20Queries?csf=1&amp;web=1&amp;e=MOavfo" TargetMode="External" Id="rId3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../../../../../../../:f:/r/sites/FLIK_Sam-E15Channel/Shared%20Documents/E15%20Channel/Analytics/Analytics%20Hours/Monthly%20Infographic/Published%20Reports?csf=1&amp;web=1&amp;e=Q0WBzN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20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../../../../../../../:f:/r/sites/FLIK_Sam-E15Channel/Shared%20Documents/E15%20Channel/Analytics/Analytics%20Hours/Monthly%20Infographic/Published%20Reports?csf=1&amp;web=1&amp;e=Q0WBz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 fitToPage="1"/>
  </sheetPr>
  <dimension ref="B1:Q67"/>
  <sheetViews>
    <sheetView topLeftCell="A31" zoomScale="145" zoomScaleNormal="145" workbookViewId="0">
      <selection activeCell="O47" sqref="O47"/>
    </sheetView>
  </sheetViews>
  <sheetFormatPr baseColWidth="8" defaultRowHeight="14.45"/>
  <cols>
    <col width="2.85546875" customWidth="1" style="1" min="1" max="1"/>
    <col width="1.42578125" customWidth="1" style="11" min="2" max="2"/>
    <col width="5.42578125" customWidth="1" style="11" min="3" max="3"/>
    <col width="8.7109375" customWidth="1" style="11" min="4" max="4"/>
    <col width="11.85546875" customWidth="1" style="11" min="5" max="5"/>
    <col width="6.5703125" customWidth="1" style="11" min="6" max="6"/>
    <col width="8.5703125" customWidth="1" style="11" min="7" max="7"/>
    <col width="5.5703125" customWidth="1" style="11" min="8" max="8"/>
    <col width="10.5703125" customWidth="1" style="11" min="9" max="9"/>
    <col width="3.5703125" customWidth="1" style="11" min="10" max="10"/>
    <col width="9" customWidth="1" style="11" min="11" max="11"/>
    <col width="3.7109375" customWidth="1" style="11" min="12" max="12"/>
    <col width="1.42578125" customWidth="1" style="11" min="13" max="13"/>
    <col width="2.7109375" customWidth="1" style="10" min="14" max="14"/>
    <col width="10.5703125" bestFit="1" customWidth="1" min="17" max="17"/>
  </cols>
  <sheetData>
    <row r="1" ht="8.449999999999999" customHeight="1"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</row>
    <row r="2" ht="10.5" customHeight="1"/>
    <row r="3" ht="15" customHeight="1">
      <c r="C3" s="88" t="e">
        <v>#VALUE!</v>
      </c>
      <c r="F3" s="89">
        <f>"E15 Monthly Infographic ("&amp;'reference sheet_indiv SDDR'!I7&amp;" "&amp;'reference sheet_indiv SDDR'!D111&amp;")​"</f>
        <v/>
      </c>
    </row>
    <row r="4" ht="18" customHeight="1">
      <c r="F4" s="12">
        <f>'reference sheet_indiv SDDR'!C115</f>
        <v/>
      </c>
      <c r="G4" s="13" t="n"/>
      <c r="H4" s="13" t="n"/>
      <c r="I4" s="13" t="n"/>
      <c r="J4" s="13" t="n"/>
      <c r="K4" s="13" t="n"/>
      <c r="L4" s="13" t="n"/>
    </row>
    <row r="5" ht="7.5" customHeight="1">
      <c r="F5" s="13" t="n"/>
      <c r="G5" s="13" t="n"/>
      <c r="H5" s="13" t="n"/>
      <c r="I5" s="13" t="n"/>
      <c r="J5" s="13" t="n"/>
      <c r="K5" s="13" t="n"/>
      <c r="L5" s="13" t="n"/>
    </row>
    <row r="6" ht="11.1" customHeight="1">
      <c r="F6" s="90">
        <f>""&amp;'reference sheet_indiv SDDR'!F115&amp;" Health &amp; Sanitation audits completed"</f>
        <v/>
      </c>
      <c r="L6" s="13" t="n"/>
    </row>
    <row r="7" ht="10.5" customHeight="1">
      <c r="F7" s="90">
        <f>""&amp;'reference sheet_indiv SDDR'!F131&amp;" VOC responses received"</f>
        <v/>
      </c>
      <c r="L7" s="88" t="e">
        <v>#VALUE!</v>
      </c>
    </row>
    <row r="8" ht="12.95" customHeight="1">
      <c r="F8" s="90">
        <f>""&amp;'reference sheet_indiv SDDR'!F147&amp;" Origami and "&amp;'reference sheet_indiv SDDR'!F148&amp;" Red Phone incidences reported"</f>
        <v/>
      </c>
    </row>
    <row r="9" ht="11.1" customHeight="1"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5" t="n"/>
    </row>
    <row r="10" ht="8.1" customHeight="1"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</row>
    <row r="11" ht="17.1" customHeight="1">
      <c r="C11" s="99">
        <f>HYPERLINK(Hyperlinks!B11, "HEALTH &amp; SANITATION​")</f>
        <v/>
      </c>
      <c r="F11" s="16" t="n"/>
      <c r="G11" s="100" t="inlineStr">
        <is>
          <t>Accounts with Failed Audits (&lt;90%)</t>
        </is>
      </c>
      <c r="J11" s="16" t="n"/>
      <c r="K11" s="16" t="n"/>
      <c r="L11" s="16" t="n"/>
    </row>
    <row r="12" ht="13.5" customHeight="1">
      <c r="F12" s="16" t="n"/>
      <c r="J12" s="16" t="n"/>
      <c r="K12" s="16" t="n"/>
      <c r="L12" s="16" t="n"/>
    </row>
    <row r="13" ht="7.5" customHeight="1">
      <c r="C13" s="16" t="n"/>
      <c r="D13" s="16" t="n"/>
      <c r="E13" s="16" t="n"/>
      <c r="F13" s="16" t="n"/>
      <c r="G13" s="17" t="n"/>
      <c r="H13" s="17" t="n"/>
      <c r="I13" s="17" t="n"/>
      <c r="J13" s="16" t="n"/>
      <c r="K13" s="16" t="n"/>
      <c r="L13" s="16" t="n"/>
    </row>
    <row r="14" ht="6.6" customHeight="1">
      <c r="C14" s="16" t="n"/>
      <c r="D14" s="14" t="n"/>
      <c r="E14" s="14" t="n"/>
      <c r="F14" s="16" t="n"/>
      <c r="G14" s="96">
        <f>'reference sheet_indiv SDDR'!F118</f>
        <v/>
      </c>
      <c r="H14" s="18" t="n"/>
      <c r="I14" s="96">
        <f>'reference sheet_indiv SDDR'!F126</f>
        <v/>
      </c>
      <c r="J14" s="16" t="n"/>
      <c r="K14" s="16" t="n"/>
      <c r="L14" s="16" t="n"/>
    </row>
    <row r="15" ht="15.6" customHeight="1">
      <c r="C15" s="16" t="n"/>
      <c r="D15" s="101">
        <f>'reference sheet_indiv SDDR'!F115</f>
        <v/>
      </c>
      <c r="F15" s="16" t="n"/>
      <c r="H15" s="13" t="n"/>
      <c r="J15" s="16" t="n"/>
      <c r="K15" s="91" t="inlineStr">
        <is>
          <t xml:space="preserve"> ⚠️</t>
        </is>
      </c>
      <c r="L15" s="16" t="n"/>
      <c r="Q15" s="39" t="n"/>
    </row>
    <row r="16" ht="9.6" customHeight="1">
      <c r="C16" s="16" t="n"/>
      <c r="F16" s="16" t="n"/>
      <c r="G16" s="19" t="inlineStr">
        <is>
          <t xml:space="preserve"> Accounts</t>
        </is>
      </c>
      <c r="H16" s="13" t="n"/>
      <c r="I16" s="92" t="inlineStr">
        <is>
          <t>Total Missed Critical Questions</t>
        </is>
      </c>
      <c r="J16" s="16" t="n"/>
      <c r="L16" s="16" t="n"/>
    </row>
    <row r="17" ht="13.5" customHeight="1">
      <c r="C17" s="16" t="n"/>
      <c r="D17" s="93" t="inlineStr">
        <is>
          <t>Completed Health &amp; Sanitation Audits​</t>
        </is>
      </c>
      <c r="F17" s="16" t="n"/>
      <c r="G17" s="20">
        <f>""&amp;ROUND(('reference sheet_indiv SDDR'!F119*100),0)&amp;"%"</f>
        <v/>
      </c>
      <c r="H17" s="13" t="n"/>
      <c r="J17" s="16" t="n"/>
      <c r="L17" s="16" t="n"/>
    </row>
    <row r="18" ht="12.95" customHeight="1">
      <c r="C18" s="16" t="n"/>
      <c r="F18" s="16" t="n"/>
      <c r="G18" s="20" t="inlineStr">
        <is>
          <t>of units</t>
        </is>
      </c>
      <c r="H18" s="13" t="n"/>
      <c r="J18" s="16" t="n"/>
      <c r="K18" s="94">
        <f>'reference sheet_indiv SDDR'!F130</f>
        <v/>
      </c>
      <c r="L18" s="16" t="n"/>
      <c r="Q18" s="38" t="n"/>
    </row>
    <row r="19" ht="18" customHeight="1">
      <c r="C19" s="16" t="n"/>
      <c r="E19" s="21" t="n"/>
      <c r="F19" s="16" t="n"/>
      <c r="G19" s="22" t="n"/>
      <c r="H19" s="13" t="n"/>
      <c r="J19" s="16" t="n"/>
      <c r="L19" s="16" t="n"/>
    </row>
    <row r="20" ht="9.6" customHeight="1">
      <c r="C20" s="16" t="n"/>
      <c r="D20" s="95">
        <f>('reference sheet_indiv SDDR'!F117)*0.01</f>
        <v/>
      </c>
      <c r="F20" s="16" t="n"/>
      <c r="G20" s="96">
        <f>'reference sheet_indiv SDDR'!F122</f>
        <v/>
      </c>
      <c r="H20" s="13" t="n"/>
      <c r="I20" s="96">
        <f>""&amp;ROUND('reference sheet_indiv SDDR'!F123,1)&amp;""</f>
        <v/>
      </c>
      <c r="J20" s="16" t="n"/>
      <c r="L20" s="16" t="n"/>
    </row>
    <row r="21" ht="9" customHeight="1">
      <c r="C21" s="16" t="n"/>
      <c r="F21" s="16" t="n"/>
      <c r="H21" s="13" t="n"/>
      <c r="J21" s="16" t="n"/>
      <c r="K21" s="97" t="inlineStr">
        <is>
          <t>Open Tickets​</t>
        </is>
      </c>
      <c r="L21" s="16" t="n"/>
    </row>
    <row r="22" ht="11.1" customHeight="1">
      <c r="C22" s="16" t="n"/>
      <c r="D22" s="98" t="inlineStr">
        <is>
          <t>Overall Average Score​</t>
        </is>
      </c>
      <c r="F22" s="16" t="n"/>
      <c r="G22" s="92" t="inlineStr">
        <is>
          <t>Total Resolved Tickets</t>
        </is>
      </c>
      <c r="H22" s="13" t="n"/>
      <c r="I22" s="92" t="inlineStr">
        <is>
          <t>Avg Ticket Resolution Time (Days)</t>
        </is>
      </c>
      <c r="J22" s="16" t="n"/>
      <c r="L22" s="16" t="n"/>
    </row>
    <row r="23" ht="9.6" customHeight="1">
      <c r="C23" s="16" t="n"/>
      <c r="F23" s="16" t="n"/>
      <c r="H23" s="13" t="n"/>
      <c r="J23" s="16" t="n"/>
      <c r="L23" s="16" t="n"/>
    </row>
    <row r="24" ht="8.1" customHeight="1">
      <c r="C24" s="16" t="n"/>
      <c r="F24" s="16" t="n"/>
      <c r="H24" s="13" t="n"/>
      <c r="J24" s="16" t="n"/>
      <c r="L24" s="16" t="n"/>
    </row>
    <row r="25" ht="8.1" customHeight="1">
      <c r="C25" s="16" t="n"/>
      <c r="D25" s="16" t="n"/>
      <c r="E25" s="16" t="n"/>
      <c r="F25" s="16" t="n"/>
      <c r="G25" s="23" t="n"/>
      <c r="H25" s="13" t="n"/>
      <c r="J25" s="16" t="n"/>
      <c r="K25" s="16" t="n"/>
      <c r="L25" s="16" t="n"/>
    </row>
    <row r="26" ht="10.5" customHeight="1"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</row>
    <row r="27" ht="9.949999999999999" customHeight="1"/>
    <row r="28" ht="22.5" customHeight="1">
      <c r="D28" s="105">
        <f>'reference sheet_indiv SDDR'!F132</f>
        <v/>
      </c>
      <c r="G28" s="99">
        <f>HYPERLINK(Hyperlinks!C11,"AI GENERATED VOICE OF CUSTOMER ANALYSIS")</f>
        <v/>
      </c>
      <c r="M28" s="24" t="n"/>
    </row>
    <row r="29" ht="10.5" customHeight="1">
      <c r="D29" s="106" t="inlineStr">
        <is>
          <t>Comments to Open Ended Questions</t>
        </is>
      </c>
      <c r="M29" s="24" t="n"/>
    </row>
    <row r="30" ht="12" customHeight="1"/>
    <row r="31" ht="12" customHeight="1">
      <c r="D31" s="25">
        <f>""&amp;ROUND(('reference sheet_indiv SDDR'!F136*100),0)&amp;"%"</f>
        <v/>
      </c>
      <c r="E31" s="26">
        <f>"Positive ("&amp;ROUND('reference sheet_indiv SDDR'!F133,0)&amp;")"</f>
        <v/>
      </c>
      <c r="H31" s="107">
        <f>'reference sheet_indiv SDDR'!F142</f>
        <v/>
      </c>
    </row>
    <row r="32" ht="12" customHeight="1">
      <c r="D32" s="27">
        <f>""&amp;ROUND(('reference sheet_indiv SDDR'!F138*100),0)&amp;"%"</f>
        <v/>
      </c>
      <c r="E32" s="26">
        <f>"Neutral ("&amp;ROUND('reference sheet_indiv SDDR'!F135,0)&amp;")"</f>
        <v/>
      </c>
    </row>
    <row r="33" ht="11.45" customHeight="1">
      <c r="D33" s="27">
        <f>""&amp;ROUND(('reference sheet_indiv SDDR'!F137*100),0)&amp;"%"</f>
        <v/>
      </c>
      <c r="E33" s="26">
        <f>"Negative ("&amp;ROUND('reference sheet_indiv SDDR'!F134,0)&amp;")"</f>
        <v/>
      </c>
      <c r="H33" s="108" t="inlineStr">
        <is>
          <t>Accounts with &lt;10 Monthly VOC Responses</t>
        </is>
      </c>
    </row>
    <row r="34"/>
    <row r="35" ht="9.949999999999999" customHeight="1">
      <c r="H35" s="42">
        <f>""&amp;ROUND(('reference sheet_indiv SDDR'!F143*100),0)&amp;"%"</f>
        <v/>
      </c>
      <c r="I35" s="109" t="inlineStr">
        <is>
          <t>of active units participating in LTF</t>
        </is>
      </c>
    </row>
    <row r="36" ht="11.45" customHeight="1">
      <c r="C36" s="112" t="inlineStr">
        <is>
          <t>Top Categories Driving Negative Comments</t>
        </is>
      </c>
    </row>
    <row r="37" ht="9.6" customHeight="1">
      <c r="C37" s="112" t="inlineStr">
        <is>
          <t>(# of comments)</t>
        </is>
      </c>
    </row>
    <row r="38" ht="21" customHeight="1">
      <c r="H38" s="102">
        <f>'reference sheet_indiv SDDR'!F144</f>
        <v/>
      </c>
      <c r="K38" s="102">
        <f>'reference sheet_indiv SDDR'!F145</f>
        <v/>
      </c>
    </row>
    <row r="39" ht="6" customHeight="1">
      <c r="H39" s="103" t="inlineStr">
        <is>
          <t xml:space="preserve">AI Identified Comments with Foreign Objects </t>
        </is>
      </c>
      <c r="K39" s="104" t="inlineStr">
        <is>
          <t>Average CSAT for Accounts with Foreign Objects in Comments</t>
        </is>
      </c>
    </row>
    <row r="40" ht="11.45" customHeight="1"/>
    <row r="41"/>
    <row r="42" ht="12" customHeight="1"/>
    <row r="43" ht="9.949999999999999" customHeight="1"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</row>
    <row r="44" ht="11.45" customHeight="1">
      <c r="C44" s="110" t="inlineStr">
        <is>
          <t>ORIGAMI &amp; RED PHONE</t>
        </is>
      </c>
      <c r="G44" s="10" t="n"/>
      <c r="H44" s="10" t="n"/>
      <c r="I44" s="10" t="n"/>
      <c r="J44" s="10" t="n"/>
      <c r="K44" s="10" t="n"/>
      <c r="L44" s="10" t="n"/>
    </row>
    <row r="45" ht="12" customHeight="1">
      <c r="G45" s="10" t="n"/>
      <c r="H45" s="10" t="n"/>
      <c r="I45" s="10" t="n"/>
      <c r="J45" s="10" t="n"/>
      <c r="K45" s="10" t="n"/>
      <c r="L45" s="10" t="n"/>
    </row>
    <row r="46" ht="6" customHeight="1"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</row>
    <row r="47" ht="9.949999999999999" customHeight="1">
      <c r="C47" s="10" t="n"/>
      <c r="D47" s="111" t="inlineStr">
        <is>
          <t># Foreign Objects Reported</t>
        </is>
      </c>
      <c r="F47" s="10" t="n"/>
      <c r="G47" s="10" t="n"/>
      <c r="H47" s="10" t="n"/>
      <c r="I47" s="10" t="n"/>
      <c r="J47" s="10" t="n"/>
      <c r="K47" s="10" t="n"/>
      <c r="L47" s="10" t="n"/>
    </row>
    <row r="48" ht="15.95" customHeight="1">
      <c r="C48" s="10" t="n"/>
      <c r="F48" s="10" t="n"/>
      <c r="G48" s="10" t="n"/>
      <c r="H48" s="10" t="n"/>
      <c r="I48" s="10" t="n"/>
      <c r="J48" s="10" t="n"/>
      <c r="K48" s="10" t="n"/>
      <c r="L48" s="10" t="n"/>
    </row>
    <row r="49" ht="10.5" customHeight="1"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</row>
    <row r="50" ht="9.949999999999999" customHeight="1"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</row>
    <row r="51" ht="8.449999999999999" customHeight="1"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</row>
    <row r="52" ht="9.949999999999999" customHeight="1"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</row>
    <row r="53" ht="11.45" customHeight="1"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</row>
    <row r="54" ht="9.949999999999999" customHeight="1"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</row>
    <row r="55" ht="8.449999999999999" customHeight="1"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</row>
    <row r="56"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</row>
    <row r="57" ht="9" customHeight="1"/>
    <row r="58"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</row>
    <row r="59"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</row>
    <row r="60"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</row>
    <row r="61"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</row>
    <row r="62"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</row>
    <row r="63"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</row>
    <row r="64"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</row>
    <row r="65"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</row>
    <row r="66"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</row>
    <row r="67"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</row>
  </sheetData>
  <mergeCells count="36">
    <mergeCell ref="D47:E48"/>
    <mergeCell ref="H38:I38"/>
    <mergeCell ref="K21:K24"/>
    <mergeCell ref="I35:L35"/>
    <mergeCell ref="D15:E16"/>
    <mergeCell ref="F8:K8"/>
    <mergeCell ref="I16:I19"/>
    <mergeCell ref="C37:F37"/>
    <mergeCell ref="C44:F45"/>
    <mergeCell ref="G11:I12"/>
    <mergeCell ref="G22:G24"/>
    <mergeCell ref="I22:I25"/>
    <mergeCell ref="D29:E30"/>
    <mergeCell ref="D20:E21"/>
    <mergeCell ref="C3:E8"/>
    <mergeCell ref="H39:I41"/>
    <mergeCell ref="K15:K17"/>
    <mergeCell ref="G20:G21"/>
    <mergeCell ref="G14:G15"/>
    <mergeCell ref="K18:K20"/>
    <mergeCell ref="I14:I15"/>
    <mergeCell ref="H33:L34"/>
    <mergeCell ref="F3:L3"/>
    <mergeCell ref="I20:I21"/>
    <mergeCell ref="D28:E28"/>
    <mergeCell ref="D22:E23"/>
    <mergeCell ref="G28:L29"/>
    <mergeCell ref="K39:L41"/>
    <mergeCell ref="C11:E12"/>
    <mergeCell ref="F6:K6"/>
    <mergeCell ref="K38:L38"/>
    <mergeCell ref="D17:E18"/>
    <mergeCell ref="H31:L32"/>
    <mergeCell ref="F7:K7"/>
    <mergeCell ref="L7:L8"/>
    <mergeCell ref="C36:F36"/>
  </mergeCells>
  <pageMargins left="0" right="0" top="0" bottom="0" header="0" footer="0"/>
  <pageSetup orientation="portrait" paperSize="6" scale="85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tabColor rgb="FFFFFF00"/>
    <outlinePr summaryBelow="1" summaryRight="1"/>
    <pageSetUpPr/>
  </sheetPr>
  <dimension ref="B2:M157"/>
  <sheetViews>
    <sheetView zoomScale="130" zoomScaleNormal="130" workbookViewId="0">
      <selection activeCell="C160" sqref="C160"/>
    </sheetView>
  </sheetViews>
  <sheetFormatPr baseColWidth="8" defaultRowHeight="14.45"/>
  <sheetData>
    <row r="2" ht="26.1" customHeight="1">
      <c r="B2" s="113" t="inlineStr">
        <is>
          <t>Steps to Create Monthly Infographic</t>
        </is>
      </c>
    </row>
    <row r="3" ht="15.95" customHeight="1">
      <c r="B3" s="50" t="inlineStr">
        <is>
          <t>updated 10.08.2024</t>
        </is>
      </c>
    </row>
    <row r="6" ht="18.6" customHeight="1">
      <c r="B6" s="114" t="inlineStr">
        <is>
          <t>PRE-WORK: Set-up Computer to Run Report</t>
        </is>
      </c>
    </row>
    <row r="8">
      <c r="B8" s="9" t="inlineStr">
        <is>
          <t>Step 1</t>
        </is>
      </c>
      <c r="C8" t="inlineStr">
        <is>
          <t xml:space="preserve">Get service account access (ask Ashu Tiwari to help &gt; atiwari@e15group.com) </t>
        </is>
      </c>
    </row>
    <row r="9">
      <c r="B9" s="46" t="n"/>
    </row>
    <row r="10">
      <c r="B10" s="9" t="inlineStr">
        <is>
          <t>Step 2</t>
        </is>
      </c>
      <c r="C10" t="inlineStr">
        <is>
          <t xml:space="preserve">Download ODBC --&gt; </t>
        </is>
      </c>
      <c r="E10" s="47" t="inlineStr">
        <is>
          <t xml:space="preserve">ODBC Driver | Snowflake Documentation </t>
        </is>
      </c>
    </row>
    <row r="12">
      <c r="B12" s="9" t="inlineStr">
        <is>
          <t>Step 3</t>
        </is>
      </c>
      <c r="C12" s="51" t="inlineStr">
        <is>
          <t xml:space="preserve">Open excel &amp; try to connect to snowflake (if it doesn't work, might need more admin access) </t>
        </is>
      </c>
    </row>
    <row r="15" ht="18.6" customHeight="1">
      <c r="B15" s="114" t="inlineStr">
        <is>
          <t>PART 1: Open Necessary Files</t>
        </is>
      </c>
    </row>
    <row r="17">
      <c r="B17" s="9" t="inlineStr">
        <is>
          <t>Step 1</t>
        </is>
      </c>
      <c r="C17" t="inlineStr">
        <is>
          <t>In Microsoft teams, open 'Monthly Infographic_Excel Template' (link below)</t>
        </is>
      </c>
    </row>
    <row r="18">
      <c r="C18" s="52" t="inlineStr">
        <is>
          <t>10.08.2024_Monthly Infographic_Job Aid &amp; Templates.xlsx</t>
        </is>
      </c>
    </row>
    <row r="20">
      <c r="B20" s="9" t="inlineStr">
        <is>
          <t>Step 2</t>
        </is>
      </c>
      <c r="C20" t="inlineStr">
        <is>
          <t>In Microsoft teams, open folder with all needed SQL Code 'Monthly Infographic_SQL Queries' (link below)</t>
        </is>
      </c>
    </row>
    <row r="21">
      <c r="C21" s="52" t="inlineStr">
        <is>
          <t>Monthly Infographic_SQL Queries</t>
        </is>
      </c>
    </row>
    <row r="24" ht="18.6" customHeight="1">
      <c r="B24" s="114" t="inlineStr">
        <is>
          <t>PART 2: Pulling in Data from Snowflake - Individual SDDR</t>
        </is>
      </c>
    </row>
    <row r="26">
      <c r="B26" s="9" t="inlineStr">
        <is>
          <t>Step 1</t>
        </is>
      </c>
      <c r="C26" t="inlineStr">
        <is>
          <t>In 'Monthly Infographic_Excel Template':  go to 'Data' at the top &gt; 'Get Data' &gt; 'From Other Sources' &gt; 'From ODBC'</t>
        </is>
      </c>
    </row>
    <row r="29">
      <c r="B29" s="9" t="inlineStr">
        <is>
          <t>Step 2</t>
        </is>
      </c>
      <c r="C29" t="inlineStr">
        <is>
          <t>Select Snowflake as your datasource &gt; copy &amp; paste 'Monthly infographic V3' code into the SQL statement box &gt; Hit 'ok'</t>
        </is>
      </c>
    </row>
    <row r="50">
      <c r="B50" s="9" t="inlineStr">
        <is>
          <t>Step 3</t>
        </is>
      </c>
      <c r="C50" t="inlineStr">
        <is>
          <t>Hit 'Load' once a preview of the table appears</t>
        </is>
      </c>
    </row>
    <row r="72">
      <c r="B72" s="9" t="inlineStr">
        <is>
          <t>Step 4</t>
        </is>
      </c>
      <c r="C72" t="inlineStr">
        <is>
          <t>Query output will appear in new tab in excel</t>
        </is>
      </c>
    </row>
    <row r="97" ht="18.6" customHeight="1">
      <c r="B97" s="114" t="inlineStr">
        <is>
          <t>PART 3: Pulling in Data to Report Templates - Individual SDDR</t>
        </is>
      </c>
    </row>
    <row r="99">
      <c r="B99" s="9" t="inlineStr">
        <is>
          <t>Step 1</t>
        </is>
      </c>
      <c r="C99" t="inlineStr">
        <is>
          <t>From newly loaded tab from Snowflake, copy columns with statistics that can update each month: YR, MO, Statistic, Label (columns C-F)</t>
        </is>
      </c>
    </row>
    <row r="101">
      <c r="B101" s="9" t="inlineStr">
        <is>
          <t>Step 2</t>
        </is>
      </c>
      <c r="C101" t="inlineStr">
        <is>
          <t>Paste into tab 'reference sheet_indiv SDDR' columns YR, MO, Statistic, Label (columns D-G)</t>
        </is>
      </c>
    </row>
    <row r="103">
      <c r="B103" s="9" t="inlineStr">
        <is>
          <t>Step 3</t>
        </is>
      </c>
      <c r="C103" t="inlineStr">
        <is>
          <t>Double-check that Step 2 updates the statistics on tabs: Salem, Donohue, Gardner, Soguero, Russo and Feltman</t>
        </is>
      </c>
    </row>
    <row r="105">
      <c r="B105" s="9" t="inlineStr">
        <is>
          <t>Step 4</t>
        </is>
      </c>
      <c r="C105" t="inlineStr">
        <is>
          <t>Double-check that each report's graphs are still legible, make any needed adjustments</t>
        </is>
      </c>
    </row>
    <row r="108" ht="18.6" customHeight="1">
      <c r="B108" s="114" t="inlineStr">
        <is>
          <t>PART 4: Pulling in Data from Snowflake - Aggregated SDDR</t>
        </is>
      </c>
    </row>
    <row r="110">
      <c r="B110" s="9" t="inlineStr">
        <is>
          <t>Step 1</t>
        </is>
      </c>
      <c r="C110" t="inlineStr">
        <is>
          <t>Repeat Part 2 using query  'Aggregated Monthly Infographic'</t>
        </is>
      </c>
    </row>
    <row r="112">
      <c r="B112" s="9" t="inlineStr">
        <is>
          <t>Step 2</t>
        </is>
      </c>
      <c r="C112" t="inlineStr">
        <is>
          <t>Repeat Part 3 pasting into tab  'reference sheet_all SDDR' '</t>
        </is>
      </c>
      <c r="D112" s="49" t="n"/>
      <c r="E112" s="48" t="n"/>
    </row>
    <row r="115" ht="18.6" customHeight="1">
      <c r="B115" s="114" t="inlineStr">
        <is>
          <t>PART 5: Pulling in Data from Snowflake - Hyperlinks</t>
        </is>
      </c>
    </row>
    <row r="117">
      <c r="B117" s="9" t="inlineStr">
        <is>
          <t>Step 1</t>
        </is>
      </c>
      <c r="C117" t="inlineStr">
        <is>
          <t>Repeat Part 2 using query  'QA Monthly Infographic - Hyperlinks''</t>
        </is>
      </c>
    </row>
    <row r="119">
      <c r="B119" s="9" t="inlineStr">
        <is>
          <t>Step 2</t>
        </is>
      </c>
      <c r="C119" t="inlineStr">
        <is>
          <t>Repeat Part 2 using query  'VOC Monthly Infographic - Hyperlinks''</t>
        </is>
      </c>
    </row>
    <row r="121">
      <c r="D121" s="49" t="n"/>
      <c r="E121" s="48" t="n"/>
    </row>
    <row r="122" ht="18.6" customHeight="1">
      <c r="B122" s="114" t="inlineStr">
        <is>
          <t>PART 6: Creating Hyperlinks</t>
        </is>
      </c>
    </row>
    <row r="124">
      <c r="B124" s="9" t="inlineStr">
        <is>
          <t>Step 1</t>
        </is>
      </c>
      <c r="C124" t="inlineStr">
        <is>
          <t>run each sql query</t>
        </is>
      </c>
    </row>
    <row r="125">
      <c r="B125" s="9" t="inlineStr">
        <is>
          <t>Step 2</t>
        </is>
      </c>
      <c r="C125" t="inlineStr">
        <is>
          <t>download all files</t>
        </is>
      </c>
    </row>
    <row r="126">
      <c r="B126" s="9" t="inlineStr">
        <is>
          <t>Step 3</t>
        </is>
      </c>
      <c r="C126" t="inlineStr">
        <is>
          <t>manually combine files as needed (for example, all outputs relating to QA combine into one file)</t>
        </is>
      </c>
    </row>
    <row r="127">
      <c r="B127" s="9" t="inlineStr">
        <is>
          <t>Step 4</t>
        </is>
      </c>
      <c r="C127" t="inlineStr">
        <is>
          <t>rename each bottom tab as needed &amp; format as needed (for example, made column header row a different color and ensure all text is aligned to the left)</t>
        </is>
      </c>
    </row>
    <row r="128">
      <c r="B128" s="9" t="inlineStr">
        <is>
          <t>Step 5</t>
        </is>
      </c>
      <c r="C128" t="inlineStr">
        <is>
          <t>save files as excel to teams folder (Path = E15 Channel &gt; Analytics &gt; Analytics Hours &gt; Monthly Infographic &gt; Hyperlinks)</t>
        </is>
      </c>
    </row>
    <row r="129">
      <c r="D129" s="54" t="inlineStr">
        <is>
          <t>*Use naming convention 'Topic_Month Year_SDDR', for example 'QA_Sep_ 2024_Russo'</t>
        </is>
      </c>
    </row>
    <row r="131">
      <c r="B131" s="9" t="inlineStr">
        <is>
          <t>Step 6</t>
        </is>
      </c>
      <c r="C131" t="inlineStr">
        <is>
          <t>On each file, Click the three little dots &gt; 'Copy link'  &gt;'Settings' &gt; ensure 'People in CPGPLC' is selected &gt; ensure More Settings reads 'Can View' &gt; Apply )</t>
        </is>
      </c>
    </row>
    <row r="138">
      <c r="C138" s="53" t="n"/>
    </row>
    <row r="148">
      <c r="B148" s="9" t="inlineStr">
        <is>
          <t>Step 7</t>
        </is>
      </c>
      <c r="C148" t="inlineStr">
        <is>
          <t>Copy hyperlink &amp; paste into the 'Hyperlinks' tab on the infographic using this format that puts hyperlink in quotations --&gt; ="hyperlink"</t>
        </is>
      </c>
    </row>
    <row r="149">
      <c r="B149" s="9" t="inlineStr">
        <is>
          <t>Step 8</t>
        </is>
      </c>
      <c r="C149" t="inlineStr">
        <is>
          <t>In the report template, reference the hyperlink using this formula --&gt; =hyperlink(B3, "Health &amp; Sanitation")….where B3 is the hyperlink on another sheet in this same excel file</t>
        </is>
      </c>
    </row>
    <row r="152" ht="18.6" customHeight="1">
      <c r="B152" s="114" t="inlineStr">
        <is>
          <t>PART 7: PDF'ing &amp; Emailing Reports</t>
        </is>
      </c>
    </row>
    <row r="154">
      <c r="B154" s="9" t="inlineStr">
        <is>
          <t>Step 1</t>
        </is>
      </c>
      <c r="C154" t="inlineStr">
        <is>
          <t>Follow steps on tab 'save to pdf directions' to create pdfs for all 7 tabs: Salem, Donohue, Gardner, Soguero, Russo, Feltman and All SDDR</t>
        </is>
      </c>
    </row>
    <row r="156">
      <c r="B156" s="9" t="inlineStr">
        <is>
          <t>Step 2</t>
        </is>
      </c>
      <c r="C156" t="inlineStr">
        <is>
          <t xml:space="preserve">Email each SDDR their own report while CC'ing Laura Powers. </t>
        </is>
      </c>
    </row>
    <row r="157">
      <c r="C157" t="inlineStr">
        <is>
          <t>Email Laura Powers the 'All SDDR' report</t>
        </is>
      </c>
    </row>
  </sheetData>
  <mergeCells count="9">
    <mergeCell ref="B6:M6"/>
    <mergeCell ref="B24:M24"/>
    <mergeCell ref="B2:M2"/>
    <mergeCell ref="B15:M15"/>
    <mergeCell ref="B108:M108"/>
    <mergeCell ref="B122:M122"/>
    <mergeCell ref="B115:M115"/>
    <mergeCell ref="B97:M97"/>
    <mergeCell ref="B152:M152"/>
  </mergeCells>
  <hyperlinks>
    <hyperlink ref="E10" display="https://docs.snowflake.com/en/developer-guide/odbc/odbc" r:id="rId1"/>
    <hyperlink ref="C18" display="../../../../../../../:x:/r/sites/FLIK_Sam-E15Channel/Shared Documents/E15 Channel/Analytics/Analytics Hours/Monthly Infographic/10.08.2024_Monthly Infographic_Job Aid %26 Templates.xlsx?d=w8a2fa06678e446fa888844b8de0bd45f&amp;csf=1&amp;web=1&amp;e=wNsarb" r:id="rId2"/>
    <hyperlink ref="C21" display="../../../../../../../:f:/r/sites/FLIK_Sam-E15Channel/Shared Documents/E15 Channel/Analytics/Analytics Hours/Monthly Infographic/Monthly Infographic_SQL Queries?csf=1&amp;web=1&amp;e=MOavfo" r:id="rId3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3">
    <tabColor rgb="FF00B050"/>
    <outlinePr summaryBelow="1" summaryRight="1"/>
    <pageSetUpPr/>
  </sheetPr>
  <dimension ref="B2:C502"/>
  <sheetViews>
    <sheetView zoomScale="115" zoomScaleNormal="115" workbookViewId="0">
      <selection activeCell="F9" sqref="F9"/>
    </sheetView>
  </sheetViews>
  <sheetFormatPr baseColWidth="8" defaultRowHeight="14.45"/>
  <sheetData>
    <row r="2">
      <c r="B2" s="43" t="inlineStr">
        <is>
          <t>/// as of 9.26.2024 ///</t>
        </is>
      </c>
      <c r="C2" s="43" t="n"/>
    </row>
    <row r="3" ht="18.6" customHeight="1">
      <c r="B3" s="8" t="inlineStr">
        <is>
          <t>SQL Query for Monthly Infographic - Individual Data Per SDDR</t>
        </is>
      </c>
    </row>
    <row r="4" ht="18.6" customHeight="1">
      <c r="B4" s="37" t="inlineStr">
        <is>
          <t>**Each month, just update Month and Year in Rows 500 and 501</t>
        </is>
      </c>
    </row>
    <row r="5" ht="18.6" customHeight="1">
      <c r="B5" s="37" t="n"/>
    </row>
    <row r="7">
      <c r="B7" t="inlineStr">
        <is>
          <t>-- Last Edits: 9/24/2024</t>
        </is>
      </c>
    </row>
    <row r="9">
      <c r="B9" t="inlineStr">
        <is>
          <t>WITH QA_BASE_1 AS (</t>
        </is>
      </c>
    </row>
    <row r="10">
      <c r="B10" t="inlineStr">
        <is>
          <t xml:space="preserve">    SELECT *</t>
        </is>
      </c>
    </row>
    <row r="11">
      <c r="B11" t="inlineStr">
        <is>
          <t xml:space="preserve">    FROM FLIK_ANALYTICS.CURIOSITY.SURVEYS_COMBINED</t>
        </is>
      </c>
    </row>
    <row r="12">
      <c r="B12" t="inlineStr">
        <is>
          <t xml:space="preserve">    WHERE (UNIT_BUSINESS_PORTFOLIO &lt;&gt; 'Test' or UNIT_BUSINESS_PORTFOLIO is null)  -- Excludes 'test' portfolios but includes 'null' portfolios</t>
        </is>
      </c>
    </row>
    <row r="13">
      <c r="B13" t="inlineStr">
        <is>
          <t xml:space="preserve">    AND SURVEY_ID = 'SV_cBggdZ7uWwWjmgl' -- Include only QA survey</t>
        </is>
      </c>
    </row>
    <row r="14">
      <c r="B14" t="inlineStr">
        <is>
          <t xml:space="preserve">    AND UNIT_SAP_NUMBER NOT IN ('1', '4440', '33940') -- Removes test accounts</t>
        </is>
      </c>
    </row>
    <row r="15">
      <c r="B15" t="inlineStr">
        <is>
          <t xml:space="preserve">    AND RESPONSE_VALID = 'Yes' -- Only valid responses</t>
        </is>
      </c>
    </row>
    <row r="16">
      <c r="B16" t="inlineStr">
        <is>
          <t xml:space="preserve">    AND ISGOLDLISTACTIVE = TRUE -- Only active accounts</t>
        </is>
      </c>
    </row>
    <row r="17">
      <c r="B17" t="inlineStr">
        <is>
          <t>)</t>
        </is>
      </c>
    </row>
    <row r="19">
      <c r="B19">
        <f t="array" ref="B19">-- QA Monthly Audit _xludf.Count by SDDR</f>
        <v/>
      </c>
    </row>
    <row r="20">
      <c r="B20" t="inlineStr">
        <is>
          <t>, QA_M1 AS (</t>
        </is>
      </c>
    </row>
    <row r="21">
      <c r="B21" t="inlineStr">
        <is>
          <t xml:space="preserve">    SELECT  HIERARCHY_SCOTT_DAVIS_DIRECT_REPORTS AS SCOTT_DAVIS_DIRECT_REPORTS, 1 AS METRIC_ID, YEAR(AUDIT_DATE) AS YR, MONTH(AUDIT_DATE) AS MO, COUNT(DISTINCT RESPONSE_ID) AS STATISTIC</t>
        </is>
      </c>
    </row>
    <row r="22">
      <c r="B22" t="inlineStr">
        <is>
          <t xml:space="preserve">    FROM QA_BASE_1</t>
        </is>
      </c>
    </row>
    <row r="23">
      <c r="B23" t="inlineStr">
        <is>
          <t xml:space="preserve">    GROUP BY SCOTT_DAVIS_DIRECT_REPORTS, YR, MO</t>
        </is>
      </c>
    </row>
    <row r="24">
      <c r="B24" t="inlineStr">
        <is>
          <t xml:space="preserve">    ORDER BY YR DESC, MO DESC, SCOTT_DAVIS_DIRECT_REPORTS</t>
        </is>
      </c>
    </row>
    <row r="25">
      <c r="B25" t="inlineStr">
        <is>
          <t>)</t>
        </is>
      </c>
    </row>
    <row r="27">
      <c r="B27">
        <f t="array" ref="B27">-- QA Monthly Unit _xludf.Count by SDDR</f>
        <v/>
      </c>
    </row>
    <row r="28">
      <c r="B28" t="inlineStr">
        <is>
          <t>, QA_M2 AS (</t>
        </is>
      </c>
    </row>
    <row r="29">
      <c r="B29" t="inlineStr">
        <is>
          <t xml:space="preserve">    SELECT  HIERARCHY_SCOTT_DAVIS_DIRECT_REPORTS AS SCOTT_DAVIS_DIRECT_REPORTS, 2 AS METRIC_ID, YEAR(AUDIT_DATE) AS YR, MONTH(AUDIT_DATE) AS MO, COUNT(DISTINCT UNIT_SAP_NUMBER) AS STATISTIC</t>
        </is>
      </c>
    </row>
    <row r="30">
      <c r="B30" t="inlineStr">
        <is>
          <t xml:space="preserve">    FROM QA_BASE_1</t>
        </is>
      </c>
    </row>
    <row r="31">
      <c r="B31" t="inlineStr">
        <is>
          <t xml:space="preserve">    GROUP BY SCOTT_DAVIS_DIRECT_REPORTS, YR, MO</t>
        </is>
      </c>
    </row>
    <row r="32">
      <c r="B32" t="inlineStr">
        <is>
          <t xml:space="preserve">    ORDER BY YR DESC, MO DESC, SCOTT_DAVIS_DIRECT_REPORTS</t>
        </is>
      </c>
    </row>
    <row r="33">
      <c r="B33" t="inlineStr">
        <is>
          <t>)</t>
        </is>
      </c>
    </row>
    <row r="36">
      <c r="B36" t="inlineStr">
        <is>
          <t>-- Last Edits: 9/24/2024</t>
        </is>
      </c>
    </row>
    <row r="38">
      <c r="B38" t="inlineStr">
        <is>
          <t>, QA_BASE_2 AS (</t>
        </is>
      </c>
    </row>
    <row r="39">
      <c r="B39" t="inlineStr">
        <is>
          <t>SELECT *</t>
        </is>
      </c>
    </row>
    <row r="40">
      <c r="B40" t="inlineStr">
        <is>
          <t>FROM FLIK_ANALYTICS.CURIOSITY.SURVEYS_COMBINED</t>
        </is>
      </c>
    </row>
    <row r="41">
      <c r="B41" t="inlineStr">
        <is>
          <t>WHERE (UNIT_BUSINESS_PORTFOLIO &lt;&gt; 'Test' or UNIT_BUSINESS_PORTFOLIO is null)  -- Excludes 'test' portfolios but includes 'null' portfolios</t>
        </is>
      </c>
    </row>
    <row r="42">
      <c r="B42" t="inlineStr">
        <is>
          <t>AND SURVEY_ID = 'SV_cBggdZ7uWwWjmgl' -- Include only QA survey</t>
        </is>
      </c>
    </row>
    <row r="43">
      <c r="B43" t="inlineStr">
        <is>
          <t>AND UNIT_SAP_NUMBER NOT IN ('1', '4440', '33940') -- Removes test accounts</t>
        </is>
      </c>
    </row>
    <row r="44">
      <c r="B44" t="inlineStr">
        <is>
          <t>AND RESPONSE_VALID = 'Yes' -- Only valid responses</t>
        </is>
      </c>
    </row>
    <row r="45">
      <c r="B45" t="inlineStr">
        <is>
          <t>AND ISGOLDLISTACTIVE = TRUE -- Only active accounts</t>
        </is>
      </c>
    </row>
    <row r="46">
      <c r="B46" t="inlineStr">
        <is>
          <t>AND CATEGORY = 'Total Score' AND CATEGORY_SCORE_ID = 'PercentScore' -- Only total score</t>
        </is>
      </c>
    </row>
    <row r="47">
      <c r="B47" t="inlineStr">
        <is>
          <t>)</t>
        </is>
      </c>
    </row>
    <row r="50">
      <c r="B50">
        <f t="array" ref="B50">-- QA Monthly _xludf.Average Audit Score by SDDR</f>
        <v/>
      </c>
    </row>
    <row r="51">
      <c r="B51" t="inlineStr">
        <is>
          <t>, QA_M3 AS (</t>
        </is>
      </c>
    </row>
    <row r="52">
      <c r="B52" t="inlineStr">
        <is>
          <t>SELECT  HIERARCHY_SCOTT_DAVIS_DIRECT_REPORTS AS SCOTT_DAVIS_DIRECT_REPORTS, 3 AS METRIC_ID, YEAR(AUDIT_DATE) AS YR, MONTH(AUDIT_DATE) AS MO, ROUND(AVG(CATEGORY_SCORE),2) AS STATISTIC</t>
        </is>
      </c>
    </row>
    <row r="53">
      <c r="B53" t="inlineStr">
        <is>
          <t>FROM QA_BASE_2</t>
        </is>
      </c>
    </row>
    <row r="54">
      <c r="B54" t="inlineStr">
        <is>
          <t>GROUP BY SCOTT_DAVIS_DIRECT_REPORTS, YR, MO</t>
        </is>
      </c>
    </row>
    <row r="55">
      <c r="B55" t="inlineStr">
        <is>
          <t>ORDER BY YR DESC, MO DESC, SCOTT_DAVIS_DIRECT_REPORTS</t>
        </is>
      </c>
    </row>
    <row r="56">
      <c r="B56" t="inlineStr">
        <is>
          <t>)</t>
        </is>
      </c>
    </row>
    <row r="59">
      <c r="B59">
        <f t="array" ref="B59">-- QA Monthly Audit _xludf.Count &amp; Percentage of units that failed by SDDR</f>
        <v/>
      </c>
    </row>
    <row r="60">
      <c r="B60" t="inlineStr">
        <is>
          <t>, QA_BASE_M4_M5 AS (</t>
        </is>
      </c>
    </row>
    <row r="61">
      <c r="B61" t="inlineStr">
        <is>
          <t>SELECT  HIERARCHY_SCOTT_DAVIS_DIRECT_REPORTS AS SCOTT_DAVIS_DIRECT_REPORTS,  YEAR(AUDIT_DATE) AS YR, MONTH(AUDIT_DATE) AS MO,</t>
        </is>
      </c>
    </row>
    <row r="62">
      <c r="B62" t="inlineStr">
        <is>
          <t>COUNT(CASE WHEN CATEGORY_SCORE &lt; 90 THEN 1 END) AS COUNT_BELOW_90, -- Count of audits below 90</t>
        </is>
      </c>
    </row>
    <row r="63">
      <c r="B63" t="inlineStr">
        <is>
          <t>ROUND((COUNT(CASE WHEN CATEGORY_SCORE &lt; 90 THEN 1 END) / COUNT(CATEGORY_SCORE)), 2) AS PERCENTAGE_BELOW_90 -- Percentage of audits below 90</t>
        </is>
      </c>
    </row>
    <row r="64">
      <c r="B64" t="inlineStr">
        <is>
          <t>FROM QA_BASE_2</t>
        </is>
      </c>
    </row>
    <row r="65">
      <c r="B65" t="inlineStr">
        <is>
          <t>GROUP BY SCOTT_DAVIS_DIRECT_REPORTS, YR, MO</t>
        </is>
      </c>
    </row>
    <row r="66">
      <c r="B66" t="inlineStr">
        <is>
          <t>ORDER BY YR DESC, MO DESC, SCOTT_DAVIS_DIRECT_REPORTS</t>
        </is>
      </c>
    </row>
    <row r="67">
      <c r="B67" t="inlineStr">
        <is>
          <t>)</t>
        </is>
      </c>
    </row>
    <row r="68">
      <c r="B68">
        <f t="array" ref="B68">-- _xludf.Count of failed audits</f>
        <v/>
      </c>
    </row>
    <row r="69">
      <c r="B69" t="inlineStr">
        <is>
          <t>, QA_M4_M5 AS (</t>
        </is>
      </c>
    </row>
    <row r="70">
      <c r="B70" t="inlineStr">
        <is>
          <t xml:space="preserve">    (SELECT SCOTT_DAVIS_DIRECT_REPORTS, 4 AS METRIC_ID, YR, MO, COUNT_BELOW_90 AS STATISTIC</t>
        </is>
      </c>
    </row>
    <row r="71">
      <c r="B71" t="inlineStr">
        <is>
          <t xml:space="preserve">    FROM QA_BASE_M4_M5</t>
        </is>
      </c>
    </row>
    <row r="72">
      <c r="B72" t="inlineStr">
        <is>
          <t xml:space="preserve">    UNION ALL</t>
        </is>
      </c>
    </row>
    <row r="73">
      <c r="B73" t="inlineStr">
        <is>
          <t xml:space="preserve">    -- Percentage of failed audits</t>
        </is>
      </c>
    </row>
    <row r="74">
      <c r="B74" t="inlineStr">
        <is>
          <t xml:space="preserve">    SELECT SCOTT_DAVIS_DIRECT_REPORTS, 5 AS METRIC_ID, YR, MO, PERCENTAGE_BELOW_90 AS STATISTIC</t>
        </is>
      </c>
    </row>
    <row r="75">
      <c r="B75" t="inlineStr">
        <is>
          <t xml:space="preserve">    FROM QA_BASE_M4_M5)</t>
        </is>
      </c>
    </row>
    <row r="76">
      <c r="B76" t="inlineStr">
        <is>
          <t xml:space="preserve">    ORDER BY YR DESC, MO DESC, SCOTT_DAVIS_DIRECT_REPORTS</t>
        </is>
      </c>
    </row>
    <row r="77">
      <c r="B77" t="inlineStr">
        <is>
          <t>)</t>
        </is>
      </c>
    </row>
    <row r="79">
      <c r="B79" t="inlineStr">
        <is>
          <t>-- Last Edits: 9/23/2024</t>
        </is>
      </c>
    </row>
    <row r="81">
      <c r="B81" t="inlineStr">
        <is>
          <t>, CTE_BASE_3 AS (</t>
        </is>
      </c>
    </row>
    <row r="82">
      <c r="B82" t="inlineStr">
        <is>
          <t xml:space="preserve">    SELECT *</t>
        </is>
      </c>
    </row>
    <row r="83">
      <c r="B83" t="inlineStr">
        <is>
          <t xml:space="preserve">    FROM FLIK_ANALYTICS.CURIOSITY.SURVEYS_COMBINED</t>
        </is>
      </c>
    </row>
    <row r="84">
      <c r="B84" t="inlineStr">
        <is>
          <t xml:space="preserve">    WHERE (UNIT_BUSINESS_PORTFOLIO &lt;&gt; 'Test' or UNIT_BUSINESS_PORTFOLIO is null)  -- Excludes 'test' portfolios but includes 'null' portfolios</t>
        </is>
      </c>
    </row>
    <row r="85">
      <c r="B85" t="inlineStr">
        <is>
          <t xml:space="preserve">    AND SURVEY_ID = 'SV_cBggdZ7uWwWjmgl' -- Include only QA survey</t>
        </is>
      </c>
    </row>
    <row r="86">
      <c r="B86" t="inlineStr">
        <is>
          <t xml:space="preserve">    AND UNIT_SAP_NUMBER NOT IN ('1', '4440', '33940') -- Removes test accounts</t>
        </is>
      </c>
    </row>
    <row r="87">
      <c r="B87" t="inlineStr">
        <is>
          <t xml:space="preserve">    AND RESPONSE_VALID = 'Yes' -- Only valid responses</t>
        </is>
      </c>
    </row>
    <row r="88">
      <c r="B88" t="inlineStr">
        <is>
          <t xml:space="preserve">    AND ISGOLDLISTACTIVE = TRUE -- Only active accounts</t>
        </is>
      </c>
    </row>
    <row r="89">
      <c r="B89" t="inlineStr">
        <is>
          <t xml:space="preserve">    AND DATATYPE = 'Tickets' -- Only tickets</t>
        </is>
      </c>
    </row>
    <row r="90">
      <c r="B90" t="inlineStr">
        <is>
          <t>)</t>
        </is>
      </c>
    </row>
    <row r="92">
      <c r="B92">
        <f t="array" ref="B92">-- QA Monthly Closed Ticket _xludf.Count by SDDR</f>
        <v/>
      </c>
    </row>
    <row r="93">
      <c r="B93" t="inlineStr">
        <is>
          <t>, QA_M6 AS (</t>
        </is>
      </c>
    </row>
    <row r="94">
      <c r="B94" t="inlineStr">
        <is>
          <t xml:space="preserve">    SELECT HIERARCHY_SCOTT_DAVIS_DIRECT_REPORTS AS SCOTT_DAVIS_DIRECT_REPORTS, 6 AS METRIC_ID, YEAR(TICKET_CREATION_DATE_EST) AS YR, MONTH(TICKET_CREATION_DATE_EST) AS MO, COUNT(TICKET_ID) AS STATISTIC</t>
        </is>
      </c>
    </row>
    <row r="95">
      <c r="B95" t="inlineStr">
        <is>
          <t xml:space="preserve">    FROM CTE_BASE_3</t>
        </is>
      </c>
    </row>
    <row r="96">
      <c r="B96" t="inlineStr">
        <is>
          <t xml:space="preserve">    WHERE TICKET_STATUS = 'Closed' -- Only closed tickets</t>
        </is>
      </c>
    </row>
    <row r="97">
      <c r="B97" t="inlineStr">
        <is>
          <t xml:space="preserve">    GROUP BY HIERARCHY_SCOTT_DAVIS_DIRECT_REPORTS, YR, MO</t>
        </is>
      </c>
    </row>
    <row r="98">
      <c r="B98" t="inlineStr">
        <is>
          <t xml:space="preserve">    ORDER BY YR DESC, MO DESC, SCOTT_DAVIS_DIRECT_REPORTS</t>
        </is>
      </c>
    </row>
    <row r="99">
      <c r="B99" t="inlineStr">
        <is>
          <t>)</t>
        </is>
      </c>
    </row>
    <row r="101">
      <c r="B101">
        <f t="array" ref="B101">-- QA Monthly Closed Ticket _xludf.Count by SDDR</f>
        <v/>
      </c>
    </row>
    <row r="102">
      <c r="B102" t="inlineStr">
        <is>
          <t>, QA_M7 AS (</t>
        </is>
      </c>
    </row>
    <row r="103">
      <c r="B103" t="inlineStr">
        <is>
          <t xml:space="preserve">    SELECT HIERARCHY_SCOTT_DAVIS_DIRECT_REPORTS AS SCOTT_DAVIS_DIRECT_REPORTS, 7 AS METRIC_ID, YEAR(TICKET_CREATION_DATE_EST) AS YR, MONTH(TICKET_CREATION_DATE_EST) AS MO, ROUND(AVG(TICKET_DAYS_TO_CLOSE), 2) AS STATISTIC</t>
        </is>
      </c>
    </row>
    <row r="104">
      <c r="B104" t="inlineStr">
        <is>
          <t xml:space="preserve">    FROM CTE_BASE_3</t>
        </is>
      </c>
    </row>
    <row r="105">
      <c r="B105" t="inlineStr">
        <is>
          <t xml:space="preserve">    WHERE TICKET_STATUS = 'Closed' -- Only closed tickets</t>
        </is>
      </c>
    </row>
    <row r="106">
      <c r="B106" t="inlineStr">
        <is>
          <t xml:space="preserve">    GROUP BY HIERARCHY_SCOTT_DAVIS_DIRECT_REPORTS, YR, MO</t>
        </is>
      </c>
    </row>
    <row r="107">
      <c r="B107" t="inlineStr">
        <is>
          <t xml:space="preserve">    ORDER BY YR DESC, MO DESC, SCOTT_DAVIS_DIRECT_REPORTS</t>
        </is>
      </c>
    </row>
    <row r="108">
      <c r="B108" t="inlineStr">
        <is>
          <t>)</t>
        </is>
      </c>
    </row>
    <row r="110">
      <c r="B110">
        <f t="array" ref="B110">-- _xludf.Count of Types of Missed QA Questions by SDDR</f>
        <v/>
      </c>
    </row>
    <row r="111">
      <c r="B111" t="inlineStr">
        <is>
          <t>, QA_M13_M14_M15 AS (</t>
        </is>
      </c>
    </row>
    <row r="112">
      <c r="B112" t="inlineStr">
        <is>
          <t>SELECT HIERARCHY_SCOTT_DAVIS_DIRECT_REPORTS AS SCOTT_DAVIS_DIRECT_REPORTS,</t>
        </is>
      </c>
    </row>
    <row r="113">
      <c r="B113" t="inlineStr">
        <is>
          <t>CASE WHEN QUESTION_RESPONSE LIKE '%(MINOR)%' THEN 13</t>
        </is>
      </c>
    </row>
    <row r="114">
      <c r="B114" t="inlineStr">
        <is>
          <t>WHEN QUESTION_RESPONSE LIKE '%(MAJOR)%' THEN 14</t>
        </is>
      </c>
    </row>
    <row r="115">
      <c r="B115" t="inlineStr">
        <is>
          <t>WHEN QUESTION_RESPONSE LIKE '%(CRITICAL)%' THEN 15</t>
        </is>
      </c>
    </row>
    <row r="116">
      <c r="B116" t="inlineStr">
        <is>
          <t>END AS METRIC_ID, YEAR(AUDIT_DATE) AS YR, MONTH(AUDIT_DATE) AS MO,</t>
        </is>
      </c>
    </row>
    <row r="117">
      <c r="B117" t="inlineStr">
        <is>
          <t>COUNT(METRIC_ID) AS STATISTIC</t>
        </is>
      </c>
    </row>
    <row r="118">
      <c r="B118" t="inlineStr">
        <is>
          <t>FROM FLIK_ANALYTICS.CURIOSITY.SURVEYS_COMBINED</t>
        </is>
      </c>
    </row>
    <row r="119">
      <c r="B119" t="inlineStr">
        <is>
          <t>WHERE (UNIT_BUSINESS_PORTFOLIO &lt;&gt; 'Test' or UNIT_BUSINESS_PORTFOLIO is null)  -- excludes 'test' portfolios but includes 'null' portfolios</t>
        </is>
      </c>
    </row>
    <row r="120">
      <c r="B120" t="inlineStr">
        <is>
          <t>AND SURVEY_ID = 'SV_cBggdZ7uWwWjmgl' -- Include only QA survey</t>
        </is>
      </c>
    </row>
    <row r="121">
      <c r="B121" t="inlineStr">
        <is>
          <t>AND UNIT_SAP_NUMBER NOT IN ('1', '4440', '33940') -- removes test B&amp;I account &amp; Insights test accounts</t>
        </is>
      </c>
    </row>
    <row r="122">
      <c r="B122" t="inlineStr">
        <is>
          <t>AND RESPONSE_VALID = 'Yes' -- Only valid responses</t>
        </is>
      </c>
    </row>
    <row r="123">
      <c r="B123" t="inlineStr">
        <is>
          <t>AND DATATYPE = 'Responses' -- Only responses</t>
        </is>
      </c>
    </row>
    <row r="124">
      <c r="B124" t="inlineStr">
        <is>
          <t>AND QUESTION_TYPE = 'MC' -- Only multiple choice questions</t>
        </is>
      </c>
    </row>
    <row r="125">
      <c r="B125" t="inlineStr">
        <is>
          <t>AND METRIC_ID IS NOT NULL -- Only questions with (MINOR), (MAJOR), or (CRITICAL) in the response</t>
        </is>
      </c>
    </row>
    <row r="126">
      <c r="B126" t="inlineStr">
        <is>
          <t>AND ISGOLDLISTACTIVE = TRUE -- Only active accounts</t>
        </is>
      </c>
    </row>
    <row r="127">
      <c r="B127" t="inlineStr">
        <is>
          <t>AND QUESTION_TEXT &lt;&gt; 'Reason for selecting NO' -- Excludes the 'Reason for selecting NO' question</t>
        </is>
      </c>
    </row>
    <row r="128">
      <c r="B128" t="inlineStr">
        <is>
          <t>GROUP BY HIERARCHY_SCOTT_DAVIS_DIRECT_REPORTS, YR, MO, METRIC_ID</t>
        </is>
      </c>
    </row>
    <row r="129">
      <c r="B129" t="inlineStr">
        <is>
          <t>ORDER BY YR DESC, MO DESC, SCOTT_DAVIS_DIRECT_REPORTS, METRIC_ID</t>
        </is>
      </c>
    </row>
    <row r="130">
      <c r="B130" t="inlineStr">
        <is>
          <t>)</t>
        </is>
      </c>
    </row>
    <row r="132">
      <c r="B132" t="inlineStr">
        <is>
          <t>-- Last Edits: 9/23/2024</t>
        </is>
      </c>
    </row>
    <row r="134">
      <c r="B134">
        <f t="array" ref="B134">-- _xludf.Base Query to pull all QA data relating to failed units</f>
        <v/>
      </c>
    </row>
    <row r="136">
      <c r="B136">
        <f t="array" ref="B136">-- Table of failed QA audits</f>
        <v/>
      </c>
    </row>
    <row r="137">
      <c r="B137" t="inlineStr">
        <is>
          <t>, QA_BASE_FAIL_1 AS (</t>
        </is>
      </c>
    </row>
    <row r="138">
      <c r="B138" t="inlineStr">
        <is>
          <t xml:space="preserve">    SELECT RESPONSE_ID, UNIT_SAP_NUMBER, HIERARCHY_SCOTT_DAVIS_DIRECT_REPORTS AS SCOTT_DAVIS_DIRECT_REPORTS, YEAR(AUDIT_DATE) AS YR, MONTH(AUDIT_DATE) AS MO,</t>
        </is>
      </c>
    </row>
    <row r="139">
      <c r="B139" t="inlineStr">
        <is>
          <t xml:space="preserve">    ROUND(AVG(CATEGORY_SCORE),2) AS SCORE,</t>
        </is>
      </c>
    </row>
    <row r="140">
      <c r="B140" t="inlineStr">
        <is>
          <t xml:space="preserve">    CASE WHEN SCORE &lt; 90 THEN 'FAIL'</t>
        </is>
      </c>
    </row>
    <row r="141">
      <c r="B141" t="inlineStr">
        <is>
          <t xml:space="preserve">    ELSE 'PASS'</t>
        </is>
      </c>
    </row>
    <row r="142">
      <c r="B142" t="inlineStr">
        <is>
          <t xml:space="preserve">    END AS "PASS_FAIL"</t>
        </is>
      </c>
    </row>
    <row r="143">
      <c r="B143" t="inlineStr">
        <is>
          <t xml:space="preserve">    FROM FLIK_ANALYTICS.CURIOSITY.SURVEYS_COMBINED</t>
        </is>
      </c>
    </row>
    <row r="144">
      <c r="B144" t="inlineStr">
        <is>
          <t xml:space="preserve">    WHERE (UNIT_BUSINESS_PORTFOLIO &lt;&gt; 'Test' or UNIT_BUSINESS_PORTFOLIO is null)  -- Excludes 'test' portfolios but includes 'null' portfolios</t>
        </is>
      </c>
    </row>
    <row r="145">
      <c r="B145" t="inlineStr">
        <is>
          <t xml:space="preserve">    AND SURVEY_ID = 'SV_cBggdZ7uWwWjmgl' -- Include only QA survey</t>
        </is>
      </c>
    </row>
    <row r="146">
      <c r="B146" t="inlineStr">
        <is>
          <t xml:space="preserve">    AND UNIT_SAP_NUMBER NOT IN ('1', '4440', '33940') -- Removes test accounts</t>
        </is>
      </c>
    </row>
    <row r="147">
      <c r="B147" t="inlineStr">
        <is>
          <t xml:space="preserve">    AND RESPONSE_VALID = 'Yes' -- Only valid responses</t>
        </is>
      </c>
    </row>
    <row r="148">
      <c r="B148" t="inlineStr">
        <is>
          <t xml:space="preserve">    AND ISGOLDLISTACTIVE = TRUE -- Only active accounts</t>
        </is>
      </c>
    </row>
    <row r="149">
      <c r="B149" t="inlineStr">
        <is>
          <t xml:space="preserve">    AND CATEGORY = 'Total Score' AND CATEGORY_SCORE_ID = 'PercentScore' -- Only total score</t>
        </is>
      </c>
    </row>
    <row r="150">
      <c r="B150" t="inlineStr">
        <is>
          <t xml:space="preserve">    GROUP BY RESPONSE_ID, UNIT_SAP_NUMBER, HIERARCHY_SCOTT_DAVIS_DIRECT_REPORTS, YR, MO</t>
        </is>
      </c>
    </row>
    <row r="151">
      <c r="B151" t="inlineStr">
        <is>
          <t xml:space="preserve">    ORDER BY YR DESC, MO DESC, HIERARCHY_SCOTT_DAVIS_DIRECT_REPORTS</t>
        </is>
      </c>
    </row>
    <row r="153">
      <c r="B153" t="inlineStr">
        <is>
          <t>)</t>
        </is>
      </c>
    </row>
    <row r="155">
      <c r="B155" t="inlineStr">
        <is>
          <t>, QA_BASE_TICKETS AS (</t>
        </is>
      </c>
    </row>
    <row r="156">
      <c r="B156" t="inlineStr">
        <is>
          <t>SELECT HIERARCHY_SCOTT_DAVIS_DIRECT_REPORTS AS SCOTT_DAVIS_DIRECT_REPORTS, UNIT_SAP_NUMBER, YEAR(TICKET_CREATION_DATE_EST) AS YR, MONTH(TICKET_CREATION_DATE_EST) AS MO, COUNT(TICKET_ID) AS CLOSED_TICKETS</t>
        </is>
      </c>
    </row>
    <row r="157">
      <c r="B157" t="inlineStr">
        <is>
          <t>FROM FLIK_ANALYTICS.CURIOSITY.SURVEYS_COMBINED</t>
        </is>
      </c>
    </row>
    <row r="158">
      <c r="B158" t="inlineStr">
        <is>
          <t>WHERE (UNIT_BUSINESS_PORTFOLIO &lt;&gt; 'Test' or UNIT_BUSINESS_PORTFOLIO is null)  -- Excludes 'test' portfolios but includes 'null' portfolios</t>
        </is>
      </c>
    </row>
    <row r="159">
      <c r="B159" t="inlineStr">
        <is>
          <t>AND SURVEY_ID = 'SV_cBggdZ7uWwWjmgl' -- Include only QA survey</t>
        </is>
      </c>
    </row>
    <row r="160">
      <c r="B160" t="inlineStr">
        <is>
          <t>AND UNIT_SAP_NUMBER NOT IN ('1', '4440', '33940') -- Removes test accounts</t>
        </is>
      </c>
    </row>
    <row r="161">
      <c r="B161" t="inlineStr">
        <is>
          <t>AND RESPONSE_VALID = 'Yes' -- Only valid responses</t>
        </is>
      </c>
    </row>
    <row r="162">
      <c r="B162" t="inlineStr">
        <is>
          <t>AND ISGOLDLISTACTIVE = TRUE -- Only active accounts</t>
        </is>
      </c>
    </row>
    <row r="163">
      <c r="B163" t="inlineStr">
        <is>
          <t>AND DATATYPE = 'Tickets' -- Only tickets</t>
        </is>
      </c>
    </row>
    <row r="164">
      <c r="B164" t="inlineStr">
        <is>
          <t>AND TICKET_STATUS = 'Closed' -- Only closed tickets</t>
        </is>
      </c>
    </row>
    <row r="165">
      <c r="B165" t="inlineStr">
        <is>
          <t>GROUP BY HIERARCHY_SCOTT_DAVIS_DIRECT_REPORTS, UNIT_SAP_NUMBER, YR, MO</t>
        </is>
      </c>
    </row>
    <row r="166">
      <c r="B166" t="inlineStr">
        <is>
          <t>ORDER BY YR DESC, MO DESC, SCOTT_DAVIS_DIRECT_REPORTS</t>
        </is>
      </c>
    </row>
    <row r="167">
      <c r="B167" t="inlineStr">
        <is>
          <t>)</t>
        </is>
      </c>
    </row>
    <row r="168">
      <c r="B168">
        <f t="array" ref="B168">-- _xludf.Count of Closed Tickets from failed audits</f>
        <v/>
      </c>
    </row>
    <row r="169">
      <c r="B169" t="inlineStr">
        <is>
          <t>, QA_M8 AS (</t>
        </is>
      </c>
    </row>
    <row r="170">
      <c r="B170" t="inlineStr">
        <is>
          <t>SELECT a.SCOTT_DAVIS_DIRECT_REPORTS,8 AS METRIC_ID, a.YR, a.MO, CASE WHEN SUM(b.CLOSED_TICKETS) IS NULL THEN 0 ELSE SUM(b.CLOSED_TICKETS) END AS STATISTIC</t>
        </is>
      </c>
    </row>
    <row r="171">
      <c r="B171" t="inlineStr">
        <is>
          <t>FROM (SELECT * FROM QA_BASE_FAIL_1 WHERE PASS_FAIL = 'FAIL') a</t>
        </is>
      </c>
    </row>
    <row r="172">
      <c r="B172" t="inlineStr">
        <is>
          <t>LEFT JOIN QA_BASE_TICKETS b</t>
        </is>
      </c>
    </row>
    <row r="173">
      <c r="B173" t="inlineStr">
        <is>
          <t>ON a.UNIT_SAP_NUMBER = b.UNIT_SAP_NUMBER</t>
        </is>
      </c>
    </row>
    <row r="174">
      <c r="B174" t="inlineStr">
        <is>
          <t>AND a.YR = b.YR</t>
        </is>
      </c>
    </row>
    <row r="175">
      <c r="B175" t="inlineStr">
        <is>
          <t>AND a.MO = b.MO</t>
        </is>
      </c>
    </row>
    <row r="176">
      <c r="B176" t="inlineStr">
        <is>
          <t>GROUP BY ALL</t>
        </is>
      </c>
    </row>
    <row r="177">
      <c r="B177" t="inlineStr">
        <is>
          <t>ORDER BY a.YR DESC, a.MO DESC, a.SCOTT_DAVIS_DIRECT_REPORTS</t>
        </is>
      </c>
    </row>
    <row r="178">
      <c r="B178" t="inlineStr">
        <is>
          <t>)</t>
        </is>
      </c>
    </row>
    <row r="181">
      <c r="B181" t="inlineStr">
        <is>
          <t>, QA_BASE_TICKETS_TIME AS (</t>
        </is>
      </c>
    </row>
    <row r="182">
      <c r="B182" t="inlineStr">
        <is>
          <t>SELECT HIERARCHY_SCOTT_DAVIS_DIRECT_REPORTS AS SCOTT_DAVIS_DIRECT_REPORTS,RESPONSE_ID, UNIT_SAP_NUMBER, YEAR(TICKET_CREATION_DATE_EST) AS YR, MONTH(TICKET_CREATION_DATE_EST) AS MO, TICKET_DAYS_TO_CLOSE</t>
        </is>
      </c>
    </row>
    <row r="183">
      <c r="B183" t="inlineStr">
        <is>
          <t>FROM FLIK_ANALYTICS.CURIOSITY.SURVEYS_COMBINED</t>
        </is>
      </c>
    </row>
    <row r="184">
      <c r="B184" t="inlineStr">
        <is>
          <t>WHERE (UNIT_BUSINESS_PORTFOLIO &lt;&gt; 'Test' or UNIT_BUSINESS_PORTFOLIO is null)  -- Excludes 'test' portfolios but includes 'null' portfolios</t>
        </is>
      </c>
    </row>
    <row r="185">
      <c r="B185" t="inlineStr">
        <is>
          <t>AND SURVEY_ID = 'SV_cBggdZ7uWwWjmgl' -- Include only QA survey</t>
        </is>
      </c>
    </row>
    <row r="186">
      <c r="B186" t="inlineStr">
        <is>
          <t>AND UNIT_SAP_NUMBER NOT IN ('1', '4440', '33940') -- Removes test accounts</t>
        </is>
      </c>
    </row>
    <row r="187">
      <c r="B187" t="inlineStr">
        <is>
          <t>AND RESPONSE_VALID = 'Yes' -- Only valid responses</t>
        </is>
      </c>
    </row>
    <row r="188">
      <c r="B188" t="inlineStr">
        <is>
          <t>AND ISGOLDLISTACTIVE = TRUE -- Only active accounts</t>
        </is>
      </c>
    </row>
    <row r="189">
      <c r="B189" t="inlineStr">
        <is>
          <t>AND DATATYPE = 'Tickets' -- Only tickets</t>
        </is>
      </c>
    </row>
    <row r="190">
      <c r="B190" t="inlineStr">
        <is>
          <t>AND TICKET_STATUS = 'Closed' -- Only closed tickets</t>
        </is>
      </c>
    </row>
    <row r="191">
      <c r="B191" t="inlineStr">
        <is>
          <t>ORDER BY YR DESC, MO DESC, SCOTT_DAVIS_DIRECT_REPORTS</t>
        </is>
      </c>
    </row>
    <row r="192">
      <c r="B192" t="inlineStr">
        <is>
          <t>)</t>
        </is>
      </c>
    </row>
    <row r="193">
      <c r="B193">
        <f t="array" ref="B193">-- _xludf.Average _xludf.Days to Closed Tickets from failed audits</f>
        <v/>
      </c>
    </row>
    <row r="194">
      <c r="B194" t="inlineStr">
        <is>
          <t>, QA_M9 AS (</t>
        </is>
      </c>
    </row>
    <row r="195">
      <c r="B195" t="inlineStr">
        <is>
          <t>SELECT a.SCOTT_DAVIS_DIRECT_REPORTS,9 AS METRIC_ID, a.YR, a.MO, CASE WHEN ROUND(AVG(b.TICKET_DAYS_TO_CLOSE), 2) IS NULL THEN 0 ELSE ROUND(AVG(b.TICKET_DAYS_TO_CLOSE), 2) END AS STATISTIC</t>
        </is>
      </c>
    </row>
    <row r="196">
      <c r="B196" t="inlineStr">
        <is>
          <t>FROM (SELECT * FROM QA_BASE_FAIL_1 WHERE PASS_FAIL = 'FAIL') a</t>
        </is>
      </c>
    </row>
    <row r="197">
      <c r="B197" t="inlineStr">
        <is>
          <t>LEFT JOIN QA_BASE_TICKETS_TIME b</t>
        </is>
      </c>
    </row>
    <row r="198">
      <c r="B198" t="inlineStr">
        <is>
          <t>ON a.RESPONSE_ID = b.RESPONSE_ID</t>
        </is>
      </c>
    </row>
    <row r="199">
      <c r="B199" t="inlineStr">
        <is>
          <t>AND a.UNIT_SAP_NUMBER = b.UNIT_SAP_NUMBER</t>
        </is>
      </c>
    </row>
    <row r="200">
      <c r="B200" t="inlineStr">
        <is>
          <t>AND a.YR = b.YR</t>
        </is>
      </c>
    </row>
    <row r="201">
      <c r="B201" t="inlineStr">
        <is>
          <t>AND a.MO = b.MO</t>
        </is>
      </c>
    </row>
    <row r="202">
      <c r="B202" t="inlineStr">
        <is>
          <t>GROUP BY ALL</t>
        </is>
      </c>
    </row>
    <row r="203">
      <c r="B203" t="inlineStr">
        <is>
          <t>ORDER BY a.YR DESC, a.MO DESC, a.SCOTT_DAVIS_DIRECT_REPORTS</t>
        </is>
      </c>
    </row>
    <row r="204">
      <c r="B204" t="inlineStr">
        <is>
          <t>)</t>
        </is>
      </c>
    </row>
    <row r="206">
      <c r="B206">
        <f t="array" ref="B206">-- _xludf.Count of Missed QA Questions from failed audits</f>
        <v/>
      </c>
    </row>
    <row r="207">
      <c r="B207" t="inlineStr">
        <is>
          <t>, QA_M10_M11_M12 AS (</t>
        </is>
      </c>
    </row>
    <row r="208">
      <c r="B208" t="inlineStr">
        <is>
          <t>SELECT HIERARCHY_SCOTT_DAVIS_DIRECT_REPORTS AS SCOTT_DAVIS_DIRECT_REPORTS,</t>
        </is>
      </c>
    </row>
    <row r="209">
      <c r="B209" t="inlineStr">
        <is>
          <t>CASE WHEN QUESTION_RESPONSE LIKE '%(MINOR)%' THEN 10</t>
        </is>
      </c>
    </row>
    <row r="210">
      <c r="B210" t="inlineStr">
        <is>
          <t>WHEN QUESTION_RESPONSE LIKE '%(MAJOR)%' THEN 11</t>
        </is>
      </c>
    </row>
    <row r="211">
      <c r="B211" t="inlineStr">
        <is>
          <t>WHEN QUESTION_RESPONSE LIKE '%(CRITICAL)%' THEN 12</t>
        </is>
      </c>
    </row>
    <row r="212">
      <c r="B212" t="inlineStr">
        <is>
          <t>END AS METRIC_ID, YEAR(AUDIT_DATE) AS YR, MONTH(AUDIT_DATE) AS MO,</t>
        </is>
      </c>
    </row>
    <row r="213">
      <c r="B213" t="inlineStr">
        <is>
          <t>COUNT(METRIC_ID) AS STATISTIC</t>
        </is>
      </c>
    </row>
    <row r="214">
      <c r="B214" t="inlineStr">
        <is>
          <t>FROM FLIK_ANALYTICS.CURIOSITY.SURVEYS_COMBINED</t>
        </is>
      </c>
    </row>
    <row r="215">
      <c r="B215" t="inlineStr">
        <is>
          <t>WHERE (UNIT_BUSINESS_PORTFOLIO &lt;&gt; 'Test' or UNIT_BUSINESS_PORTFOLIO is null)  -- excludes 'test' portfolios but includes 'null' portfolios</t>
        </is>
      </c>
    </row>
    <row r="216">
      <c r="B216" t="inlineStr">
        <is>
          <t>AND SURVEY_ID = 'SV_cBggdZ7uWwWjmgl' -- Include only QA survey</t>
        </is>
      </c>
    </row>
    <row r="217">
      <c r="B217" t="inlineStr">
        <is>
          <t>AND UNIT_SAP_NUMBER NOT IN ('1', '4440', '33940') -- removes test B&amp;I account &amp; Insights test accounts</t>
        </is>
      </c>
    </row>
    <row r="218">
      <c r="B218" t="inlineStr">
        <is>
          <t>AND RESPONSE_ID IN (SELECT RESPONSE_ID FROM QA_BASE_FAIL_1 WHERE PASS_FAIL = 'FAIL') -- Only failed audits</t>
        </is>
      </c>
    </row>
    <row r="219">
      <c r="B219" t="inlineStr">
        <is>
          <t>AND RESPONSE_VALID = 'Yes' -- Only valid responses</t>
        </is>
      </c>
    </row>
    <row r="220">
      <c r="B220" t="inlineStr">
        <is>
          <t>AND DATATYPE = 'Responses' -- Only responses</t>
        </is>
      </c>
    </row>
    <row r="221">
      <c r="B221" t="inlineStr">
        <is>
          <t>AND QUESTION_TYPE = 'MC' -- Only multiple choice questions</t>
        </is>
      </c>
    </row>
    <row r="222">
      <c r="B222" t="inlineStr">
        <is>
          <t>AND METRIC_ID IS NOT NULL -- Only questions with (MINOR), (MAJOR), or (CRITICAL) in the response</t>
        </is>
      </c>
    </row>
    <row r="223">
      <c r="B223" t="inlineStr">
        <is>
          <t>AND ISGOLDLISTACTIVE = TRUE -- Only active accounts</t>
        </is>
      </c>
    </row>
    <row r="224">
      <c r="B224" t="inlineStr">
        <is>
          <t>AND QUESTION_TEXT &lt;&gt; 'Reason for selecting NO' -- Excludes the 'Reason for selecting NO' question</t>
        </is>
      </c>
    </row>
    <row r="225">
      <c r="B225" t="inlineStr">
        <is>
          <t>GROUP BY HIERARCHY_SCOTT_DAVIS_DIRECT_REPORTS, YR, MO, METRIC_ID</t>
        </is>
      </c>
    </row>
    <row r="226">
      <c r="B226" t="inlineStr">
        <is>
          <t>ORDER BY YR DESC, MO DESC, SCOTT_DAVIS_DIRECT_REPORTS, METRIC_ID</t>
        </is>
      </c>
    </row>
    <row r="227">
      <c r="B227" t="inlineStr">
        <is>
          <t>)</t>
        </is>
      </c>
    </row>
    <row r="229">
      <c r="B229" t="inlineStr">
        <is>
          <t>, QA_M16 AS (</t>
        </is>
      </c>
    </row>
    <row r="230">
      <c r="B230">
        <f t="array" ref="B230">-- Purpose: This Query is used to pull the _xludf.Count of open Tickets _xludf.for the QA team.</f>
        <v/>
      </c>
    </row>
    <row r="231">
      <c r="B231" t="inlineStr">
        <is>
          <t>SELECT HIERARCHY_SCOTT_DAVIS_DIRECT_REPORTS AS SCOTT_DAVIS_DIRECT_REPORTS,16 AS METRIC_ID, YEAR(TICKET_CREATION_DATE_EST) AS YR, MONTH(TICKET_CREATION_DATE_EST) AS MO,</t>
        </is>
      </c>
    </row>
    <row r="232">
      <c r="B232" t="inlineStr">
        <is>
          <t xml:space="preserve"> COUNT(TICKET_ID) AS STATISTIC</t>
        </is>
      </c>
    </row>
    <row r="233">
      <c r="B233" t="inlineStr">
        <is>
          <t xml:space="preserve">FROM FLIK_ANALYTICS.CURIOSITY.SURVEYS_COMBINED </t>
        </is>
      </c>
    </row>
    <row r="234">
      <c r="B234" t="inlineStr">
        <is>
          <t>WHERE (UNIT_BUSINESS_PORTFOLIO &lt;&gt; 'Test' or UNIT_BUSINESS_PORTFOLIO is null)  -- excludes 'test' portfolios but includes 'null' portfolios</t>
        </is>
      </c>
    </row>
    <row r="235">
      <c r="B235" t="inlineStr">
        <is>
          <t>AND SURVEY_ID = 'SV_cBggdZ7uWwWjmgl' -- include only QA survey</t>
        </is>
      </c>
    </row>
    <row r="236">
      <c r="B236" t="inlineStr">
        <is>
          <t>AND UNIT_SAP_NUMBER NOT IN ('1', '4440', '33940') -- removes test B&amp;I account &amp; Insights test accounts</t>
        </is>
      </c>
    </row>
    <row r="237">
      <c r="B237" t="inlineStr">
        <is>
          <t>AND RESPONSE_VALID = 'Yes' -- only valid responses</t>
        </is>
      </c>
    </row>
    <row r="238">
      <c r="B238" t="inlineStr">
        <is>
          <t>AND DATATYPE = 'Tickets' -- only tickets</t>
        </is>
      </c>
    </row>
    <row r="239">
      <c r="B239" t="inlineStr">
        <is>
          <t>AND TICKET_STATUS = 'Open' -- only open tickets</t>
        </is>
      </c>
    </row>
    <row r="240">
      <c r="B240" t="inlineStr">
        <is>
          <t>AND ISGOLDLISTACTIVE = TRUE -- only active accounts</t>
        </is>
      </c>
    </row>
    <row r="241">
      <c r="B241" t="inlineStr">
        <is>
          <t>AND SCOTT_DAVIS_DIRECT_REPORTS IS NOT NULL -- only non-null SDDR</t>
        </is>
      </c>
    </row>
    <row r="242">
      <c r="B242" t="inlineStr">
        <is>
          <t>AND SCOTT_DAVIS_DIRECT_REPORTS &lt;&gt; '' -- only non-blank SDDR</t>
        </is>
      </c>
    </row>
    <row r="243">
      <c r="B243" t="inlineStr">
        <is>
          <t>GROUP BY SCOTT_DAVIS_DIRECT_REPORTS, YR, MO</t>
        </is>
      </c>
    </row>
    <row r="244">
      <c r="B244" t="inlineStr">
        <is>
          <t>ORDER BY YR DESC, MO DESC, SCOTT_DAVIS_DIRECT_REPORTS</t>
        </is>
      </c>
    </row>
    <row r="245">
      <c r="B245" t="inlineStr">
        <is>
          <t>)</t>
        </is>
      </c>
    </row>
    <row r="248">
      <c r="B248">
        <f t="array" ref="B248">-- Description: This script is used to get the list of active VOC units that participated in LETS TALK FLIK</f>
        <v/>
      </c>
    </row>
    <row r="250">
      <c r="B250">
        <f t="array" ref="B250">-- get list of active VOC units that participated in LETS TALK FLIK</f>
        <v/>
      </c>
    </row>
    <row r="251">
      <c r="B251" t="inlineStr">
        <is>
          <t>, BASE_VOC AS (</t>
        </is>
      </c>
    </row>
    <row r="252">
      <c r="B252" t="inlineStr">
        <is>
          <t>SELECT b.unit_name, b.ext_ref,a.PARTICIPATES_IN_LETS_TALK_FLIK, a.scott_davis_direct_reports</t>
        </is>
      </c>
    </row>
    <row r="253">
      <c r="B253" t="inlineStr">
        <is>
          <t>FROM FLIK_ANALYTICS.DIM.GOLDLIST a</t>
        </is>
      </c>
    </row>
    <row r="254">
      <c r="B254" t="inlineStr">
        <is>
          <t>RIGHT JOIN FLIK_INTERMEDIATE.FIVETRAN.INT_FLIK_FIVETRAN__GOLDLIST_ACTIVE_UNITS b</t>
        </is>
      </c>
    </row>
    <row r="255">
      <c r="B255" t="inlineStr">
        <is>
          <t>ON a.extref = b.ext_ref</t>
        </is>
      </c>
    </row>
    <row r="256">
      <c r="B256" t="inlineStr">
        <is>
          <t>WHERE lower(a.PARTICIPATES_IN_LETS_TALK_FLIK) NOT IN ('no', 'test')</t>
        </is>
      </c>
    </row>
    <row r="257">
      <c r="B257" t="inlineStr">
        <is>
          <t>AND b.ext_ref NOT IN ('1', '4440', '33940', '5')</t>
        </is>
      </c>
    </row>
    <row r="259">
      <c r="B259">
        <f t="array" ref="B259">-- _xludf.Count of Monthly VOC Responses by SDDR</f>
        <v/>
      </c>
    </row>
    <row r="260">
      <c r="B260" t="inlineStr">
        <is>
          <t>), VOC_M17 AS (</t>
        </is>
      </c>
    </row>
    <row r="261">
      <c r="B261" t="inlineStr">
        <is>
          <t>SELECT HIERARCHY_SCOTT_DAVIS_DIRECT_REPORTS AS SCOTT_DAVIS_DIRECT_REPORTS, 17 AS METRIC_ID, YEAR(AUDIT_DATE) AS YR, MONTH(AUDIT_DATE) AS MO, COUNT(DISTINCT RESPONSE_ID) AS STATISTIC</t>
        </is>
      </c>
    </row>
    <row r="262">
      <c r="B262" t="inlineStr">
        <is>
          <t>FROM FLIK_ANALYTICS.CURIOSITY.SURVEYS_COMBINED</t>
        </is>
      </c>
    </row>
    <row r="263">
      <c r="B263" t="inlineStr">
        <is>
          <t>WHERE (UNIT_BUSINESS_PORTFOLIO &lt;&gt; 'Test' OR UNIT_BUSINESS_PORTFOLIO is null)  -- removes test B&amp;I account &amp; Insights test accounts</t>
        </is>
      </c>
    </row>
    <row r="264">
      <c r="B264" t="inlineStr">
        <is>
          <t>AND DATATYPE = 'Responses' -- only responses</t>
        </is>
      </c>
    </row>
    <row r="265">
      <c r="B265" t="inlineStr">
        <is>
          <t>AND SURVEY_NAME ILIKE '%voc%' -- only VOC surveys</t>
        </is>
      </c>
    </row>
    <row r="266">
      <c r="B266" t="inlineStr">
        <is>
          <t>AND UNIT_SAP_NUMBER NOT IN ('1', '4440', '33940') -- removes test B&amp;I account &amp; Insights test accounts</t>
        </is>
      </c>
    </row>
    <row r="267">
      <c r="B267" t="inlineStr">
        <is>
          <t>AND RESPONSE_VALID = 'Yes' -- only valid responses</t>
        </is>
      </c>
    </row>
    <row r="268">
      <c r="B268" t="inlineStr">
        <is>
          <t>AND ISGOLDLISTACTIVE = TRUE -- only active units</t>
        </is>
      </c>
    </row>
    <row r="269">
      <c r="B269" t="inlineStr">
        <is>
          <t>AND UNIT_SAP_NUMBER IN (SELECT ext_ref FROM BASE_VOC) -- only units that participated in LETS TALK FLIK</t>
        </is>
      </c>
    </row>
    <row r="270">
      <c r="B270" t="inlineStr">
        <is>
          <t>AND HIERARCHY_SCOTT_DAVIS_DIRECT_REPORTS IS NOT NULL -- only responses with a SDDR</t>
        </is>
      </c>
    </row>
    <row r="271">
      <c r="B271" t="inlineStr">
        <is>
          <t>GROUP BY SCOTT_DAVIS_DIRECT_REPORTS, YR, MO</t>
        </is>
      </c>
    </row>
    <row r="272">
      <c r="B272" t="inlineStr">
        <is>
          <t>ORDER BY YR DESC, MO DESC, SCOTT_DAVIS_DIRECT_REPORTS</t>
        </is>
      </c>
    </row>
    <row r="273">
      <c r="B273" t="inlineStr">
        <is>
          <t>)</t>
        </is>
      </c>
    </row>
    <row r="275">
      <c r="B275" t="inlineStr">
        <is>
          <t>, CTE_AI AS (</t>
        </is>
      </c>
    </row>
    <row r="276">
      <c r="B276" t="inlineStr">
        <is>
          <t xml:space="preserve">SELECT a.RESPONSE_ID, a.QUESTION_TEXT, a.QUESTION_RESPONSE,  a.UNIT_SAP_NUMBER, b.UNIT_NAME, b.SCOTT_DAVIS_DIRECT_REPORTS, a.FULL_RECORDED_DATE, ROUND(AVG(a.SENTIMENT), 2) AS AVG_SENTIMENT, </t>
        </is>
      </c>
    </row>
    <row r="277">
      <c r="B277" t="inlineStr">
        <is>
          <t>CASE WHEN AVG_SENTIMENT &lt;= 2.33 AND AVG_SENTIMENT &gt;= 1 THEN 'Negative'</t>
        </is>
      </c>
    </row>
    <row r="278">
      <c r="B278" t="inlineStr">
        <is>
          <t>WHEN AVG_SENTIMENT &gt; 2.33 AND AVG_SENTIMENT &lt; 3.67 THEN 'Neutral'</t>
        </is>
      </c>
    </row>
    <row r="279">
      <c r="B279" t="inlineStr">
        <is>
          <t xml:space="preserve">WHEN AVG_SENTIMENT &lt;= 5 AND AVG_SENTIMENT &gt;= 3.67 THEN 'Positive' </t>
        </is>
      </c>
    </row>
    <row r="280">
      <c r="B280" t="inlineStr">
        <is>
          <t>END AS SENTIMENT_LABEL</t>
        </is>
      </c>
    </row>
    <row r="281">
      <c r="B281" t="inlineStr">
        <is>
          <t>FROM FLIK_INTERMEDIATE.DATA_SCIENCE.FLIK_DATA_SCIENCE__FLIK_VOC_COMMENTS_CATEGORIES a</t>
        </is>
      </c>
    </row>
    <row r="282">
      <c r="B282" t="inlineStr">
        <is>
          <t>LEFT JOIN BASE_VOC b</t>
        </is>
      </c>
    </row>
    <row r="283">
      <c r="B283" t="inlineStr">
        <is>
          <t>ON a.UNIT_SAP_NUMBER = b.EXT_REF</t>
        </is>
      </c>
    </row>
    <row r="284">
      <c r="B284" t="inlineStr">
        <is>
          <t>GROUP BY  a.RESPONSE_ID, a.QUESTION_TEXT, a.QUESTION_RESPONSE,  a.UNIT_SAP_NUMBER, b.UNIT_NAME, b.SCOTT_DAVIS_DIRECT_REPORTS, a.FULL_RECORDED_DATE</t>
        </is>
      </c>
    </row>
    <row r="286">
      <c r="B286">
        <f t="array" ref="B286">-- _xludf.Count of all AI Sentiment Comment by SDDR</f>
        <v/>
      </c>
    </row>
    <row r="287">
      <c r="B287" t="inlineStr">
        <is>
          <t>), VOC_AI_M18 AS (</t>
        </is>
      </c>
    </row>
    <row r="288">
      <c r="B288" t="inlineStr">
        <is>
          <t>SELECT SCOTT_DAVIS_DIRECT_REPORTS, 18 AS METRIC_ID, YEAR(FULL_RECORDED_DATE) AS YR, MONTH(FULL_RECORDED_DATE) AS MO, COUNT(*) AS STATISTIC</t>
        </is>
      </c>
    </row>
    <row r="289">
      <c r="B289" t="inlineStr">
        <is>
          <t>FROM CTE_AI</t>
        </is>
      </c>
    </row>
    <row r="290">
      <c r="B290" t="inlineStr">
        <is>
          <t>WHERE SCOTT_DAVIS_DIRECT_REPORTS IS NOT NULL</t>
        </is>
      </c>
    </row>
    <row r="291">
      <c r="B291" t="inlineStr">
        <is>
          <t>GROUP BY SCOTT_DAVIS_DIRECT_REPORTS, YR, MO</t>
        </is>
      </c>
    </row>
    <row r="292">
      <c r="B292" t="inlineStr">
        <is>
          <t>ORDER BY YR DESC, MO DESC, SCOTT_DAVIS_DIRECT_REPORTS</t>
        </is>
      </c>
    </row>
    <row r="293">
      <c r="B293" t="inlineStr">
        <is>
          <t>)</t>
        </is>
      </c>
    </row>
    <row r="295">
      <c r="B295">
        <f t="array" ref="B295">-- Does _xludf.not include Sari Feltman at the moment</f>
        <v/>
      </c>
    </row>
    <row r="296">
      <c r="B296">
        <f t="array" ref="B296">-- _xludf.Count of each AI Sentiment by SDDR</f>
        <v/>
      </c>
    </row>
    <row r="297">
      <c r="B297" t="inlineStr">
        <is>
          <t>, VOC_AI_M19_M21 AS (</t>
        </is>
      </c>
    </row>
    <row r="298">
      <c r="B298" t="inlineStr">
        <is>
          <t>SELECT SCOTT_DAVIS_DIRECT_REPORTS, CASE WHEN SENTIMENT_LABEL = 'Negative' THEN 20</t>
        </is>
      </c>
    </row>
    <row r="299">
      <c r="B299" t="inlineStr">
        <is>
          <t>WHEN SENTIMENT_LABEL = 'Neutral' THEN 21</t>
        </is>
      </c>
    </row>
    <row r="300">
      <c r="B300" t="inlineStr">
        <is>
          <t>WHEN SENTIMENT_LABEL = 'Positive' THEN 19</t>
        </is>
      </c>
    </row>
    <row r="301">
      <c r="B301" t="inlineStr">
        <is>
          <t>END AS METRIC_ID, YEAR(FULL_RECORDED_DATE) AS YR, MONTH(FULL_RECORDED_DATE) AS MO, COUNT(*) AS STATISTIC</t>
        </is>
      </c>
    </row>
    <row r="302">
      <c r="B302" t="inlineStr">
        <is>
          <t>FROM CTE_AI</t>
        </is>
      </c>
    </row>
    <row r="303">
      <c r="B303" t="inlineStr">
        <is>
          <t>WHERE SCOTT_DAVIS_DIRECT_REPORTS IS NOT NULL</t>
        </is>
      </c>
    </row>
    <row r="304">
      <c r="B304" t="inlineStr">
        <is>
          <t>GROUP BY SCOTT_DAVIS_DIRECT_REPORTS, YR, MO, SENTIMENT_LABEL</t>
        </is>
      </c>
    </row>
    <row r="305">
      <c r="B305" t="inlineStr">
        <is>
          <t>ORDER BY YR DESC, MO DESC, SCOTT_DAVIS_DIRECT_REPORTS, METRIC_ID ASC</t>
        </is>
      </c>
    </row>
    <row r="306">
      <c r="B306" t="inlineStr">
        <is>
          <t>)</t>
        </is>
      </c>
    </row>
    <row r="307">
      <c r="B307">
        <f t="array" ref="B307">-- Percentage of each AI Sentiment by SDDR</f>
        <v/>
      </c>
    </row>
    <row r="308">
      <c r="B308" t="inlineStr">
        <is>
          <t>, VOC_AI_M22_M24 AS (</t>
        </is>
      </c>
    </row>
    <row r="309">
      <c r="B309" t="inlineStr">
        <is>
          <t>SELECT SCOTT_DAVIS_DIRECT_REPORTS, CASE WHEN SENTIMENT_LABEL = 'Negative' THEN 23</t>
        </is>
      </c>
    </row>
    <row r="310">
      <c r="B310" t="inlineStr">
        <is>
          <t>WHEN SENTIMENT_LABEL = 'Neutral' THEN 24</t>
        </is>
      </c>
    </row>
    <row r="311">
      <c r="B311" t="inlineStr">
        <is>
          <t>WHEN SENTIMENT_LABEL = 'Positive' THEN 22</t>
        </is>
      </c>
    </row>
    <row r="312">
      <c r="B312" t="inlineStr">
        <is>
          <t>END AS METRIC_ID, YEAR(FULL_RECORDED_DATE) AS YR, MONTH(FULL_RECORDED_DATE) AS MO,</t>
        </is>
      </c>
    </row>
    <row r="313">
      <c r="B313" t="inlineStr">
        <is>
          <t>(COUNT(QUESTION_RESPONSE)) / SUM(COUNT( QUESTION_RESPONSE)) OVER (PARTITION BY SCOTT_DAVIS_DIRECT_REPORTS, YR, MO) AS STATISTIC</t>
        </is>
      </c>
    </row>
    <row r="314">
      <c r="B314" t="inlineStr">
        <is>
          <t>FROM CTE_AI</t>
        </is>
      </c>
    </row>
    <row r="315">
      <c r="B315" t="inlineStr">
        <is>
          <t>WHERE SCOTT_DAVIS_DIRECT_REPORTS IS NOT NULL</t>
        </is>
      </c>
    </row>
    <row r="316">
      <c r="B316" t="inlineStr">
        <is>
          <t>GROUP BY SCOTT_DAVIS_DIRECT_REPORTS, YR, MO, SENTIMENT_LABEL</t>
        </is>
      </c>
    </row>
    <row r="317">
      <c r="B317" t="inlineStr">
        <is>
          <t>ORDER BY YR DESC, MO DESC, SCOTT_DAVIS_DIRECT_REPORTS, METRIC_ID ASC</t>
        </is>
      </c>
    </row>
    <row r="318">
      <c r="B318" t="inlineStr">
        <is>
          <t>)</t>
        </is>
      </c>
    </row>
    <row r="320">
      <c r="B320" t="inlineStr">
        <is>
          <t>-- Top Categories Driving Negaive Comments - Top 3</t>
        </is>
      </c>
    </row>
    <row r="321">
      <c r="B321" t="inlineStr">
        <is>
          <t>, VOC_AI_M25_M27_BASE1 AS (</t>
        </is>
      </c>
    </row>
    <row r="322">
      <c r="B322" t="inlineStr">
        <is>
          <t>SELECT DISTINCT b.RESPONSE_ID, b.QUESTION_TEXT, b.QUESTION_RESPONSE, b.SCOTT_DAVIS_DIRECT_REPORTS, a.CATEGORY, b.YR, b.MO</t>
        </is>
      </c>
    </row>
    <row r="323">
      <c r="B323" t="inlineStr">
        <is>
          <t>FROM (SELECT RESPONSE_ID, QUESTION_TEXT, QUESTION_RESPONSE, SCOTT_DAVIS_DIRECT_REPORTS, UNIT_NAME, UNIT_SAP_NUMBER, YEAR(FULL_RECORDED_DATE) AS YR, MONTH(FULL_RECORDED_DATE) AS MO FROM CTE_AI WHERE SENTIMENT_LABEL = 'Negative') b</t>
        </is>
      </c>
    </row>
    <row r="324">
      <c r="B324" t="inlineStr">
        <is>
          <t>LEFT JOIN FLIK_INTERMEDIATE.DATA_SCIENCE.FLIK_DATA_SCIENCE__FLIK_VOC_COMMENTS_CATEGORIES a</t>
        </is>
      </c>
    </row>
    <row r="325">
      <c r="B325" t="inlineStr">
        <is>
          <t>ON a.RESPONSE_ID = b.RESPONSE_ID</t>
        </is>
      </c>
    </row>
    <row r="326">
      <c r="B326" t="inlineStr">
        <is>
          <t>AND a.QUESTION_TEXT = b.QUESTION_TEXT</t>
        </is>
      </c>
    </row>
    <row r="327">
      <c r="B327" t="inlineStr">
        <is>
          <t>AND a.QUESTION_RESPONSE = b.QUESTION_RESPONSE</t>
        </is>
      </c>
    </row>
    <row r="328">
      <c r="B328" t="inlineStr">
        <is>
          <t>ORDER BY b.RESPONSE_ID</t>
        </is>
      </c>
    </row>
    <row r="329">
      <c r="B329" t="inlineStr">
        <is>
          <t>)</t>
        </is>
      </c>
    </row>
    <row r="330">
      <c r="B330" t="inlineStr">
        <is>
          <t>, VOC_AI_M25_M27_BASE2 AS (</t>
        </is>
      </c>
    </row>
    <row r="331">
      <c r="B331" t="inlineStr">
        <is>
          <t>SELECT SCOTT_DAVIS_DIRECT_REPORTS, YR, MO, CATEGORY AS LABEL, COUNT(DISTINCT QUESTION_RESPONSE) AS STATISTIC, ROW_NUMBER() OVER (</t>
        </is>
      </c>
    </row>
    <row r="332">
      <c r="B332" t="inlineStr">
        <is>
          <t xml:space="preserve">        PARTITION BY SCOTT_DAVIS_DIRECT_REPORTS, YR, MO </t>
        </is>
      </c>
    </row>
    <row r="333">
      <c r="B333" t="inlineStr">
        <is>
          <t xml:space="preserve">        ORDER BY STATISTIC DESC ) AS RANK</t>
        </is>
      </c>
    </row>
    <row r="334">
      <c r="B334" t="inlineStr">
        <is>
          <t>FROM VOC_AI_M25_M27_BASE1</t>
        </is>
      </c>
    </row>
    <row r="335">
      <c r="B335" t="inlineStr">
        <is>
          <t>GROUP BY SCOTT_DAVIS_DIRECT_REPORTS, YR, MO, CATEGORY</t>
        </is>
      </c>
    </row>
    <row r="336">
      <c r="B336" t="inlineStr">
        <is>
          <t>ORDER BY SCOTT_DAVIS_DIRECT_REPORTS, YR DESC, MO DESC, RANK</t>
        </is>
      </c>
    </row>
    <row r="337">
      <c r="B337" t="inlineStr">
        <is>
          <t>)</t>
        </is>
      </c>
    </row>
    <row r="338">
      <c r="B338" t="inlineStr">
        <is>
          <t>, VOC_AI_M25_M27 AS (</t>
        </is>
      </c>
    </row>
    <row r="339">
      <c r="B339" t="inlineStr">
        <is>
          <t>SELECT SCOTT_DAVIS_DIRECT_REPORTS, CASE WHEN RANK = 1 THEN 25</t>
        </is>
      </c>
    </row>
    <row r="340">
      <c r="B340" t="inlineStr">
        <is>
          <t>WHEN RANK = 2 THEN 26</t>
        </is>
      </c>
    </row>
    <row r="341">
      <c r="B341" t="inlineStr">
        <is>
          <t>WHEN RANK = 3 THEN 27</t>
        </is>
      </c>
    </row>
    <row r="342">
      <c r="B342" t="inlineStr">
        <is>
          <t>END AS METRIC_ID, YR, MO, STATISTIC, LABEL</t>
        </is>
      </c>
    </row>
    <row r="343">
      <c r="B343" t="inlineStr">
        <is>
          <t>FROM VOC_AI_M25_M27_BASE2</t>
        </is>
      </c>
    </row>
    <row r="344">
      <c r="B344" t="inlineStr">
        <is>
          <t>WHERE RANK &lt;= 3</t>
        </is>
      </c>
    </row>
    <row r="345">
      <c r="B345" t="inlineStr">
        <is>
          <t>AND SCOTT_DAVIS_DIRECT_REPORTS IS NOT NULL</t>
        </is>
      </c>
    </row>
    <row r="346">
      <c r="B346" t="inlineStr">
        <is>
          <t>ORDER BY YR DESC, MO DESC, SCOTT_DAVIS_DIRECT_REPORTS, METRIC_ID ASC</t>
        </is>
      </c>
    </row>
    <row r="347">
      <c r="B347" t="inlineStr">
        <is>
          <t>)</t>
        </is>
      </c>
    </row>
    <row r="349">
      <c r="B349" t="inlineStr">
        <is>
          <t>-- Count of Units with VOC Responses less than 10 and more than 10</t>
        </is>
      </c>
    </row>
    <row r="350">
      <c r="B350" t="inlineStr">
        <is>
          <t>, VOC_M28_M29_BASE1 AS (</t>
        </is>
      </c>
    </row>
    <row r="352">
      <c r="B352" t="inlineStr">
        <is>
          <t>SELECT b.HIERARCHY_SCOTT_DAVIS_DIRECT_REPORTS AS SCOTT_DAVIS_DIRECT_REPORTS, a.EXT_REF AS UNIT_SAP_NUMBER, YEAR(b.AUDIT_DATE) AS YR, MONTH(b.AUDIT_DATE) AS MO, COUNT(DISTINCT b.RESPONSE_ID) AS VOC_COUNT,</t>
        </is>
      </c>
    </row>
    <row r="353">
      <c r="B353" t="inlineStr">
        <is>
          <t xml:space="preserve">CASE WHEN COUNT(DISTINCT RESPONSE_ID) &lt; 10 THEN 1 </t>
        </is>
      </c>
    </row>
    <row r="354">
      <c r="B354" t="inlineStr">
        <is>
          <t>WHEN COUNT(DISTINCT RESPONSE_ID) &gt;= 10 THEN 0</t>
        </is>
      </c>
    </row>
    <row r="355">
      <c r="B355" t="inlineStr">
        <is>
          <t>ELSE NULL END AS LESS_THAN_10_VOC_RESPONSES</t>
        </is>
      </c>
    </row>
    <row r="356">
      <c r="B356" t="inlineStr">
        <is>
          <t>FROM BASE_VOC a</t>
        </is>
      </c>
    </row>
    <row r="357">
      <c r="B357" t="inlineStr">
        <is>
          <t>LEFT JOIN FLIK_ANALYTICS.CURIOSITY.SURVEYS_COMBINED b</t>
        </is>
      </c>
    </row>
    <row r="358">
      <c r="B358" t="inlineStr">
        <is>
          <t>ON a.EXT_REF = b.UNIT_SAP_NUMBER</t>
        </is>
      </c>
    </row>
    <row r="359">
      <c r="B359" t="inlineStr">
        <is>
          <t>WHERE (b.UNIT_BUSINESS_PORTFOLIO &lt;&gt; 'Test' OR b.UNIT_BUSINESS_PORTFOLIO is null)  -- removes test B&amp;I account &amp; Insights test accounts</t>
        </is>
      </c>
    </row>
    <row r="360">
      <c r="B360" t="inlineStr">
        <is>
          <t>AND b.DATATYPE = 'Responses' -- only responses</t>
        </is>
      </c>
    </row>
    <row r="361">
      <c r="B361" t="inlineStr">
        <is>
          <t>AND b.SURVEY_NAME ILIKE '%voc%' -- only VOC surveys</t>
        </is>
      </c>
    </row>
    <row r="362">
      <c r="B362" t="inlineStr">
        <is>
          <t>AND b.UNIT_SAP_NUMBER NOT IN ('1', '4440', '33940') -- removes test B&amp;I account &amp; Insights test accounts</t>
        </is>
      </c>
    </row>
    <row r="363">
      <c r="B363" t="inlineStr">
        <is>
          <t>AND b.RESPONSE_VALID = 'Yes' -- only valid responses</t>
        </is>
      </c>
    </row>
    <row r="364">
      <c r="B364" t="inlineStr">
        <is>
          <t>AND b.ISGOLDLISTACTIVE = TRUE -- only active units</t>
        </is>
      </c>
    </row>
    <row r="365">
      <c r="B365" t="inlineStr">
        <is>
          <t>GROUP BY b.HIERARCHY_SCOTT_DAVIS_DIRECT_REPORTS, a.EXT_REF, YR, MO</t>
        </is>
      </c>
    </row>
    <row r="366">
      <c r="B366" t="inlineStr">
        <is>
          <t>ORDER BY YR DESC, MO DESC, SCOTT_DAVIS_DIRECT_REPORTS</t>
        </is>
      </c>
    </row>
    <row r="367">
      <c r="B367" t="inlineStr">
        <is>
          <t>)</t>
        </is>
      </c>
    </row>
    <row r="368">
      <c r="B368" t="inlineStr">
        <is>
          <t>, VOC_M28_M29_BASE2 AS (</t>
        </is>
      </c>
    </row>
    <row r="369">
      <c r="B369" t="inlineStr">
        <is>
          <t>SELECT SCOTT_DAVIS_DIRECT_REPORTS, YR, MO, LESS_THAN_10_VOC_RESPONSES, COUNT(*) AS STATISTIC</t>
        </is>
      </c>
    </row>
    <row r="370">
      <c r="B370" t="inlineStr">
        <is>
          <t>FROM VOC_M28_M29_BASE1</t>
        </is>
      </c>
    </row>
    <row r="371">
      <c r="B371" t="inlineStr">
        <is>
          <t>WHERE SCOTT_DAVIS_DIRECT_REPORTS IS NOT NULL</t>
        </is>
      </c>
    </row>
    <row r="372">
      <c r="B372" t="inlineStr">
        <is>
          <t>GROUP BY ROLLUP(SCOTT_DAVIS_DIRECT_REPORTS, YR, MO, LESS_THAN_10_VOC_RESPONSES)</t>
        </is>
      </c>
    </row>
    <row r="373">
      <c r="B373" t="inlineStr">
        <is>
          <t>HAVING YR IS NOT NULL AND MO IS NOT NULL</t>
        </is>
      </c>
    </row>
    <row r="374">
      <c r="B374" t="inlineStr">
        <is>
          <t>ORDER BY YR DESC, MO DESC, SCOTT_DAVIS_DIRECT_REPORTS</t>
        </is>
      </c>
    </row>
    <row r="375">
      <c r="B375" t="inlineStr">
        <is>
          <t>)</t>
        </is>
      </c>
    </row>
    <row r="377">
      <c r="B377" t="inlineStr">
        <is>
          <t>, VOC_M28 AS (</t>
        </is>
      </c>
    </row>
    <row r="378">
      <c r="B378" t="inlineStr">
        <is>
          <t>SELECT SCOTT_DAVIS_DIRECT_REPORTS, 28 AS METRIC_ID, YR, MO, STATISTIC</t>
        </is>
      </c>
    </row>
    <row r="379">
      <c r="B379" t="inlineStr">
        <is>
          <t>FROM VOC_M28_M29_BASE2</t>
        </is>
      </c>
    </row>
    <row r="380">
      <c r="B380" t="inlineStr">
        <is>
          <t>WHERE LESS_THAN_10_VOC_RESPONSES = 1</t>
        </is>
      </c>
    </row>
    <row r="382">
      <c r="B382" t="inlineStr">
        <is>
          <t>)</t>
        </is>
      </c>
    </row>
    <row r="384">
      <c r="B384" t="inlineStr">
        <is>
          <t>, VOC_M29 AS (</t>
        </is>
      </c>
    </row>
    <row r="385">
      <c r="B385" t="inlineStr">
        <is>
          <t>SELECT a.SCOTT_DAVIS_DIRECT_REPORTS, 29 AS METRIC_ID, a.YR, a.MO,  ROUND((a.STATISTIC / b.STATISTIC), 2) AS STATISTIC</t>
        </is>
      </c>
    </row>
    <row r="386">
      <c r="B386" t="inlineStr">
        <is>
          <t>FROM (SELECT * FROM VOC_M28_M29_BASE2 WHERE LESS_THAN_10_VOC_RESPONSES = 1) a</t>
        </is>
      </c>
    </row>
    <row r="387">
      <c r="B387" t="inlineStr">
        <is>
          <t>INNER JOIN (SELECT * FROM VOC_M28_M29_BASE2 WHERE LESS_THAN_10_VOC_RESPONSES IS NULL) b</t>
        </is>
      </c>
    </row>
    <row r="388">
      <c r="B388" t="inlineStr">
        <is>
          <t>ON a.SCOTT_DAVIS_DIRECT_REPORTS = b.SCOTT_DAVIS_DIRECT_REPORTS</t>
        </is>
      </c>
    </row>
    <row r="389">
      <c r="B389" t="inlineStr">
        <is>
          <t>AND a.YR = b.YR</t>
        </is>
      </c>
    </row>
    <row r="390">
      <c r="B390" t="inlineStr">
        <is>
          <t>AND a.MO = b.MO</t>
        </is>
      </c>
    </row>
    <row r="391">
      <c r="B391" t="inlineStr">
        <is>
          <t>ORDER BY  a.YR DESC, a.MO DESC, a.SCOTT_DAVIS_DIRECT_REPORTS</t>
        </is>
      </c>
    </row>
    <row r="392">
      <c r="B392" t="inlineStr">
        <is>
          <t>)</t>
        </is>
      </c>
    </row>
    <row r="394">
      <c r="B394" t="inlineStr">
        <is>
          <t>, CTE_VOC_UNION AS (</t>
        </is>
      </c>
    </row>
    <row r="395">
      <c r="B395" t="inlineStr">
        <is>
          <t>SELECT *</t>
        </is>
      </c>
    </row>
    <row r="396">
      <c r="B396" t="inlineStr">
        <is>
          <t>FROM VOC_M17</t>
        </is>
      </c>
    </row>
    <row r="397">
      <c r="B397" t="inlineStr">
        <is>
          <t>UNION ALL</t>
        </is>
      </c>
    </row>
    <row r="398">
      <c r="B398" t="inlineStr">
        <is>
          <t>SELECT *</t>
        </is>
      </c>
    </row>
    <row r="399">
      <c r="B399" t="inlineStr">
        <is>
          <t>FROM VOC_AI_M18</t>
        </is>
      </c>
    </row>
    <row r="400">
      <c r="B400" t="inlineStr">
        <is>
          <t>UNION ALL</t>
        </is>
      </c>
    </row>
    <row r="401">
      <c r="B401" t="inlineStr">
        <is>
          <t>SELECT *</t>
        </is>
      </c>
    </row>
    <row r="402">
      <c r="B402" t="inlineStr">
        <is>
          <t>FROM VOC_AI_M19_M21</t>
        </is>
      </c>
    </row>
    <row r="403">
      <c r="B403" t="inlineStr">
        <is>
          <t>UNION ALL</t>
        </is>
      </c>
    </row>
    <row r="404">
      <c r="B404" t="inlineStr">
        <is>
          <t>SELECT *</t>
        </is>
      </c>
    </row>
    <row r="405">
      <c r="B405" t="inlineStr">
        <is>
          <t>FROM VOC_AI_M22_M24</t>
        </is>
      </c>
    </row>
    <row r="406">
      <c r="B406" t="inlineStr">
        <is>
          <t>UNION ALL</t>
        </is>
      </c>
    </row>
    <row r="407">
      <c r="B407" t="inlineStr">
        <is>
          <t>SELECT *</t>
        </is>
      </c>
    </row>
    <row r="408">
      <c r="B408" t="inlineStr">
        <is>
          <t>FROM VOC_M28</t>
        </is>
      </c>
    </row>
    <row r="409">
      <c r="B409" t="inlineStr">
        <is>
          <t>UNION ALL</t>
        </is>
      </c>
    </row>
    <row r="410">
      <c r="B410" t="inlineStr">
        <is>
          <t>SELECT *</t>
        </is>
      </c>
    </row>
    <row r="411">
      <c r="B411" t="inlineStr">
        <is>
          <t>FROM VOC_M29</t>
        </is>
      </c>
    </row>
    <row r="412">
      <c r="B412" t="inlineStr">
        <is>
          <t>)</t>
        </is>
      </c>
    </row>
    <row r="414">
      <c r="B414" t="inlineStr">
        <is>
          <t>, CTE_VOC_UNION_WITH_LABELS AS (</t>
        </is>
      </c>
    </row>
    <row r="415">
      <c r="B415" t="inlineStr">
        <is>
          <t>SELECT *, NULL as LABEL</t>
        </is>
      </c>
    </row>
    <row r="416">
      <c r="B416" t="inlineStr">
        <is>
          <t>FROM CTE_VOC_UNION</t>
        </is>
      </c>
    </row>
    <row r="417">
      <c r="B417" t="inlineStr">
        <is>
          <t>UNION ALL</t>
        </is>
      </c>
    </row>
    <row r="418">
      <c r="B418" t="inlineStr">
        <is>
          <t>SELECT *</t>
        </is>
      </c>
    </row>
    <row r="419">
      <c r="B419" t="inlineStr">
        <is>
          <t>FROM VOC_AI_M25_M27</t>
        </is>
      </c>
    </row>
    <row r="420">
      <c r="B420" t="inlineStr">
        <is>
          <t>)</t>
        </is>
      </c>
    </row>
    <row r="422">
      <c r="B422" t="inlineStr">
        <is>
          <t>, CTE_QA_UNION AS (</t>
        </is>
      </c>
    </row>
    <row r="423">
      <c r="B423" t="inlineStr">
        <is>
          <t>SELECT *</t>
        </is>
      </c>
    </row>
    <row r="424">
      <c r="B424" t="inlineStr">
        <is>
          <t>FROM QA_M1</t>
        </is>
      </c>
    </row>
    <row r="425">
      <c r="B425" t="inlineStr">
        <is>
          <t>UNION ALL</t>
        </is>
      </c>
    </row>
    <row r="426">
      <c r="B426" t="inlineStr">
        <is>
          <t>SELECT *</t>
        </is>
      </c>
    </row>
    <row r="427">
      <c r="B427" t="inlineStr">
        <is>
          <t>FROM QA_M2</t>
        </is>
      </c>
    </row>
    <row r="428">
      <c r="B428" t="inlineStr">
        <is>
          <t>UNION ALL</t>
        </is>
      </c>
    </row>
    <row r="429">
      <c r="B429" t="inlineStr">
        <is>
          <t>SELECT *</t>
        </is>
      </c>
    </row>
    <row r="430">
      <c r="B430" t="inlineStr">
        <is>
          <t>FROM QA_M3</t>
        </is>
      </c>
    </row>
    <row r="431">
      <c r="B431" t="inlineStr">
        <is>
          <t>UNION ALL</t>
        </is>
      </c>
    </row>
    <row r="432">
      <c r="B432" t="inlineStr">
        <is>
          <t>SELECT *</t>
        </is>
      </c>
    </row>
    <row r="433">
      <c r="B433" t="inlineStr">
        <is>
          <t>FROM QA_M4_M5</t>
        </is>
      </c>
    </row>
    <row r="434">
      <c r="B434" t="inlineStr">
        <is>
          <t>UNION ALL</t>
        </is>
      </c>
    </row>
    <row r="435">
      <c r="B435" t="inlineStr">
        <is>
          <t>SELECT *</t>
        </is>
      </c>
    </row>
    <row r="436">
      <c r="B436" t="inlineStr">
        <is>
          <t>FROM QA_M6</t>
        </is>
      </c>
    </row>
    <row r="437">
      <c r="B437" t="inlineStr">
        <is>
          <t>UNION ALL</t>
        </is>
      </c>
    </row>
    <row r="438">
      <c r="B438" t="inlineStr">
        <is>
          <t>SELECT *</t>
        </is>
      </c>
    </row>
    <row r="439">
      <c r="B439" t="inlineStr">
        <is>
          <t>FROM QA_M7</t>
        </is>
      </c>
    </row>
    <row r="440">
      <c r="B440" t="inlineStr">
        <is>
          <t>UNION ALL</t>
        </is>
      </c>
    </row>
    <row r="441">
      <c r="B441" t="inlineStr">
        <is>
          <t>SELECT *</t>
        </is>
      </c>
    </row>
    <row r="442">
      <c r="B442" t="inlineStr">
        <is>
          <t>FROM QA_M8</t>
        </is>
      </c>
    </row>
    <row r="443">
      <c r="B443" t="inlineStr">
        <is>
          <t>UNION ALL</t>
        </is>
      </c>
    </row>
    <row r="444">
      <c r="B444" t="inlineStr">
        <is>
          <t>SELECT *</t>
        </is>
      </c>
    </row>
    <row r="445">
      <c r="B445" t="inlineStr">
        <is>
          <t>FROM QA_M9</t>
        </is>
      </c>
    </row>
    <row r="446">
      <c r="B446" t="inlineStr">
        <is>
          <t>UNION ALL</t>
        </is>
      </c>
    </row>
    <row r="447">
      <c r="B447" t="inlineStr">
        <is>
          <t>SELECT *</t>
        </is>
      </c>
    </row>
    <row r="448">
      <c r="B448" t="inlineStr">
        <is>
          <t>FROM QA_M10_M11_M12</t>
        </is>
      </c>
    </row>
    <row r="449">
      <c r="B449" t="inlineStr">
        <is>
          <t>UNION ALL</t>
        </is>
      </c>
    </row>
    <row r="450">
      <c r="B450" t="inlineStr">
        <is>
          <t>SELECT *</t>
        </is>
      </c>
    </row>
    <row r="451">
      <c r="B451" t="inlineStr">
        <is>
          <t>FROM QA_M13_M14_M15</t>
        </is>
      </c>
    </row>
    <row r="452">
      <c r="B452" t="inlineStr">
        <is>
          <t>UNION ALL</t>
        </is>
      </c>
    </row>
    <row r="453">
      <c r="B453" t="inlineStr">
        <is>
          <t>SELECT *</t>
        </is>
      </c>
    </row>
    <row r="454">
      <c r="B454" t="inlineStr">
        <is>
          <t>FROM QA_M16</t>
        </is>
      </c>
    </row>
    <row r="455">
      <c r="B455" t="inlineStr">
        <is>
          <t>)</t>
        </is>
      </c>
    </row>
    <row r="457">
      <c r="B457" t="inlineStr">
        <is>
          <t>, CTE_UNION_ALL AS (</t>
        </is>
      </c>
    </row>
    <row r="458">
      <c r="B458" t="inlineStr">
        <is>
          <t>SELECT *, NULL as LABEL</t>
        </is>
      </c>
    </row>
    <row r="459">
      <c r="B459" t="inlineStr">
        <is>
          <t>FROM CTE_QA_UNION</t>
        </is>
      </c>
    </row>
    <row r="460">
      <c r="B460" t="inlineStr">
        <is>
          <t>UNION ALL</t>
        </is>
      </c>
    </row>
    <row r="461">
      <c r="B461" t="inlineStr">
        <is>
          <t>SELECT *</t>
        </is>
      </c>
    </row>
    <row r="462">
      <c r="B462" t="inlineStr">
        <is>
          <t>FROM CTE_VOC_UNION_WITH_LABELS</t>
        </is>
      </c>
    </row>
    <row r="463">
      <c r="B463" t="inlineStr">
        <is>
          <t>)</t>
        </is>
      </c>
    </row>
    <row r="465">
      <c r="B465" t="inlineStr">
        <is>
          <t>, numbers AS (</t>
        </is>
      </c>
    </row>
    <row r="466">
      <c r="B466" t="inlineStr">
        <is>
          <t>SELECT 1 as METRIC_ID</t>
        </is>
      </c>
    </row>
    <row r="467">
      <c r="B467" t="inlineStr">
        <is>
          <t>UNION ALL</t>
        </is>
      </c>
    </row>
    <row r="468">
      <c r="B468" t="inlineStr">
        <is>
          <t>SELECT METRIC_ID + 1</t>
        </is>
      </c>
    </row>
    <row r="469">
      <c r="B469" t="inlineStr">
        <is>
          <t>FROM numbers</t>
        </is>
      </c>
    </row>
    <row r="470">
      <c r="B470" t="inlineStr">
        <is>
          <t>WHERE METRIC_ID &lt; 54</t>
        </is>
      </c>
    </row>
    <row r="471">
      <c r="B471" t="inlineStr">
        <is>
          <t>)</t>
        </is>
      </c>
    </row>
    <row r="473">
      <c r="B473" t="inlineStr">
        <is>
          <t>, SDDR_REPORTS as (</t>
        </is>
      </c>
    </row>
    <row r="474">
      <c r="B474" t="inlineStr">
        <is>
          <t xml:space="preserve">    select distinct SCOTT_DAVIS_DIRECT_REPORTS, YR, MO</t>
        </is>
      </c>
    </row>
    <row r="475">
      <c r="B475" t="inlineStr">
        <is>
          <t xml:space="preserve">    from QA_M1</t>
        </is>
      </c>
    </row>
    <row r="476">
      <c r="B476" t="inlineStr">
        <is>
          <t xml:space="preserve">    where scott_davis_direct_reports is not null</t>
        </is>
      </c>
    </row>
    <row r="477">
      <c r="B477" t="inlineStr">
        <is>
          <t xml:space="preserve">    and scott_davis_direct_reports &lt;&gt; ''</t>
        </is>
      </c>
    </row>
    <row r="478">
      <c r="B478" t="inlineStr">
        <is>
          <t xml:space="preserve">    ORDER BY YR DESC, MO DESC, SCOTT_DAVIS_DIRECT_REPORTS</t>
        </is>
      </c>
    </row>
    <row r="479">
      <c r="B479" t="inlineStr">
        <is>
          <t>)</t>
        </is>
      </c>
    </row>
    <row r="481">
      <c r="B481" t="inlineStr">
        <is>
          <t>, SDDR_LIST as (</t>
        </is>
      </c>
    </row>
    <row r="482">
      <c r="B482" t="inlineStr">
        <is>
          <t xml:space="preserve">    select *</t>
        </is>
      </c>
    </row>
    <row r="483">
      <c r="B483" t="inlineStr">
        <is>
          <t xml:space="preserve">    from numbers</t>
        </is>
      </c>
    </row>
    <row r="484">
      <c r="B484" t="inlineStr">
        <is>
          <t xml:space="preserve">    cross join SDDR_REPORTS</t>
        </is>
      </c>
    </row>
    <row r="485">
      <c r="B485" t="inlineStr">
        <is>
          <t>)</t>
        </is>
      </c>
    </row>
    <row r="487">
      <c r="B487" t="inlineStr">
        <is>
          <t>, CTE_FINAL AS (</t>
        </is>
      </c>
    </row>
    <row r="488">
      <c r="B488" t="inlineStr">
        <is>
          <t>SELECT x.*, coalesce(y.statistic, 0) as STATISTIC, coalesce(y.label, NULL) AS LABEL</t>
        </is>
      </c>
    </row>
    <row r="489">
      <c r="B489" t="inlineStr">
        <is>
          <t>FROM SDDR_LIST x</t>
        </is>
      </c>
    </row>
    <row r="490">
      <c r="B490" t="inlineStr">
        <is>
          <t>LEFT JOIN CTE_UNION_ALL y</t>
        </is>
      </c>
    </row>
    <row r="491">
      <c r="B491" t="inlineStr">
        <is>
          <t xml:space="preserve">    ON x.METRIC_ID = y.METRIC_ID</t>
        </is>
      </c>
    </row>
    <row r="492">
      <c r="B492" t="inlineStr">
        <is>
          <t xml:space="preserve">    AND x.scott_davis_direct_reports = y.scott_davis_direct_reports</t>
        </is>
      </c>
    </row>
    <row r="493">
      <c r="B493" t="inlineStr">
        <is>
          <t xml:space="preserve">    AND x.yr = y.yr</t>
        </is>
      </c>
    </row>
    <row r="494">
      <c r="B494" t="inlineStr">
        <is>
          <t xml:space="preserve">    AND x.mo = y.mo</t>
        </is>
      </c>
    </row>
    <row r="495">
      <c r="B495" t="inlineStr">
        <is>
          <t>ORDER BY  x.YR DESC, x.MO DESC, x.SCOTT_DAVIS_DIRECT_REPORTS, x.METRIC_ID ASC</t>
        </is>
      </c>
    </row>
    <row r="496">
      <c r="B496" t="inlineStr">
        <is>
          <t>)</t>
        </is>
      </c>
    </row>
    <row r="498">
      <c r="B498" t="inlineStr">
        <is>
          <t>SELECT *</t>
        </is>
      </c>
    </row>
    <row r="499">
      <c r="B499" t="inlineStr">
        <is>
          <t>FROM CTE_FINAL</t>
        </is>
      </c>
    </row>
    <row r="500">
      <c r="B500" t="inlineStr">
        <is>
          <t>WHERE YR = 2024</t>
        </is>
      </c>
    </row>
    <row r="501">
      <c r="B501" t="inlineStr">
        <is>
          <t>AND MO = 9</t>
        </is>
      </c>
    </row>
    <row r="502">
      <c r="B502" t="inlineStr">
        <is>
          <t>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tabColor rgb="FF00B050"/>
    <outlinePr summaryBelow="1" summaryRight="1"/>
    <pageSetUpPr/>
  </sheetPr>
  <dimension ref="B2:C649"/>
  <sheetViews>
    <sheetView zoomScale="130" zoomScaleNormal="130" workbookViewId="0">
      <selection activeCell="F21" sqref="F21"/>
    </sheetView>
  </sheetViews>
  <sheetFormatPr baseColWidth="8" defaultRowHeight="14.45"/>
  <sheetData>
    <row r="2">
      <c r="B2" s="43" t="inlineStr">
        <is>
          <t>/// as of 9.26.2024 ///</t>
        </is>
      </c>
      <c r="C2" s="43" t="n"/>
    </row>
    <row r="3" ht="18.6" customHeight="1">
      <c r="B3" s="8" t="inlineStr">
        <is>
          <t>SQL Query for Monthly Infographic - Aggregated Data for All SDDRs</t>
        </is>
      </c>
    </row>
    <row r="4" ht="20.1" customHeight="1">
      <c r="B4" s="37" t="inlineStr">
        <is>
          <t>**Each month, just update Month and Year in Rows 646 and 647</t>
        </is>
      </c>
    </row>
    <row r="5" ht="20.1" customHeight="1">
      <c r="B5" s="37" t="n"/>
    </row>
    <row r="7">
      <c r="B7" t="inlineStr">
        <is>
          <t>-- Last Edits: 9/24/2024</t>
        </is>
      </c>
    </row>
    <row r="9">
      <c r="B9" t="inlineStr">
        <is>
          <t>WITH QA_BASE_1 AS (</t>
        </is>
      </c>
    </row>
    <row r="10">
      <c r="B10" t="inlineStr">
        <is>
          <t xml:space="preserve">    SELECT *</t>
        </is>
      </c>
    </row>
    <row r="11">
      <c r="B11" t="inlineStr">
        <is>
          <t xml:space="preserve">    FROM FLIK_ANALYTICS.CURIOSITY.SURVEYS_COMBINED</t>
        </is>
      </c>
    </row>
    <row r="12">
      <c r="B12" t="inlineStr">
        <is>
          <t xml:space="preserve">    WHERE (UNIT_BUSINESS_PORTFOLIO &lt;&gt; 'Test' or UNIT_BUSINESS_PORTFOLIO is null)  -- Excludes 'test' portfolios but includes 'null' portfolios</t>
        </is>
      </c>
    </row>
    <row r="13">
      <c r="B13" t="inlineStr">
        <is>
          <t xml:space="preserve">    AND SURVEY_ID = 'SV_cBggdZ7uWwWjmgl' -- Include only QA survey</t>
        </is>
      </c>
    </row>
    <row r="14">
      <c r="B14" t="inlineStr">
        <is>
          <t xml:space="preserve">    AND UNIT_SAP_NUMBER NOT IN ('1', '4440', '33940') -- Removes test accounts</t>
        </is>
      </c>
    </row>
    <row r="15">
      <c r="B15" t="inlineStr">
        <is>
          <t xml:space="preserve">    AND RESPONSE_VALID = 'Yes' -- Only valid responses</t>
        </is>
      </c>
    </row>
    <row r="16">
      <c r="B16" t="inlineStr">
        <is>
          <t xml:space="preserve">    AND ISGOLDLISTACTIVE = TRUE -- Only active accounts</t>
        </is>
      </c>
    </row>
    <row r="17">
      <c r="B17" t="inlineStr">
        <is>
          <t>)</t>
        </is>
      </c>
    </row>
    <row r="19">
      <c r="B19">
        <f t="array" ref="B19">-- QA Monthly Audit _xludf.Count by SDDR</f>
        <v/>
      </c>
    </row>
    <row r="20">
      <c r="B20" t="inlineStr">
        <is>
          <t>, QA_M1 AS (</t>
        </is>
      </c>
    </row>
    <row r="21">
      <c r="B21" t="inlineStr">
        <is>
          <t xml:space="preserve">    SELECT  HIERARCHY_SCOTT_DAVIS_DIRECT_REPORTS AS SCOTT_DAVIS_DIRECT_REPORTS, 1 AS METRIC_ID, YEAR(AUDIT_DATE) AS YR, MONTH(AUDIT_DATE) AS MO, COUNT(DISTINCT RESPONSE_ID) AS STATISTIC</t>
        </is>
      </c>
    </row>
    <row r="22">
      <c r="B22" t="inlineStr">
        <is>
          <t xml:space="preserve">    FROM QA_BASE_1</t>
        </is>
      </c>
    </row>
    <row r="23">
      <c r="B23" t="inlineStr">
        <is>
          <t xml:space="preserve">    GROUP BY SCOTT_DAVIS_DIRECT_REPORTS, YR, MO</t>
        </is>
      </c>
    </row>
    <row r="24">
      <c r="B24" t="inlineStr">
        <is>
          <t xml:space="preserve">    ORDER BY YR DESC, MO DESC, SCOTT_DAVIS_DIRECT_REPORTS</t>
        </is>
      </c>
    </row>
    <row r="25">
      <c r="B25" t="inlineStr">
        <is>
          <t>)</t>
        </is>
      </c>
    </row>
    <row r="27">
      <c r="B27">
        <f t="array" ref="B27">-- QA Monthly Unit _xludf.Count by SDDR</f>
        <v/>
      </c>
    </row>
    <row r="28">
      <c r="B28" t="inlineStr">
        <is>
          <t>, QA_M2 AS (</t>
        </is>
      </c>
    </row>
    <row r="29">
      <c r="B29" t="inlineStr">
        <is>
          <t xml:space="preserve">    SELECT  HIERARCHY_SCOTT_DAVIS_DIRECT_REPORTS AS SCOTT_DAVIS_DIRECT_REPORTS, 2 AS METRIC_ID, YEAR(AUDIT_DATE) AS YR, MONTH(AUDIT_DATE) AS MO, COUNT(DISTINCT UNIT_SAP_NUMBER) AS STATISTIC</t>
        </is>
      </c>
    </row>
    <row r="30">
      <c r="B30" t="inlineStr">
        <is>
          <t xml:space="preserve">    FROM QA_BASE_1</t>
        </is>
      </c>
    </row>
    <row r="31">
      <c r="B31" t="inlineStr">
        <is>
          <t xml:space="preserve">    GROUP BY SCOTT_DAVIS_DIRECT_REPORTS, YR, MO</t>
        </is>
      </c>
    </row>
    <row r="32">
      <c r="B32" t="inlineStr">
        <is>
          <t xml:space="preserve">    ORDER BY YR DESC, MO DESC, SCOTT_DAVIS_DIRECT_REPORTS</t>
        </is>
      </c>
    </row>
    <row r="33">
      <c r="B33" t="inlineStr">
        <is>
          <t>)</t>
        </is>
      </c>
    </row>
    <row r="36">
      <c r="B36" t="inlineStr">
        <is>
          <t>-- Last Edits: 9/24/2024</t>
        </is>
      </c>
    </row>
    <row r="38">
      <c r="B38" t="inlineStr">
        <is>
          <t>, QA_BASE_2 AS (</t>
        </is>
      </c>
    </row>
    <row r="39">
      <c r="B39" t="inlineStr">
        <is>
          <t>SELECT *</t>
        </is>
      </c>
    </row>
    <row r="40">
      <c r="B40" t="inlineStr">
        <is>
          <t>FROM FLIK_ANALYTICS.CURIOSITY.SURVEYS_COMBINED</t>
        </is>
      </c>
    </row>
    <row r="41">
      <c r="B41" t="inlineStr">
        <is>
          <t>WHERE (UNIT_BUSINESS_PORTFOLIO &lt;&gt; 'Test' or UNIT_BUSINESS_PORTFOLIO is null)  -- Excludes 'test' portfolios but includes 'null' portfolios</t>
        </is>
      </c>
    </row>
    <row r="42">
      <c r="B42" t="inlineStr">
        <is>
          <t>AND SURVEY_ID = 'SV_cBggdZ7uWwWjmgl' -- Include only QA survey</t>
        </is>
      </c>
    </row>
    <row r="43">
      <c r="B43" t="inlineStr">
        <is>
          <t>AND UNIT_SAP_NUMBER NOT IN ('1', '4440', '33940') -- Removes test accounts</t>
        </is>
      </c>
    </row>
    <row r="44">
      <c r="B44" t="inlineStr">
        <is>
          <t>AND RESPONSE_VALID = 'Yes' -- Only valid responses</t>
        </is>
      </c>
    </row>
    <row r="45">
      <c r="B45" t="inlineStr">
        <is>
          <t>AND ISGOLDLISTACTIVE = TRUE -- Only active accounts</t>
        </is>
      </c>
    </row>
    <row r="46">
      <c r="B46" t="inlineStr">
        <is>
          <t>AND CATEGORY = 'Total Score' AND CATEGORY_SCORE_ID = 'PercentScore' -- Only total score</t>
        </is>
      </c>
    </row>
    <row r="47">
      <c r="B47" t="inlineStr">
        <is>
          <t>)</t>
        </is>
      </c>
    </row>
    <row r="50">
      <c r="B50">
        <f t="array" ref="B50">-- QA Monthly _xludf.Average Audit Score by SDDR</f>
        <v/>
      </c>
    </row>
    <row r="51">
      <c r="B51" t="inlineStr">
        <is>
          <t>, QA_M3 AS (</t>
        </is>
      </c>
    </row>
    <row r="52">
      <c r="B52" t="inlineStr">
        <is>
          <t>SELECT  HIERARCHY_SCOTT_DAVIS_DIRECT_REPORTS AS SCOTT_DAVIS_DIRECT_REPORTS, 3 AS METRIC_ID, YEAR(AUDIT_DATE) AS YR, MONTH(AUDIT_DATE) AS MO, ROUND(AVG(CATEGORY_SCORE),2) AS STATISTIC</t>
        </is>
      </c>
    </row>
    <row r="53">
      <c r="B53" t="inlineStr">
        <is>
          <t>FROM QA_BASE_2</t>
        </is>
      </c>
    </row>
    <row r="54">
      <c r="B54" t="inlineStr">
        <is>
          <t>GROUP BY SCOTT_DAVIS_DIRECT_REPORTS, YR, MO</t>
        </is>
      </c>
    </row>
    <row r="55">
      <c r="B55" t="inlineStr">
        <is>
          <t>ORDER BY YR DESC, MO DESC, SCOTT_DAVIS_DIRECT_REPORTS</t>
        </is>
      </c>
    </row>
    <row r="56">
      <c r="B56" t="inlineStr">
        <is>
          <t>)</t>
        </is>
      </c>
    </row>
    <row r="59">
      <c r="B59">
        <f t="array" ref="B59">-- QA Monthly Audit _xludf.Count &amp; Percentage of units that failed by SDDR</f>
        <v/>
      </c>
    </row>
    <row r="60">
      <c r="B60" t="inlineStr">
        <is>
          <t>, QA_BASE_M4_M5 AS (</t>
        </is>
      </c>
    </row>
    <row r="61">
      <c r="B61" t="inlineStr">
        <is>
          <t>SELECT  HIERARCHY_SCOTT_DAVIS_DIRECT_REPORTS AS SCOTT_DAVIS_DIRECT_REPORTS,  YEAR(AUDIT_DATE) AS YR, MONTH(AUDIT_DATE) AS MO,</t>
        </is>
      </c>
    </row>
    <row r="62">
      <c r="B62" t="inlineStr">
        <is>
          <t>COUNT(CASE WHEN CATEGORY_SCORE &lt; 90 THEN 1 END) AS COUNT_BELOW_90, -- Count of audits below 90</t>
        </is>
      </c>
    </row>
    <row r="63">
      <c r="B63" t="inlineStr">
        <is>
          <t>ROUND((COUNT(CASE WHEN CATEGORY_SCORE &lt; 90 THEN 1 END) / COUNT(CATEGORY_SCORE)) * 100, 1) AS PERCENTAGE_BELOW_90 -- Percentage of audits below 90</t>
        </is>
      </c>
    </row>
    <row r="64">
      <c r="B64" t="inlineStr">
        <is>
          <t>FROM QA_BASE_2</t>
        </is>
      </c>
    </row>
    <row r="65">
      <c r="B65" t="inlineStr">
        <is>
          <t>GROUP BY SCOTT_DAVIS_DIRECT_REPORTS, YR, MO</t>
        </is>
      </c>
    </row>
    <row r="66">
      <c r="B66" t="inlineStr">
        <is>
          <t>ORDER BY YR DESC, MO DESC, SCOTT_DAVIS_DIRECT_REPORTS</t>
        </is>
      </c>
    </row>
    <row r="67">
      <c r="B67" t="inlineStr">
        <is>
          <t>)</t>
        </is>
      </c>
    </row>
    <row r="68">
      <c r="B68">
        <f t="array" ref="B68">-- _xludf.Count of failed audits</f>
        <v/>
      </c>
    </row>
    <row r="69">
      <c r="B69" t="inlineStr">
        <is>
          <t>, QA_M4_M5 AS (</t>
        </is>
      </c>
    </row>
    <row r="70">
      <c r="B70" t="inlineStr">
        <is>
          <t xml:space="preserve">    (SELECT SCOTT_DAVIS_DIRECT_REPORTS, 4 AS METRIC_ID, YR, MO, COUNT_BELOW_90 AS STATISTIC</t>
        </is>
      </c>
    </row>
    <row r="71">
      <c r="B71" t="inlineStr">
        <is>
          <t xml:space="preserve">    FROM QA_BASE_M4_M5</t>
        </is>
      </c>
    </row>
    <row r="72">
      <c r="B72" t="inlineStr">
        <is>
          <t xml:space="preserve">    UNION ALL</t>
        </is>
      </c>
    </row>
    <row r="73">
      <c r="B73" t="inlineStr">
        <is>
          <t xml:space="preserve">    -- Percentage of failed audits</t>
        </is>
      </c>
    </row>
    <row r="74">
      <c r="B74" t="inlineStr">
        <is>
          <t xml:space="preserve">    SELECT SCOTT_DAVIS_DIRECT_REPORTS, 5 AS METRIC_ID, YR, MO, PERCENTAGE_BELOW_90 AS STATISTIC</t>
        </is>
      </c>
    </row>
    <row r="75">
      <c r="B75" t="inlineStr">
        <is>
          <t xml:space="preserve">    FROM QA_BASE_M4_M5)</t>
        </is>
      </c>
    </row>
    <row r="76">
      <c r="B76" t="inlineStr">
        <is>
          <t xml:space="preserve">    ORDER BY YR DESC, MO DESC, SCOTT_DAVIS_DIRECT_REPORTS</t>
        </is>
      </c>
    </row>
    <row r="77">
      <c r="B77" t="inlineStr">
        <is>
          <t>)</t>
        </is>
      </c>
    </row>
    <row r="79">
      <c r="B79" t="inlineStr">
        <is>
          <t>-- Last Edits: 9/23/2024</t>
        </is>
      </c>
    </row>
    <row r="81">
      <c r="B81" t="inlineStr">
        <is>
          <t>, CTE_BASE_3 AS (</t>
        </is>
      </c>
    </row>
    <row r="82">
      <c r="B82" t="inlineStr">
        <is>
          <t xml:space="preserve">    SELECT *</t>
        </is>
      </c>
    </row>
    <row r="83">
      <c r="B83" t="inlineStr">
        <is>
          <t xml:space="preserve">    FROM FLIK_ANALYTICS.CURIOSITY.SURVEYS_COMBINED</t>
        </is>
      </c>
    </row>
    <row r="84">
      <c r="B84" t="inlineStr">
        <is>
          <t xml:space="preserve">    WHERE (UNIT_BUSINESS_PORTFOLIO &lt;&gt; 'Test' or UNIT_BUSINESS_PORTFOLIO is null)  -- Excludes 'test' portfolios but includes 'null' portfolios</t>
        </is>
      </c>
    </row>
    <row r="85">
      <c r="B85" t="inlineStr">
        <is>
          <t xml:space="preserve">    AND SURVEY_ID = 'SV_cBggdZ7uWwWjmgl' -- Include only QA survey</t>
        </is>
      </c>
    </row>
    <row r="86">
      <c r="B86" t="inlineStr">
        <is>
          <t xml:space="preserve">    AND UNIT_SAP_NUMBER NOT IN ('1', '4440', '33940') -- Removes test accounts</t>
        </is>
      </c>
    </row>
    <row r="87">
      <c r="B87" t="inlineStr">
        <is>
          <t xml:space="preserve">    AND RESPONSE_VALID = 'Yes' -- Only valid responses</t>
        </is>
      </c>
    </row>
    <row r="88">
      <c r="B88" t="inlineStr">
        <is>
          <t xml:space="preserve">    AND ISGOLDLISTACTIVE = TRUE -- Only active accounts</t>
        </is>
      </c>
    </row>
    <row r="89">
      <c r="B89" t="inlineStr">
        <is>
          <t xml:space="preserve">    AND DATATYPE = 'Tickets' -- Only tickets</t>
        </is>
      </c>
    </row>
    <row r="90">
      <c r="B90" t="inlineStr">
        <is>
          <t>)</t>
        </is>
      </c>
    </row>
    <row r="92">
      <c r="B92">
        <f t="array" ref="B92">-- QA Monthly Closed Ticket _xludf.Count by SDDR</f>
        <v/>
      </c>
    </row>
    <row r="93">
      <c r="B93" t="inlineStr">
        <is>
          <t>, QA_M6 AS (</t>
        </is>
      </c>
    </row>
    <row r="94">
      <c r="B94" t="inlineStr">
        <is>
          <t xml:space="preserve">    SELECT HIERARCHY_SCOTT_DAVIS_DIRECT_REPORTS AS SCOTT_DAVIS_DIRECT_REPORTS, 6 AS METRIC_ID, YEAR(TICKET_CREATION_DATE_EST) AS YR, MONTH(TICKET_CREATION_DATE_EST) AS MO, COUNT(TICKET_ID) AS STATISTIC</t>
        </is>
      </c>
    </row>
    <row r="95">
      <c r="B95" t="inlineStr">
        <is>
          <t xml:space="preserve">    FROM CTE_BASE_3</t>
        </is>
      </c>
    </row>
    <row r="96">
      <c r="B96" t="inlineStr">
        <is>
          <t xml:space="preserve">    WHERE TICKET_STATUS = 'Closed' -- Only closed tickets</t>
        </is>
      </c>
    </row>
    <row r="97">
      <c r="B97" t="inlineStr">
        <is>
          <t xml:space="preserve">    GROUP BY HIERARCHY_SCOTT_DAVIS_DIRECT_REPORTS, YR, MO</t>
        </is>
      </c>
    </row>
    <row r="98">
      <c r="B98" t="inlineStr">
        <is>
          <t xml:space="preserve">    ORDER BY YR DESC, MO DESC, SCOTT_DAVIS_DIRECT_REPORTS</t>
        </is>
      </c>
    </row>
    <row r="99">
      <c r="B99" t="inlineStr">
        <is>
          <t>)</t>
        </is>
      </c>
    </row>
    <row r="101">
      <c r="B101">
        <f t="array" ref="B101">-- QA Monthly Closed Ticket _xludf.Count by SDDR</f>
        <v/>
      </c>
    </row>
    <row r="102">
      <c r="B102" t="inlineStr">
        <is>
          <t>, QA_M7 AS (</t>
        </is>
      </c>
    </row>
    <row r="103">
      <c r="B103" t="inlineStr">
        <is>
          <t xml:space="preserve">    SELECT HIERARCHY_SCOTT_DAVIS_DIRECT_REPORTS AS SCOTT_DAVIS_DIRECT_REPORTS, 7 AS METRIC_ID, YEAR(TICKET_CREATION_DATE_EST) AS YR, MONTH(TICKET_CREATION_DATE_EST) AS MO, ROUND(AVG(TICKET_DAYS_TO_CLOSE), 2) AS STATISTIC</t>
        </is>
      </c>
    </row>
    <row r="104">
      <c r="B104" t="inlineStr">
        <is>
          <t xml:space="preserve">    FROM CTE_BASE_3</t>
        </is>
      </c>
    </row>
    <row r="105">
      <c r="B105" t="inlineStr">
        <is>
          <t xml:space="preserve">    WHERE TICKET_STATUS = 'Closed' -- Only closed tickets</t>
        </is>
      </c>
    </row>
    <row r="106">
      <c r="B106" t="inlineStr">
        <is>
          <t xml:space="preserve">    GROUP BY HIERARCHY_SCOTT_DAVIS_DIRECT_REPORTS, YR, MO</t>
        </is>
      </c>
    </row>
    <row r="107">
      <c r="B107" t="inlineStr">
        <is>
          <t xml:space="preserve">    ORDER BY YR DESC, MO DESC, SCOTT_DAVIS_DIRECT_REPORTS</t>
        </is>
      </c>
    </row>
    <row r="108">
      <c r="B108" t="inlineStr">
        <is>
          <t>)</t>
        </is>
      </c>
    </row>
    <row r="110">
      <c r="B110">
        <f t="array" ref="B110">-- _xludf.Count of Types of Missed QA Questions by SDDR</f>
        <v/>
      </c>
    </row>
    <row r="111">
      <c r="B111" t="inlineStr">
        <is>
          <t>, QA_M13_M14_M15 AS (</t>
        </is>
      </c>
    </row>
    <row r="112">
      <c r="B112" t="inlineStr">
        <is>
          <t>SELECT HIERARCHY_SCOTT_DAVIS_DIRECT_REPORTS AS SCOTT_DAVIS_DIRECT_REPORTS,</t>
        </is>
      </c>
    </row>
    <row r="113">
      <c r="B113" t="inlineStr">
        <is>
          <t>CASE WHEN QUESTION_RESPONSE LIKE '%(MINOR)%' THEN 13</t>
        </is>
      </c>
    </row>
    <row r="114">
      <c r="B114" t="inlineStr">
        <is>
          <t>WHEN QUESTION_RESPONSE LIKE '%(MAJOR)%' THEN 14</t>
        </is>
      </c>
    </row>
    <row r="115">
      <c r="B115" t="inlineStr">
        <is>
          <t>WHEN QUESTION_RESPONSE LIKE '%(CRITICAL)%' THEN 15</t>
        </is>
      </c>
    </row>
    <row r="116">
      <c r="B116" t="inlineStr">
        <is>
          <t>END AS METRIC_ID, YEAR(AUDIT_DATE) AS YR, MONTH(AUDIT_DATE) AS MO,</t>
        </is>
      </c>
    </row>
    <row r="117">
      <c r="B117" t="inlineStr">
        <is>
          <t>COUNT(METRIC_ID) AS STATISTIC</t>
        </is>
      </c>
    </row>
    <row r="118">
      <c r="B118" t="inlineStr">
        <is>
          <t>FROM FLIK_ANALYTICS.CURIOSITY.SURVEYS_COMBINED</t>
        </is>
      </c>
    </row>
    <row r="119">
      <c r="B119" t="inlineStr">
        <is>
          <t>WHERE (UNIT_BUSINESS_PORTFOLIO &lt;&gt; 'Test' or UNIT_BUSINESS_PORTFOLIO is null)  -- excludes 'test' portfolios but includes 'null' portfolios</t>
        </is>
      </c>
    </row>
    <row r="120">
      <c r="B120" t="inlineStr">
        <is>
          <t>AND SURVEY_ID = 'SV_cBggdZ7uWwWjmgl' -- Include only QA survey</t>
        </is>
      </c>
    </row>
    <row r="121">
      <c r="B121" t="inlineStr">
        <is>
          <t>AND UNIT_SAP_NUMBER NOT IN ('1', '4440', '33940') -- removes test B&amp;I account &amp; Insights test accounts</t>
        </is>
      </c>
    </row>
    <row r="122">
      <c r="B122" t="inlineStr">
        <is>
          <t>AND RESPONSE_VALID = 'Yes' -- Only valid responses</t>
        </is>
      </c>
    </row>
    <row r="123">
      <c r="B123" t="inlineStr">
        <is>
          <t>AND DATATYPE = 'Responses' -- Only responses</t>
        </is>
      </c>
    </row>
    <row r="124">
      <c r="B124" t="inlineStr">
        <is>
          <t>AND QUESTION_TYPE = 'MC' -- Only multiple choice questions</t>
        </is>
      </c>
    </row>
    <row r="125">
      <c r="B125" t="inlineStr">
        <is>
          <t>AND METRIC_ID IS NOT NULL -- Only questions with (MINOR), (MAJOR), or (CRITICAL) in the response</t>
        </is>
      </c>
    </row>
    <row r="126">
      <c r="B126" t="inlineStr">
        <is>
          <t>AND ISGOLDLISTACTIVE = TRUE -- Only active accounts</t>
        </is>
      </c>
    </row>
    <row r="127">
      <c r="B127" t="inlineStr">
        <is>
          <t>AND QUESTION_TEXT &lt;&gt; 'Reason for selecting NO' -- Excludes the 'Reason for selecting NO' question</t>
        </is>
      </c>
    </row>
    <row r="128">
      <c r="B128" t="inlineStr">
        <is>
          <t>GROUP BY HIERARCHY_SCOTT_DAVIS_DIRECT_REPORTS, YR, MO, METRIC_ID</t>
        </is>
      </c>
    </row>
    <row r="129">
      <c r="B129" t="inlineStr">
        <is>
          <t>ORDER BY YR DESC, MO DESC, SCOTT_DAVIS_DIRECT_REPORTS, METRIC_ID</t>
        </is>
      </c>
    </row>
    <row r="130">
      <c r="B130" t="inlineStr">
        <is>
          <t>)</t>
        </is>
      </c>
    </row>
    <row r="132">
      <c r="B132" t="inlineStr">
        <is>
          <t>-- Last Edits: 9/23/2024</t>
        </is>
      </c>
    </row>
    <row r="134">
      <c r="B134">
        <f t="array" ref="B134">-- _xludf.Base Query to pull all QA data relating to failed units</f>
        <v/>
      </c>
    </row>
    <row r="136">
      <c r="B136">
        <f t="array" ref="B136">-- Table of failed QA audits</f>
        <v/>
      </c>
    </row>
    <row r="137">
      <c r="B137" t="inlineStr">
        <is>
          <t>, QA_BASE_FAIL_1 AS (</t>
        </is>
      </c>
    </row>
    <row r="138">
      <c r="B138" t="inlineStr">
        <is>
          <t xml:space="preserve">    SELECT RESPONSE_ID, UNIT_SAP_NUMBER, HIERARCHY_SCOTT_DAVIS_DIRECT_REPORTS AS SCOTT_DAVIS_DIRECT_REPORTS, YEAR(AUDIT_DATE) AS YR, MONTH(AUDIT_DATE) AS MO,</t>
        </is>
      </c>
    </row>
    <row r="139">
      <c r="B139" t="inlineStr">
        <is>
          <t xml:space="preserve">    ROUND(AVG(CATEGORY_SCORE),2) AS SCORE,</t>
        </is>
      </c>
    </row>
    <row r="140">
      <c r="B140" t="inlineStr">
        <is>
          <t xml:space="preserve">    CASE WHEN SCORE &lt; 90 THEN 'FAIL'</t>
        </is>
      </c>
    </row>
    <row r="141">
      <c r="B141" t="inlineStr">
        <is>
          <t xml:space="preserve">    ELSE 'PASS'</t>
        </is>
      </c>
    </row>
    <row r="142">
      <c r="B142" t="inlineStr">
        <is>
          <t xml:space="preserve">    END AS "PASS_FAIL"</t>
        </is>
      </c>
    </row>
    <row r="143">
      <c r="B143" t="inlineStr">
        <is>
          <t xml:space="preserve">    FROM FLIK_ANALYTICS.CURIOSITY.SURVEYS_COMBINED</t>
        </is>
      </c>
    </row>
    <row r="144">
      <c r="B144" t="inlineStr">
        <is>
          <t xml:space="preserve">    WHERE (UNIT_BUSINESS_PORTFOLIO &lt;&gt; 'Test' or UNIT_BUSINESS_PORTFOLIO is null)  -- Excludes 'test' portfolios but includes 'null' portfolios</t>
        </is>
      </c>
    </row>
    <row r="145">
      <c r="B145" t="inlineStr">
        <is>
          <t xml:space="preserve">    AND SURVEY_ID = 'SV_cBggdZ7uWwWjmgl' -- Include only QA survey</t>
        </is>
      </c>
    </row>
    <row r="146">
      <c r="B146" t="inlineStr">
        <is>
          <t xml:space="preserve">    AND UNIT_SAP_NUMBER NOT IN ('1', '4440', '33940') -- Removes test accounts</t>
        </is>
      </c>
    </row>
    <row r="147">
      <c r="B147" t="inlineStr">
        <is>
          <t xml:space="preserve">    AND RESPONSE_VALID = 'Yes' -- Only valid responses</t>
        </is>
      </c>
    </row>
    <row r="148">
      <c r="B148" t="inlineStr">
        <is>
          <t xml:space="preserve">    AND ISGOLDLISTACTIVE = TRUE -- Only active accounts</t>
        </is>
      </c>
    </row>
    <row r="149">
      <c r="B149" t="inlineStr">
        <is>
          <t xml:space="preserve">    AND CATEGORY = 'Total Score' AND CATEGORY_SCORE_ID = 'PercentScore' -- Only total score</t>
        </is>
      </c>
    </row>
    <row r="150">
      <c r="B150" t="inlineStr">
        <is>
          <t xml:space="preserve">    GROUP BY RESPONSE_ID, UNIT_SAP_NUMBER, HIERARCHY_SCOTT_DAVIS_DIRECT_REPORTS, YR, MO</t>
        </is>
      </c>
    </row>
    <row r="151">
      <c r="B151" t="inlineStr">
        <is>
          <t xml:space="preserve">    ORDER BY YR DESC, MO DESC, HIERARCHY_SCOTT_DAVIS_DIRECT_REPORTS</t>
        </is>
      </c>
    </row>
    <row r="153">
      <c r="B153" t="inlineStr">
        <is>
          <t>)</t>
        </is>
      </c>
    </row>
    <row r="155">
      <c r="B155" t="inlineStr">
        <is>
          <t>, QA_BASE_TICKETS AS (</t>
        </is>
      </c>
    </row>
    <row r="156">
      <c r="B156" t="inlineStr">
        <is>
          <t>SELECT HIERARCHY_SCOTT_DAVIS_DIRECT_REPORTS AS SCOTT_DAVIS_DIRECT_REPORTS, UNIT_SAP_NUMBER, YEAR(TICKET_CREATION_DATE_EST) AS YR, MONTH(TICKET_CREATION_DATE_EST) AS MO, COUNT(TICKET_ID) AS CLOSED_TICKETS</t>
        </is>
      </c>
    </row>
    <row r="157">
      <c r="B157" t="inlineStr">
        <is>
          <t>FROM FLIK_ANALYTICS.CURIOSITY.SURVEYS_COMBINED</t>
        </is>
      </c>
    </row>
    <row r="158">
      <c r="B158" t="inlineStr">
        <is>
          <t>WHERE (UNIT_BUSINESS_PORTFOLIO &lt;&gt; 'Test' or UNIT_BUSINESS_PORTFOLIO is null)  -- Excludes 'test' portfolios but includes 'null' portfolios</t>
        </is>
      </c>
    </row>
    <row r="159">
      <c r="B159" t="inlineStr">
        <is>
          <t>AND SURVEY_ID = 'SV_cBggdZ7uWwWjmgl' -- Include only QA survey</t>
        </is>
      </c>
    </row>
    <row r="160">
      <c r="B160" t="inlineStr">
        <is>
          <t>AND UNIT_SAP_NUMBER NOT IN ('1', '4440', '33940') -- Removes test accounts</t>
        </is>
      </c>
    </row>
    <row r="161">
      <c r="B161" t="inlineStr">
        <is>
          <t>AND RESPONSE_VALID = 'Yes' -- Only valid responses</t>
        </is>
      </c>
    </row>
    <row r="162">
      <c r="B162" t="inlineStr">
        <is>
          <t>AND ISGOLDLISTACTIVE = TRUE -- Only active accounts</t>
        </is>
      </c>
    </row>
    <row r="163">
      <c r="B163" t="inlineStr">
        <is>
          <t>AND DATATYPE = 'Tickets' -- Only tickets</t>
        </is>
      </c>
    </row>
    <row r="164">
      <c r="B164" t="inlineStr">
        <is>
          <t>AND TICKET_STATUS = 'Closed' -- Only closed tickets</t>
        </is>
      </c>
    </row>
    <row r="165">
      <c r="B165" t="inlineStr">
        <is>
          <t>GROUP BY HIERARCHY_SCOTT_DAVIS_DIRECT_REPORTS, UNIT_SAP_NUMBER, YR, MO</t>
        </is>
      </c>
    </row>
    <row r="166">
      <c r="B166" t="inlineStr">
        <is>
          <t>ORDER BY YR DESC, MO DESC, SCOTT_DAVIS_DIRECT_REPORTS</t>
        </is>
      </c>
    </row>
    <row r="167">
      <c r="B167" t="inlineStr">
        <is>
          <t>)</t>
        </is>
      </c>
    </row>
    <row r="168">
      <c r="B168">
        <f t="array" ref="B168">-- _xludf.Count of Closed Tickets from failed audits</f>
        <v/>
      </c>
    </row>
    <row r="169">
      <c r="B169" t="inlineStr">
        <is>
          <t>, QA_M8 AS (</t>
        </is>
      </c>
    </row>
    <row r="170">
      <c r="B170" t="inlineStr">
        <is>
          <t>SELECT a.SCOTT_DAVIS_DIRECT_REPORTS,8 AS METRIC_ID, a.YR, a.MO, CASE WHEN SUM(b.CLOSED_TICKETS) IS NULL THEN 0 ELSE SUM(b.CLOSED_TICKETS) END AS STATISTIC</t>
        </is>
      </c>
    </row>
    <row r="171">
      <c r="B171" t="inlineStr">
        <is>
          <t>FROM (SELECT * FROM QA_BASE_FAIL_1 WHERE PASS_FAIL = 'FAIL') a</t>
        </is>
      </c>
    </row>
    <row r="172">
      <c r="B172" t="inlineStr">
        <is>
          <t>LEFT JOIN QA_BASE_TICKETS b</t>
        </is>
      </c>
    </row>
    <row r="173">
      <c r="B173" t="inlineStr">
        <is>
          <t>ON a.UNIT_SAP_NUMBER = b.UNIT_SAP_NUMBER</t>
        </is>
      </c>
    </row>
    <row r="174">
      <c r="B174" t="inlineStr">
        <is>
          <t>AND a.YR = b.YR</t>
        </is>
      </c>
    </row>
    <row r="175">
      <c r="B175" t="inlineStr">
        <is>
          <t>AND a.MO = b.MO</t>
        </is>
      </c>
    </row>
    <row r="176">
      <c r="B176" t="inlineStr">
        <is>
          <t>GROUP BY ALL</t>
        </is>
      </c>
    </row>
    <row r="177">
      <c r="B177" t="inlineStr">
        <is>
          <t>ORDER BY a.YR DESC, a.MO DESC, a.SCOTT_DAVIS_DIRECT_REPORTS</t>
        </is>
      </c>
    </row>
    <row r="178">
      <c r="B178" t="inlineStr">
        <is>
          <t>)</t>
        </is>
      </c>
    </row>
    <row r="181">
      <c r="B181" t="inlineStr">
        <is>
          <t>, QA_BASE_TICKETS_TIME AS (</t>
        </is>
      </c>
    </row>
    <row r="182">
      <c r="B182" t="inlineStr">
        <is>
          <t>SELECT HIERARCHY_SCOTT_DAVIS_DIRECT_REPORTS AS SCOTT_DAVIS_DIRECT_REPORTS,RESPONSE_ID, UNIT_SAP_NUMBER, YEAR(TICKET_CREATION_DATE_EST) AS YR, MONTH(TICKET_CREATION_DATE_EST) AS MO, TICKET_DAYS_TO_CLOSE</t>
        </is>
      </c>
    </row>
    <row r="183">
      <c r="B183" t="inlineStr">
        <is>
          <t>FROM FLIK_ANALYTICS.CURIOSITY.SURVEYS_COMBINED</t>
        </is>
      </c>
    </row>
    <row r="184">
      <c r="B184" t="inlineStr">
        <is>
          <t>WHERE (UNIT_BUSINESS_PORTFOLIO &lt;&gt; 'Test' or UNIT_BUSINESS_PORTFOLIO is null)  -- Excludes 'test' portfolios but includes 'null' portfolios</t>
        </is>
      </c>
    </row>
    <row r="185">
      <c r="B185" t="inlineStr">
        <is>
          <t>AND SURVEY_ID = 'SV_cBggdZ7uWwWjmgl' -- Include only QA survey</t>
        </is>
      </c>
    </row>
    <row r="186">
      <c r="B186" t="inlineStr">
        <is>
          <t>AND UNIT_SAP_NUMBER NOT IN ('1', '4440', '33940') -- Removes test accounts</t>
        </is>
      </c>
    </row>
    <row r="187">
      <c r="B187" t="inlineStr">
        <is>
          <t>AND RESPONSE_VALID = 'Yes' -- Only valid responses</t>
        </is>
      </c>
    </row>
    <row r="188">
      <c r="B188" t="inlineStr">
        <is>
          <t>AND ISGOLDLISTACTIVE = TRUE -- Only active accounts</t>
        </is>
      </c>
    </row>
    <row r="189">
      <c r="B189" t="inlineStr">
        <is>
          <t>AND DATATYPE = 'Tickets' -- Only tickets</t>
        </is>
      </c>
    </row>
    <row r="190">
      <c r="B190" t="inlineStr">
        <is>
          <t>AND TICKET_STATUS = 'Closed' -- Only closed tickets</t>
        </is>
      </c>
    </row>
    <row r="191">
      <c r="B191" t="inlineStr">
        <is>
          <t>ORDER BY YR DESC, MO DESC, SCOTT_DAVIS_DIRECT_REPORTS</t>
        </is>
      </c>
    </row>
    <row r="192">
      <c r="B192" t="inlineStr">
        <is>
          <t>)</t>
        </is>
      </c>
    </row>
    <row r="193">
      <c r="B193">
        <f t="array" ref="B193">-- _xludf.Average _xludf.Days to Closed Tickets from failed audits</f>
        <v/>
      </c>
    </row>
    <row r="194">
      <c r="B194" t="inlineStr">
        <is>
          <t>, QA_M9 AS (</t>
        </is>
      </c>
    </row>
    <row r="195">
      <c r="B195" t="inlineStr">
        <is>
          <t>SELECT a.SCOTT_DAVIS_DIRECT_REPORTS,9 AS METRIC_ID, a.YR, a.MO, CASE WHEN ROUND(AVG(b.TICKET_DAYS_TO_CLOSE), 2) IS NULL THEN 0 ELSE ROUND(AVG(b.TICKET_DAYS_TO_CLOSE), 2) END AS STATISTIC</t>
        </is>
      </c>
    </row>
    <row r="196">
      <c r="B196" t="inlineStr">
        <is>
          <t>FROM (SELECT * FROM QA_BASE_FAIL_1 WHERE PASS_FAIL = 'FAIL') a</t>
        </is>
      </c>
    </row>
    <row r="197">
      <c r="B197" t="inlineStr">
        <is>
          <t>LEFT JOIN QA_BASE_TICKETS_TIME b</t>
        </is>
      </c>
    </row>
    <row r="198">
      <c r="B198" t="inlineStr">
        <is>
          <t>ON a.RESPONSE_ID = b.RESPONSE_ID</t>
        </is>
      </c>
    </row>
    <row r="199">
      <c r="B199" t="inlineStr">
        <is>
          <t>AND a.UNIT_SAP_NUMBER = b.UNIT_SAP_NUMBER</t>
        </is>
      </c>
    </row>
    <row r="200">
      <c r="B200" t="inlineStr">
        <is>
          <t>AND a.YR = b.YR</t>
        </is>
      </c>
    </row>
    <row r="201">
      <c r="B201" t="inlineStr">
        <is>
          <t>AND a.MO = b.MO</t>
        </is>
      </c>
    </row>
    <row r="202">
      <c r="B202" t="inlineStr">
        <is>
          <t>GROUP BY a.SCOTT_DAVIS_DIRECT_REPORTS, a.YR, a.MO</t>
        </is>
      </c>
    </row>
    <row r="203">
      <c r="B203" t="inlineStr">
        <is>
          <t>ORDER BY a.YR DESC, a.MO DESC, a.SCOTT_DAVIS_DIRECT_REPORTS</t>
        </is>
      </c>
    </row>
    <row r="204">
      <c r="B204" t="inlineStr">
        <is>
          <t>)</t>
        </is>
      </c>
    </row>
    <row r="206">
      <c r="B206">
        <f t="array" ref="B206">-- _xludf.Count of Missed QA Questions from failed audits</f>
        <v/>
      </c>
    </row>
    <row r="207">
      <c r="B207" t="inlineStr">
        <is>
          <t>, QA_M10_M11_M12 AS (</t>
        </is>
      </c>
    </row>
    <row r="208">
      <c r="B208" t="inlineStr">
        <is>
          <t>SELECT HIERARCHY_SCOTT_DAVIS_DIRECT_REPORTS AS SCOTT_DAVIS_DIRECT_REPORTS,</t>
        </is>
      </c>
    </row>
    <row r="209">
      <c r="B209" t="inlineStr">
        <is>
          <t>CASE WHEN QUESTION_RESPONSE LIKE '%(MINOR)%' THEN 10</t>
        </is>
      </c>
    </row>
    <row r="210">
      <c r="B210" t="inlineStr">
        <is>
          <t>WHEN QUESTION_RESPONSE LIKE '%(MAJOR)%' THEN 11</t>
        </is>
      </c>
    </row>
    <row r="211">
      <c r="B211" t="inlineStr">
        <is>
          <t>WHEN QUESTION_RESPONSE LIKE '%(CRITICAL)%' THEN 12</t>
        </is>
      </c>
    </row>
    <row r="212">
      <c r="B212" t="inlineStr">
        <is>
          <t>END AS METRIC_ID, YEAR(AUDIT_DATE) AS YR, MONTH(AUDIT_DATE) AS MO,</t>
        </is>
      </c>
    </row>
    <row r="213">
      <c r="B213" t="inlineStr">
        <is>
          <t>COUNT(METRIC_ID) AS STATISTIC</t>
        </is>
      </c>
    </row>
    <row r="214">
      <c r="B214" t="inlineStr">
        <is>
          <t>FROM FLIK_ANALYTICS.CURIOSITY.SURVEYS_COMBINED</t>
        </is>
      </c>
    </row>
    <row r="215">
      <c r="B215" t="inlineStr">
        <is>
          <t>WHERE (UNIT_BUSINESS_PORTFOLIO &lt;&gt; 'Test' or UNIT_BUSINESS_PORTFOLIO is null)  -- excludes 'test' portfolios but includes 'null' portfolios</t>
        </is>
      </c>
    </row>
    <row r="216">
      <c r="B216" t="inlineStr">
        <is>
          <t>AND SURVEY_ID = 'SV_cBggdZ7uWwWjmgl' -- Include only QA survey</t>
        </is>
      </c>
    </row>
    <row r="217">
      <c r="B217" t="inlineStr">
        <is>
          <t>AND UNIT_SAP_NUMBER NOT IN ('1', '4440', '33940') -- removes test B&amp;I account &amp; Insights test accounts</t>
        </is>
      </c>
    </row>
    <row r="218">
      <c r="B218" t="inlineStr">
        <is>
          <t>AND RESPONSE_ID IN (SELECT RESPONSE_ID FROM QA_BASE_FAIL_1 WHERE PASS_FAIL = 'FAIL') -- Only failed audits</t>
        </is>
      </c>
    </row>
    <row r="219">
      <c r="B219" t="inlineStr">
        <is>
          <t>AND RESPONSE_VALID = 'Yes' -- Only valid responses</t>
        </is>
      </c>
    </row>
    <row r="220">
      <c r="B220" t="inlineStr">
        <is>
          <t>AND DATATYPE = 'Responses' -- Only responses</t>
        </is>
      </c>
    </row>
    <row r="221">
      <c r="B221" t="inlineStr">
        <is>
          <t>AND QUESTION_TYPE = 'MC' -- Only multiple choice questions</t>
        </is>
      </c>
    </row>
    <row r="222">
      <c r="B222" t="inlineStr">
        <is>
          <t>AND METRIC_ID IS NOT NULL -- Only questions with (MINOR), (MAJOR), or (CRITICAL) in the response</t>
        </is>
      </c>
    </row>
    <row r="223">
      <c r="B223" t="inlineStr">
        <is>
          <t>AND ISGOLDLISTACTIVE = TRUE -- Only active accounts</t>
        </is>
      </c>
    </row>
    <row r="224">
      <c r="B224" t="inlineStr">
        <is>
          <t>AND QUESTION_TEXT &lt;&gt; 'Reason for selecting NO' -- Excludes the 'Reason for selecting NO' question</t>
        </is>
      </c>
    </row>
    <row r="225">
      <c r="B225" t="inlineStr">
        <is>
          <t>GROUP BY HIERARCHY_SCOTT_DAVIS_DIRECT_REPORTS, YR, MO, METRIC_ID</t>
        </is>
      </c>
    </row>
    <row r="226">
      <c r="B226" t="inlineStr">
        <is>
          <t>ORDER BY YR DESC, MO DESC, SCOTT_DAVIS_DIRECT_REPORTS, METRIC_ID</t>
        </is>
      </c>
    </row>
    <row r="227">
      <c r="B227" t="inlineStr">
        <is>
          <t>)</t>
        </is>
      </c>
    </row>
    <row r="229">
      <c r="B229" t="inlineStr">
        <is>
          <t>, QA_M16 AS (</t>
        </is>
      </c>
    </row>
    <row r="230">
      <c r="B230">
        <f t="array" ref="B230">-- Purpose: This Query is used to pull the _xludf.Count of open Tickets _xludf.for the QA team.</f>
        <v/>
      </c>
    </row>
    <row r="231">
      <c r="B231" t="inlineStr">
        <is>
          <t>SELECT HIERARCHY_SCOTT_DAVIS_DIRECT_REPORTS AS SCOTT_DAVIS_DIRECT_REPORTS,16 AS METRIC_ID, YEAR(TICKET_CREATION_DATE_EST) AS YR, MONTH(TICKET_CREATION_DATE_EST) AS MO,</t>
        </is>
      </c>
    </row>
    <row r="232">
      <c r="B232" t="inlineStr">
        <is>
          <t xml:space="preserve"> COUNT(TICKET_ID) AS STATISTIC</t>
        </is>
      </c>
    </row>
    <row r="233">
      <c r="B233" t="inlineStr">
        <is>
          <t xml:space="preserve">FROM FLIK_ANALYTICS.CURIOSITY.SURVEYS_COMBINED </t>
        </is>
      </c>
    </row>
    <row r="234">
      <c r="B234" t="inlineStr">
        <is>
          <t>WHERE (UNIT_BUSINESS_PORTFOLIO &lt;&gt; 'Test' or UNIT_BUSINESS_PORTFOLIO is null)  -- excludes 'test' portfolios but includes 'null' portfolios</t>
        </is>
      </c>
    </row>
    <row r="235">
      <c r="B235" t="inlineStr">
        <is>
          <t>AND SURVEY_ID = 'SV_cBggdZ7uWwWjmgl' -- include only QA survey</t>
        </is>
      </c>
    </row>
    <row r="236">
      <c r="B236" t="inlineStr">
        <is>
          <t>AND UNIT_SAP_NUMBER NOT IN ('1', '4440', '33940') -- removes test B&amp;I account &amp; Insights test accounts</t>
        </is>
      </c>
    </row>
    <row r="237">
      <c r="B237" t="inlineStr">
        <is>
          <t>AND RESPONSE_VALID = 'Yes' -- only valid responses</t>
        </is>
      </c>
    </row>
    <row r="238">
      <c r="B238" t="inlineStr">
        <is>
          <t>AND DATATYPE = 'Tickets' -- only tickets</t>
        </is>
      </c>
    </row>
    <row r="239">
      <c r="B239" t="inlineStr">
        <is>
          <t>AND TICKET_STATUS = 'Open' -- only open tickets</t>
        </is>
      </c>
    </row>
    <row r="240">
      <c r="B240" t="inlineStr">
        <is>
          <t>AND ISGOLDLISTACTIVE = TRUE -- only active accounts</t>
        </is>
      </c>
    </row>
    <row r="241">
      <c r="B241" t="inlineStr">
        <is>
          <t>AND SCOTT_DAVIS_DIRECT_REPORTS IS NOT NULL -- only non-null SDDR</t>
        </is>
      </c>
    </row>
    <row r="242">
      <c r="B242" t="inlineStr">
        <is>
          <t>AND SCOTT_DAVIS_DIRECT_REPORTS &lt;&gt; '' -- only non-blank SDDR</t>
        </is>
      </c>
    </row>
    <row r="243">
      <c r="B243" t="inlineStr">
        <is>
          <t>GROUP BY SCOTT_DAVIS_DIRECT_REPORTS, YR, MO</t>
        </is>
      </c>
    </row>
    <row r="244">
      <c r="B244" t="inlineStr">
        <is>
          <t>ORDER BY YR DESC, MO DESC, SCOTT_DAVIS_DIRECT_REPORTS</t>
        </is>
      </c>
    </row>
    <row r="245">
      <c r="B245" t="inlineStr">
        <is>
          <t>)</t>
        </is>
      </c>
    </row>
    <row r="248">
      <c r="B248">
        <f t="array" ref="B248">-- Description: This script is used to get the list of active VOC units that participated in LETS TALK FLIK</f>
        <v/>
      </c>
    </row>
    <row r="250">
      <c r="B250">
        <f t="array" ref="B250">-- get list of active VOC units that participated in LETS TALK FLIK</f>
        <v/>
      </c>
    </row>
    <row r="251">
      <c r="B251" t="inlineStr">
        <is>
          <t>, BASE_VOC AS (</t>
        </is>
      </c>
    </row>
    <row r="252">
      <c r="B252" t="inlineStr">
        <is>
          <t>SELECT b.unit_name, b.ext_ref,a.PARTICIPATES_IN_LETS_TALK_FLIK, a.scott_davis_direct_reports</t>
        </is>
      </c>
    </row>
    <row r="253">
      <c r="B253" t="inlineStr">
        <is>
          <t>FROM FLIK_ANALYTICS.DIM.GOLDLIST a</t>
        </is>
      </c>
    </row>
    <row r="254">
      <c r="B254" t="inlineStr">
        <is>
          <t>RIGHT JOIN FLIK_INTERMEDIATE.FIVETRAN.INT_FLIK_FIVETRAN__GOLDLIST_ACTIVE_UNITS b</t>
        </is>
      </c>
    </row>
    <row r="255">
      <c r="B255" t="inlineStr">
        <is>
          <t>ON a.extref = b.ext_ref</t>
        </is>
      </c>
    </row>
    <row r="256">
      <c r="B256" t="inlineStr">
        <is>
          <t>WHERE lower(a.PARTICIPATES_IN_LETS_TALK_FLIK) NOT IN ('no', 'test')</t>
        </is>
      </c>
    </row>
    <row r="257">
      <c r="B257" t="inlineStr">
        <is>
          <t>AND b.ext_ref NOT IN ('1', '4440', '33940', '5')</t>
        </is>
      </c>
    </row>
    <row r="259">
      <c r="B259">
        <f t="array" ref="B259">-- _xludf.Count of Monthly VOC Responses by SDDR</f>
        <v/>
      </c>
    </row>
    <row r="260">
      <c r="B260" t="inlineStr">
        <is>
          <t>), VOC_M17 AS (</t>
        </is>
      </c>
    </row>
    <row r="261">
      <c r="B261" t="inlineStr">
        <is>
          <t>SELECT HIERARCHY_SCOTT_DAVIS_DIRECT_REPORTS AS SCOTT_DAVIS_DIRECT_REPORTS, 17 AS METRIC_ID, YEAR(AUDIT_DATE) AS YR, MONTH(AUDIT_DATE) AS MO, COUNT(DISTINCT RESPONSE_ID) AS STATISTIC</t>
        </is>
      </c>
    </row>
    <row r="262">
      <c r="B262" t="inlineStr">
        <is>
          <t>FROM FLIK_ANALYTICS.CURIOSITY.SURVEYS_COMBINED</t>
        </is>
      </c>
    </row>
    <row r="263">
      <c r="B263" t="inlineStr">
        <is>
          <t>WHERE (UNIT_BUSINESS_PORTFOLIO &lt;&gt; 'Test' OR UNIT_BUSINESS_PORTFOLIO is null)  -- removes test B&amp;I account &amp; Insights test accounts</t>
        </is>
      </c>
    </row>
    <row r="264">
      <c r="B264" t="inlineStr">
        <is>
          <t>AND DATATYPE = 'Responses' -- only responses</t>
        </is>
      </c>
    </row>
    <row r="265">
      <c r="B265" t="inlineStr">
        <is>
          <t>AND SURVEY_NAME ILIKE '%voc%' -- only VOC surveys</t>
        </is>
      </c>
    </row>
    <row r="266">
      <c r="B266" t="inlineStr">
        <is>
          <t>AND UNIT_SAP_NUMBER NOT IN ('1', '4440', '33940') -- removes test B&amp;I account &amp; Insights test accounts</t>
        </is>
      </c>
    </row>
    <row r="267">
      <c r="B267" t="inlineStr">
        <is>
          <t>AND RESPONSE_VALID = 'Yes' -- only valid responses</t>
        </is>
      </c>
    </row>
    <row r="268">
      <c r="B268" t="inlineStr">
        <is>
          <t>AND ISGOLDLISTACTIVE = TRUE -- only active units</t>
        </is>
      </c>
    </row>
    <row r="269">
      <c r="B269" t="inlineStr">
        <is>
          <t>AND UNIT_SAP_NUMBER IN (SELECT ext_ref FROM BASE_VOC) -- only units that participated in LETS TALK FLIK</t>
        </is>
      </c>
    </row>
    <row r="270">
      <c r="B270" t="inlineStr">
        <is>
          <t>AND HIERARCHY_SCOTT_DAVIS_DIRECT_REPORTS IS NOT NULL -- only responses with a SDDR</t>
        </is>
      </c>
    </row>
    <row r="271">
      <c r="B271" t="inlineStr">
        <is>
          <t>GROUP BY SCOTT_DAVIS_DIRECT_REPORTS, YR, MO</t>
        </is>
      </c>
    </row>
    <row r="272">
      <c r="B272" t="inlineStr">
        <is>
          <t>ORDER BY YR DESC, MO DESC, SCOTT_DAVIS_DIRECT_REPORTS</t>
        </is>
      </c>
    </row>
    <row r="273">
      <c r="B273" t="inlineStr">
        <is>
          <t>)</t>
        </is>
      </c>
    </row>
    <row r="275">
      <c r="B275" t="inlineStr">
        <is>
          <t>, CTE_AI AS (</t>
        </is>
      </c>
    </row>
    <row r="276">
      <c r="B276" t="inlineStr">
        <is>
          <t xml:space="preserve">SELECT a.RESPONSE_ID, a.QUESTION_TEXT, a.QUESTION_RESPONSE,  a.UNIT_SAP_NUMBER, b.UNIT_NAME, b.SCOTT_DAVIS_DIRECT_REPORTS, a.FULL_RECORDED_DATE, ROUND(AVG(a.SENTIMENT), 2) AS AVG_SENTIMENT, </t>
        </is>
      </c>
    </row>
    <row r="277">
      <c r="B277" t="inlineStr">
        <is>
          <t>CASE WHEN AVG_SENTIMENT &lt;= 2.33 AND AVG_SENTIMENT &gt;= 1 THEN 'Negative'</t>
        </is>
      </c>
    </row>
    <row r="278">
      <c r="B278" t="inlineStr">
        <is>
          <t>WHEN AVG_SENTIMENT &gt; 2.33 AND AVG_SENTIMENT &lt; 3.67 THEN 'Neutral'</t>
        </is>
      </c>
    </row>
    <row r="279">
      <c r="B279" t="inlineStr">
        <is>
          <t xml:space="preserve">WHEN AVG_SENTIMENT &lt;= 5 AND AVG_SENTIMENT &gt;= 3.67 THEN 'Positive' </t>
        </is>
      </c>
    </row>
    <row r="280">
      <c r="B280" t="inlineStr">
        <is>
          <t>END AS SENTIMENT_LABEL</t>
        </is>
      </c>
    </row>
    <row r="281">
      <c r="B281" t="inlineStr">
        <is>
          <t>FROM FLIK_INTERMEDIATE.DATA_SCIENCE.FLIK_DATA_SCIENCE__FLIK_VOC_COMMENTS_CATEGORIES a</t>
        </is>
      </c>
    </row>
    <row r="282">
      <c r="B282" t="inlineStr">
        <is>
          <t>LEFT JOIN BASE_VOC b</t>
        </is>
      </c>
    </row>
    <row r="283">
      <c r="B283" t="inlineStr">
        <is>
          <t>ON a.UNIT_SAP_NUMBER = b.EXT_REF</t>
        </is>
      </c>
    </row>
    <row r="284">
      <c r="B284" t="inlineStr">
        <is>
          <t>GROUP BY  a.RESPONSE_ID, a.QUESTION_TEXT, a.QUESTION_RESPONSE,  a.UNIT_SAP_NUMBER, b.UNIT_NAME, b.SCOTT_DAVIS_DIRECT_REPORTS, a.FULL_RECORDED_DATE</t>
        </is>
      </c>
    </row>
    <row r="286">
      <c r="B286">
        <f t="array" ref="B286">-- _xludf.Count of all AI Sentiment Comment by SDDR</f>
        <v/>
      </c>
    </row>
    <row r="287">
      <c r="B287" t="inlineStr">
        <is>
          <t>), VOC_AI_M18 AS (</t>
        </is>
      </c>
    </row>
    <row r="288">
      <c r="B288" t="inlineStr">
        <is>
          <t>SELECT SCOTT_DAVIS_DIRECT_REPORTS, 18 AS METRIC_ID, YEAR(FULL_RECORDED_DATE) AS YR, MONTH(FULL_RECORDED_DATE) AS MO, COUNT(*) AS STATISTIC</t>
        </is>
      </c>
    </row>
    <row r="289">
      <c r="B289" t="inlineStr">
        <is>
          <t>FROM CTE_AI</t>
        </is>
      </c>
    </row>
    <row r="290">
      <c r="B290" t="inlineStr">
        <is>
          <t>WHERE SCOTT_DAVIS_DIRECT_REPORTS IS NOT NULL</t>
        </is>
      </c>
    </row>
    <row r="291">
      <c r="B291" t="inlineStr">
        <is>
          <t>GROUP BY SCOTT_DAVIS_DIRECT_REPORTS, YR, MO</t>
        </is>
      </c>
    </row>
    <row r="292">
      <c r="B292" t="inlineStr">
        <is>
          <t>ORDER BY YR DESC, MO DESC, SCOTT_DAVIS_DIRECT_REPORTS</t>
        </is>
      </c>
    </row>
    <row r="293">
      <c r="B293" t="inlineStr">
        <is>
          <t>)</t>
        </is>
      </c>
    </row>
    <row r="295">
      <c r="B295">
        <f t="array" ref="B295">-- Does _xludf.not include Sari Feltman at the moment</f>
        <v/>
      </c>
    </row>
    <row r="296">
      <c r="B296">
        <f t="array" ref="B296">-- _xludf.Count of each AI Sentiment by SDDR</f>
        <v/>
      </c>
    </row>
    <row r="297">
      <c r="B297" t="inlineStr">
        <is>
          <t>, VOC_AI_M19_M21 AS (</t>
        </is>
      </c>
    </row>
    <row r="298">
      <c r="B298" t="inlineStr">
        <is>
          <t>SELECT SCOTT_DAVIS_DIRECT_REPORTS, CASE WHEN SENTIMENT_LABEL = 'Negative' THEN 20</t>
        </is>
      </c>
    </row>
    <row r="299">
      <c r="B299" t="inlineStr">
        <is>
          <t>WHEN SENTIMENT_LABEL = 'Neutral' THEN 21</t>
        </is>
      </c>
    </row>
    <row r="300">
      <c r="B300" t="inlineStr">
        <is>
          <t>WHEN SENTIMENT_LABEL = 'Positive' THEN 19</t>
        </is>
      </c>
    </row>
    <row r="301">
      <c r="B301" t="inlineStr">
        <is>
          <t>END AS METRIC_ID, YEAR(FULL_RECORDED_DATE) AS YR, MONTH(FULL_RECORDED_DATE) AS MO, COUNT(*) AS STATISTIC</t>
        </is>
      </c>
    </row>
    <row r="302">
      <c r="B302" t="inlineStr">
        <is>
          <t>FROM CTE_AI</t>
        </is>
      </c>
    </row>
    <row r="303">
      <c r="B303" t="inlineStr">
        <is>
          <t>WHERE SCOTT_DAVIS_DIRECT_REPORTS IS NOT NULL</t>
        </is>
      </c>
    </row>
    <row r="304">
      <c r="B304" t="inlineStr">
        <is>
          <t>GROUP BY SCOTT_DAVIS_DIRECT_REPORTS, YR, MO, SENTIMENT_LABEL</t>
        </is>
      </c>
    </row>
    <row r="305">
      <c r="B305" t="inlineStr">
        <is>
          <t>ORDER BY YR DESC, MO DESC, SCOTT_DAVIS_DIRECT_REPORTS, METRIC_ID ASC</t>
        </is>
      </c>
    </row>
    <row r="306">
      <c r="B306" t="inlineStr">
        <is>
          <t>)</t>
        </is>
      </c>
    </row>
    <row r="307">
      <c r="B307">
        <f t="array" ref="B307">-- Percentage of each AI Sentiment by SDDR</f>
        <v/>
      </c>
    </row>
    <row r="308">
      <c r="B308" t="inlineStr">
        <is>
          <t>, VOC_AI_M22_M24 AS (</t>
        </is>
      </c>
    </row>
    <row r="309">
      <c r="B309" t="inlineStr">
        <is>
          <t>SELECT SCOTT_DAVIS_DIRECT_REPORTS, CASE WHEN SENTIMENT_LABEL = 'Negative' THEN 23</t>
        </is>
      </c>
    </row>
    <row r="310">
      <c r="B310" t="inlineStr">
        <is>
          <t>WHEN SENTIMENT_LABEL = 'Neutral' THEN 24</t>
        </is>
      </c>
    </row>
    <row r="311">
      <c r="B311" t="inlineStr">
        <is>
          <t>WHEN SENTIMENT_LABEL = 'Positive' THEN 22</t>
        </is>
      </c>
    </row>
    <row r="312">
      <c r="B312" t="inlineStr">
        <is>
          <t>END AS METRIC_ID, YEAR(FULL_RECORDED_DATE) AS YR, MONTH(FULL_RECORDED_DATE) AS MO,</t>
        </is>
      </c>
    </row>
    <row r="313">
      <c r="B313" t="inlineStr">
        <is>
          <t>(COUNT(QUESTION_RESPONSE)) / SUM(COUNT( QUESTION_RESPONSE)) OVER (PARTITION BY SCOTT_DAVIS_DIRECT_REPORTS, YR, MO) AS STATISTIC</t>
        </is>
      </c>
    </row>
    <row r="314">
      <c r="B314" t="inlineStr">
        <is>
          <t>FROM CTE_AI</t>
        </is>
      </c>
    </row>
    <row r="315">
      <c r="B315" t="inlineStr">
        <is>
          <t>WHERE SCOTT_DAVIS_DIRECT_REPORTS IS NOT NULL</t>
        </is>
      </c>
    </row>
    <row r="316">
      <c r="B316" t="inlineStr">
        <is>
          <t>GROUP BY SCOTT_DAVIS_DIRECT_REPORTS, YR, MO, SENTIMENT_LABEL</t>
        </is>
      </c>
    </row>
    <row r="317">
      <c r="B317" t="inlineStr">
        <is>
          <t>ORDER BY YR DESC, MO DESC, SCOTT_DAVIS_DIRECT_REPORTS, METRIC_ID ASC</t>
        </is>
      </c>
    </row>
    <row r="318">
      <c r="B318" t="inlineStr">
        <is>
          <t>)</t>
        </is>
      </c>
    </row>
    <row r="320">
      <c r="B320" t="inlineStr">
        <is>
          <t>-- Top Categories Driving Negaive Comments - Top 3</t>
        </is>
      </c>
    </row>
    <row r="321">
      <c r="B321" t="inlineStr">
        <is>
          <t>, VOC_AI_M25_M27_BASE1 AS (</t>
        </is>
      </c>
    </row>
    <row r="322">
      <c r="B322" t="inlineStr">
        <is>
          <t>SELECT DISTINCT b.RESPONSE_ID, b.QUESTION_TEXT, b.QUESTION_RESPONSE, b.SCOTT_DAVIS_DIRECT_REPORTS, a.CATEGORY, b.YR, b.MO</t>
        </is>
      </c>
    </row>
    <row r="323">
      <c r="B323" t="inlineStr">
        <is>
          <t>FROM (SELECT RESPONSE_ID, QUESTION_TEXT, QUESTION_RESPONSE, SCOTT_DAVIS_DIRECT_REPORTS, UNIT_NAME, UNIT_SAP_NUMBER, YEAR(FULL_RECORDED_DATE) AS YR, MONTH(FULL_RECORDED_DATE) AS MO FROM CTE_AI WHERE SENTIMENT_LABEL = 'Negative') b</t>
        </is>
      </c>
    </row>
    <row r="324">
      <c r="B324" t="inlineStr">
        <is>
          <t>LEFT JOIN FLIK_INTERMEDIATE.DATA_SCIENCE.FLIK_DATA_SCIENCE__FLIK_VOC_COMMENTS_CATEGORIES a</t>
        </is>
      </c>
    </row>
    <row r="325">
      <c r="B325" t="inlineStr">
        <is>
          <t>ON a.RESPONSE_ID = b.RESPONSE_ID</t>
        </is>
      </c>
    </row>
    <row r="326">
      <c r="B326" t="inlineStr">
        <is>
          <t>AND a.QUESTION_TEXT = b.QUESTION_TEXT</t>
        </is>
      </c>
    </row>
    <row r="327">
      <c r="B327" t="inlineStr">
        <is>
          <t>AND a.QUESTION_RESPONSE = b.QUESTION_RESPONSE</t>
        </is>
      </c>
    </row>
    <row r="328">
      <c r="B328" t="inlineStr">
        <is>
          <t>ORDER BY b.RESPONSE_ID</t>
        </is>
      </c>
    </row>
    <row r="329">
      <c r="B329" t="inlineStr">
        <is>
          <t>)</t>
        </is>
      </c>
    </row>
    <row r="330">
      <c r="B330" t="inlineStr">
        <is>
          <t>, VOC_AI_M25_M27_BASE2 AS (</t>
        </is>
      </c>
    </row>
    <row r="331">
      <c r="B331" t="inlineStr">
        <is>
          <t>SELECT SCOTT_DAVIS_DIRECT_REPORTS, YR, MO, CATEGORY AS LABEL, COUNT(DISTINCT QUESTION_RESPONSE) AS STATISTIC, ROW_NUMBER() OVER (</t>
        </is>
      </c>
    </row>
    <row r="332">
      <c r="B332" t="inlineStr">
        <is>
          <t xml:space="preserve">        PARTITION BY SCOTT_DAVIS_DIRECT_REPORTS, YR, MO </t>
        </is>
      </c>
    </row>
    <row r="333">
      <c r="B333" t="inlineStr">
        <is>
          <t xml:space="preserve">        ORDER BY STATISTIC DESC ) AS RANK</t>
        </is>
      </c>
    </row>
    <row r="334">
      <c r="B334" t="inlineStr">
        <is>
          <t>FROM VOC_AI_M25_M27_BASE1</t>
        </is>
      </c>
    </row>
    <row r="335">
      <c r="B335" t="inlineStr">
        <is>
          <t>GROUP BY SCOTT_DAVIS_DIRECT_REPORTS, YR, MO, CATEGORY</t>
        </is>
      </c>
    </row>
    <row r="336">
      <c r="B336" t="inlineStr">
        <is>
          <t>ORDER BY SCOTT_DAVIS_DIRECT_REPORTS, YR DESC, MO DESC, RANK</t>
        </is>
      </c>
    </row>
    <row r="337">
      <c r="B337" t="inlineStr">
        <is>
          <t>)</t>
        </is>
      </c>
    </row>
    <row r="338">
      <c r="B338" t="inlineStr">
        <is>
          <t>, VOC_AI_M25_M27 AS (</t>
        </is>
      </c>
    </row>
    <row r="339">
      <c r="B339" t="inlineStr">
        <is>
          <t>SELECT SCOTT_DAVIS_DIRECT_REPORTS, CASE WHEN RANK = 1 THEN 25</t>
        </is>
      </c>
    </row>
    <row r="340">
      <c r="B340" t="inlineStr">
        <is>
          <t>WHEN RANK = 2 THEN 26</t>
        </is>
      </c>
    </row>
    <row r="341">
      <c r="B341" t="inlineStr">
        <is>
          <t>WHEN RANK = 3 THEN 27</t>
        </is>
      </c>
    </row>
    <row r="342">
      <c r="B342" t="inlineStr">
        <is>
          <t>END AS METRIC_ID, YR, MO, STATISTIC, LABEL</t>
        </is>
      </c>
    </row>
    <row r="343">
      <c r="B343" t="inlineStr">
        <is>
          <t>FROM VOC_AI_M25_M27_BASE2</t>
        </is>
      </c>
    </row>
    <row r="344">
      <c r="B344" t="inlineStr">
        <is>
          <t>WHERE RANK &lt;= 3</t>
        </is>
      </c>
    </row>
    <row r="345">
      <c r="B345" t="inlineStr">
        <is>
          <t>AND SCOTT_DAVIS_DIRECT_REPORTS IS NOT NULL</t>
        </is>
      </c>
    </row>
    <row r="346">
      <c r="B346" t="inlineStr">
        <is>
          <t>ORDER BY YR DESC, MO DESC, SCOTT_DAVIS_DIRECT_REPORTS, METRIC_ID ASC</t>
        </is>
      </c>
    </row>
    <row r="347">
      <c r="B347" t="inlineStr">
        <is>
          <t>)</t>
        </is>
      </c>
    </row>
    <row r="349">
      <c r="B349" t="inlineStr">
        <is>
          <t>-- Count of Units with VOC Responses less than 10 and more than 10</t>
        </is>
      </c>
    </row>
    <row r="350">
      <c r="B350" t="inlineStr">
        <is>
          <t>, VOC_M28_M29_BASE1 AS (</t>
        </is>
      </c>
    </row>
    <row r="352">
      <c r="B352" t="inlineStr">
        <is>
          <t>SELECT b.HIERARCHY_SCOTT_DAVIS_DIRECT_REPORTS AS SCOTT_DAVIS_DIRECT_REPORTS, a.EXT_REF AS UNIT_SAP_NUMBER, YEAR(b.AUDIT_DATE) AS YR, MONTH(b.AUDIT_DATE) AS MO, COUNT(DISTINCT b.RESPONSE_ID) AS VOC_COUNT,</t>
        </is>
      </c>
    </row>
    <row r="353">
      <c r="B353" t="inlineStr">
        <is>
          <t xml:space="preserve">CASE WHEN COUNT(DISTINCT RESPONSE_ID) &lt; 10 THEN 1 </t>
        </is>
      </c>
    </row>
    <row r="354">
      <c r="B354" t="inlineStr">
        <is>
          <t>WHEN COUNT(DISTINCT RESPONSE_ID) &gt;= 10 THEN 0</t>
        </is>
      </c>
    </row>
    <row r="355">
      <c r="B355" t="inlineStr">
        <is>
          <t>ELSE NULL END AS LESS_THAN_10_VOC_RESPONSES</t>
        </is>
      </c>
    </row>
    <row r="356">
      <c r="B356" t="inlineStr">
        <is>
          <t>FROM BASE_VOC a</t>
        </is>
      </c>
    </row>
    <row r="357">
      <c r="B357" t="inlineStr">
        <is>
          <t>LEFT JOIN FLIK_ANALYTICS.CURIOSITY.SURVEYS_COMBINED b</t>
        </is>
      </c>
    </row>
    <row r="358">
      <c r="B358" t="inlineStr">
        <is>
          <t>ON a.EXT_REF = b.UNIT_SAP_NUMBER</t>
        </is>
      </c>
    </row>
    <row r="359">
      <c r="B359" t="inlineStr">
        <is>
          <t>WHERE (b.UNIT_BUSINESS_PORTFOLIO &lt;&gt; 'Test' OR b.UNIT_BUSINESS_PORTFOLIO is null)  -- removes test B&amp;I account &amp; Insights test accounts</t>
        </is>
      </c>
    </row>
    <row r="360">
      <c r="B360" t="inlineStr">
        <is>
          <t>AND b.DATATYPE = 'Responses' -- only responses</t>
        </is>
      </c>
    </row>
    <row r="361">
      <c r="B361" t="inlineStr">
        <is>
          <t>AND b.SURVEY_NAME ILIKE '%voc%' -- only VOC surveys</t>
        </is>
      </c>
    </row>
    <row r="362">
      <c r="B362" t="inlineStr">
        <is>
          <t>AND b.UNIT_SAP_NUMBER NOT IN ('1', '4440', '33940') -- removes test B&amp;I account &amp; Insights test accounts</t>
        </is>
      </c>
    </row>
    <row r="363">
      <c r="B363" t="inlineStr">
        <is>
          <t>AND b.RESPONSE_VALID = 'Yes' -- only valid responses</t>
        </is>
      </c>
    </row>
    <row r="364">
      <c r="B364" t="inlineStr">
        <is>
          <t>AND b.ISGOLDLISTACTIVE = TRUE -- only active units</t>
        </is>
      </c>
    </row>
    <row r="365">
      <c r="B365" t="inlineStr">
        <is>
          <t>GROUP BY b.HIERARCHY_SCOTT_DAVIS_DIRECT_REPORTS, a.EXT_REF, YR, MO</t>
        </is>
      </c>
    </row>
    <row r="366">
      <c r="B366" t="inlineStr">
        <is>
          <t>ORDER BY YR DESC, MO DESC, SCOTT_DAVIS_DIRECT_REPORTS</t>
        </is>
      </c>
    </row>
    <row r="367">
      <c r="B367" t="inlineStr">
        <is>
          <t>)</t>
        </is>
      </c>
    </row>
    <row r="368">
      <c r="B368" t="inlineStr">
        <is>
          <t>, VOC_M28_M29_BASE2 AS (</t>
        </is>
      </c>
    </row>
    <row r="369">
      <c r="B369" t="inlineStr">
        <is>
          <t>SELECT SCOTT_DAVIS_DIRECT_REPORTS, YR, MO, LESS_THAN_10_VOC_RESPONSES, COUNT(*) AS STATISTIC</t>
        </is>
      </c>
    </row>
    <row r="370">
      <c r="B370" t="inlineStr">
        <is>
          <t>FROM VOC_M28_M29_BASE1</t>
        </is>
      </c>
    </row>
    <row r="371">
      <c r="B371" t="inlineStr">
        <is>
          <t>WHERE SCOTT_DAVIS_DIRECT_REPORTS IS NOT NULL</t>
        </is>
      </c>
    </row>
    <row r="372">
      <c r="B372" t="inlineStr">
        <is>
          <t>GROUP BY ROLLUP(SCOTT_DAVIS_DIRECT_REPORTS, YR, MO, LESS_THAN_10_VOC_RESPONSES)</t>
        </is>
      </c>
    </row>
    <row r="373">
      <c r="B373" t="inlineStr">
        <is>
          <t>HAVING YR IS NOT NULL AND MO IS NOT NULL</t>
        </is>
      </c>
    </row>
    <row r="374">
      <c r="B374" t="inlineStr">
        <is>
          <t>ORDER BY YR DESC, MO DESC, SCOTT_DAVIS_DIRECT_REPORTS</t>
        </is>
      </c>
    </row>
    <row r="375">
      <c r="B375" t="inlineStr">
        <is>
          <t>)</t>
        </is>
      </c>
    </row>
    <row r="377">
      <c r="B377" t="inlineStr">
        <is>
          <t>, VOC_M28 AS (</t>
        </is>
      </c>
    </row>
    <row r="378">
      <c r="B378" t="inlineStr">
        <is>
          <t>SELECT SCOTT_DAVIS_DIRECT_REPORTS, 28 AS METRIC_ID, YR, MO, STATISTIC</t>
        </is>
      </c>
    </row>
    <row r="379">
      <c r="B379" t="inlineStr">
        <is>
          <t>FROM VOC_M28_M29_BASE2</t>
        </is>
      </c>
    </row>
    <row r="380">
      <c r="B380" t="inlineStr">
        <is>
          <t>WHERE LESS_THAN_10_VOC_RESPONSES = 1</t>
        </is>
      </c>
    </row>
    <row r="381">
      <c r="B381" t="inlineStr">
        <is>
          <t>)</t>
        </is>
      </c>
    </row>
    <row r="383">
      <c r="B383" t="inlineStr">
        <is>
          <t>, VOC_M29 AS (</t>
        </is>
      </c>
    </row>
    <row r="384">
      <c r="B384" t="inlineStr">
        <is>
          <t>SELECT a.SCOTT_DAVIS_DIRECT_REPORTS, 29 AS METRIC_ID, a.YR, a.MO,  ROUND((a.STATISTIC / b.STATISTIC), 2) AS STATISTIC</t>
        </is>
      </c>
    </row>
    <row r="385">
      <c r="B385" t="inlineStr">
        <is>
          <t>FROM (SELECT * FROM VOC_M28_M29_BASE2 WHERE LESS_THAN_10_VOC_RESPONSES = 1) a</t>
        </is>
      </c>
    </row>
    <row r="386">
      <c r="B386" t="inlineStr">
        <is>
          <t>INNER JOIN (SELECT * FROM VOC_M28_M29_BASE2 WHERE LESS_THAN_10_VOC_RESPONSES IS NULL) b</t>
        </is>
      </c>
    </row>
    <row r="387">
      <c r="B387" t="inlineStr">
        <is>
          <t>ON a.SCOTT_DAVIS_DIRECT_REPORTS = b.SCOTT_DAVIS_DIRECT_REPORTS</t>
        </is>
      </c>
    </row>
    <row r="388">
      <c r="B388" t="inlineStr">
        <is>
          <t>AND a.YR = b.YR</t>
        </is>
      </c>
    </row>
    <row r="389">
      <c r="B389" t="inlineStr">
        <is>
          <t>AND a.MO = b.MO</t>
        </is>
      </c>
    </row>
    <row r="390">
      <c r="B390" t="inlineStr">
        <is>
          <t>ORDER BY  a.YR DESC, a.MO DESC, a.SCOTT_DAVIS_DIRECT_REPORTS</t>
        </is>
      </c>
    </row>
    <row r="391">
      <c r="B391" t="inlineStr">
        <is>
          <t>)</t>
        </is>
      </c>
    </row>
    <row r="402">
      <c r="B402">
        <f t="array" ref="B402">-- QA Avg Audit Score Overall</f>
        <v/>
      </c>
    </row>
    <row r="403">
      <c r="B403" t="inlineStr">
        <is>
          <t>, QA_M3_ALL AS (</t>
        </is>
      </c>
    </row>
    <row r="404">
      <c r="B404" t="inlineStr">
        <is>
          <t>SELECT 3 AS METRIC_ID, YEAR(AUDIT_DATE) AS YR, MONTH(AUDIT_DATE) AS MO, ROUND(AVG(CATEGORY_SCORE),2) AS STATISTIC</t>
        </is>
      </c>
    </row>
    <row r="405">
      <c r="B405" t="inlineStr">
        <is>
          <t>FROM QA_BASE_2</t>
        </is>
      </c>
    </row>
    <row r="406">
      <c r="B406" t="inlineStr">
        <is>
          <t>GROUP BY YR, MO</t>
        </is>
      </c>
    </row>
    <row r="407">
      <c r="B407" t="inlineStr">
        <is>
          <t>ORDER BY YR DESC, MO DESC</t>
        </is>
      </c>
    </row>
    <row r="408">
      <c r="B408" t="inlineStr">
        <is>
          <t>)</t>
        </is>
      </c>
    </row>
    <row r="410">
      <c r="B410" t="inlineStr">
        <is>
          <t>-- Percentage of Audits Below 90 Overall</t>
        </is>
      </c>
    </row>
    <row r="411">
      <c r="B411" t="inlineStr">
        <is>
          <t>, QA_M5_ALL AS (</t>
        </is>
      </c>
    </row>
    <row r="412">
      <c r="B412" t="inlineStr">
        <is>
          <t>SELECT 5 AS METRIC_ID, YEAR(AUDIT_DATE) AS YR, MONTH(AUDIT_DATE) AS MO,</t>
        </is>
      </c>
    </row>
    <row r="413">
      <c r="B413" t="inlineStr">
        <is>
          <t>ROUND((COUNT(CASE WHEN CATEGORY_SCORE &lt; 90 THEN 1 END) / COUNT(CATEGORY_SCORE)), 2) AS PERCENTAGE_BELOW_90 -- Percentage of audits below 90</t>
        </is>
      </c>
    </row>
    <row r="414">
      <c r="B414" t="inlineStr">
        <is>
          <t>FROM QA_BASE_2</t>
        </is>
      </c>
    </row>
    <row r="415">
      <c r="B415" t="inlineStr">
        <is>
          <t>GROUP BY YR, MO</t>
        </is>
      </c>
    </row>
    <row r="416">
      <c r="B416" t="inlineStr">
        <is>
          <t>ORDER BY YR DESC, MO DESC</t>
        </is>
      </c>
    </row>
    <row r="417">
      <c r="B417" t="inlineStr">
        <is>
          <t>)</t>
        </is>
      </c>
    </row>
    <row r="419">
      <c r="B419">
        <f t="array" ref="B419">-- QA Avg _xludf.Days to Close Tickets Overall</f>
        <v/>
      </c>
    </row>
    <row r="420">
      <c r="B420" t="inlineStr">
        <is>
          <t>, QA_M7_ALL AS (</t>
        </is>
      </c>
    </row>
    <row r="421">
      <c r="B421" t="inlineStr">
        <is>
          <t>SELECT 7 AS METRIC_ID, YEAR(TICKET_CREATION_DATE_EST) AS YR, MONTH(TICKET_CREATION_DATE_EST) AS MO, ROUND(AVG(TICKET_DAYS_TO_CLOSE), 2) AS STATISTIC</t>
        </is>
      </c>
    </row>
    <row r="422">
      <c r="B422" t="inlineStr">
        <is>
          <t>FROM CTE_BASE_3</t>
        </is>
      </c>
    </row>
    <row r="423">
      <c r="B423" t="inlineStr">
        <is>
          <t>WHERE TICKET_STATUS = 'Closed' -- Only closed tickets</t>
        </is>
      </c>
    </row>
    <row r="424">
      <c r="B424" t="inlineStr">
        <is>
          <t>GROUP BY YR, MO</t>
        </is>
      </c>
    </row>
    <row r="425">
      <c r="B425" t="inlineStr">
        <is>
          <t>ORDER BY YR DESC, MO DESC</t>
        </is>
      </c>
    </row>
    <row r="426">
      <c r="B426" t="inlineStr">
        <is>
          <t>)</t>
        </is>
      </c>
    </row>
    <row r="428">
      <c r="B428">
        <f t="array" ref="B428">-- QA Avg _xludf.Days to Close Tickets from failed audits Overall</f>
        <v/>
      </c>
    </row>
    <row r="429">
      <c r="B429" t="inlineStr">
        <is>
          <t>, QA_M9_ALL AS (</t>
        </is>
      </c>
    </row>
    <row r="430">
      <c r="B430" t="inlineStr">
        <is>
          <t>SELECT 9 AS METRIC_ID, a.YR, a.MO, CASE WHEN ROUND(AVG(b.TICKET_DAYS_TO_CLOSE), 2) IS NULL THEN 0 ELSE ROUND(AVG(b.TICKET_DAYS_TO_CLOSE), 2) END AS STATISTIC</t>
        </is>
      </c>
    </row>
    <row r="431">
      <c r="B431" t="inlineStr">
        <is>
          <t>FROM (SELECT * FROM QA_BASE_FAIL_1 WHERE PASS_FAIL = 'FAIL') a</t>
        </is>
      </c>
    </row>
    <row r="432">
      <c r="B432" t="inlineStr">
        <is>
          <t>LEFT JOIN QA_BASE_TICKETS_TIME b</t>
        </is>
      </c>
    </row>
    <row r="433">
      <c r="B433" t="inlineStr">
        <is>
          <t>ON a.RESPONSE_ID = b.RESPONSE_ID</t>
        </is>
      </c>
    </row>
    <row r="434">
      <c r="B434" t="inlineStr">
        <is>
          <t>AND  a.UNIT_SAP_NUMBER = b.UNIT_SAP_NUMBER</t>
        </is>
      </c>
    </row>
    <row r="435">
      <c r="B435" t="inlineStr">
        <is>
          <t>AND a.YR = b.YR</t>
        </is>
      </c>
    </row>
    <row r="436">
      <c r="B436" t="inlineStr">
        <is>
          <t>AND a.MO = b.MO</t>
        </is>
      </c>
    </row>
    <row r="437">
      <c r="B437" t="inlineStr">
        <is>
          <t>GROUP BY a.YR, a.MO</t>
        </is>
      </c>
    </row>
    <row r="438">
      <c r="B438" t="inlineStr">
        <is>
          <t>ORDER BY a.YR DESC, a.MO DESC</t>
        </is>
      </c>
    </row>
    <row r="439">
      <c r="B439" t="inlineStr">
        <is>
          <t>)</t>
        </is>
      </c>
    </row>
    <row r="441">
      <c r="B441">
        <f>-- VOC Percentage of Positive, Negative, Neutral Comments Overall</f>
        <v/>
      </c>
    </row>
    <row r="442">
      <c r="B442" t="inlineStr">
        <is>
          <t>, VOC_M22_M24_ALL AS (</t>
        </is>
      </c>
    </row>
    <row r="443">
      <c r="B443" t="inlineStr">
        <is>
          <t>SELECT CASE WHEN SENTIMENT_LABEL = 'Negative' THEN 23</t>
        </is>
      </c>
    </row>
    <row r="444">
      <c r="B444" t="inlineStr">
        <is>
          <t>WHEN SENTIMENT_LABEL = 'Neutral' THEN 24</t>
        </is>
      </c>
    </row>
    <row r="445">
      <c r="B445" t="inlineStr">
        <is>
          <t>WHEN SENTIMENT_LABEL = 'Positive' THEN 22</t>
        </is>
      </c>
    </row>
    <row r="446">
      <c r="B446" t="inlineStr">
        <is>
          <t>END AS METRIC_ID, YEAR(FULL_RECORDED_DATE) AS YR, MONTH(FULL_RECORDED_DATE) AS MO,</t>
        </is>
      </c>
    </row>
    <row r="447">
      <c r="B447" t="inlineStr">
        <is>
          <t>(COUNT(QUESTION_RESPONSE)) / SUM(COUNT( QUESTION_RESPONSE)) OVER (PARTITION BY YR, MO) AS STATISTIC</t>
        </is>
      </c>
    </row>
    <row r="448">
      <c r="B448" t="inlineStr">
        <is>
          <t>FROM CTE_AI</t>
        </is>
      </c>
    </row>
    <row r="449">
      <c r="B449" t="inlineStr">
        <is>
          <t>WHERE SCOTT_DAVIS_DIRECT_REPORTS IS NOT NULL</t>
        </is>
      </c>
    </row>
    <row r="450">
      <c r="B450" t="inlineStr">
        <is>
          <t>GROUP BY YR, MO, SENTIMENT_LABEL</t>
        </is>
      </c>
    </row>
    <row r="451">
      <c r="B451" t="inlineStr">
        <is>
          <t>ORDER BY YR DESC, MO DESC, METRIC_ID ASC</t>
        </is>
      </c>
    </row>
    <row r="452">
      <c r="B452" t="inlineStr">
        <is>
          <t>)</t>
        </is>
      </c>
    </row>
    <row r="454">
      <c r="B454" t="inlineStr">
        <is>
          <t>-- VOC Top Categories (3) Driving Negative Comments Overall</t>
        </is>
      </c>
    </row>
    <row r="455">
      <c r="B455" t="inlineStr">
        <is>
          <t>, VOC_AI_M25_M27_BASE2_ALL AS (</t>
        </is>
      </c>
    </row>
    <row r="456">
      <c r="B456" t="inlineStr">
        <is>
          <t>SELECT YR, MO, CATEGORY AS LABEL, COUNT(DISTINCT QUESTION_RESPONSE) AS STATISTIC, ROW_NUMBER() OVER (</t>
        </is>
      </c>
    </row>
    <row r="457">
      <c r="B457" t="inlineStr">
        <is>
          <t xml:space="preserve">        PARTITION BY YR, MO </t>
        </is>
      </c>
    </row>
    <row r="458">
      <c r="B458" t="inlineStr">
        <is>
          <t xml:space="preserve">        ORDER BY STATISTIC DESC ) AS RANK</t>
        </is>
      </c>
    </row>
    <row r="459">
      <c r="B459" t="inlineStr">
        <is>
          <t>FROM VOC_AI_M25_M27_BASE1</t>
        </is>
      </c>
    </row>
    <row r="460">
      <c r="B460" t="inlineStr">
        <is>
          <t>WHERE SCOTT_DAVIS_DIRECT_REPORTS IS NOT NULL</t>
        </is>
      </c>
    </row>
    <row r="461">
      <c r="B461" t="inlineStr">
        <is>
          <t>GROUP BY YR, MO, CATEGORY</t>
        </is>
      </c>
    </row>
    <row r="462">
      <c r="B462" t="inlineStr">
        <is>
          <t>ORDER BY YR DESC, MO DESC, RANK</t>
        </is>
      </c>
    </row>
    <row r="463">
      <c r="B463" t="inlineStr">
        <is>
          <t>)</t>
        </is>
      </c>
    </row>
    <row r="464">
      <c r="B464" t="inlineStr">
        <is>
          <t>, VOC_AI_M25_M27_ALL AS (</t>
        </is>
      </c>
    </row>
    <row r="465">
      <c r="B465" t="inlineStr">
        <is>
          <t>SELECT CASE WHEN RANK = 1 THEN 25</t>
        </is>
      </c>
    </row>
    <row r="466">
      <c r="B466" t="inlineStr">
        <is>
          <t>WHEN RANK = 2 THEN 26</t>
        </is>
      </c>
    </row>
    <row r="467">
      <c r="B467" t="inlineStr">
        <is>
          <t>WHEN RANK = 3 THEN 27</t>
        </is>
      </c>
    </row>
    <row r="468">
      <c r="B468" t="inlineStr">
        <is>
          <t>END AS METRIC_ID, YR, MO, STATISTIC, LABEL</t>
        </is>
      </c>
    </row>
    <row r="469">
      <c r="B469" t="inlineStr">
        <is>
          <t>FROM VOC_AI_M25_M27_BASE2_ALL</t>
        </is>
      </c>
    </row>
    <row r="470">
      <c r="B470" t="inlineStr">
        <is>
          <t>WHERE RANK &lt;= 3</t>
        </is>
      </c>
    </row>
    <row r="471">
      <c r="B471" t="inlineStr">
        <is>
          <t>ORDER BY YR DESC, MO DESC, METRIC_ID ASC</t>
        </is>
      </c>
    </row>
    <row r="472">
      <c r="B472" t="inlineStr">
        <is>
          <t>)</t>
        </is>
      </c>
    </row>
    <row r="474">
      <c r="B474" t="inlineStr">
        <is>
          <t>-- VOC Units with VOC Responses less than 10 and more than 10 Overall</t>
        </is>
      </c>
    </row>
    <row r="475">
      <c r="B475" t="inlineStr">
        <is>
          <t>, VOC_M29_BASE2_ALL AS (</t>
        </is>
      </c>
    </row>
    <row r="476">
      <c r="B476" t="inlineStr">
        <is>
          <t>SELECT YR, MO, LESS_THAN_10_VOC_RESPONSES, COUNT(*) AS STATISTIC</t>
        </is>
      </c>
    </row>
    <row r="477">
      <c r="B477" t="inlineStr">
        <is>
          <t>FROM VOC_M28_M29_BASE1</t>
        </is>
      </c>
    </row>
    <row r="478">
      <c r="B478" t="inlineStr">
        <is>
          <t>WHERE SCOTT_DAVIS_DIRECT_REPORTS IS NOT NULL</t>
        </is>
      </c>
    </row>
    <row r="479">
      <c r="B479" t="inlineStr">
        <is>
          <t>GROUP BY ROLLUP(YR, MO, LESS_THAN_10_VOC_RESPONSES)</t>
        </is>
      </c>
    </row>
    <row r="480">
      <c r="B480" t="inlineStr">
        <is>
          <t>HAVING YR IS NOT NULL AND MO IS NOT NULL</t>
        </is>
      </c>
    </row>
    <row r="481">
      <c r="B481" t="inlineStr">
        <is>
          <t>ORDER BY YR DESC, MO DESC</t>
        </is>
      </c>
    </row>
    <row r="482">
      <c r="B482" t="inlineStr">
        <is>
          <t>)</t>
        </is>
      </c>
    </row>
    <row r="483">
      <c r="B483" t="inlineStr">
        <is>
          <t>, VOC_M29_ALL AS (</t>
        </is>
      </c>
    </row>
    <row r="484">
      <c r="B484" t="inlineStr">
        <is>
          <t>SELECT 29 AS METRIC_ID, a.YR, a.MO,  ROUND((a.STATISTIC / b.STATISTIC), 2) AS STATISTIC</t>
        </is>
      </c>
    </row>
    <row r="485">
      <c r="B485" t="inlineStr">
        <is>
          <t>FROM (SELECT * FROM VOC_M29_BASE2_ALL WHERE LESS_THAN_10_VOC_RESPONSES = 1) a</t>
        </is>
      </c>
    </row>
    <row r="486">
      <c r="B486" t="inlineStr">
        <is>
          <t>INNER JOIN (SELECT * FROM VOC_M29_BASE2_ALL WHERE LESS_THAN_10_VOC_RESPONSES IS NULL) b</t>
        </is>
      </c>
    </row>
    <row r="487">
      <c r="B487" t="inlineStr">
        <is>
          <t>ON a.YR = b.YR</t>
        </is>
      </c>
    </row>
    <row r="488">
      <c r="B488" t="inlineStr">
        <is>
          <t>AND a.MO = b.MO</t>
        </is>
      </c>
    </row>
    <row r="489">
      <c r="B489" t="inlineStr">
        <is>
          <t>ORDER BY  a.YR DESC, a.MO DESC</t>
        </is>
      </c>
    </row>
    <row r="490">
      <c r="B490" t="inlineStr">
        <is>
          <t>)</t>
        </is>
      </c>
    </row>
    <row r="493">
      <c r="B493" t="inlineStr">
        <is>
          <t>, CTE_VOC_UNION AS (</t>
        </is>
      </c>
    </row>
    <row r="494">
      <c r="B494" t="inlineStr">
        <is>
          <t>SELECT *</t>
        </is>
      </c>
    </row>
    <row r="495">
      <c r="B495" t="inlineStr">
        <is>
          <t>FROM VOC_M17</t>
        </is>
      </c>
    </row>
    <row r="496">
      <c r="B496" t="inlineStr">
        <is>
          <t>UNION ALL</t>
        </is>
      </c>
    </row>
    <row r="497">
      <c r="B497" t="inlineStr">
        <is>
          <t>SELECT *</t>
        </is>
      </c>
    </row>
    <row r="498">
      <c r="B498" t="inlineStr">
        <is>
          <t>FROM VOC_AI_M18</t>
        </is>
      </c>
    </row>
    <row r="499">
      <c r="B499" t="inlineStr">
        <is>
          <t>UNION ALL</t>
        </is>
      </c>
    </row>
    <row r="500">
      <c r="B500" t="inlineStr">
        <is>
          <t>SELECT *</t>
        </is>
      </c>
    </row>
    <row r="501">
      <c r="B501" t="inlineStr">
        <is>
          <t>FROM VOC_AI_M19_M21</t>
        </is>
      </c>
    </row>
    <row r="502">
      <c r="B502" t="inlineStr">
        <is>
          <t>UNION ALL</t>
        </is>
      </c>
    </row>
    <row r="503">
      <c r="B503" t="inlineStr">
        <is>
          <t>SELECT *</t>
        </is>
      </c>
    </row>
    <row r="504">
      <c r="B504" t="inlineStr">
        <is>
          <t>FROM VOC_AI_M22_M24</t>
        </is>
      </c>
    </row>
    <row r="505">
      <c r="B505" t="inlineStr">
        <is>
          <t>UNION ALL</t>
        </is>
      </c>
    </row>
    <row r="506">
      <c r="B506" t="inlineStr">
        <is>
          <t>SELECT *</t>
        </is>
      </c>
    </row>
    <row r="507">
      <c r="B507" t="inlineStr">
        <is>
          <t>FROM VOC_M28</t>
        </is>
      </c>
    </row>
    <row r="508">
      <c r="B508" t="inlineStr">
        <is>
          <t>UNION ALL</t>
        </is>
      </c>
    </row>
    <row r="509">
      <c r="B509" t="inlineStr">
        <is>
          <t>SELECT *</t>
        </is>
      </c>
    </row>
    <row r="510">
      <c r="B510" t="inlineStr">
        <is>
          <t>FROM VOC_M29</t>
        </is>
      </c>
    </row>
    <row r="511">
      <c r="B511" t="inlineStr">
        <is>
          <t>)</t>
        </is>
      </c>
    </row>
    <row r="513">
      <c r="B513" t="inlineStr">
        <is>
          <t>, CTE_VOC_UNION_WITH_LABELS AS (</t>
        </is>
      </c>
    </row>
    <row r="514">
      <c r="B514" t="inlineStr">
        <is>
          <t>SELECT *, NULL as LABEL</t>
        </is>
      </c>
    </row>
    <row r="515">
      <c r="B515" t="inlineStr">
        <is>
          <t>FROM CTE_VOC_UNION</t>
        </is>
      </c>
    </row>
    <row r="516">
      <c r="B516" t="inlineStr">
        <is>
          <t>UNION ALL</t>
        </is>
      </c>
    </row>
    <row r="517">
      <c r="B517" t="inlineStr">
        <is>
          <t>SELECT *</t>
        </is>
      </c>
    </row>
    <row r="518">
      <c r="B518" t="inlineStr">
        <is>
          <t>FROM VOC_AI_M25_M27</t>
        </is>
      </c>
    </row>
    <row r="519">
      <c r="B519" t="inlineStr">
        <is>
          <t>)</t>
        </is>
      </c>
    </row>
    <row r="521">
      <c r="B521" t="inlineStr">
        <is>
          <t>, CTE_QA_UNION AS (</t>
        </is>
      </c>
    </row>
    <row r="522">
      <c r="B522" t="inlineStr">
        <is>
          <t>SELECT *</t>
        </is>
      </c>
    </row>
    <row r="523">
      <c r="B523" t="inlineStr">
        <is>
          <t>FROM QA_M1</t>
        </is>
      </c>
    </row>
    <row r="524">
      <c r="B524" t="inlineStr">
        <is>
          <t>UNION ALL</t>
        </is>
      </c>
    </row>
    <row r="525">
      <c r="B525" t="inlineStr">
        <is>
          <t>SELECT *</t>
        </is>
      </c>
    </row>
    <row r="526">
      <c r="B526" t="inlineStr">
        <is>
          <t>FROM QA_M2</t>
        </is>
      </c>
    </row>
    <row r="527">
      <c r="B527" t="inlineStr">
        <is>
          <t>UNION ALL</t>
        </is>
      </c>
    </row>
    <row r="528">
      <c r="B528" t="inlineStr">
        <is>
          <t>SELECT *</t>
        </is>
      </c>
    </row>
    <row r="529">
      <c r="B529" t="inlineStr">
        <is>
          <t>FROM QA_M3</t>
        </is>
      </c>
    </row>
    <row r="530">
      <c r="B530" t="inlineStr">
        <is>
          <t>UNION ALL</t>
        </is>
      </c>
    </row>
    <row r="531">
      <c r="B531" t="inlineStr">
        <is>
          <t>SELECT *</t>
        </is>
      </c>
    </row>
    <row r="532">
      <c r="B532" t="inlineStr">
        <is>
          <t>FROM QA_M4_M5</t>
        </is>
      </c>
    </row>
    <row r="533">
      <c r="B533" t="inlineStr">
        <is>
          <t>UNION ALL</t>
        </is>
      </c>
    </row>
    <row r="534">
      <c r="B534" t="inlineStr">
        <is>
          <t>SELECT *</t>
        </is>
      </c>
    </row>
    <row r="535">
      <c r="B535" t="inlineStr">
        <is>
          <t>FROM QA_M6</t>
        </is>
      </c>
    </row>
    <row r="536">
      <c r="B536" t="inlineStr">
        <is>
          <t>UNION ALL</t>
        </is>
      </c>
    </row>
    <row r="537">
      <c r="B537" t="inlineStr">
        <is>
          <t>SELECT *</t>
        </is>
      </c>
    </row>
    <row r="538">
      <c r="B538" t="inlineStr">
        <is>
          <t>FROM QA_M7</t>
        </is>
      </c>
    </row>
    <row r="539">
      <c r="B539" t="inlineStr">
        <is>
          <t>UNION ALL</t>
        </is>
      </c>
    </row>
    <row r="540">
      <c r="B540" t="inlineStr">
        <is>
          <t>SELECT *</t>
        </is>
      </c>
    </row>
    <row r="541">
      <c r="B541" t="inlineStr">
        <is>
          <t>FROM QA_M8</t>
        </is>
      </c>
    </row>
    <row r="542">
      <c r="B542" t="inlineStr">
        <is>
          <t>UNION ALL</t>
        </is>
      </c>
    </row>
    <row r="543">
      <c r="B543" t="inlineStr">
        <is>
          <t>SELECT *</t>
        </is>
      </c>
    </row>
    <row r="544">
      <c r="B544" t="inlineStr">
        <is>
          <t>FROM QA_M9</t>
        </is>
      </c>
    </row>
    <row r="545">
      <c r="B545" t="inlineStr">
        <is>
          <t>UNION ALL</t>
        </is>
      </c>
    </row>
    <row r="546">
      <c r="B546" t="inlineStr">
        <is>
          <t>SELECT *</t>
        </is>
      </c>
    </row>
    <row r="547">
      <c r="B547" t="inlineStr">
        <is>
          <t>FROM QA_M10_M11_M12</t>
        </is>
      </c>
    </row>
    <row r="548">
      <c r="B548" t="inlineStr">
        <is>
          <t>UNION ALL</t>
        </is>
      </c>
    </row>
    <row r="549">
      <c r="B549" t="inlineStr">
        <is>
          <t>SELECT *</t>
        </is>
      </c>
    </row>
    <row r="550">
      <c r="B550" t="inlineStr">
        <is>
          <t>FROM QA_M13_M14_M15</t>
        </is>
      </c>
    </row>
    <row r="551">
      <c r="B551" t="inlineStr">
        <is>
          <t>UNION ALL</t>
        </is>
      </c>
    </row>
    <row r="552">
      <c r="B552" t="inlineStr">
        <is>
          <t>SELECT *</t>
        </is>
      </c>
    </row>
    <row r="553">
      <c r="B553" t="inlineStr">
        <is>
          <t>FROM QA_M16</t>
        </is>
      </c>
    </row>
    <row r="554">
      <c r="B554" t="inlineStr">
        <is>
          <t>)</t>
        </is>
      </c>
    </row>
    <row r="556">
      <c r="B556" t="inlineStr">
        <is>
          <t>, CTE_UNION_ALL AS (</t>
        </is>
      </c>
    </row>
    <row r="557">
      <c r="B557" t="inlineStr">
        <is>
          <t>SELECT *, NULL as LABEL</t>
        </is>
      </c>
    </row>
    <row r="558">
      <c r="B558" t="inlineStr">
        <is>
          <t>FROM CTE_QA_UNION</t>
        </is>
      </c>
    </row>
    <row r="559">
      <c r="B559" t="inlineStr">
        <is>
          <t>UNION ALL</t>
        </is>
      </c>
    </row>
    <row r="560">
      <c r="B560" t="inlineStr">
        <is>
          <t>SELECT *</t>
        </is>
      </c>
    </row>
    <row r="561">
      <c r="B561" t="inlineStr">
        <is>
          <t>FROM CTE_VOC_UNION_WITH_LABELS</t>
        </is>
      </c>
    </row>
    <row r="562">
      <c r="B562" t="inlineStr">
        <is>
          <t>)</t>
        </is>
      </c>
    </row>
    <row r="564">
      <c r="B564" t="inlineStr">
        <is>
          <t>, numbers AS (</t>
        </is>
      </c>
    </row>
    <row r="565">
      <c r="B565" t="inlineStr">
        <is>
          <t>SELECT 1 as METRIC_ID</t>
        </is>
      </c>
    </row>
    <row r="566">
      <c r="B566" t="inlineStr">
        <is>
          <t>UNION ALL</t>
        </is>
      </c>
    </row>
    <row r="567">
      <c r="B567" t="inlineStr">
        <is>
          <t>SELECT METRIC_ID + 1</t>
        </is>
      </c>
    </row>
    <row r="568">
      <c r="B568" t="inlineStr">
        <is>
          <t>FROM numbers</t>
        </is>
      </c>
    </row>
    <row r="569">
      <c r="B569" t="inlineStr">
        <is>
          <t>WHERE METRIC_ID &lt; 54</t>
        </is>
      </c>
    </row>
    <row r="570">
      <c r="B570" t="inlineStr">
        <is>
          <t>)</t>
        </is>
      </c>
    </row>
    <row r="572">
      <c r="B572" t="inlineStr">
        <is>
          <t>, MONTH_YEAR as (</t>
        </is>
      </c>
    </row>
    <row r="573">
      <c r="B573" t="inlineStr">
        <is>
          <t xml:space="preserve">    select distinct YR, MO</t>
        </is>
      </c>
    </row>
    <row r="574">
      <c r="B574" t="inlineStr">
        <is>
          <t xml:space="preserve">    from QA_M1</t>
        </is>
      </c>
    </row>
    <row r="575">
      <c r="B575" t="inlineStr">
        <is>
          <t xml:space="preserve">    where scott_davis_direct_reports is not null</t>
        </is>
      </c>
    </row>
    <row r="576">
      <c r="B576" t="inlineStr">
        <is>
          <t xml:space="preserve">    and scott_davis_direct_reports &lt;&gt; ''</t>
        </is>
      </c>
    </row>
    <row r="577">
      <c r="B577" t="inlineStr">
        <is>
          <t xml:space="preserve">    ORDER BY YR DESC, MO DESC</t>
        </is>
      </c>
    </row>
    <row r="578">
      <c r="B578" t="inlineStr">
        <is>
          <t>)</t>
        </is>
      </c>
    </row>
    <row r="580">
      <c r="B580" t="inlineStr">
        <is>
          <t>, OVERALL_LIST as (</t>
        </is>
      </c>
    </row>
    <row r="581">
      <c r="B581" t="inlineStr">
        <is>
          <t xml:space="preserve">    select *</t>
        </is>
      </c>
    </row>
    <row r="582">
      <c r="B582" t="inlineStr">
        <is>
          <t xml:space="preserve">    from numbers</t>
        </is>
      </c>
    </row>
    <row r="583">
      <c r="B583" t="inlineStr">
        <is>
          <t xml:space="preserve">    cross join MONTH_YEAR</t>
        </is>
      </c>
    </row>
    <row r="584">
      <c r="B584" t="inlineStr">
        <is>
          <t>)</t>
        </is>
      </c>
    </row>
    <row r="586">
      <c r="B586" t="inlineStr">
        <is>
          <t>, CTE_FINAL AS (</t>
        </is>
      </c>
    </row>
    <row r="587">
      <c r="B587" t="inlineStr">
        <is>
          <t>SELECT x.*, coalesce(y.statistic, 0) as STATISTIC, coalesce(y.label, NULL) AS LABEL</t>
        </is>
      </c>
    </row>
    <row r="588">
      <c r="B588" t="inlineStr">
        <is>
          <t>FROM OVERALL_LIST x</t>
        </is>
      </c>
    </row>
    <row r="589">
      <c r="B589" t="inlineStr">
        <is>
          <t>LEFT JOIN CTE_UNION_ALL y</t>
        </is>
      </c>
    </row>
    <row r="590">
      <c r="B590" t="inlineStr">
        <is>
          <t xml:space="preserve">    ON x.METRIC_ID = y.METRIC_ID</t>
        </is>
      </c>
    </row>
    <row r="591">
      <c r="B591" t="inlineStr">
        <is>
          <t xml:space="preserve">    AND x.yr = y.yr</t>
        </is>
      </c>
    </row>
    <row r="592">
      <c r="B592" t="inlineStr">
        <is>
          <t xml:space="preserve">    AND x.mo = y.mo</t>
        </is>
      </c>
    </row>
    <row r="593">
      <c r="B593" t="inlineStr">
        <is>
          <t>ORDER BY  x.YR DESC, x.MO DESC, x.METRIC_ID ASC</t>
        </is>
      </c>
    </row>
    <row r="594">
      <c r="B594" t="inlineStr">
        <is>
          <t>)</t>
        </is>
      </c>
    </row>
    <row r="595">
      <c r="B595" t="inlineStr">
        <is>
          <t>, CTE_SUMS AS (</t>
        </is>
      </c>
    </row>
    <row r="596">
      <c r="B596" t="inlineStr">
        <is>
          <t>SELECT METRIC_ID, YR, MO, SUM(STATISTIC) AS STATISTIC</t>
        </is>
      </c>
    </row>
    <row r="597">
      <c r="B597" t="inlineStr">
        <is>
          <t>FROM CTE_FINAL</t>
        </is>
      </c>
    </row>
    <row r="598">
      <c r="B598" t="inlineStr">
        <is>
          <t>WHERE METRIC_ID IN (1, 2, 4, 6, 8, 10, 11, 12, 13, 14, 15, 16, 17, 18, 19, 20, 21, 28)</t>
        </is>
      </c>
    </row>
    <row r="599">
      <c r="B599" t="inlineStr">
        <is>
          <t>GROUP BY METRIC_ID, YR, MO</t>
        </is>
      </c>
    </row>
    <row r="600">
      <c r="B600" t="inlineStr">
        <is>
          <t>ORDER BY METRIC_ID ASC, YR DESC, MO DESC</t>
        </is>
      </c>
    </row>
    <row r="601">
      <c r="B601" t="inlineStr">
        <is>
          <t>)</t>
        </is>
      </c>
    </row>
    <row r="603">
      <c r="B603" t="inlineStr">
        <is>
          <t>, CTE_ALL_NON_LABELS AS (</t>
        </is>
      </c>
    </row>
    <row r="604">
      <c r="B604" t="inlineStr">
        <is>
          <t>SELECT *</t>
        </is>
      </c>
    </row>
    <row r="605">
      <c r="B605" t="inlineStr">
        <is>
          <t>FROM CTE_SUMS</t>
        </is>
      </c>
    </row>
    <row r="606">
      <c r="B606" t="inlineStr">
        <is>
          <t>UNION ALL</t>
        </is>
      </c>
    </row>
    <row r="607">
      <c r="B607" t="inlineStr">
        <is>
          <t>SELECT *</t>
        </is>
      </c>
    </row>
    <row r="608">
      <c r="B608" t="inlineStr">
        <is>
          <t>FROM QA_M3_ALL</t>
        </is>
      </c>
    </row>
    <row r="609">
      <c r="B609" t="inlineStr">
        <is>
          <t>UNION ALL</t>
        </is>
      </c>
    </row>
    <row r="610">
      <c r="B610" t="inlineStr">
        <is>
          <t>SELECT *</t>
        </is>
      </c>
    </row>
    <row r="611">
      <c r="B611" t="inlineStr">
        <is>
          <t>FROM QA_M5_ALL</t>
        </is>
      </c>
    </row>
    <row r="612">
      <c r="B612" t="inlineStr">
        <is>
          <t>UNION ALL</t>
        </is>
      </c>
    </row>
    <row r="613">
      <c r="B613" t="inlineStr">
        <is>
          <t>SELECT *</t>
        </is>
      </c>
    </row>
    <row r="614">
      <c r="B614" t="inlineStr">
        <is>
          <t>FROM QA_M7_ALL</t>
        </is>
      </c>
    </row>
    <row r="615">
      <c r="B615" t="inlineStr">
        <is>
          <t>UNION ALL</t>
        </is>
      </c>
    </row>
    <row r="616">
      <c r="B616" t="inlineStr">
        <is>
          <t>SELECT *</t>
        </is>
      </c>
    </row>
    <row r="617">
      <c r="B617" t="inlineStr">
        <is>
          <t>FROM QA_M9_ALL</t>
        </is>
      </c>
    </row>
    <row r="618">
      <c r="B618" t="inlineStr">
        <is>
          <t>UNION ALL</t>
        </is>
      </c>
    </row>
    <row r="619">
      <c r="B619" t="inlineStr">
        <is>
          <t>SELECT *</t>
        </is>
      </c>
    </row>
    <row r="620">
      <c r="B620" t="inlineStr">
        <is>
          <t>FROM VOC_M22_M24_ALL</t>
        </is>
      </c>
    </row>
    <row r="621">
      <c r="B621" t="inlineStr">
        <is>
          <t>UNION ALL</t>
        </is>
      </c>
    </row>
    <row r="622">
      <c r="B622" t="inlineStr">
        <is>
          <t>SELECT *</t>
        </is>
      </c>
    </row>
    <row r="623">
      <c r="B623" t="inlineStr">
        <is>
          <t>FROM VOC_M29_ALL</t>
        </is>
      </c>
    </row>
    <row r="624">
      <c r="B624" t="inlineStr">
        <is>
          <t>)</t>
        </is>
      </c>
    </row>
    <row r="626">
      <c r="B626" t="inlineStr">
        <is>
          <t>, CTE_COMBINED AS (</t>
        </is>
      </c>
    </row>
    <row r="627">
      <c r="B627" t="inlineStr">
        <is>
          <t>SELECT *, NULL as LABEL</t>
        </is>
      </c>
    </row>
    <row r="628">
      <c r="B628" t="inlineStr">
        <is>
          <t>FROM CTE_ALL_NON_LABELS</t>
        </is>
      </c>
    </row>
    <row r="629">
      <c r="B629" t="inlineStr">
        <is>
          <t>UNION ALL</t>
        </is>
      </c>
    </row>
    <row r="630">
      <c r="B630" t="inlineStr">
        <is>
          <t>SELECT *</t>
        </is>
      </c>
    </row>
    <row r="631">
      <c r="B631" t="inlineStr">
        <is>
          <t>FROM VOC_AI_M25_M27_ALL</t>
        </is>
      </c>
    </row>
    <row r="632">
      <c r="B632" t="inlineStr">
        <is>
          <t>)</t>
        </is>
      </c>
    </row>
    <row r="635">
      <c r="B635" t="inlineStr">
        <is>
          <t>, CTE_FINAL_ALL AS (</t>
        </is>
      </c>
    </row>
    <row r="636">
      <c r="B636" t="inlineStr">
        <is>
          <t>SELECT x.*, coalesce(y.STATISTIC, 0) as STATISTIC, coalesce(y.LABEL, NULL) AS LABEL</t>
        </is>
      </c>
    </row>
    <row r="637">
      <c r="B637" t="inlineStr">
        <is>
          <t>FROM OVERALL_LIST x</t>
        </is>
      </c>
    </row>
    <row r="638">
      <c r="B638" t="inlineStr">
        <is>
          <t>LEFT JOIN CTE_COMBINED y</t>
        </is>
      </c>
    </row>
    <row r="639">
      <c r="B639" t="inlineStr">
        <is>
          <t xml:space="preserve">    ON x.METRIC_ID = y.METRIC_ID</t>
        </is>
      </c>
    </row>
    <row r="640">
      <c r="B640" t="inlineStr">
        <is>
          <t xml:space="preserve">    AND x.yr = y.yr</t>
        </is>
      </c>
    </row>
    <row r="641">
      <c r="B641" t="inlineStr">
        <is>
          <t xml:space="preserve">    AND x.mo = y.mo</t>
        </is>
      </c>
    </row>
    <row r="642">
      <c r="B642" t="inlineStr">
        <is>
          <t>)</t>
        </is>
      </c>
    </row>
    <row r="644">
      <c r="B644" t="inlineStr">
        <is>
          <t>SELECT *</t>
        </is>
      </c>
    </row>
    <row r="645">
      <c r="B645" t="inlineStr">
        <is>
          <t>FROM CTE_FINAL_ALL</t>
        </is>
      </c>
    </row>
    <row r="646">
      <c r="B646" t="inlineStr">
        <is>
          <t>WHERE YR = 2024</t>
        </is>
      </c>
    </row>
    <row r="647">
      <c r="B647" t="inlineStr">
        <is>
          <t>AND MO = 9</t>
        </is>
      </c>
    </row>
    <row r="648">
      <c r="B648" t="inlineStr">
        <is>
          <t>ORDER BY METRIC_ID ASC, YR DESC, MO DESC</t>
        </is>
      </c>
    </row>
    <row r="649">
      <c r="B649" t="inlineStr">
        <is>
          <t>;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B2:D79"/>
  <sheetViews>
    <sheetView zoomScale="130" zoomScaleNormal="130" workbookViewId="0">
      <selection activeCell="F2" sqref="F2"/>
    </sheetView>
  </sheetViews>
  <sheetFormatPr baseColWidth="8" defaultRowHeight="14.45"/>
  <sheetData>
    <row r="2">
      <c r="B2" s="43" t="inlineStr">
        <is>
          <t>/// as of 9.26.2024 ///</t>
        </is>
      </c>
      <c r="C2" s="43" t="n"/>
      <c r="D2" s="43" t="n"/>
    </row>
    <row r="3" ht="18.6" customHeight="1">
      <c r="B3" s="8" t="inlineStr">
        <is>
          <t>SQL Query for Monthly Infographic - QA Hyperlink</t>
        </is>
      </c>
    </row>
    <row r="4" ht="18.6" customHeight="1">
      <c r="B4" s="37" t="inlineStr">
        <is>
          <t>**Each month, just update Month and Year in Row 77</t>
        </is>
      </c>
    </row>
    <row r="6">
      <c r="B6" t="inlineStr">
        <is>
          <t>-- Last Edits: 9/20/2024</t>
        </is>
      </c>
    </row>
    <row r="8">
      <c r="B8">
        <f t="array" ref="B8">-- Table of failed QA audits</f>
        <v/>
      </c>
    </row>
    <row r="9">
      <c r="B9" t="inlineStr">
        <is>
          <t>SELECT RESPONSE_ID, UNIT_NAME, UNIT_SAP_NUMBER, UNIT_INDUSTRY, HIERARCHY_SCOTT_DAVIS_DIRECT_REPORTS AS SCOTT_DAVIS_DIRECT_REPORTS, YEAR(AUDIT_DATE) AS YR, MONTH(AUDIT_DATE) AS MO, DAY(AUDIT_DATE) AS DAY, ROUND(AVG(CATEGORY_SCORE),2) AS QA_SCORE,</t>
        </is>
      </c>
    </row>
    <row r="10">
      <c r="B10" t="inlineStr">
        <is>
          <t xml:space="preserve"> CASE WHEN QA_SCORE &lt; 90 THEN 'FAIL'</t>
        </is>
      </c>
    </row>
    <row r="11">
      <c r="B11" t="inlineStr">
        <is>
          <t xml:space="preserve"> ELSE 'PASS'</t>
        </is>
      </c>
    </row>
    <row r="12">
      <c r="B12" t="inlineStr">
        <is>
          <t xml:space="preserve"> END AS "PASS/FAIL"</t>
        </is>
      </c>
    </row>
    <row r="13">
      <c r="B13" t="inlineStr">
        <is>
          <t>FROM FLIK_ANALYTICS.CURIOSITY.SURVEYS_COMBINED</t>
        </is>
      </c>
    </row>
    <row r="14">
      <c r="B14" t="inlineStr">
        <is>
          <t>WHERE (UNIT_BUSINESS_PORTFOLIO &lt;&gt; 'Test' or UNIT_BUSINESS_PORTFOLIO is null)  -- Excludes 'test' portfolios but includes 'null' portfolios</t>
        </is>
      </c>
    </row>
    <row r="15">
      <c r="B15" t="inlineStr">
        <is>
          <t>AND SURVEY_ID = 'SV_cBggdZ7uWwWjmgl' -- Include only QA survey</t>
        </is>
      </c>
    </row>
    <row r="16">
      <c r="B16" t="inlineStr">
        <is>
          <t>AND UNIT_SAP_NUMBER NOT IN ('1', '4440', '33940') -- Removes test accounts</t>
        </is>
      </c>
    </row>
    <row r="17">
      <c r="B17" t="inlineStr">
        <is>
          <t>AND RESPONSE_VALID = 'Yes' -- Only valid responses</t>
        </is>
      </c>
    </row>
    <row r="18">
      <c r="B18" t="inlineStr">
        <is>
          <t>AND ISGOLDLISTACTIVE = TRUE -- Only active accounts</t>
        </is>
      </c>
    </row>
    <row r="19">
      <c r="B19" t="inlineStr">
        <is>
          <t>AND CATEGORY = 'Total Score' AND CATEGORY_SCORE_ID = 'PercentScore' -- Only total score</t>
        </is>
      </c>
    </row>
    <row r="20">
      <c r="B20" t="inlineStr">
        <is>
          <t>AND YR = 2024 AND MO = 9 -- Only September 2024</t>
        </is>
      </c>
    </row>
    <row r="21">
      <c r="B21" t="inlineStr">
        <is>
          <t>GROUP BY RESPONSE_ID, UNIT_NAME, UNIT_SAP_NUMBER, UNIT_INDUSTRY, SCOTT_DAVIS_DIRECT_REPORTS, YR, MO, DAY</t>
        </is>
      </c>
    </row>
    <row r="22">
      <c r="B22" t="inlineStr">
        <is>
          <t>HAVING QA_SCORE &lt; 90 -- Only failed audits</t>
        </is>
      </c>
    </row>
    <row r="23">
      <c r="B23" t="inlineStr">
        <is>
          <t>ORDER BY YR DESC, MO DESC, SCOTT_DAVIS_DIRECT_REPORTS</t>
        </is>
      </c>
    </row>
    <row r="24">
      <c r="B24" t="inlineStr">
        <is>
          <t>;</t>
        </is>
      </c>
    </row>
    <row r="27">
      <c r="B27">
        <f t="array" ref="B27">-- Table of failed Tickets from failed QA audits</f>
        <v/>
      </c>
    </row>
    <row r="28">
      <c r="B28" t="inlineStr">
        <is>
          <t>WITH QA_BASE_FAIL_1 AS (</t>
        </is>
      </c>
    </row>
    <row r="29">
      <c r="B29" t="inlineStr">
        <is>
          <t xml:space="preserve">    SELECT RESPONSE_ID, UNIT_SAP_NUMBER, HIERARCHY_SCOTT_DAVIS_DIRECT_REPORTS AS SCOTT_DAVIS_DIRECT_REPORTS, YEAR(AUDIT_DATE) AS YR, MONTH(AUDIT_DATE) AS MO,</t>
        </is>
      </c>
    </row>
    <row r="30">
      <c r="B30" t="inlineStr">
        <is>
          <t xml:space="preserve">    ROUND(AVG(CATEGORY_SCORE),2) AS SCORE,</t>
        </is>
      </c>
    </row>
    <row r="31">
      <c r="B31" t="inlineStr">
        <is>
          <t xml:space="preserve">    CASE WHEN SCORE &lt; 90 THEN 'FAIL'</t>
        </is>
      </c>
    </row>
    <row r="32">
      <c r="B32" t="inlineStr">
        <is>
          <t xml:space="preserve">    ELSE 'PASS'</t>
        </is>
      </c>
    </row>
    <row r="33">
      <c r="B33" t="inlineStr">
        <is>
          <t xml:space="preserve">    END AS "PASS_FAIL"</t>
        </is>
      </c>
    </row>
    <row r="34">
      <c r="B34" t="inlineStr">
        <is>
          <t xml:space="preserve">    FROM FLIK_ANALYTICS.CURIOSITY.SURVEYS_COMBINED</t>
        </is>
      </c>
    </row>
    <row r="35">
      <c r="B35" t="inlineStr">
        <is>
          <t xml:space="preserve">    WHERE (UNIT_BUSINESS_PORTFOLIO &lt;&gt; 'Test' or UNIT_BUSINESS_PORTFOLIO is null)  -- Excludes 'test' portfolios but includes 'null' portfolios</t>
        </is>
      </c>
    </row>
    <row r="36">
      <c r="B36" t="inlineStr">
        <is>
          <t xml:space="preserve">    AND SURVEY_ID = 'SV_cBggdZ7uWwWjmgl' -- Include only QA survey</t>
        </is>
      </c>
    </row>
    <row r="37">
      <c r="B37" t="inlineStr">
        <is>
          <t xml:space="preserve">    AND UNIT_SAP_NUMBER NOT IN ('1', '4440', '33940') -- Removes test accounts</t>
        </is>
      </c>
    </row>
    <row r="38">
      <c r="B38" t="inlineStr">
        <is>
          <t xml:space="preserve">    AND RESPONSE_VALID = 'Yes' -- Only valid responses</t>
        </is>
      </c>
    </row>
    <row r="39">
      <c r="B39" t="inlineStr">
        <is>
          <t xml:space="preserve">    AND ISGOLDLISTACTIVE = TRUE -- Only active accounts</t>
        </is>
      </c>
    </row>
    <row r="40">
      <c r="B40" t="inlineStr">
        <is>
          <t xml:space="preserve">    AND CATEGORY = 'Total Score' AND CATEGORY_SCORE_ID = 'PercentScore' -- Only total score</t>
        </is>
      </c>
    </row>
    <row r="41">
      <c r="B41" t="inlineStr">
        <is>
          <t xml:space="preserve">    AND YR = 2024 AND MO = 9 -- Only September 2024</t>
        </is>
      </c>
    </row>
    <row r="42">
      <c r="B42" t="inlineStr">
        <is>
          <t xml:space="preserve">    GROUP BY RESPONSE_ID, UNIT_SAP_NUMBER, HIERARCHY_SCOTT_DAVIS_DIRECT_REPORTS, YR, MO</t>
        </is>
      </c>
    </row>
    <row r="43">
      <c r="B43" t="inlineStr">
        <is>
          <t xml:space="preserve">    ORDER BY YR DESC, MO DESC, HIERARCHY_SCOTT_DAVIS_DIRECT_REPORTS</t>
        </is>
      </c>
    </row>
    <row r="44">
      <c r="B44" t="inlineStr">
        <is>
          <t>)</t>
        </is>
      </c>
    </row>
    <row r="46">
      <c r="B46" t="inlineStr">
        <is>
          <t>, QA_BASE_TICKETS AS (</t>
        </is>
      </c>
    </row>
    <row r="47">
      <c r="B47" t="inlineStr">
        <is>
          <t>SELECT HIERARCHY_SCOTT_DAVIS_DIRECT_REPORTS AS SCOTT_DAVIS_DIRECT_REPORTS, UNIT_SAP_NUMBER, YEAR(TICKET_CREATION_DATE_EST) AS YR, MONTH(TICKET_CREATION_DATE_EST) AS MO, TICKET_ID, TICKET_DETAILS, TICKET_SOLUTION, TICKET_DAYS_TO_CLOSE</t>
        </is>
      </c>
    </row>
    <row r="48">
      <c r="B48" t="inlineStr">
        <is>
          <t>FROM FLIK_ANALYTICS.CURIOSITY.SURVEYS_COMBINED</t>
        </is>
      </c>
    </row>
    <row r="49">
      <c r="B49" t="inlineStr">
        <is>
          <t>WHERE (UNIT_BUSINESS_PORTFOLIO &lt;&gt; 'Test' or UNIT_BUSINESS_PORTFOLIO is null)  -- Excludes 'test' portfolios but includes 'null' portfolios</t>
        </is>
      </c>
    </row>
    <row r="50">
      <c r="B50" t="inlineStr">
        <is>
          <t>AND SURVEY_ID = 'SV_cBggdZ7uWwWjmgl' -- Include only QA survey</t>
        </is>
      </c>
    </row>
    <row r="51">
      <c r="B51" t="inlineStr">
        <is>
          <t>AND UNIT_SAP_NUMBER NOT IN ('1', '4440', '33940') -- Removes test accounts</t>
        </is>
      </c>
    </row>
    <row r="52">
      <c r="B52" t="inlineStr">
        <is>
          <t>AND RESPONSE_VALID = 'Yes' -- Only valid responses</t>
        </is>
      </c>
    </row>
    <row r="53">
      <c r="B53" t="inlineStr">
        <is>
          <t>AND ISGOLDLISTACTIVE = TRUE -- Only active accounts</t>
        </is>
      </c>
    </row>
    <row r="54">
      <c r="B54" t="inlineStr">
        <is>
          <t>AND DATATYPE = 'Tickets' -- Only tickets</t>
        </is>
      </c>
    </row>
    <row r="55">
      <c r="B55" t="inlineStr">
        <is>
          <t>AND TICKET_STATUS = 'Closed' -- Only closed tickets</t>
        </is>
      </c>
    </row>
    <row r="56">
      <c r="B56" t="inlineStr">
        <is>
          <t>AND YR = 2024 AND MO = 9 -- Only September 2024</t>
        </is>
      </c>
    </row>
    <row r="57">
      <c r="B57" t="inlineStr">
        <is>
          <t>ORDER BY YR DESC, MO DESC, SCOTT_DAVIS_DIRECT_REPORTS</t>
        </is>
      </c>
    </row>
    <row r="58">
      <c r="B58" t="inlineStr">
        <is>
          <t>)</t>
        </is>
      </c>
    </row>
    <row r="59">
      <c r="B59" t="inlineStr">
        <is>
          <t>SELECT *</t>
        </is>
      </c>
    </row>
    <row r="60">
      <c r="B60" t="inlineStr">
        <is>
          <t>FROM QA_BASE_TICKETS</t>
        </is>
      </c>
    </row>
    <row r="61">
      <c r="B61" t="inlineStr">
        <is>
          <t>WHERE UNIT_SAP_NUMBER IN (SELECT UNIT_SAP_NUMBER FROM QA_BASE_FAIL_1 WHERE PASS_FAIL = 'FAIL')</t>
        </is>
      </c>
    </row>
    <row r="62">
      <c r="B62" t="inlineStr">
        <is>
          <t>;</t>
        </is>
      </c>
    </row>
    <row r="64">
      <c r="B64">
        <f t="array" ref="B64">-- Table of open Tickets from QA audits</f>
        <v/>
      </c>
    </row>
    <row r="65">
      <c r="B65" t="inlineStr">
        <is>
          <t>SELECT HIERARCHY_SCOTT_DAVIS_DIRECT_REPORTS AS SCOTT_DAVIS_DIRECT_REPORTS, UNIT_SAP_NUMBER, UNIT_NAME, YEAR(TICKET_CREATION_DATE_EST) AS YR, MONTH(TICKET_CREATION_DATE_EST) AS MO, DAY(TICKET_CREATION_DATE_EST) AS DAY,</t>
        </is>
      </c>
    </row>
    <row r="66">
      <c r="B66" t="inlineStr">
        <is>
          <t>TICKET_ID, TICKET_DETAILS</t>
        </is>
      </c>
    </row>
    <row r="67">
      <c r="B67" t="inlineStr">
        <is>
          <t xml:space="preserve">FROM FLIK_ANALYTICS.CURIOSITY.SURVEYS_COMBINED </t>
        </is>
      </c>
    </row>
    <row r="68">
      <c r="B68" t="inlineStr">
        <is>
          <t>WHERE (UNIT_BUSINESS_PORTFOLIO &lt;&gt; 'Test' or UNIT_BUSINESS_PORTFOLIO is null)  -- excludes 'test' portfolios but includes 'null' portfolios</t>
        </is>
      </c>
    </row>
    <row r="69">
      <c r="B69" t="inlineStr">
        <is>
          <t>AND SURVEY_ID = 'SV_cBggdZ7uWwWjmgl' -- include only QA survey</t>
        </is>
      </c>
    </row>
    <row r="70">
      <c r="B70" t="inlineStr">
        <is>
          <t>AND UNIT_SAP_NUMBER NOT IN ('1', '4440', '33940') -- removes test B&amp;I account &amp; Insights test accounts</t>
        </is>
      </c>
    </row>
    <row r="71">
      <c r="B71" t="inlineStr">
        <is>
          <t>AND RESPONSE_VALID = 'Yes' -- only valid responses</t>
        </is>
      </c>
    </row>
    <row r="72">
      <c r="B72" t="inlineStr">
        <is>
          <t>AND DATATYPE = 'Tickets' -- only tickets</t>
        </is>
      </c>
    </row>
    <row r="73">
      <c r="B73" t="inlineStr">
        <is>
          <t>AND TICKET_STATUS = 'Open' -- only open tickets</t>
        </is>
      </c>
    </row>
    <row r="74">
      <c r="B74" t="inlineStr">
        <is>
          <t>AND ISGOLDLISTACTIVE = TRUE -- only active accounts</t>
        </is>
      </c>
    </row>
    <row r="75">
      <c r="B75" t="inlineStr">
        <is>
          <t>AND SCOTT_DAVIS_DIRECT_REPORTS IS NOT NULL -- only non-null SDDR</t>
        </is>
      </c>
    </row>
    <row r="76">
      <c r="B76" t="inlineStr">
        <is>
          <t>AND SCOTT_DAVIS_DIRECT_REPORTS &lt;&gt; '' -- only non-blank SDDR</t>
        </is>
      </c>
    </row>
    <row r="77">
      <c r="B77" t="inlineStr">
        <is>
          <t>AND YR = 2024 AND MO = 9 -- Only September 2024</t>
        </is>
      </c>
    </row>
    <row r="78">
      <c r="B78" t="inlineStr">
        <is>
          <t>ORDER BY SCOTT_DAVIS_DIRECT_REPORTS, YR DESC, MO DESC, DAY DESC</t>
        </is>
      </c>
    </row>
    <row r="79">
      <c r="B79" t="inlineStr">
        <is>
          <t>;</t>
        </is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5">
    <tabColor theme="4" tint="0.7999816888943144"/>
    <outlinePr summaryBelow="1" summaryRight="1"/>
    <pageSetUpPr fitToPage="1"/>
  </sheetPr>
  <dimension ref="B1:Q67"/>
  <sheetViews>
    <sheetView zoomScale="115" zoomScaleNormal="115" workbookViewId="0">
      <selection activeCell="I14" sqref="I14:I15"/>
    </sheetView>
  </sheetViews>
  <sheetFormatPr baseColWidth="8" defaultRowHeight="14.45"/>
  <cols>
    <col width="2.85546875" customWidth="1" style="1" min="1" max="1"/>
    <col width="1.42578125" customWidth="1" style="11" min="2" max="2"/>
    <col width="5.42578125" customWidth="1" style="11" min="3" max="3"/>
    <col width="8.7109375" customWidth="1" style="11" min="4" max="4"/>
    <col width="11.85546875" customWidth="1" style="11" min="5" max="5"/>
    <col width="6.5703125" customWidth="1" style="11" min="6" max="6"/>
    <col width="8.5703125" customWidth="1" style="11" min="7" max="7"/>
    <col width="5.5703125" customWidth="1" style="11" min="8" max="8"/>
    <col width="10.5703125" customWidth="1" style="11" min="9" max="9"/>
    <col width="3.5703125" customWidth="1" style="11" min="10" max="10"/>
    <col width="9" customWidth="1" style="11" min="11" max="11"/>
    <col width="3.7109375" customWidth="1" style="11" min="12" max="12"/>
    <col width="1.42578125" customWidth="1" style="11" min="13" max="13"/>
    <col width="2.7109375" customWidth="1" style="10" min="14" max="14"/>
    <col width="10.5703125" bestFit="1" customWidth="1" min="17" max="17"/>
  </cols>
  <sheetData>
    <row r="1" ht="9.949999999999999" customHeight="1"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</row>
    <row r="3" ht="15" customHeight="1">
      <c r="C3" s="88" t="n"/>
      <c r="F3" s="116">
        <f>"E15 LENZ Performance Snapshot ("&amp;'reference sheet_indiv SDDR'!I7&amp;" "&amp;'reference sheet_indiv SDDR'!D7&amp;")​"</f>
        <v/>
      </c>
    </row>
    <row r="4" ht="18" customHeight="1">
      <c r="F4" s="12">
        <f>'reference sheet_indiv SDDR'!C7</f>
        <v/>
      </c>
      <c r="G4" s="13" t="n"/>
      <c r="H4" s="13" t="n"/>
      <c r="I4" s="13" t="n"/>
      <c r="J4" s="13" t="n"/>
      <c r="K4" s="13" t="n"/>
      <c r="L4" s="13" t="n"/>
    </row>
    <row r="5" ht="7.5" customHeight="1">
      <c r="F5" s="13" t="n"/>
      <c r="G5" s="13" t="n"/>
      <c r="H5" s="13" t="n"/>
      <c r="I5" s="13" t="n"/>
      <c r="J5" s="13" t="n"/>
      <c r="K5" s="13" t="n"/>
      <c r="L5" s="13" t="n"/>
    </row>
    <row r="6" ht="11.1" customHeight="1">
      <c r="F6" s="90">
        <f>""&amp;'reference sheet_indiv SDDR'!F7&amp;" Health &amp; Sanitation audits completed"</f>
        <v/>
      </c>
      <c r="L6" s="13" t="n"/>
    </row>
    <row r="7" ht="10.5" customHeight="1">
      <c r="F7" s="90">
        <f>""&amp;'reference sheet_indiv SDDR'!F23&amp;" VOC responses received"</f>
        <v/>
      </c>
      <c r="L7" s="117" t="n"/>
    </row>
    <row r="8" ht="12.95" customHeight="1">
      <c r="F8" s="90">
        <f>""&amp;'reference sheet_indiv SDDR'!F39&amp;" Origami and "&amp;'reference sheet_indiv SDDR'!F40&amp;" Red Phone incidences reported"</f>
        <v/>
      </c>
    </row>
    <row r="9" ht="11.1" customHeight="1"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5" t="n"/>
    </row>
    <row r="10" ht="8.1" customHeight="1"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</row>
    <row r="11" ht="17.1" customHeight="1">
      <c r="C11" s="115">
        <f>HYPERLINK(Hyperlinks!B9, "HEALTH &amp; SANITATION​")</f>
        <v/>
      </c>
      <c r="F11" s="16" t="n"/>
      <c r="G11" s="100" t="inlineStr">
        <is>
          <t>Accounts with Failed Audits (&lt;90%)</t>
        </is>
      </c>
      <c r="J11" s="16" t="n"/>
      <c r="K11" s="16" t="n"/>
      <c r="L11" s="16" t="n"/>
    </row>
    <row r="12" ht="13.5" customHeight="1">
      <c r="F12" s="16" t="n"/>
      <c r="J12" s="16" t="n"/>
      <c r="K12" s="16" t="n"/>
      <c r="L12" s="16" t="n"/>
    </row>
    <row r="13" ht="7.5" customHeight="1">
      <c r="C13" s="16" t="n"/>
      <c r="D13" s="16" t="n"/>
      <c r="E13" s="16" t="n"/>
      <c r="F13" s="16" t="n"/>
      <c r="G13" s="17" t="n"/>
      <c r="H13" s="17" t="n"/>
      <c r="I13" s="17" t="n"/>
      <c r="J13" s="16" t="n"/>
      <c r="K13" s="16" t="n"/>
      <c r="L13" s="16" t="n"/>
    </row>
    <row r="14" ht="6.6" customHeight="1">
      <c r="C14" s="16" t="n"/>
      <c r="D14" s="14" t="n"/>
      <c r="E14" s="14" t="n"/>
      <c r="F14" s="16" t="n"/>
      <c r="G14" s="96">
        <f>'reference sheet_indiv SDDR'!F10</f>
        <v/>
      </c>
      <c r="H14" s="18" t="n"/>
      <c r="I14" s="96">
        <f>'reference sheet_indiv SDDR'!F18</f>
        <v/>
      </c>
      <c r="J14" s="16" t="n"/>
      <c r="K14" s="16" t="n"/>
      <c r="L14" s="16" t="n"/>
    </row>
    <row r="15" ht="18" customHeight="1">
      <c r="C15" s="16" t="n"/>
      <c r="D15" s="101">
        <f>'reference sheet_indiv SDDR'!F7</f>
        <v/>
      </c>
      <c r="F15" s="16" t="n"/>
      <c r="H15" s="13" t="n"/>
      <c r="J15" s="16" t="n"/>
      <c r="K15" s="75" t="n"/>
      <c r="L15" s="16" t="n"/>
      <c r="Q15" s="39" t="n"/>
    </row>
    <row r="16" ht="9.6" customHeight="1">
      <c r="C16" s="16" t="n"/>
      <c r="F16" s="16" t="n"/>
      <c r="G16" s="77" t="inlineStr">
        <is>
          <t xml:space="preserve"> Accounts</t>
        </is>
      </c>
      <c r="H16" s="13" t="n"/>
      <c r="I16" s="92" t="inlineStr">
        <is>
          <t>Total Missed Critical Questions</t>
        </is>
      </c>
      <c r="J16" s="16" t="n"/>
      <c r="K16" s="91" t="inlineStr">
        <is>
          <t xml:space="preserve"> ⚠️</t>
        </is>
      </c>
      <c r="L16" s="16" t="n"/>
    </row>
    <row r="17" ht="13.5" customHeight="1">
      <c r="C17" s="16" t="n"/>
      <c r="D17" s="93" t="inlineStr">
        <is>
          <t>Completed Health &amp; Sanitation Audits​</t>
        </is>
      </c>
      <c r="F17" s="16" t="n"/>
      <c r="G17" s="78">
        <f>""&amp;ROUND(('reference sheet_indiv SDDR'!F11*100),0)&amp;"%"</f>
        <v/>
      </c>
      <c r="H17" s="13" t="n"/>
      <c r="J17" s="16" t="n"/>
      <c r="L17" s="16" t="n"/>
    </row>
    <row r="18" ht="12.95" customHeight="1">
      <c r="C18" s="16" t="n"/>
      <c r="F18" s="16" t="n"/>
      <c r="G18" s="20" t="inlineStr">
        <is>
          <t>of units</t>
        </is>
      </c>
      <c r="H18" s="13" t="n"/>
      <c r="J18" s="16" t="n"/>
      <c r="K18" s="94">
        <f>'reference sheet_indiv SDDR'!F22</f>
        <v/>
      </c>
      <c r="L18" s="16" t="n"/>
      <c r="Q18" s="38" t="n"/>
    </row>
    <row r="19" ht="18" customHeight="1">
      <c r="C19" s="16" t="n"/>
      <c r="E19" s="21" t="n"/>
      <c r="F19" s="16" t="n"/>
      <c r="G19" s="22" t="n"/>
      <c r="H19" s="13" t="n"/>
      <c r="I19" s="76" t="n"/>
      <c r="J19" s="16" t="n"/>
      <c r="L19" s="16" t="n"/>
    </row>
    <row r="20" ht="9.6" customHeight="1">
      <c r="C20" s="16" t="n"/>
      <c r="D20" s="95">
        <f>('reference sheet_indiv SDDR'!F9)*0.01</f>
        <v/>
      </c>
      <c r="F20" s="16" t="n"/>
      <c r="G20" s="96">
        <f>'reference sheet_indiv SDDR'!F14</f>
        <v/>
      </c>
      <c r="H20" s="13" t="n"/>
      <c r="I20" s="96">
        <f>""&amp;ROUND('reference sheet_indiv SDDR'!F15,1)&amp;""</f>
        <v/>
      </c>
      <c r="J20" s="16" t="n"/>
      <c r="L20" s="16" t="n"/>
    </row>
    <row r="21" ht="9" customHeight="1">
      <c r="C21" s="16" t="n"/>
      <c r="F21" s="16" t="n"/>
      <c r="H21" s="13" t="n"/>
      <c r="J21" s="16" t="n"/>
      <c r="K21" s="97" t="inlineStr">
        <is>
          <t>Open Tickets​</t>
        </is>
      </c>
      <c r="L21" s="16" t="n"/>
    </row>
    <row r="22" ht="16.5" customHeight="1">
      <c r="C22" s="16" t="n"/>
      <c r="D22" s="98" t="inlineStr">
        <is>
          <t>Overall Average Score​</t>
        </is>
      </c>
      <c r="F22" s="16" t="n"/>
      <c r="G22" s="92" t="inlineStr">
        <is>
          <t>Total Resolved Tickets</t>
        </is>
      </c>
      <c r="H22" s="13" t="n"/>
      <c r="I22" s="92" t="inlineStr">
        <is>
          <t>Avg Ticket Resolution Time (Days)</t>
        </is>
      </c>
      <c r="J22" s="16" t="n"/>
      <c r="L22" s="16" t="n"/>
    </row>
    <row r="23" ht="9.6" customHeight="1">
      <c r="C23" s="16" t="n"/>
      <c r="F23" s="16" t="n"/>
      <c r="H23" s="13" t="n"/>
      <c r="J23" s="16" t="n"/>
      <c r="K23" s="74" t="n"/>
      <c r="L23" s="16" t="n"/>
    </row>
    <row r="24" ht="8.1" customHeight="1">
      <c r="C24" s="16" t="n"/>
      <c r="F24" s="16" t="n"/>
      <c r="H24" s="13" t="n"/>
      <c r="J24" s="16" t="n"/>
      <c r="K24" s="74" t="n"/>
      <c r="L24" s="16" t="n"/>
    </row>
    <row r="25" ht="8.1" customHeight="1">
      <c r="C25" s="16" t="n"/>
      <c r="D25" s="16" t="n"/>
      <c r="E25" s="16" t="n"/>
      <c r="F25" s="16" t="n"/>
      <c r="G25" s="23" t="n"/>
      <c r="H25" s="13" t="n"/>
      <c r="I25" s="76" t="n"/>
      <c r="J25" s="16" t="n"/>
      <c r="K25" s="16" t="n"/>
      <c r="L25" s="16" t="n"/>
    </row>
    <row r="26" ht="9.949999999999999" customHeight="1"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</row>
    <row r="27" ht="9.949999999999999" customHeight="1"/>
    <row r="28" ht="22.5" customHeight="1">
      <c r="D28" s="105">
        <f>'reference sheet_indiv SDDR'!F24</f>
        <v/>
      </c>
      <c r="G28" s="115">
        <f>HYPERLINK(Hyperlinks!C9,"AI GENERATED VOICE OF CUSTOMER ANALYSIS")</f>
        <v/>
      </c>
      <c r="M28" s="24" t="n"/>
    </row>
    <row r="29" ht="10.5" customHeight="1">
      <c r="D29" s="106" t="inlineStr">
        <is>
          <t>Comments to Open Ended Questions</t>
        </is>
      </c>
      <c r="M29" s="24" t="n"/>
    </row>
    <row r="30" ht="12" customHeight="1"/>
    <row r="31" ht="12" customHeight="1">
      <c r="D31" s="25">
        <f>""&amp;ROUND(('reference sheet_indiv SDDR'!F28*100),0)&amp;"%"</f>
        <v/>
      </c>
      <c r="E31" s="26">
        <f>"Positive ("&amp;ROUND('reference sheet_indiv SDDR'!F25,0)&amp;")"</f>
        <v/>
      </c>
      <c r="H31" s="107">
        <f>'reference sheet_indiv SDDR'!F34</f>
        <v/>
      </c>
    </row>
    <row r="32" ht="12" customHeight="1">
      <c r="D32" s="27">
        <f>""&amp;ROUND(('reference sheet_indiv SDDR'!F30*100),0)&amp;"%"</f>
        <v/>
      </c>
      <c r="E32" s="26">
        <f>"Neutral ("&amp;ROUND('reference sheet_indiv SDDR'!F27,0)&amp;")"</f>
        <v/>
      </c>
    </row>
    <row r="33" ht="11.45" customHeight="1">
      <c r="D33" s="27">
        <f>""&amp;ROUND(('reference sheet_indiv SDDR'!F29*100),0)&amp;"%"</f>
        <v/>
      </c>
      <c r="E33" s="26">
        <f>"Negative ("&amp;ROUND('reference sheet_indiv SDDR'!F26,0)&amp;")"</f>
        <v/>
      </c>
      <c r="H33" s="108" t="inlineStr">
        <is>
          <t>Accounts with &lt;10 Monthly VOC Responses</t>
        </is>
      </c>
    </row>
    <row r="34"/>
    <row r="35" ht="9.949999999999999" customHeight="1">
      <c r="H35" s="42">
        <f>""&amp;ROUND(('reference sheet_indiv SDDR'!F35*100),0)&amp;"%"</f>
        <v/>
      </c>
      <c r="I35" s="109" t="inlineStr">
        <is>
          <t>of active units participating in LTF</t>
        </is>
      </c>
    </row>
    <row r="36" ht="11.45" customHeight="1">
      <c r="C36" s="112" t="inlineStr">
        <is>
          <t>Top Categories Driving Negative Comments</t>
        </is>
      </c>
    </row>
    <row r="37" ht="9.6" customHeight="1">
      <c r="C37" s="112" t="inlineStr">
        <is>
          <t>(# of comments)</t>
        </is>
      </c>
    </row>
    <row r="38" ht="21" customHeight="1">
      <c r="H38" s="102">
        <f>'reference sheet_indiv SDDR'!F36</f>
        <v/>
      </c>
      <c r="K38" s="102">
        <f>'reference sheet_indiv SDDR'!F37</f>
        <v/>
      </c>
    </row>
    <row r="39" ht="6" customHeight="1">
      <c r="H39" s="103" t="inlineStr">
        <is>
          <t xml:space="preserve">AI Identified Comments with Foreign Objects </t>
        </is>
      </c>
      <c r="K39" s="104" t="inlineStr">
        <is>
          <t>Average CSAT for Accounts with Foreign Objects in Comments</t>
        </is>
      </c>
    </row>
    <row r="40" ht="11.45" customHeight="1"/>
    <row r="41"/>
    <row r="43" ht="9.949999999999999" customHeight="1"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</row>
    <row r="44" ht="11.45" customHeight="1">
      <c r="C44" s="115">
        <f>HYPERLINK(Hyperlinks!D9,"ORIGAMI &amp; RED PHONE")</f>
        <v/>
      </c>
      <c r="G44" s="10" t="n"/>
      <c r="H44" s="10" t="n"/>
      <c r="I44" s="10" t="n"/>
      <c r="J44" s="10" t="n"/>
      <c r="K44" s="10" t="n"/>
      <c r="L44" s="10" t="n"/>
    </row>
    <row r="45" ht="12" customHeight="1">
      <c r="G45" s="10" t="n"/>
      <c r="H45" s="10" t="n"/>
      <c r="I45" s="10" t="n"/>
      <c r="J45" s="10" t="n"/>
      <c r="K45" s="10" t="n"/>
      <c r="L45" s="10" t="n"/>
    </row>
    <row r="46" ht="6" customHeight="1"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</row>
    <row r="47" ht="12" customHeight="1">
      <c r="C47" s="10" t="n"/>
      <c r="D47" s="111" t="inlineStr">
        <is>
          <t># Foreign Objects Reported</t>
        </is>
      </c>
      <c r="F47" s="10" t="n"/>
      <c r="G47" s="10" t="n"/>
      <c r="H47" s="10" t="n"/>
      <c r="I47" s="10" t="n"/>
      <c r="J47" s="10" t="n"/>
      <c r="K47" s="10" t="n"/>
      <c r="L47" s="10" t="n"/>
    </row>
    <row r="48">
      <c r="C48" s="10" t="n"/>
      <c r="F48" s="10" t="n"/>
      <c r="G48" s="10" t="n"/>
      <c r="H48" s="10" t="n"/>
      <c r="I48" s="10" t="n"/>
      <c r="J48" s="10" t="n"/>
      <c r="K48" s="10" t="n"/>
      <c r="L48" s="10" t="n"/>
    </row>
    <row r="49" ht="6.6" customHeight="1"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</row>
    <row r="50" ht="9.949999999999999" customHeight="1"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</row>
    <row r="51" ht="11.1" customHeight="1"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</row>
    <row r="52"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</row>
    <row r="53" ht="11.45" customHeight="1"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</row>
    <row r="54"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</row>
    <row r="55" ht="12.6" customHeight="1"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</row>
    <row r="56" ht="10.5" customHeight="1"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</row>
    <row r="57" ht="10.5" customHeight="1"/>
    <row r="58"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</row>
    <row r="59"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</row>
    <row r="60"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</row>
    <row r="61"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</row>
    <row r="62"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</row>
    <row r="63"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</row>
    <row r="64"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</row>
    <row r="65"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</row>
    <row r="66"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</row>
    <row r="67"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</row>
  </sheetData>
  <mergeCells count="36">
    <mergeCell ref="D47:E48"/>
    <mergeCell ref="H38:I38"/>
    <mergeCell ref="K21:K22"/>
    <mergeCell ref="I35:L35"/>
    <mergeCell ref="D15:E16"/>
    <mergeCell ref="F8:K8"/>
    <mergeCell ref="C37:F37"/>
    <mergeCell ref="C44:F45"/>
    <mergeCell ref="G11:I12"/>
    <mergeCell ref="G22:G24"/>
    <mergeCell ref="D29:E30"/>
    <mergeCell ref="C3:E8"/>
    <mergeCell ref="D20:E21"/>
    <mergeCell ref="H39:I41"/>
    <mergeCell ref="G20:G21"/>
    <mergeCell ref="G14:G15"/>
    <mergeCell ref="K18:K20"/>
    <mergeCell ref="I14:I15"/>
    <mergeCell ref="H33:L34"/>
    <mergeCell ref="F3:L3"/>
    <mergeCell ref="I20:I21"/>
    <mergeCell ref="D28:E28"/>
    <mergeCell ref="D22:E23"/>
    <mergeCell ref="G28:L29"/>
    <mergeCell ref="K39:L41"/>
    <mergeCell ref="I22:I24"/>
    <mergeCell ref="C11:E12"/>
    <mergeCell ref="F6:K6"/>
    <mergeCell ref="K38:L38"/>
    <mergeCell ref="D17:E18"/>
    <mergeCell ref="I16:I18"/>
    <mergeCell ref="H31:L32"/>
    <mergeCell ref="K16:K17"/>
    <mergeCell ref="F7:K7"/>
    <mergeCell ref="L7:L8"/>
    <mergeCell ref="C36:F36"/>
  </mergeCells>
  <pageMargins left="0" right="0" top="0" bottom="0" header="0" footer="0"/>
  <pageSetup orientation="portrait" paperSize="6" scale="85" fitToHeight="0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6">
    <tabColor theme="4" tint="0.7999816888943144"/>
    <outlinePr summaryBelow="1" summaryRight="1"/>
    <pageSetUpPr fitToPage="1"/>
  </sheetPr>
  <dimension ref="B1:Q67"/>
  <sheetViews>
    <sheetView zoomScale="115" zoomScaleNormal="115" workbookViewId="0">
      <selection activeCell="F4" sqref="F4"/>
    </sheetView>
  </sheetViews>
  <sheetFormatPr baseColWidth="8" defaultRowHeight="14.45"/>
  <cols>
    <col width="2.85546875" customWidth="1" style="1" min="1" max="1"/>
    <col width="1.42578125" customWidth="1" style="11" min="2" max="2"/>
    <col width="5.42578125" customWidth="1" style="11" min="3" max="3"/>
    <col width="8.7109375" customWidth="1" style="11" min="4" max="4"/>
    <col width="11.85546875" customWidth="1" style="11" min="5" max="5"/>
    <col width="6.5703125" customWidth="1" style="11" min="6" max="6"/>
    <col width="8.5703125" customWidth="1" style="11" min="7" max="7"/>
    <col width="5.5703125" customWidth="1" style="11" min="8" max="8"/>
    <col width="10.5703125" customWidth="1" style="11" min="9" max="9"/>
    <col width="3.5703125" customWidth="1" style="11" min="10" max="10"/>
    <col width="9" customWidth="1" style="11" min="11" max="11"/>
    <col width="3.7109375" customWidth="1" style="11" min="12" max="12"/>
    <col width="1.42578125" customWidth="1" style="11" min="13" max="13"/>
    <col width="2.7109375" customWidth="1" style="10" min="14" max="14"/>
    <col width="10.5703125" bestFit="1" customWidth="1" min="17" max="17"/>
  </cols>
  <sheetData>
    <row r="1" ht="9" customHeight="1"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</row>
    <row r="2" ht="10.5" customHeight="1"/>
    <row r="3" ht="15" customHeight="1">
      <c r="C3" s="88" t="n"/>
      <c r="F3" s="116">
        <f>"E15 LENZ Performance Snapshot ("&amp;'reference sheet_indiv SDDR'!I7&amp;" "&amp;'reference sheet_indiv SDDR'!D61&amp;")​"</f>
        <v/>
      </c>
    </row>
    <row r="4" ht="18" customHeight="1">
      <c r="F4" s="12">
        <f>'reference sheet_indiv SDDR'!C61</f>
        <v/>
      </c>
      <c r="G4" s="13" t="n"/>
      <c r="H4" s="13" t="n"/>
      <c r="I4" s="13" t="n"/>
      <c r="J4" s="13" t="n"/>
      <c r="K4" s="13" t="n"/>
      <c r="L4" s="13" t="n"/>
    </row>
    <row r="5" ht="7.5" customHeight="1">
      <c r="F5" s="13" t="n"/>
      <c r="G5" s="13" t="n"/>
      <c r="H5" s="13" t="n"/>
      <c r="I5" s="13" t="n"/>
      <c r="J5" s="13" t="n"/>
      <c r="K5" s="13" t="n"/>
      <c r="L5" s="13" t="n"/>
    </row>
    <row r="6" ht="11.1" customHeight="1">
      <c r="F6" s="90">
        <f>""&amp;'reference sheet_indiv SDDR'!F61&amp;" Health &amp; Sanitation audits completed"</f>
        <v/>
      </c>
      <c r="L6" s="13" t="n"/>
    </row>
    <row r="7" ht="10.5" customHeight="1">
      <c r="F7" s="90">
        <f>""&amp;'reference sheet_indiv SDDR'!F77&amp;" VOC responses received"</f>
        <v/>
      </c>
      <c r="L7" s="88" t="n"/>
    </row>
    <row r="8" ht="12.95" customHeight="1">
      <c r="F8" s="90">
        <f>""&amp;'reference sheet_indiv SDDR'!F93&amp;" Origami and "&amp;'reference sheet_indiv SDDR'!F94&amp;" Red Phone incidences reported"</f>
        <v/>
      </c>
    </row>
    <row r="9" ht="11.1" customHeight="1"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5" t="n"/>
    </row>
    <row r="10" ht="8.1" customHeight="1"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</row>
    <row r="11" ht="17.1" customHeight="1">
      <c r="C11" s="99">
        <f>HYPERLINK(Hyperlinks!B10, "HEALTH &amp; SANITATION​")</f>
        <v/>
      </c>
      <c r="F11" s="16" t="n"/>
      <c r="G11" s="100" t="inlineStr">
        <is>
          <t>Accounts with Failed Audits (&lt;90%)</t>
        </is>
      </c>
      <c r="J11" s="16" t="n"/>
      <c r="K11" s="16" t="n"/>
      <c r="L11" s="16" t="n"/>
    </row>
    <row r="12" ht="13.5" customHeight="1">
      <c r="F12" s="16" t="n"/>
      <c r="J12" s="16" t="n"/>
      <c r="K12" s="16" t="n"/>
      <c r="L12" s="16" t="n"/>
    </row>
    <row r="13" ht="7.5" customHeight="1">
      <c r="C13" s="16" t="n"/>
      <c r="D13" s="16" t="n"/>
      <c r="E13" s="16" t="n"/>
      <c r="F13" s="16" t="n"/>
      <c r="G13" s="17" t="n"/>
      <c r="H13" s="17" t="n"/>
      <c r="I13" s="17" t="n"/>
      <c r="J13" s="16" t="n"/>
      <c r="K13" s="16" t="n"/>
      <c r="L13" s="16" t="n"/>
    </row>
    <row r="14" ht="6.6" customHeight="1">
      <c r="C14" s="16" t="n"/>
      <c r="D14" s="14" t="n"/>
      <c r="E14" s="14" t="n"/>
      <c r="F14" s="16" t="n"/>
      <c r="G14" s="96">
        <f>'reference sheet_indiv SDDR'!F64</f>
        <v/>
      </c>
      <c r="H14" s="18" t="n"/>
      <c r="I14" s="96">
        <f>'reference sheet_indiv SDDR'!F72</f>
        <v/>
      </c>
      <c r="J14" s="16" t="n"/>
      <c r="K14" s="16" t="n"/>
      <c r="L14" s="16" t="n"/>
    </row>
    <row r="15" ht="15" customHeight="1">
      <c r="C15" s="16" t="n"/>
      <c r="D15" s="101">
        <f>'reference sheet_indiv SDDR'!F61</f>
        <v/>
      </c>
      <c r="F15" s="16" t="n"/>
      <c r="H15" s="13" t="n"/>
      <c r="J15" s="16" t="n"/>
      <c r="K15" s="75" t="n"/>
      <c r="L15" s="16" t="n"/>
      <c r="Q15" s="39" t="n"/>
    </row>
    <row r="16" ht="9.6" customHeight="1">
      <c r="C16" s="16" t="n"/>
      <c r="F16" s="16" t="n"/>
      <c r="G16" s="79" t="inlineStr">
        <is>
          <t xml:space="preserve"> Accounts</t>
        </is>
      </c>
      <c r="H16" s="13" t="n"/>
      <c r="I16" s="92" t="inlineStr">
        <is>
          <t>Total Missed Critical Questions</t>
        </is>
      </c>
      <c r="J16" s="16" t="n"/>
      <c r="K16" s="91" t="inlineStr">
        <is>
          <t xml:space="preserve"> ⚠️</t>
        </is>
      </c>
      <c r="L16" s="16" t="n"/>
    </row>
    <row r="17" ht="13.5" customHeight="1">
      <c r="C17" s="16" t="n"/>
      <c r="D17" s="93" t="inlineStr">
        <is>
          <t>Completed Health &amp; Sanitation Audits​</t>
        </is>
      </c>
      <c r="F17" s="16" t="n"/>
      <c r="G17" s="78">
        <f>""&amp;ROUND(('reference sheet_indiv SDDR'!F65*100),0)&amp;"%"</f>
        <v/>
      </c>
      <c r="H17" s="13" t="n"/>
      <c r="J17" s="16" t="n"/>
      <c r="L17" s="16" t="n"/>
    </row>
    <row r="18" ht="12.95" customHeight="1">
      <c r="C18" s="16" t="n"/>
      <c r="F18" s="16" t="n"/>
      <c r="G18" s="20" t="inlineStr">
        <is>
          <t>of units</t>
        </is>
      </c>
      <c r="H18" s="13" t="n"/>
      <c r="J18" s="16" t="n"/>
      <c r="K18" s="94">
        <f>'reference sheet_indiv SDDR'!F76</f>
        <v/>
      </c>
      <c r="L18" s="16" t="n"/>
      <c r="Q18" s="38" t="n"/>
    </row>
    <row r="19" ht="9" customHeight="1">
      <c r="C19" s="16" t="n"/>
      <c r="E19" s="21" t="n"/>
      <c r="F19" s="16" t="n"/>
      <c r="G19" s="22" t="n"/>
      <c r="H19" s="13" t="n"/>
      <c r="I19" s="76" t="n"/>
      <c r="J19" s="16" t="n"/>
      <c r="L19" s="16" t="n"/>
    </row>
    <row r="20" ht="9.6" customHeight="1">
      <c r="C20" s="16" t="n"/>
      <c r="D20" s="95">
        <f>('reference sheet_indiv SDDR'!F63)*0.01</f>
        <v/>
      </c>
      <c r="F20" s="16" t="n"/>
      <c r="G20" s="96">
        <f>'reference sheet_indiv SDDR'!F68</f>
        <v/>
      </c>
      <c r="H20" s="13" t="n"/>
      <c r="I20" s="96">
        <f>""&amp;ROUND('reference sheet_indiv SDDR'!F69,1)&amp;""</f>
        <v/>
      </c>
      <c r="J20" s="16" t="n"/>
      <c r="L20" s="16" t="n"/>
    </row>
    <row r="21" ht="9" customHeight="1">
      <c r="C21" s="16" t="n"/>
      <c r="F21" s="16" t="n"/>
      <c r="H21" s="13" t="n"/>
      <c r="J21" s="16" t="n"/>
      <c r="K21" s="97" t="inlineStr">
        <is>
          <t>Open Tickets​</t>
        </is>
      </c>
      <c r="L21" s="16" t="n"/>
    </row>
    <row r="22" ht="16.5" customHeight="1">
      <c r="C22" s="16" t="n"/>
      <c r="D22" s="98" t="inlineStr">
        <is>
          <t>Overall Average Score​</t>
        </is>
      </c>
      <c r="F22" s="16" t="n"/>
      <c r="G22" s="92" t="inlineStr">
        <is>
          <t>Total Resolved Tickets</t>
        </is>
      </c>
      <c r="H22" s="13" t="n"/>
      <c r="I22" s="92" t="inlineStr">
        <is>
          <t>Avg Ticket Resolution Time (Days)</t>
        </is>
      </c>
      <c r="J22" s="16" t="n"/>
      <c r="L22" s="16" t="n"/>
    </row>
    <row r="23" ht="9.6" customHeight="1">
      <c r="C23" s="16" t="n"/>
      <c r="F23" s="16" t="n"/>
      <c r="H23" s="13" t="n"/>
      <c r="J23" s="16" t="n"/>
      <c r="K23" s="73" t="n"/>
      <c r="L23" s="16" t="n"/>
    </row>
    <row r="24" ht="8.1" customHeight="1">
      <c r="C24" s="16" t="n"/>
      <c r="F24" s="16" t="n"/>
      <c r="H24" s="13" t="n"/>
      <c r="J24" s="16" t="n"/>
      <c r="K24" s="74" t="n"/>
      <c r="L24" s="16" t="n"/>
    </row>
    <row r="25" ht="8.1" customHeight="1">
      <c r="C25" s="16" t="n"/>
      <c r="D25" s="16" t="n"/>
      <c r="E25" s="16" t="n"/>
      <c r="F25" s="16" t="n"/>
      <c r="G25" s="23" t="n"/>
      <c r="H25" s="13" t="n"/>
      <c r="I25" s="76" t="n"/>
      <c r="J25" s="16" t="n"/>
      <c r="K25" s="16" t="n"/>
      <c r="L25" s="16" t="n"/>
    </row>
    <row r="26"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</row>
    <row r="27" ht="9.949999999999999" customHeight="1"/>
    <row r="28" ht="22.5" customHeight="1">
      <c r="D28" s="105">
        <f>'reference sheet_indiv SDDR'!F78</f>
        <v/>
      </c>
      <c r="G28" s="99">
        <f>HYPERLINK(Hyperlinks!C10,"AI GENERATED VOICE OF CUSTOMER ANALYSIS")</f>
        <v/>
      </c>
      <c r="M28" s="24" t="n"/>
    </row>
    <row r="29" ht="10.5" customHeight="1">
      <c r="D29" s="106" t="inlineStr">
        <is>
          <t>Comments to Open Ended Questions</t>
        </is>
      </c>
      <c r="M29" s="24" t="n"/>
    </row>
    <row r="30" ht="12" customHeight="1"/>
    <row r="31" ht="12" customHeight="1">
      <c r="D31" s="25">
        <f>""&amp;ROUND(('reference sheet_indiv SDDR'!F82*100),0)&amp;"%"</f>
        <v/>
      </c>
      <c r="E31" s="26">
        <f>"Positive ("&amp;ROUND('reference sheet_indiv SDDR'!F79,0)&amp;")"</f>
        <v/>
      </c>
      <c r="H31" s="107">
        <f>'reference sheet_indiv SDDR'!F88</f>
        <v/>
      </c>
    </row>
    <row r="32" ht="12" customHeight="1">
      <c r="D32" s="27">
        <f>""&amp;ROUND(('reference sheet_indiv SDDR'!F84*100),0)&amp;"%"</f>
        <v/>
      </c>
      <c r="E32" s="26">
        <f>"Neutral ("&amp;ROUND('reference sheet_indiv SDDR'!F81,0)&amp;")"</f>
        <v/>
      </c>
    </row>
    <row r="33" ht="11.45" customHeight="1">
      <c r="D33" s="27">
        <f>""&amp;ROUND(('reference sheet_indiv SDDR'!F83*100),0)&amp;"%"</f>
        <v/>
      </c>
      <c r="E33" s="26">
        <f>"Negative ("&amp;ROUND('reference sheet_indiv SDDR'!F80,0)&amp;")"</f>
        <v/>
      </c>
      <c r="H33" s="108" t="inlineStr">
        <is>
          <t>Accounts with &lt;10 Monthly VOC Responses</t>
        </is>
      </c>
    </row>
    <row r="34"/>
    <row r="35" ht="9.949999999999999" customHeight="1">
      <c r="H35" s="42">
        <f>""&amp;ROUND(('reference sheet_indiv SDDR'!F89*100),0)&amp;"%"</f>
        <v/>
      </c>
      <c r="I35" s="109" t="inlineStr">
        <is>
          <t>of active units participating in LTF</t>
        </is>
      </c>
    </row>
    <row r="36" ht="11.45" customHeight="1">
      <c r="C36" s="112" t="inlineStr">
        <is>
          <t>Top Categories Driving Negative Comments</t>
        </is>
      </c>
    </row>
    <row r="37" ht="9.6" customHeight="1">
      <c r="C37" s="112" t="inlineStr">
        <is>
          <t>(# of comments)</t>
        </is>
      </c>
    </row>
    <row r="38" ht="20.1" customHeight="1">
      <c r="H38" s="102">
        <f>'reference sheet_indiv SDDR'!F90</f>
        <v/>
      </c>
      <c r="K38" s="102">
        <f>'reference sheet_indiv SDDR'!F91</f>
        <v/>
      </c>
    </row>
    <row r="39" ht="6" customHeight="1">
      <c r="H39" s="103" t="inlineStr">
        <is>
          <t xml:space="preserve">AI Identified Comments with Foreign Objects </t>
        </is>
      </c>
      <c r="K39" s="104" t="inlineStr">
        <is>
          <t>Average CSAT for Accounts with Foreign Objects in Comments</t>
        </is>
      </c>
    </row>
    <row r="40" ht="11.45" customHeight="1"/>
    <row r="41"/>
    <row r="42" ht="9" customHeight="1"/>
    <row r="43" ht="9.949999999999999" customHeight="1"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</row>
    <row r="44" ht="11.45" customHeight="1">
      <c r="C44" s="99">
        <f>HYPERLINK(Hyperlinks!D10,"ORIGAMI &amp; RED PHONE")</f>
        <v/>
      </c>
      <c r="G44" s="10" t="n"/>
      <c r="H44" s="10" t="n"/>
      <c r="I44" s="10" t="n"/>
      <c r="J44" s="10" t="n"/>
      <c r="K44" s="10" t="n"/>
      <c r="L44" s="10" t="n"/>
    </row>
    <row r="45" ht="12" customHeight="1">
      <c r="G45" s="10" t="n"/>
      <c r="H45" s="10" t="n"/>
      <c r="I45" s="10" t="n"/>
      <c r="J45" s="10" t="n"/>
      <c r="K45" s="10" t="n"/>
      <c r="L45" s="10" t="n"/>
    </row>
    <row r="46" ht="6" customHeight="1"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</row>
    <row r="47" ht="14.45" customHeight="1">
      <c r="C47" s="10" t="n"/>
      <c r="D47" s="111" t="inlineStr">
        <is>
          <t># Foreign Objects Reported</t>
        </is>
      </c>
      <c r="F47" s="10" t="n"/>
      <c r="G47" s="10" t="n"/>
      <c r="H47" s="10" t="n"/>
      <c r="I47" s="10" t="n"/>
      <c r="J47" s="10" t="n"/>
      <c r="K47" s="10" t="n"/>
      <c r="L47" s="10" t="n"/>
    </row>
    <row r="48" ht="9.949999999999999" customHeight="1">
      <c r="C48" s="10" t="n"/>
      <c r="F48" s="10" t="n"/>
      <c r="G48" s="10" t="n"/>
      <c r="H48" s="10" t="n"/>
      <c r="I48" s="10" t="n"/>
      <c r="J48" s="10" t="n"/>
      <c r="K48" s="10" t="n"/>
      <c r="L48" s="10" t="n"/>
    </row>
    <row r="49" ht="6.6" customHeight="1"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</row>
    <row r="50" ht="12.95" customHeight="1"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</row>
    <row r="51" ht="8.449999999999999" customHeight="1"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</row>
    <row r="52"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</row>
    <row r="53" ht="11.45" customHeight="1"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</row>
    <row r="54"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</row>
    <row r="55" ht="8.449999999999999" customHeight="1"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</row>
    <row r="56" ht="9.949999999999999" customHeight="1"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</row>
    <row r="57" ht="8.449999999999999" customHeight="1"/>
    <row r="58"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</row>
    <row r="59"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</row>
    <row r="60"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</row>
    <row r="61"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</row>
    <row r="62"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</row>
    <row r="63"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</row>
    <row r="64"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</row>
    <row r="65"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</row>
    <row r="66"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</row>
    <row r="67"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</row>
  </sheetData>
  <mergeCells count="36">
    <mergeCell ref="D47:E48"/>
    <mergeCell ref="H38:I38"/>
    <mergeCell ref="K21:K22"/>
    <mergeCell ref="I35:L35"/>
    <mergeCell ref="D15:E16"/>
    <mergeCell ref="F8:K8"/>
    <mergeCell ref="C37:F37"/>
    <mergeCell ref="C44:F45"/>
    <mergeCell ref="G11:I12"/>
    <mergeCell ref="G22:G24"/>
    <mergeCell ref="D29:E30"/>
    <mergeCell ref="C3:E8"/>
    <mergeCell ref="D20:E21"/>
    <mergeCell ref="H39:I41"/>
    <mergeCell ref="G20:G21"/>
    <mergeCell ref="G14:G15"/>
    <mergeCell ref="K18:K20"/>
    <mergeCell ref="I14:I15"/>
    <mergeCell ref="H33:L34"/>
    <mergeCell ref="F3:L3"/>
    <mergeCell ref="I20:I21"/>
    <mergeCell ref="D28:E28"/>
    <mergeCell ref="D22:E23"/>
    <mergeCell ref="G28:L29"/>
    <mergeCell ref="K39:L41"/>
    <mergeCell ref="I22:I24"/>
    <mergeCell ref="C11:E12"/>
    <mergeCell ref="F6:K6"/>
    <mergeCell ref="K38:L38"/>
    <mergeCell ref="D17:E18"/>
    <mergeCell ref="I16:I18"/>
    <mergeCell ref="H31:L32"/>
    <mergeCell ref="K16:K17"/>
    <mergeCell ref="F7:K7"/>
    <mergeCell ref="L7:L8"/>
    <mergeCell ref="C36:F36"/>
  </mergeCells>
  <pageMargins left="0" right="0" top="0" bottom="0" header="0" footer="0"/>
  <pageSetup orientation="portrait" paperSize="6" scale="85" fitToHeight="0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7">
    <tabColor theme="4" tint="0.7999816888943144"/>
    <outlinePr summaryBelow="1" summaryRight="1"/>
    <pageSetUpPr fitToPage="1"/>
  </sheetPr>
  <dimension ref="B1:Q67"/>
  <sheetViews>
    <sheetView zoomScale="145" zoomScaleNormal="145" workbookViewId="0">
      <selection activeCell="F4" sqref="F4"/>
    </sheetView>
  </sheetViews>
  <sheetFormatPr baseColWidth="8" defaultRowHeight="14.45"/>
  <cols>
    <col width="2.85546875" customWidth="1" style="1" min="1" max="1"/>
    <col width="1.42578125" customWidth="1" style="11" min="2" max="2"/>
    <col width="5.42578125" customWidth="1" style="11" min="3" max="3"/>
    <col width="8.7109375" customWidth="1" style="11" min="4" max="4"/>
    <col width="11.85546875" customWidth="1" style="11" min="5" max="5"/>
    <col width="6.5703125" customWidth="1" style="11" min="6" max="6"/>
    <col width="8.5703125" customWidth="1" style="11" min="7" max="7"/>
    <col width="5.5703125" customWidth="1" style="11" min="8" max="8"/>
    <col width="10.5703125" customWidth="1" style="11" min="9" max="9"/>
    <col width="3.5703125" customWidth="1" style="11" min="10" max="10"/>
    <col width="9" customWidth="1" style="11" min="11" max="11"/>
    <col width="3.7109375" customWidth="1" style="11" min="12" max="12"/>
    <col width="1.42578125" customWidth="1" style="11" min="13" max="13"/>
    <col width="2.7109375" customWidth="1" style="10" min="14" max="14"/>
    <col width="10.5703125" bestFit="1" customWidth="1" min="17" max="17"/>
  </cols>
  <sheetData>
    <row r="1" ht="8.449999999999999" customHeight="1"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</row>
    <row r="2" ht="10.5" customHeight="1"/>
    <row r="3" ht="15" customHeight="1">
      <c r="C3" s="88" t="n"/>
      <c r="F3" s="116">
        <f>"E15 LENZ Performance Snapshot ("&amp;'reference sheet_indiv SDDR'!I7&amp;" "&amp;'reference sheet_indiv SDDR'!D111&amp;")​"</f>
        <v/>
      </c>
    </row>
    <row r="4" ht="18" customHeight="1">
      <c r="F4" s="12">
        <f>'reference sheet_indiv SDDR'!C115</f>
        <v/>
      </c>
      <c r="G4" s="13" t="n"/>
      <c r="H4" s="13" t="n"/>
      <c r="I4" s="13" t="n"/>
      <c r="J4" s="13" t="n"/>
      <c r="K4" s="13" t="n"/>
      <c r="L4" s="13" t="n"/>
    </row>
    <row r="5" ht="7.5" customHeight="1">
      <c r="F5" s="13" t="n"/>
      <c r="G5" s="13" t="n"/>
      <c r="H5" s="13" t="n"/>
      <c r="I5" s="13" t="n"/>
      <c r="J5" s="13" t="n"/>
      <c r="K5" s="13" t="n"/>
      <c r="L5" s="13" t="n"/>
    </row>
    <row r="6" ht="11.1" customHeight="1">
      <c r="F6" s="90">
        <f>""&amp;'reference sheet_indiv SDDR'!F115&amp;" Health &amp; Sanitation audits completed"</f>
        <v/>
      </c>
      <c r="L6" s="13" t="n"/>
    </row>
    <row r="7" ht="10.5" customHeight="1">
      <c r="F7" s="90">
        <f>""&amp;'reference sheet_indiv SDDR'!F131&amp;" VOC responses received"</f>
        <v/>
      </c>
      <c r="L7" s="88" t="n"/>
    </row>
    <row r="8" ht="12.95" customHeight="1">
      <c r="F8" s="90">
        <f>""&amp;'reference sheet_indiv SDDR'!F147&amp;" Origami and "&amp;'reference sheet_indiv SDDR'!F148&amp;" Red Phone incidences reported"</f>
        <v/>
      </c>
    </row>
    <row r="9" ht="11.1" customHeight="1"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5" t="n"/>
    </row>
    <row r="10" ht="8.1" customHeight="1"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</row>
    <row r="11" ht="17.1" customHeight="1">
      <c r="C11" s="99">
        <f>HYPERLINK(Hyperlinks!B11, "HEALTH &amp; SANITATION​")</f>
        <v/>
      </c>
      <c r="F11" s="16" t="n"/>
      <c r="G11" s="100" t="inlineStr">
        <is>
          <t>Accounts with Failed Audits (&lt;90%)</t>
        </is>
      </c>
      <c r="J11" s="16" t="n"/>
      <c r="K11" s="16" t="n"/>
      <c r="L11" s="16" t="n"/>
    </row>
    <row r="12" ht="13.5" customHeight="1">
      <c r="F12" s="16" t="n"/>
      <c r="J12" s="16" t="n"/>
      <c r="K12" s="16" t="n"/>
      <c r="L12" s="16" t="n"/>
    </row>
    <row r="13" ht="7.5" customHeight="1">
      <c r="C13" s="16" t="n"/>
      <c r="D13" s="16" t="n"/>
      <c r="E13" s="16" t="n"/>
      <c r="F13" s="16" t="n"/>
      <c r="G13" s="17" t="n"/>
      <c r="H13" s="17" t="n"/>
      <c r="I13" s="17" t="n"/>
      <c r="J13" s="16" t="n"/>
      <c r="K13" s="16" t="n"/>
      <c r="L13" s="16" t="n"/>
    </row>
    <row r="14" ht="6.6" customHeight="1">
      <c r="C14" s="16" t="n"/>
      <c r="D14" s="14" t="n"/>
      <c r="E14" s="14" t="n"/>
      <c r="F14" s="16" t="n"/>
      <c r="G14" s="96">
        <f>'reference sheet_indiv SDDR'!F118</f>
        <v/>
      </c>
      <c r="H14" s="18" t="n"/>
      <c r="I14" s="96">
        <f>'reference sheet_indiv SDDR'!F126</f>
        <v/>
      </c>
      <c r="J14" s="16" t="n"/>
      <c r="K14" s="16" t="n"/>
      <c r="L14" s="16" t="n"/>
    </row>
    <row r="15" ht="15.6" customHeight="1">
      <c r="C15" s="16" t="n"/>
      <c r="D15" s="101">
        <f>'reference sheet_indiv SDDR'!F115</f>
        <v/>
      </c>
      <c r="F15" s="16" t="n"/>
      <c r="H15" s="13" t="n"/>
      <c r="J15" s="16" t="n"/>
      <c r="K15" s="75" t="n"/>
      <c r="L15" s="16" t="n"/>
      <c r="Q15" s="39" t="n"/>
    </row>
    <row r="16" ht="9.6" customHeight="1">
      <c r="C16" s="16" t="n"/>
      <c r="F16" s="16" t="n"/>
      <c r="G16" s="79" t="inlineStr">
        <is>
          <t xml:space="preserve"> Accounts</t>
        </is>
      </c>
      <c r="H16" s="13" t="n"/>
      <c r="I16" s="92" t="inlineStr">
        <is>
          <t>Total Missed Critical Questions</t>
        </is>
      </c>
      <c r="J16" s="16" t="n"/>
      <c r="K16" s="91" t="inlineStr">
        <is>
          <t xml:space="preserve"> ⚠️</t>
        </is>
      </c>
      <c r="L16" s="16" t="n"/>
    </row>
    <row r="17" ht="13.5" customHeight="1">
      <c r="C17" s="16" t="n"/>
      <c r="D17" s="93" t="inlineStr">
        <is>
          <t>Completed Health &amp; Sanitation Audits​</t>
        </is>
      </c>
      <c r="F17" s="16" t="n"/>
      <c r="G17" s="78">
        <f>""&amp;ROUND(('reference sheet_indiv SDDR'!F119*100),0)&amp;"%"</f>
        <v/>
      </c>
      <c r="H17" s="13" t="n"/>
      <c r="J17" s="16" t="n"/>
      <c r="L17" s="16" t="n"/>
    </row>
    <row r="18" ht="12.95" customHeight="1">
      <c r="C18" s="16" t="n"/>
      <c r="F18" s="16" t="n"/>
      <c r="G18" s="20" t="inlineStr">
        <is>
          <t>of units</t>
        </is>
      </c>
      <c r="H18" s="13" t="n"/>
      <c r="J18" s="16" t="n"/>
      <c r="K18" s="94">
        <f>'reference sheet_indiv SDDR'!F130</f>
        <v/>
      </c>
      <c r="L18" s="16" t="n"/>
      <c r="Q18" s="38" t="n"/>
    </row>
    <row r="19" ht="18" customHeight="1">
      <c r="C19" s="16" t="n"/>
      <c r="E19" s="21" t="n"/>
      <c r="F19" s="16" t="n"/>
      <c r="G19" s="22" t="n"/>
      <c r="H19" s="13" t="n"/>
      <c r="I19" s="76" t="n"/>
      <c r="J19" s="16" t="n"/>
      <c r="L19" s="16" t="n"/>
    </row>
    <row r="20" ht="9.6" customHeight="1">
      <c r="C20" s="16" t="n"/>
      <c r="D20" s="95">
        <f>('reference sheet_indiv SDDR'!F117)*0.01</f>
        <v/>
      </c>
      <c r="F20" s="16" t="n"/>
      <c r="G20" s="96">
        <f>'reference sheet_indiv SDDR'!F122</f>
        <v/>
      </c>
      <c r="H20" s="13" t="n"/>
      <c r="I20" s="96">
        <f>""&amp;ROUND('reference sheet_indiv SDDR'!F123,1)&amp;""</f>
        <v/>
      </c>
      <c r="J20" s="16" t="n"/>
      <c r="L20" s="16" t="n"/>
    </row>
    <row r="21" ht="9" customHeight="1">
      <c r="C21" s="16" t="n"/>
      <c r="F21" s="16" t="n"/>
      <c r="H21" s="13" t="n"/>
      <c r="J21" s="16" t="n"/>
      <c r="K21" s="97" t="inlineStr">
        <is>
          <t>Open Tickets​</t>
        </is>
      </c>
      <c r="L21" s="16" t="n"/>
    </row>
    <row r="22" ht="11.1" customHeight="1">
      <c r="C22" s="16" t="n"/>
      <c r="D22" s="98" t="inlineStr">
        <is>
          <t>Overall Average Score​</t>
        </is>
      </c>
      <c r="F22" s="16" t="n"/>
      <c r="G22" s="92" t="inlineStr">
        <is>
          <t>Total Resolved Tickets</t>
        </is>
      </c>
      <c r="H22" s="13" t="n"/>
      <c r="I22" s="92" t="inlineStr">
        <is>
          <t>Avg Ticket Resolution Time (Days)</t>
        </is>
      </c>
      <c r="J22" s="16" t="n"/>
      <c r="L22" s="16" t="n"/>
    </row>
    <row r="23" ht="9.6" customHeight="1">
      <c r="C23" s="16" t="n"/>
      <c r="F23" s="16" t="n"/>
      <c r="H23" s="13" t="n"/>
      <c r="J23" s="16" t="n"/>
      <c r="K23" s="73" t="n"/>
      <c r="L23" s="16" t="n"/>
    </row>
    <row r="24" ht="8.1" customHeight="1">
      <c r="C24" s="16" t="n"/>
      <c r="F24" s="16" t="n"/>
      <c r="H24" s="13" t="n"/>
      <c r="J24" s="16" t="n"/>
      <c r="K24" s="74" t="n"/>
      <c r="L24" s="16" t="n"/>
    </row>
    <row r="25" ht="8.1" customHeight="1">
      <c r="C25" s="16" t="n"/>
      <c r="D25" s="16" t="n"/>
      <c r="E25" s="16" t="n"/>
      <c r="F25" s="16" t="n"/>
      <c r="G25" s="23" t="n"/>
      <c r="H25" s="13" t="n"/>
      <c r="I25" s="76" t="n"/>
      <c r="J25" s="16" t="n"/>
      <c r="K25" s="16" t="n"/>
      <c r="L25" s="16" t="n"/>
    </row>
    <row r="26" ht="10.5" customHeight="1"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</row>
    <row r="27" ht="9.949999999999999" customHeight="1"/>
    <row r="28" ht="22.5" customHeight="1">
      <c r="D28" s="105">
        <f>'reference sheet_indiv SDDR'!F132</f>
        <v/>
      </c>
      <c r="G28" s="99">
        <f>HYPERLINK(Hyperlinks!C11,"AI GENERATED VOICE OF CUSTOMER ANALYSIS")</f>
        <v/>
      </c>
      <c r="M28" s="24" t="n"/>
    </row>
    <row r="29" ht="10.5" customHeight="1">
      <c r="D29" s="106" t="inlineStr">
        <is>
          <t>Comments to Open Ended Questions</t>
        </is>
      </c>
      <c r="M29" s="24" t="n"/>
    </row>
    <row r="30" ht="12" customHeight="1"/>
    <row r="31" ht="12" customHeight="1">
      <c r="D31" s="25">
        <f>""&amp;ROUND(('reference sheet_indiv SDDR'!F136*100),0)&amp;"%"</f>
        <v/>
      </c>
      <c r="E31" s="26">
        <f>"Positive ("&amp;ROUND('reference sheet_indiv SDDR'!F133,0)&amp;")"</f>
        <v/>
      </c>
      <c r="H31" s="107">
        <f>'reference sheet_indiv SDDR'!F142</f>
        <v/>
      </c>
    </row>
    <row r="32" ht="12" customHeight="1">
      <c r="D32" s="27">
        <f>""&amp;ROUND(('reference sheet_indiv SDDR'!F138*100),0)&amp;"%"</f>
        <v/>
      </c>
      <c r="E32" s="26">
        <f>"Neutral ("&amp;ROUND('reference sheet_indiv SDDR'!F135,0)&amp;")"</f>
        <v/>
      </c>
    </row>
    <row r="33" ht="11.45" customHeight="1">
      <c r="D33" s="27">
        <f>""&amp;ROUND(('reference sheet_indiv SDDR'!F137*100),0)&amp;"%"</f>
        <v/>
      </c>
      <c r="E33" s="26">
        <f>"Negative ("&amp;ROUND('reference sheet_indiv SDDR'!F134,0)&amp;")"</f>
        <v/>
      </c>
      <c r="H33" s="108" t="inlineStr">
        <is>
          <t>Accounts with &lt;10 Monthly VOC Responses</t>
        </is>
      </c>
    </row>
    <row r="34"/>
    <row r="35" ht="9.949999999999999" customHeight="1">
      <c r="H35" s="42">
        <f>""&amp;ROUND(('reference sheet_indiv SDDR'!F143*100),0)&amp;"%"</f>
        <v/>
      </c>
      <c r="I35" s="109" t="inlineStr">
        <is>
          <t>of active units participating in LTF</t>
        </is>
      </c>
    </row>
    <row r="36" ht="11.45" customHeight="1">
      <c r="C36" s="112" t="inlineStr">
        <is>
          <t>Top Categories Driving Negative Comments</t>
        </is>
      </c>
    </row>
    <row r="37" ht="9.6" customHeight="1">
      <c r="C37" s="112" t="inlineStr">
        <is>
          <t>(# of comments)</t>
        </is>
      </c>
    </row>
    <row r="38" ht="21" customHeight="1">
      <c r="H38" s="102">
        <f>'reference sheet_indiv SDDR'!F144</f>
        <v/>
      </c>
      <c r="K38" s="102">
        <f>'reference sheet_indiv SDDR'!F145</f>
        <v/>
      </c>
    </row>
    <row r="39" ht="6" customHeight="1">
      <c r="H39" s="103" t="inlineStr">
        <is>
          <t xml:space="preserve">AI Identified Comments with Foreign Objects </t>
        </is>
      </c>
      <c r="K39" s="104" t="inlineStr">
        <is>
          <t>Average CSAT for Accounts with Foreign Objects in Comments</t>
        </is>
      </c>
    </row>
    <row r="40" ht="11.45" customHeight="1"/>
    <row r="41"/>
    <row r="42" ht="12" customHeight="1"/>
    <row r="43" ht="9.949999999999999" customHeight="1"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</row>
    <row r="44" ht="11.45" customHeight="1">
      <c r="C44" s="99">
        <f>HYPERLINK(Hyperlinks!D11,"ORIGAMI &amp; RED PHONE")</f>
        <v/>
      </c>
      <c r="G44" s="10" t="n"/>
      <c r="H44" s="10" t="n"/>
      <c r="I44" s="10" t="n"/>
      <c r="J44" s="10" t="n"/>
      <c r="K44" s="10" t="n"/>
      <c r="L44" s="10" t="n"/>
    </row>
    <row r="45" ht="12" customHeight="1">
      <c r="G45" s="10" t="n"/>
      <c r="H45" s="10" t="n"/>
      <c r="I45" s="10" t="n"/>
      <c r="J45" s="10" t="n"/>
      <c r="K45" s="10" t="n"/>
      <c r="L45" s="10" t="n"/>
    </row>
    <row r="46" ht="6" customHeight="1"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</row>
    <row r="47" ht="9.949999999999999" customHeight="1">
      <c r="C47" s="10" t="n"/>
      <c r="D47" s="111" t="inlineStr">
        <is>
          <t># Foreign Objects Reported</t>
        </is>
      </c>
      <c r="F47" s="10" t="n"/>
      <c r="G47" s="10" t="n"/>
      <c r="H47" s="10" t="n"/>
      <c r="I47" s="10" t="n"/>
      <c r="J47" s="10" t="n"/>
      <c r="K47" s="10" t="n"/>
      <c r="L47" s="10" t="n"/>
    </row>
    <row r="48" ht="15.95" customHeight="1">
      <c r="C48" s="10" t="n"/>
      <c r="F48" s="10" t="n"/>
      <c r="G48" s="10" t="n"/>
      <c r="H48" s="10" t="n"/>
      <c r="I48" s="10" t="n"/>
      <c r="J48" s="10" t="n"/>
      <c r="K48" s="10" t="n"/>
      <c r="L48" s="10" t="n"/>
    </row>
    <row r="49" ht="10.5" customHeight="1"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</row>
    <row r="50" ht="9.949999999999999" customHeight="1"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</row>
    <row r="51" ht="8.449999999999999" customHeight="1"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</row>
    <row r="52" ht="9.949999999999999" customHeight="1"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</row>
    <row r="53" ht="11.45" customHeight="1"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</row>
    <row r="54" ht="9.949999999999999" customHeight="1"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</row>
    <row r="55" ht="8.449999999999999" customHeight="1"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</row>
    <row r="56"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</row>
    <row r="57" ht="9" customHeight="1"/>
    <row r="58"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</row>
    <row r="59"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</row>
    <row r="60"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</row>
    <row r="61"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</row>
    <row r="62"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</row>
    <row r="63"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</row>
    <row r="64"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</row>
    <row r="65"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</row>
    <row r="66"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</row>
    <row r="67"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</row>
  </sheetData>
  <mergeCells count="36">
    <mergeCell ref="D47:E48"/>
    <mergeCell ref="H38:I38"/>
    <mergeCell ref="K21:K22"/>
    <mergeCell ref="I35:L35"/>
    <mergeCell ref="D15:E16"/>
    <mergeCell ref="F8:K8"/>
    <mergeCell ref="C37:F37"/>
    <mergeCell ref="C44:F45"/>
    <mergeCell ref="G11:I12"/>
    <mergeCell ref="G22:G24"/>
    <mergeCell ref="D29:E30"/>
    <mergeCell ref="C3:E8"/>
    <mergeCell ref="D20:E21"/>
    <mergeCell ref="H39:I41"/>
    <mergeCell ref="G20:G21"/>
    <mergeCell ref="G14:G15"/>
    <mergeCell ref="K18:K20"/>
    <mergeCell ref="I14:I15"/>
    <mergeCell ref="H33:L34"/>
    <mergeCell ref="F3:L3"/>
    <mergeCell ref="I20:I21"/>
    <mergeCell ref="D28:E28"/>
    <mergeCell ref="D22:E23"/>
    <mergeCell ref="G28:L29"/>
    <mergeCell ref="K39:L41"/>
    <mergeCell ref="I22:I24"/>
    <mergeCell ref="C11:E12"/>
    <mergeCell ref="F6:K6"/>
    <mergeCell ref="K38:L38"/>
    <mergeCell ref="D17:E18"/>
    <mergeCell ref="I16:I18"/>
    <mergeCell ref="H31:L32"/>
    <mergeCell ref="K16:K17"/>
    <mergeCell ref="F7:K7"/>
    <mergeCell ref="L7:L8"/>
    <mergeCell ref="C36:F36"/>
  </mergeCells>
  <pageMargins left="0" right="0" top="0" bottom="0" header="0" footer="0"/>
  <pageSetup orientation="portrait" paperSize="6" scale="85" fitToHeight="0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8">
    <tabColor theme="4" tint="0.7999816888943144"/>
    <outlinePr summaryBelow="1" summaryRight="1"/>
    <pageSetUpPr fitToPage="1"/>
  </sheetPr>
  <dimension ref="B1:Q67"/>
  <sheetViews>
    <sheetView zoomScale="160" zoomScaleNormal="160" workbookViewId="0">
      <selection activeCell="O6" sqref="O6"/>
    </sheetView>
  </sheetViews>
  <sheetFormatPr baseColWidth="8" defaultRowHeight="14.45"/>
  <cols>
    <col width="2.85546875" customWidth="1" style="1" min="1" max="1"/>
    <col width="1.42578125" customWidth="1" style="11" min="2" max="2"/>
    <col width="5.42578125" customWidth="1" style="11" min="3" max="3"/>
    <col width="8.7109375" customWidth="1" style="11" min="4" max="4"/>
    <col width="11.85546875" customWidth="1" style="11" min="5" max="5"/>
    <col width="6.5703125" customWidth="1" style="11" min="6" max="6"/>
    <col width="8.5703125" customWidth="1" style="11" min="7" max="7"/>
    <col width="5.5703125" customWidth="1" style="11" min="8" max="8"/>
    <col width="10.5703125" customWidth="1" style="11" min="9" max="9"/>
    <col width="3.5703125" customWidth="1" style="11" min="10" max="10"/>
    <col width="9" customWidth="1" style="11" min="11" max="11"/>
    <col width="3.7109375" customWidth="1" style="11" min="12" max="12"/>
    <col width="1.42578125" customWidth="1" style="11" min="13" max="13"/>
    <col width="2.7109375" customWidth="1" style="10" min="14" max="14"/>
    <col width="10.5703125" bestFit="1" customWidth="1" min="17" max="17"/>
  </cols>
  <sheetData>
    <row r="1" ht="8.449999999999999" customHeight="1"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</row>
    <row r="2" ht="10.5" customHeight="1"/>
    <row r="3" ht="15" customHeight="1">
      <c r="C3" s="88" t="n"/>
      <c r="F3" s="116">
        <f>"E15 LENZ Performance Snapshot ("&amp;'reference sheet_indiv SDDR'!I7&amp;" "&amp;'reference sheet_indiv SDDR'!D169&amp;")​"</f>
        <v/>
      </c>
    </row>
    <row r="4" ht="18" customHeight="1">
      <c r="F4" s="12">
        <f>'reference sheet_indiv SDDR'!C169</f>
        <v/>
      </c>
      <c r="G4" s="13" t="n"/>
      <c r="H4" s="13" t="n"/>
      <c r="I4" s="13" t="n"/>
      <c r="J4" s="13" t="n"/>
      <c r="K4" s="13" t="n"/>
      <c r="L4" s="13" t="n"/>
    </row>
    <row r="5" ht="7.5" customHeight="1">
      <c r="F5" s="13" t="n"/>
      <c r="G5" s="13" t="n"/>
      <c r="H5" s="13" t="n"/>
      <c r="I5" s="13" t="n"/>
      <c r="J5" s="13" t="n"/>
      <c r="K5" s="13" t="n"/>
      <c r="L5" s="13" t="n"/>
    </row>
    <row r="6" ht="11.1" customHeight="1">
      <c r="F6" s="90">
        <f>""&amp;'reference sheet_indiv SDDR'!F169&amp;" Health &amp; Sanitation audits completed"</f>
        <v/>
      </c>
      <c r="L6" s="13" t="n"/>
    </row>
    <row r="7" ht="10.5" customHeight="1">
      <c r="F7" s="90">
        <f>""&amp;'reference sheet_indiv SDDR'!F185&amp;" VOC responses received"</f>
        <v/>
      </c>
      <c r="L7" s="88" t="n"/>
    </row>
    <row r="8" ht="12.95" customHeight="1">
      <c r="F8" s="90">
        <f>""&amp;'reference sheet_indiv SDDR'!F201&amp;" Origami and "&amp;'reference sheet_indiv SDDR'!F202&amp;" Red Phone incidences reported"</f>
        <v/>
      </c>
    </row>
    <row r="9" ht="11.1" customHeight="1"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5" t="n"/>
    </row>
    <row r="10" ht="8.1" customHeight="1"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</row>
    <row r="11" ht="17.1" customHeight="1">
      <c r="C11" s="99">
        <f>HYPERLINK(Hyperlinks!B12, "HEALTH &amp; SANITATION​")</f>
        <v/>
      </c>
      <c r="F11" s="16" t="n"/>
      <c r="G11" s="100" t="inlineStr">
        <is>
          <t>Accounts with Failed Audits (&lt;90%)</t>
        </is>
      </c>
      <c r="J11" s="16" t="n"/>
      <c r="K11" s="16" t="n"/>
      <c r="L11" s="16" t="n"/>
    </row>
    <row r="12" ht="13.5" customHeight="1">
      <c r="F12" s="16" t="n"/>
      <c r="J12" s="16" t="n"/>
      <c r="K12" s="16" t="n"/>
      <c r="L12" s="16" t="n"/>
    </row>
    <row r="13" ht="7.5" customHeight="1">
      <c r="C13" s="16" t="n"/>
      <c r="D13" s="16" t="n"/>
      <c r="E13" s="16" t="n"/>
      <c r="F13" s="16" t="n"/>
      <c r="G13" s="17" t="n"/>
      <c r="H13" s="17" t="n"/>
      <c r="I13" s="17" t="n"/>
      <c r="J13" s="16" t="n"/>
      <c r="K13" s="16" t="n"/>
      <c r="L13" s="16" t="n"/>
    </row>
    <row r="14" ht="6.6" customHeight="1">
      <c r="C14" s="16" t="n"/>
      <c r="D14" s="14" t="n"/>
      <c r="E14" s="14" t="n"/>
      <c r="F14" s="16" t="n"/>
      <c r="G14" s="96">
        <f>'reference sheet_indiv SDDR'!F172</f>
        <v/>
      </c>
      <c r="H14" s="18" t="n"/>
      <c r="I14" s="96">
        <f>'reference sheet_indiv SDDR'!F180</f>
        <v/>
      </c>
      <c r="J14" s="16" t="n"/>
      <c r="K14" s="16" t="n"/>
      <c r="L14" s="16" t="n"/>
    </row>
    <row r="15" ht="15.6" customHeight="1">
      <c r="C15" s="16" t="n"/>
      <c r="D15" s="101">
        <f>'reference sheet_indiv SDDR'!F169</f>
        <v/>
      </c>
      <c r="F15" s="16" t="n"/>
      <c r="H15" s="13" t="n"/>
      <c r="J15" s="16" t="n"/>
      <c r="K15" s="75" t="n"/>
      <c r="L15" s="16" t="n"/>
      <c r="Q15" s="39" t="n"/>
    </row>
    <row r="16" ht="9.6" customHeight="1">
      <c r="C16" s="16" t="n"/>
      <c r="F16" s="16" t="n"/>
      <c r="G16" s="79" t="inlineStr">
        <is>
          <t xml:space="preserve"> Accounts</t>
        </is>
      </c>
      <c r="H16" s="13" t="n"/>
      <c r="I16" s="92" t="inlineStr">
        <is>
          <t>Total Missed Critical Questions</t>
        </is>
      </c>
      <c r="J16" s="16" t="n"/>
      <c r="K16" s="91" t="inlineStr">
        <is>
          <t xml:space="preserve"> ⚠️</t>
        </is>
      </c>
      <c r="L16" s="16" t="n"/>
    </row>
    <row r="17" ht="13.5" customHeight="1">
      <c r="C17" s="16" t="n"/>
      <c r="D17" s="93" t="inlineStr">
        <is>
          <t>Completed Health &amp; Sanitation Audits​</t>
        </is>
      </c>
      <c r="F17" s="16" t="n"/>
      <c r="G17" s="78">
        <f>""&amp;ROUND(('reference sheet_indiv SDDR'!F173*100),0)&amp;"%"</f>
        <v/>
      </c>
      <c r="H17" s="13" t="n"/>
      <c r="J17" s="16" t="n"/>
      <c r="L17" s="16" t="n"/>
    </row>
    <row r="18" ht="12.95" customHeight="1">
      <c r="C18" s="16" t="n"/>
      <c r="F18" s="16" t="n"/>
      <c r="G18" s="20" t="inlineStr">
        <is>
          <t>of units</t>
        </is>
      </c>
      <c r="H18" s="13" t="n"/>
      <c r="J18" s="16" t="n"/>
      <c r="K18" s="94">
        <f>'reference sheet_indiv SDDR'!F184</f>
        <v/>
      </c>
      <c r="L18" s="16" t="n"/>
      <c r="Q18" s="38" t="n"/>
    </row>
    <row r="19" ht="18" customHeight="1">
      <c r="C19" s="16" t="n"/>
      <c r="E19" s="21" t="n"/>
      <c r="F19" s="16" t="n"/>
      <c r="G19" s="22" t="n"/>
      <c r="H19" s="13" t="n"/>
      <c r="I19" s="76" t="n"/>
      <c r="J19" s="16" t="n"/>
      <c r="L19" s="16" t="n"/>
    </row>
    <row r="20" ht="9.6" customHeight="1">
      <c r="C20" s="16" t="n"/>
      <c r="D20" s="95">
        <f>('reference sheet_indiv SDDR'!F171)*0.01</f>
        <v/>
      </c>
      <c r="F20" s="16" t="n"/>
      <c r="G20" s="96">
        <f>'reference sheet_indiv SDDR'!F176</f>
        <v/>
      </c>
      <c r="H20" s="13" t="n"/>
      <c r="I20" s="96">
        <f>""&amp;ROUND('reference sheet_indiv SDDR'!F177,1)&amp;""</f>
        <v/>
      </c>
      <c r="J20" s="16" t="n"/>
      <c r="L20" s="16" t="n"/>
    </row>
    <row r="21" ht="9" customHeight="1">
      <c r="C21" s="16" t="n"/>
      <c r="F21" s="16" t="n"/>
      <c r="H21" s="13" t="n"/>
      <c r="J21" s="16" t="n"/>
      <c r="K21" s="97" t="inlineStr">
        <is>
          <t>Open Tickets​</t>
        </is>
      </c>
      <c r="L21" s="16" t="n"/>
    </row>
    <row r="22" ht="11.1" customHeight="1">
      <c r="C22" s="16" t="n"/>
      <c r="D22" s="98" t="inlineStr">
        <is>
          <t>Overall Average Score​</t>
        </is>
      </c>
      <c r="F22" s="16" t="n"/>
      <c r="G22" s="92" t="inlineStr">
        <is>
          <t>Total Resolved Tickets</t>
        </is>
      </c>
      <c r="H22" s="13" t="n"/>
      <c r="I22" s="92" t="inlineStr">
        <is>
          <t>Avg Ticket Resolution Time (Days)</t>
        </is>
      </c>
      <c r="J22" s="16" t="n"/>
      <c r="L22" s="16" t="n"/>
    </row>
    <row r="23" ht="9.6" customHeight="1">
      <c r="C23" s="16" t="n"/>
      <c r="F23" s="16" t="n"/>
      <c r="H23" s="13" t="n"/>
      <c r="J23" s="16" t="n"/>
      <c r="K23" s="73" t="n"/>
      <c r="L23" s="16" t="n"/>
    </row>
    <row r="24" ht="8.1" customHeight="1">
      <c r="C24" s="16" t="n"/>
      <c r="F24" s="16" t="n"/>
      <c r="H24" s="13" t="n"/>
      <c r="J24" s="16" t="n"/>
      <c r="K24" s="74" t="n"/>
      <c r="L24" s="16" t="n"/>
    </row>
    <row r="25" ht="8.1" customHeight="1">
      <c r="C25" s="16" t="n"/>
      <c r="D25" s="16" t="n"/>
      <c r="E25" s="16" t="n"/>
      <c r="F25" s="16" t="n"/>
      <c r="G25" s="23" t="n"/>
      <c r="H25" s="13" t="n"/>
      <c r="I25" s="76" t="n"/>
      <c r="J25" s="16" t="n"/>
      <c r="K25" s="16" t="n"/>
      <c r="L25" s="16" t="n"/>
    </row>
    <row r="26" ht="10.5" customHeight="1"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</row>
    <row r="27" ht="9.949999999999999" customHeight="1"/>
    <row r="28" ht="22.5" customHeight="1">
      <c r="D28" s="105">
        <f>'reference sheet_indiv SDDR'!F186</f>
        <v/>
      </c>
      <c r="G28" s="99">
        <f>HYPERLINK(Hyperlinks!C12,"AI GENERATED VOICE OF CUSTOMER ANALYSIS")</f>
        <v/>
      </c>
      <c r="M28" s="24" t="n"/>
    </row>
    <row r="29" ht="10.5" customHeight="1">
      <c r="D29" s="106" t="inlineStr">
        <is>
          <t>Comments to Open Ended Questions</t>
        </is>
      </c>
      <c r="M29" s="24" t="n"/>
    </row>
    <row r="30" ht="12" customHeight="1"/>
    <row r="31" ht="12" customHeight="1">
      <c r="D31" s="25">
        <f>""&amp;ROUND(('reference sheet_indiv SDDR'!F190*100),0)&amp;"%"</f>
        <v/>
      </c>
      <c r="E31" s="26">
        <f>"Positive ("&amp;ROUND('reference sheet_indiv SDDR'!F187,0)&amp;")"</f>
        <v/>
      </c>
      <c r="H31" s="107">
        <f>'reference sheet_indiv SDDR'!F196</f>
        <v/>
      </c>
    </row>
    <row r="32" ht="12" customHeight="1">
      <c r="D32" s="27">
        <f>""&amp;ROUND(('reference sheet_indiv SDDR'!F192*100),0)&amp;"%"</f>
        <v/>
      </c>
      <c r="E32" s="26">
        <f>"Neutral ("&amp;ROUND('reference sheet_indiv SDDR'!F189,0)&amp;")"</f>
        <v/>
      </c>
    </row>
    <row r="33" ht="11.45" customHeight="1">
      <c r="D33" s="27">
        <f>""&amp;ROUND(('reference sheet_indiv SDDR'!F191*100),0)&amp;"%"</f>
        <v/>
      </c>
      <c r="E33" s="26">
        <f>"Negative ("&amp;ROUND('reference sheet_indiv SDDR'!F188,0)&amp;")"</f>
        <v/>
      </c>
      <c r="H33" s="108" t="inlineStr">
        <is>
          <t>Accounts with &lt;10 Monthly VOC Responses</t>
        </is>
      </c>
    </row>
    <row r="34"/>
    <row r="35" ht="9.949999999999999" customHeight="1">
      <c r="H35" s="42">
        <f>""&amp;ROUND(('reference sheet_indiv SDDR'!F197*100),0)&amp;"%"</f>
        <v/>
      </c>
      <c r="I35" s="109" t="inlineStr">
        <is>
          <t>of active units participating in LTF</t>
        </is>
      </c>
    </row>
    <row r="36" ht="11.45" customHeight="1">
      <c r="C36" s="112" t="inlineStr">
        <is>
          <t>Top Categories Driving Negative Comments</t>
        </is>
      </c>
    </row>
    <row r="37" ht="9.6" customHeight="1">
      <c r="C37" s="112" t="inlineStr">
        <is>
          <t>(# of comments)</t>
        </is>
      </c>
    </row>
    <row r="38" ht="21" customHeight="1">
      <c r="H38" s="102">
        <f>'reference sheet_indiv SDDR'!F198</f>
        <v/>
      </c>
      <c r="K38" s="102">
        <f>'reference sheet_indiv SDDR'!F199</f>
        <v/>
      </c>
    </row>
    <row r="39" ht="6" customHeight="1">
      <c r="H39" s="103" t="inlineStr">
        <is>
          <t xml:space="preserve">AI Identified Comments with Foreign Objects </t>
        </is>
      </c>
      <c r="K39" s="104" t="inlineStr">
        <is>
          <t>Average CSAT for Accounts with Foreign Objects in Comments</t>
        </is>
      </c>
    </row>
    <row r="40" ht="11.45" customHeight="1"/>
    <row r="41"/>
    <row r="42" ht="12" customHeight="1"/>
    <row r="43" ht="9.949999999999999" customHeight="1"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</row>
    <row r="44" ht="11.45" customHeight="1">
      <c r="C44" s="99">
        <f>HYPERLINK(Hyperlinks!D12,"ORIGAMI &amp; RED PHONE")</f>
        <v/>
      </c>
      <c r="G44" s="10" t="n"/>
      <c r="H44" s="10" t="n"/>
      <c r="I44" s="10" t="n"/>
      <c r="J44" s="10" t="n"/>
      <c r="K44" s="10" t="n"/>
      <c r="L44" s="10" t="n"/>
    </row>
    <row r="45" ht="12" customHeight="1">
      <c r="G45" s="10" t="n"/>
      <c r="H45" s="10" t="n"/>
      <c r="I45" s="10" t="n"/>
      <c r="J45" s="10" t="n"/>
      <c r="K45" s="10" t="n"/>
      <c r="L45" s="10" t="n"/>
    </row>
    <row r="46" ht="6" customHeight="1"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</row>
    <row r="47" ht="9.949999999999999" customHeight="1">
      <c r="C47" s="10" t="n"/>
      <c r="D47" s="111" t="inlineStr">
        <is>
          <t># Foreign Objects Reported</t>
        </is>
      </c>
      <c r="F47" s="10" t="n"/>
      <c r="G47" s="10" t="n"/>
      <c r="H47" s="10" t="n"/>
      <c r="I47" s="10" t="n"/>
      <c r="J47" s="10" t="n"/>
      <c r="K47" s="10" t="n"/>
      <c r="L47" s="10" t="n"/>
    </row>
    <row r="48" ht="15.95" customHeight="1">
      <c r="C48" s="10" t="n"/>
      <c r="F48" s="10" t="n"/>
      <c r="G48" s="10" t="n"/>
      <c r="H48" s="10" t="n"/>
      <c r="I48" s="10" t="n"/>
      <c r="J48" s="10" t="n"/>
      <c r="K48" s="10" t="n"/>
      <c r="L48" s="10" t="n"/>
    </row>
    <row r="49" ht="10.5" customHeight="1"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</row>
    <row r="50" ht="9.949999999999999" customHeight="1"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</row>
    <row r="51" ht="8.449999999999999" customHeight="1"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</row>
    <row r="52" ht="9.949999999999999" customHeight="1"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</row>
    <row r="53" ht="11.45" customHeight="1"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</row>
    <row r="54" ht="9.949999999999999" customHeight="1"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</row>
    <row r="55" ht="8.449999999999999" customHeight="1"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</row>
    <row r="56"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</row>
    <row r="57" ht="9" customHeight="1"/>
    <row r="58"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</row>
    <row r="59"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</row>
    <row r="60"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</row>
    <row r="61"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</row>
    <row r="62"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</row>
    <row r="63"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</row>
    <row r="64"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</row>
    <row r="65"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</row>
    <row r="66"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</row>
    <row r="67"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</row>
  </sheetData>
  <mergeCells count="36">
    <mergeCell ref="D47:E48"/>
    <mergeCell ref="H38:I38"/>
    <mergeCell ref="K21:K22"/>
    <mergeCell ref="I35:L35"/>
    <mergeCell ref="D15:E16"/>
    <mergeCell ref="F8:K8"/>
    <mergeCell ref="C37:F37"/>
    <mergeCell ref="C44:F45"/>
    <mergeCell ref="G11:I12"/>
    <mergeCell ref="G22:G24"/>
    <mergeCell ref="D29:E30"/>
    <mergeCell ref="C3:E8"/>
    <mergeCell ref="D20:E21"/>
    <mergeCell ref="H39:I41"/>
    <mergeCell ref="G20:G21"/>
    <mergeCell ref="G14:G15"/>
    <mergeCell ref="K18:K20"/>
    <mergeCell ref="I14:I15"/>
    <mergeCell ref="H33:L34"/>
    <mergeCell ref="F3:L3"/>
    <mergeCell ref="I20:I21"/>
    <mergeCell ref="D28:E28"/>
    <mergeCell ref="D22:E23"/>
    <mergeCell ref="G28:L29"/>
    <mergeCell ref="K39:L41"/>
    <mergeCell ref="I22:I24"/>
    <mergeCell ref="C11:E12"/>
    <mergeCell ref="F6:K6"/>
    <mergeCell ref="K38:L38"/>
    <mergeCell ref="D17:E18"/>
    <mergeCell ref="I16:I18"/>
    <mergeCell ref="H31:L32"/>
    <mergeCell ref="K16:K17"/>
    <mergeCell ref="F7:K7"/>
    <mergeCell ref="L7:L8"/>
    <mergeCell ref="C36:F36"/>
  </mergeCells>
  <pageMargins left="0" right="0" top="0" bottom="0" header="0" footer="0"/>
  <pageSetup orientation="portrait" paperSize="6" scale="85" fitToHeight="0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12">
    <tabColor theme="4" tint="0.7999816888943144"/>
    <outlinePr summaryBelow="1" summaryRight="1"/>
    <pageSetUpPr fitToPage="1"/>
  </sheetPr>
  <dimension ref="B1:Q67"/>
  <sheetViews>
    <sheetView zoomScale="160" zoomScaleNormal="160" workbookViewId="0">
      <selection activeCell="O10" sqref="O10"/>
    </sheetView>
  </sheetViews>
  <sheetFormatPr baseColWidth="8" defaultRowHeight="14.45"/>
  <cols>
    <col width="2.85546875" customWidth="1" style="1" min="1" max="1"/>
    <col width="1.42578125" customWidth="1" style="11" min="2" max="2"/>
    <col width="5.42578125" customWidth="1" style="11" min="3" max="3"/>
    <col width="8.7109375" customWidth="1" style="11" min="4" max="4"/>
    <col width="11.85546875" customWidth="1" style="11" min="5" max="5"/>
    <col width="6.5703125" customWidth="1" style="11" min="6" max="6"/>
    <col width="8.5703125" customWidth="1" style="11" min="7" max="7"/>
    <col width="5.5703125" customWidth="1" style="11" min="8" max="8"/>
    <col width="10.5703125" customWidth="1" style="11" min="9" max="9"/>
    <col width="3.5703125" customWidth="1" style="11" min="10" max="10"/>
    <col width="9" customWidth="1" style="11" min="11" max="11"/>
    <col width="3.7109375" customWidth="1" style="11" min="12" max="12"/>
    <col width="1.42578125" customWidth="1" style="11" min="13" max="13"/>
    <col width="2.7109375" customWidth="1" style="10" min="14" max="14"/>
    <col width="10.5703125" bestFit="1" customWidth="1" min="17" max="17"/>
  </cols>
  <sheetData>
    <row r="1" ht="8.449999999999999" customHeight="1"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</row>
    <row r="2" ht="10.5" customHeight="1"/>
    <row r="3" ht="15" customHeight="1">
      <c r="C3" s="88" t="n"/>
      <c r="F3" s="116">
        <f>"E15 LENZ Performance Snapshot ("&amp;'reference sheet_indiv SDDR'!I7&amp;" "&amp;'reference sheet_indiv SDDR'!D223&amp;")​"</f>
        <v/>
      </c>
    </row>
    <row r="4" ht="18" customHeight="1">
      <c r="F4" s="12">
        <f>'reference sheet_indiv SDDR'!C223</f>
        <v/>
      </c>
      <c r="G4" s="13" t="n"/>
      <c r="H4" s="13" t="n"/>
      <c r="I4" s="13" t="n"/>
      <c r="J4" s="13" t="n"/>
      <c r="K4" s="13" t="n"/>
      <c r="L4" s="13" t="n"/>
    </row>
    <row r="5" ht="7.5" customHeight="1">
      <c r="F5" s="13" t="n"/>
      <c r="G5" s="13" t="n"/>
      <c r="H5" s="13" t="n"/>
      <c r="I5" s="13" t="n"/>
      <c r="J5" s="13" t="n"/>
      <c r="K5" s="13" t="n"/>
      <c r="L5" s="13" t="n"/>
    </row>
    <row r="6" ht="11.1" customHeight="1">
      <c r="F6" s="90">
        <f>""&amp;'reference sheet_indiv SDDR'!F223&amp;" Health &amp; Sanitation audits completed"</f>
        <v/>
      </c>
      <c r="L6" s="13" t="n"/>
    </row>
    <row r="7" ht="10.5" customHeight="1">
      <c r="F7" s="90">
        <f>""&amp;'reference sheet_indiv SDDR'!F239&amp;" VOC responses received"</f>
        <v/>
      </c>
      <c r="L7" s="88" t="n"/>
    </row>
    <row r="8" ht="12.95" customHeight="1">
      <c r="F8" s="90">
        <f>""&amp;'reference sheet_indiv SDDR'!F255&amp;" Origami and "&amp;'reference sheet_indiv SDDR'!F256&amp;" Red Phone incidences reported"</f>
        <v/>
      </c>
    </row>
    <row r="9" ht="11.1" customHeight="1"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5" t="n"/>
    </row>
    <row r="10" ht="8.1" customHeight="1"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</row>
    <row r="11" ht="17.1" customHeight="1">
      <c r="C11" s="99">
        <f>HYPERLINK(Hyperlinks!B13, "HEALTH &amp; SANITATION​")</f>
        <v/>
      </c>
      <c r="F11" s="16" t="n"/>
      <c r="G11" s="100" t="inlineStr">
        <is>
          <t>Accounts with Failed Audits (&lt;90%)</t>
        </is>
      </c>
      <c r="J11" s="16" t="n"/>
      <c r="K11" s="16" t="n"/>
      <c r="L11" s="16" t="n"/>
    </row>
    <row r="12" ht="13.5" customHeight="1">
      <c r="F12" s="16" t="n"/>
      <c r="J12" s="16" t="n"/>
      <c r="K12" s="16" t="n"/>
      <c r="L12" s="16" t="n"/>
    </row>
    <row r="13" ht="7.5" customHeight="1">
      <c r="C13" s="16" t="n"/>
      <c r="D13" s="16" t="n"/>
      <c r="E13" s="16" t="n"/>
      <c r="F13" s="16" t="n"/>
      <c r="G13" s="17" t="n"/>
      <c r="H13" s="17" t="n"/>
      <c r="I13" s="17" t="n"/>
      <c r="J13" s="16" t="n"/>
      <c r="K13" s="16" t="n"/>
      <c r="L13" s="16" t="n"/>
    </row>
    <row r="14" ht="6.6" customHeight="1">
      <c r="C14" s="16" t="n"/>
      <c r="D14" s="14" t="n"/>
      <c r="E14" s="14" t="n"/>
      <c r="F14" s="16" t="n"/>
      <c r="G14" s="96">
        <f>'reference sheet_indiv SDDR'!F226</f>
        <v/>
      </c>
      <c r="H14" s="18" t="n"/>
      <c r="I14" s="96">
        <f>'reference sheet_indiv SDDR'!F234</f>
        <v/>
      </c>
      <c r="J14" s="16" t="n"/>
      <c r="K14" s="16" t="n"/>
      <c r="L14" s="16" t="n"/>
    </row>
    <row r="15" ht="15.6" customHeight="1">
      <c r="C15" s="16" t="n"/>
      <c r="D15" s="101">
        <f>'reference sheet_indiv SDDR'!F223</f>
        <v/>
      </c>
      <c r="F15" s="16" t="n"/>
      <c r="H15" s="13" t="n"/>
      <c r="J15" s="16" t="n"/>
      <c r="K15" s="75" t="n"/>
      <c r="L15" s="16" t="n"/>
      <c r="Q15" s="39" t="n"/>
    </row>
    <row r="16" ht="9.6" customHeight="1">
      <c r="C16" s="16" t="n"/>
      <c r="F16" s="16" t="n"/>
      <c r="G16" s="79" t="inlineStr">
        <is>
          <t xml:space="preserve"> Accounts</t>
        </is>
      </c>
      <c r="H16" s="13" t="n"/>
      <c r="I16" s="92" t="inlineStr">
        <is>
          <t>Total Missed Critical Questions</t>
        </is>
      </c>
      <c r="J16" s="16" t="n"/>
      <c r="K16" s="91" t="inlineStr">
        <is>
          <t xml:space="preserve"> ⚠️</t>
        </is>
      </c>
      <c r="L16" s="16" t="n"/>
    </row>
    <row r="17" ht="13.5" customHeight="1">
      <c r="C17" s="16" t="n"/>
      <c r="D17" s="93" t="inlineStr">
        <is>
          <t>Completed Health &amp; Sanitation Audits​</t>
        </is>
      </c>
      <c r="F17" s="16" t="n"/>
      <c r="G17" s="78">
        <f>""&amp;ROUND(('reference sheet_indiv SDDR'!F227*100),0)&amp;"%"</f>
        <v/>
      </c>
      <c r="H17" s="13" t="n"/>
      <c r="J17" s="16" t="n"/>
      <c r="L17" s="16" t="n"/>
    </row>
    <row r="18" ht="12.95" customHeight="1">
      <c r="C18" s="16" t="n"/>
      <c r="F18" s="16" t="n"/>
      <c r="G18" s="20" t="inlineStr">
        <is>
          <t>of units</t>
        </is>
      </c>
      <c r="H18" s="13" t="n"/>
      <c r="J18" s="16" t="n"/>
      <c r="K18" s="94">
        <f>'reference sheet_indiv SDDR'!F238</f>
        <v/>
      </c>
      <c r="L18" s="16" t="n"/>
      <c r="Q18" s="38" t="n"/>
    </row>
    <row r="19" ht="18" customHeight="1">
      <c r="C19" s="16" t="n"/>
      <c r="E19" s="21" t="n"/>
      <c r="F19" s="16" t="n"/>
      <c r="G19" s="22" t="n"/>
      <c r="H19" s="13" t="n"/>
      <c r="I19" s="76" t="n"/>
      <c r="J19" s="16" t="n"/>
      <c r="L19" s="16" t="n"/>
    </row>
    <row r="20" ht="9.6" customHeight="1">
      <c r="C20" s="16" t="n"/>
      <c r="D20" s="95">
        <f>('reference sheet_indiv SDDR'!F225)*0.01</f>
        <v/>
      </c>
      <c r="F20" s="16" t="n"/>
      <c r="G20" s="96">
        <f>'reference sheet_indiv SDDR'!F230</f>
        <v/>
      </c>
      <c r="H20" s="13" t="n"/>
      <c r="I20" s="96">
        <f>""&amp;ROUND('reference sheet_indiv SDDR'!F231,1)&amp;""</f>
        <v/>
      </c>
      <c r="J20" s="16" t="n"/>
      <c r="L20" s="16" t="n"/>
    </row>
    <row r="21" ht="9" customHeight="1">
      <c r="C21" s="16" t="n"/>
      <c r="F21" s="16" t="n"/>
      <c r="H21" s="13" t="n"/>
      <c r="J21" s="16" t="n"/>
      <c r="K21" s="97" t="inlineStr">
        <is>
          <t>Open Tickets​</t>
        </is>
      </c>
      <c r="L21" s="16" t="n"/>
    </row>
    <row r="22" ht="11.1" customHeight="1">
      <c r="C22" s="16" t="n"/>
      <c r="D22" s="98" t="inlineStr">
        <is>
          <t>Overall Average Score​</t>
        </is>
      </c>
      <c r="F22" s="16" t="n"/>
      <c r="G22" s="92" t="inlineStr">
        <is>
          <t>Total Resolved Tickets</t>
        </is>
      </c>
      <c r="H22" s="13" t="n"/>
      <c r="I22" s="92" t="inlineStr">
        <is>
          <t>Avg Ticket Resolution Time (Days)</t>
        </is>
      </c>
      <c r="J22" s="16" t="n"/>
      <c r="L22" s="16" t="n"/>
    </row>
    <row r="23" ht="9.6" customHeight="1">
      <c r="C23" s="16" t="n"/>
      <c r="F23" s="16" t="n"/>
      <c r="H23" s="13" t="n"/>
      <c r="J23" s="16" t="n"/>
      <c r="K23" s="74" t="n"/>
      <c r="L23" s="16" t="n"/>
    </row>
    <row r="24" ht="8.1" customHeight="1">
      <c r="C24" s="16" t="n"/>
      <c r="F24" s="16" t="n"/>
      <c r="H24" s="13" t="n"/>
      <c r="J24" s="16" t="n"/>
      <c r="K24" s="74" t="n"/>
      <c r="L24" s="16" t="n"/>
    </row>
    <row r="25" ht="8.1" customHeight="1">
      <c r="C25" s="16" t="n"/>
      <c r="D25" s="16" t="n"/>
      <c r="E25" s="16" t="n"/>
      <c r="F25" s="16" t="n"/>
      <c r="G25" s="23" t="n"/>
      <c r="H25" s="13" t="n"/>
      <c r="I25" s="76" t="n"/>
      <c r="J25" s="16" t="n"/>
      <c r="K25" s="16" t="n"/>
      <c r="L25" s="16" t="n"/>
    </row>
    <row r="26" ht="10.5" customHeight="1"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</row>
    <row r="27" ht="9.949999999999999" customHeight="1"/>
    <row r="28" ht="22.5" customHeight="1">
      <c r="D28" s="105">
        <f>'reference sheet_indiv SDDR'!F240</f>
        <v/>
      </c>
      <c r="G28" s="99">
        <f>HYPERLINK(Hyperlinks!C13,"AI GENERATED VOICE OF CUSTOMER ANALYSIS")</f>
        <v/>
      </c>
      <c r="M28" s="24" t="n"/>
    </row>
    <row r="29" ht="10.5" customHeight="1">
      <c r="D29" s="106" t="inlineStr">
        <is>
          <t>Comments to Open Ended Questions</t>
        </is>
      </c>
      <c r="M29" s="24" t="n"/>
    </row>
    <row r="30" ht="12" customHeight="1"/>
    <row r="31" ht="12" customHeight="1">
      <c r="D31" s="25">
        <f>""&amp;ROUND(('reference sheet_indiv SDDR'!F244*100),0)&amp;"%"</f>
        <v/>
      </c>
      <c r="E31" s="26">
        <f>"Positive ("&amp;ROUND('reference sheet_indiv SDDR'!F241,0)&amp;")"</f>
        <v/>
      </c>
      <c r="H31" s="107">
        <f>'reference sheet_indiv SDDR'!F250</f>
        <v/>
      </c>
    </row>
    <row r="32" ht="12" customHeight="1">
      <c r="D32" s="27">
        <f>""&amp;ROUND(('reference sheet_indiv SDDR'!F246*100),0)&amp;"%"</f>
        <v/>
      </c>
      <c r="E32" s="26">
        <f>"Neutral ("&amp;ROUND('reference sheet_indiv SDDR'!F243,0)&amp;")"</f>
        <v/>
      </c>
    </row>
    <row r="33" ht="11.45" customHeight="1">
      <c r="D33" s="27">
        <f>""&amp;ROUND(('reference sheet_indiv SDDR'!F245*100),0)&amp;"%"</f>
        <v/>
      </c>
      <c r="E33" s="26">
        <f>"Negative ("&amp;ROUND('reference sheet_indiv SDDR'!F242,0)&amp;")"</f>
        <v/>
      </c>
      <c r="H33" s="108" t="inlineStr">
        <is>
          <t>Accounts with &lt;10 Monthly VOC Responses</t>
        </is>
      </c>
    </row>
    <row r="34"/>
    <row r="35" ht="9.949999999999999" customHeight="1">
      <c r="H35" s="42">
        <f>""&amp;ROUND(('reference sheet_indiv SDDR'!F251*100),0)&amp;"%"</f>
        <v/>
      </c>
      <c r="I35" s="109" t="inlineStr">
        <is>
          <t>of active units participating in LTF</t>
        </is>
      </c>
    </row>
    <row r="36" ht="11.45" customHeight="1">
      <c r="C36" s="112" t="inlineStr">
        <is>
          <t>Top Categories Driving Negative Comments</t>
        </is>
      </c>
    </row>
    <row r="37" ht="9.6" customHeight="1">
      <c r="C37" s="112" t="inlineStr">
        <is>
          <t>(# of comments)</t>
        </is>
      </c>
    </row>
    <row r="38" ht="21" customHeight="1">
      <c r="H38" s="102">
        <f>'reference sheet_indiv SDDR'!F252</f>
        <v/>
      </c>
      <c r="K38" s="102">
        <f>'reference sheet_indiv SDDR'!F253</f>
        <v/>
      </c>
    </row>
    <row r="39" ht="6" customHeight="1">
      <c r="H39" s="103" t="inlineStr">
        <is>
          <t xml:space="preserve">AI Identified Comments with Foreign Objects </t>
        </is>
      </c>
      <c r="K39" s="104" t="inlineStr">
        <is>
          <t>Average CSAT for Accounts with Foreign Objects in Comments</t>
        </is>
      </c>
    </row>
    <row r="40" ht="11.45" customHeight="1"/>
    <row r="41"/>
    <row r="42" ht="12" customHeight="1"/>
    <row r="43" ht="9.949999999999999" customHeight="1"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</row>
    <row r="44" ht="11.45" customHeight="1">
      <c r="C44" s="99">
        <f>HYPERLINK(Hyperlinks!D13,"ORIGAMI &amp; RED PHONE")</f>
        <v/>
      </c>
      <c r="G44" s="10" t="n"/>
      <c r="H44" s="10" t="n"/>
      <c r="I44" s="10" t="n"/>
      <c r="J44" s="10" t="n"/>
      <c r="K44" s="10" t="n"/>
      <c r="L44" s="10" t="n"/>
    </row>
    <row r="45" ht="12" customHeight="1">
      <c r="G45" s="10" t="n"/>
      <c r="H45" s="10" t="n"/>
      <c r="I45" s="10" t="n"/>
      <c r="J45" s="10" t="n"/>
      <c r="K45" s="10" t="n"/>
      <c r="L45" s="10" t="n"/>
    </row>
    <row r="46" ht="6" customHeight="1"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</row>
    <row r="47" ht="9.949999999999999" customHeight="1">
      <c r="C47" s="10" t="n"/>
      <c r="D47" s="111" t="inlineStr">
        <is>
          <t># Foreign Objects Reported</t>
        </is>
      </c>
      <c r="F47" s="10" t="n"/>
      <c r="G47" s="10" t="n"/>
      <c r="H47" s="10" t="n"/>
      <c r="I47" s="10" t="n"/>
      <c r="J47" s="10" t="n"/>
      <c r="K47" s="10" t="n"/>
      <c r="L47" s="10" t="n"/>
    </row>
    <row r="48" ht="15.95" customHeight="1">
      <c r="C48" s="10" t="n"/>
      <c r="F48" s="10" t="n"/>
      <c r="G48" s="10" t="n"/>
      <c r="H48" s="10" t="n"/>
      <c r="I48" s="10" t="n"/>
      <c r="J48" s="10" t="n"/>
      <c r="K48" s="10" t="n"/>
      <c r="L48" s="10" t="n"/>
    </row>
    <row r="49" ht="10.5" customHeight="1"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</row>
    <row r="50" ht="9.949999999999999" customHeight="1"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</row>
    <row r="51" ht="8.449999999999999" customHeight="1"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</row>
    <row r="52" ht="9.949999999999999" customHeight="1"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</row>
    <row r="53" ht="11.45" customHeight="1"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</row>
    <row r="54" ht="9.949999999999999" customHeight="1"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</row>
    <row r="55" ht="8.449999999999999" customHeight="1"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</row>
    <row r="56"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</row>
    <row r="57" ht="9" customHeight="1"/>
    <row r="58"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</row>
    <row r="59"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</row>
    <row r="60"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</row>
    <row r="61"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</row>
    <row r="62"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</row>
    <row r="63"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</row>
    <row r="64"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</row>
    <row r="65"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</row>
    <row r="66"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</row>
    <row r="67"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</row>
  </sheetData>
  <mergeCells count="36">
    <mergeCell ref="D47:E48"/>
    <mergeCell ref="H38:I38"/>
    <mergeCell ref="K21:K22"/>
    <mergeCell ref="I35:L35"/>
    <mergeCell ref="D15:E16"/>
    <mergeCell ref="F8:K8"/>
    <mergeCell ref="C37:F37"/>
    <mergeCell ref="C44:F45"/>
    <mergeCell ref="G11:I12"/>
    <mergeCell ref="G22:G24"/>
    <mergeCell ref="D29:E30"/>
    <mergeCell ref="D20:E21"/>
    <mergeCell ref="C3:E8"/>
    <mergeCell ref="H39:I41"/>
    <mergeCell ref="G20:G21"/>
    <mergeCell ref="G14:G15"/>
    <mergeCell ref="K18:K20"/>
    <mergeCell ref="I14:I15"/>
    <mergeCell ref="H33:L34"/>
    <mergeCell ref="F3:L3"/>
    <mergeCell ref="I20:I21"/>
    <mergeCell ref="D28:E28"/>
    <mergeCell ref="D22:E23"/>
    <mergeCell ref="G28:L29"/>
    <mergeCell ref="K39:L41"/>
    <mergeCell ref="I22:I24"/>
    <mergeCell ref="C11:E12"/>
    <mergeCell ref="F6:K6"/>
    <mergeCell ref="K38:L38"/>
    <mergeCell ref="D17:E18"/>
    <mergeCell ref="I16:I18"/>
    <mergeCell ref="H31:L32"/>
    <mergeCell ref="K16:K17"/>
    <mergeCell ref="F7:K7"/>
    <mergeCell ref="L7:L8"/>
    <mergeCell ref="C36:F36"/>
  </mergeCells>
  <pageMargins left="0" right="0" top="0" bottom="0" header="0" footer="0"/>
  <pageSetup orientation="portrait" paperSize="6" scale="85" fitToHeight="0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 codeName="Sheet13">
    <tabColor theme="4" tint="0.7999816888943144"/>
    <outlinePr summaryBelow="1" summaryRight="1"/>
    <pageSetUpPr fitToPage="1"/>
  </sheetPr>
  <dimension ref="B1:Q67"/>
  <sheetViews>
    <sheetView topLeftCell="A2" zoomScale="130" zoomScaleNormal="130" workbookViewId="0">
      <selection activeCell="O37" sqref="O37"/>
    </sheetView>
  </sheetViews>
  <sheetFormatPr baseColWidth="8" defaultRowHeight="14.45"/>
  <cols>
    <col width="2.85546875" customWidth="1" style="1" min="1" max="1"/>
    <col width="1.42578125" customWidth="1" style="11" min="2" max="2"/>
    <col width="5.42578125" customWidth="1" style="11" min="3" max="3"/>
    <col width="8.7109375" customWidth="1" style="11" min="4" max="4"/>
    <col width="11.85546875" customWidth="1" style="11" min="5" max="5"/>
    <col width="6.5703125" customWidth="1" style="11" min="6" max="6"/>
    <col width="8.5703125" customWidth="1" style="11" min="7" max="7"/>
    <col width="5.5703125" customWidth="1" style="11" min="8" max="8"/>
    <col width="10.5703125" customWidth="1" style="11" min="9" max="9"/>
    <col width="3.5703125" customWidth="1" style="11" min="10" max="10"/>
    <col width="9" customWidth="1" style="11" min="11" max="11"/>
    <col width="3.7109375" customWidth="1" style="11" min="12" max="12"/>
    <col width="1.42578125" customWidth="1" style="11" min="13" max="13"/>
    <col width="2.7109375" customWidth="1" style="10" min="14" max="14"/>
    <col width="10.5703125" bestFit="1" customWidth="1" min="17" max="17"/>
  </cols>
  <sheetData>
    <row r="1" ht="8.449999999999999" customHeight="1"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</row>
    <row r="2" ht="10.5" customHeight="1"/>
    <row r="3" ht="15" customHeight="1">
      <c r="C3" s="88" t="n"/>
      <c r="F3" s="116">
        <f>"E15 LENZ Performance Snapshot ("&amp;'reference sheet_indiv SDDR'!I7&amp;" "&amp;'reference sheet_indiv SDDR'!D277&amp;")​"</f>
        <v/>
      </c>
    </row>
    <row r="4" ht="18" customHeight="1">
      <c r="F4" s="12">
        <f>'reference sheet_indiv SDDR'!C277</f>
        <v/>
      </c>
      <c r="G4" s="13" t="n"/>
      <c r="H4" s="13" t="n"/>
      <c r="I4" s="13" t="n"/>
      <c r="J4" s="13" t="n"/>
      <c r="K4" s="13" t="n"/>
      <c r="L4" s="13" t="n"/>
    </row>
    <row r="5" ht="7.5" customHeight="1">
      <c r="F5" s="13" t="n"/>
      <c r="G5" s="13" t="n"/>
      <c r="H5" s="13" t="n"/>
      <c r="I5" s="13" t="n"/>
      <c r="J5" s="13" t="n"/>
      <c r="K5" s="13" t="n"/>
      <c r="L5" s="13" t="n"/>
    </row>
    <row r="6" ht="11.1" customHeight="1">
      <c r="F6" s="90">
        <f>""&amp;'reference sheet_indiv SDDR'!F277&amp;" Health &amp; Sanitation audits completed"</f>
        <v/>
      </c>
      <c r="L6" s="13" t="n"/>
    </row>
    <row r="7" ht="10.5" customHeight="1">
      <c r="F7" s="90">
        <f>""&amp;'reference sheet_indiv SDDR'!F293&amp;" VOC responses received"</f>
        <v/>
      </c>
      <c r="L7" s="88" t="n"/>
    </row>
    <row r="8" ht="12.95" customHeight="1">
      <c r="F8" s="90">
        <f>""&amp;'reference sheet_indiv SDDR'!F309&amp;" Origami and "&amp;'reference sheet_indiv SDDR'!F310&amp;" Red Phone incidences reported"</f>
        <v/>
      </c>
    </row>
    <row r="9" ht="11.1" customHeight="1"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5" t="n"/>
    </row>
    <row r="10" ht="8.1" customHeight="1"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</row>
    <row r="11" ht="17.1" customHeight="1">
      <c r="C11" s="99">
        <f>HYPERLINK(Hyperlinks!B14, "HEALTH &amp; SANITATION​")</f>
        <v/>
      </c>
      <c r="F11" s="16" t="n"/>
      <c r="G11" s="100" t="inlineStr">
        <is>
          <t>Accounts with Failed Audits (&lt;90%)</t>
        </is>
      </c>
      <c r="J11" s="16" t="n"/>
      <c r="K11" s="16" t="n"/>
      <c r="L11" s="16" t="n"/>
    </row>
    <row r="12" ht="13.5" customHeight="1">
      <c r="F12" s="16" t="n"/>
      <c r="J12" s="16" t="n"/>
      <c r="K12" s="16" t="n"/>
      <c r="L12" s="16" t="n"/>
    </row>
    <row r="13" ht="7.5" customHeight="1">
      <c r="C13" s="16" t="n"/>
      <c r="D13" s="16" t="n"/>
      <c r="E13" s="16" t="n"/>
      <c r="F13" s="16" t="n"/>
      <c r="G13" s="17" t="n"/>
      <c r="H13" s="17" t="n"/>
      <c r="I13" s="17" t="n"/>
      <c r="J13" s="16" t="n"/>
      <c r="K13" s="16" t="n"/>
      <c r="L13" s="16" t="n"/>
    </row>
    <row r="14" ht="6.6" customHeight="1">
      <c r="C14" s="16" t="n"/>
      <c r="D14" s="14" t="n"/>
      <c r="E14" s="14" t="n"/>
      <c r="F14" s="16" t="n"/>
      <c r="G14" s="96">
        <f>'reference sheet_indiv SDDR'!F280</f>
        <v/>
      </c>
      <c r="H14" s="18" t="n"/>
      <c r="I14" s="96">
        <f>'reference sheet_indiv SDDR'!F288</f>
        <v/>
      </c>
      <c r="J14" s="16" t="n"/>
      <c r="K14" s="16" t="n"/>
      <c r="L14" s="16" t="n"/>
    </row>
    <row r="15" ht="15.6" customHeight="1">
      <c r="C15" s="16" t="n"/>
      <c r="D15" s="101">
        <f>'reference sheet_indiv SDDR'!F277</f>
        <v/>
      </c>
      <c r="F15" s="16" t="n"/>
      <c r="H15" s="13" t="n"/>
      <c r="J15" s="16" t="n"/>
      <c r="K15" s="75" t="n"/>
      <c r="L15" s="16" t="n"/>
      <c r="Q15" s="39" t="n"/>
    </row>
    <row r="16" ht="9.6" customHeight="1">
      <c r="C16" s="16" t="n"/>
      <c r="F16" s="16" t="n"/>
      <c r="G16" s="79" t="inlineStr">
        <is>
          <t xml:space="preserve"> Accounts</t>
        </is>
      </c>
      <c r="H16" s="13" t="n"/>
      <c r="I16" s="92" t="inlineStr">
        <is>
          <t>Total Missed Critical Questions</t>
        </is>
      </c>
      <c r="J16" s="16" t="n"/>
      <c r="K16" s="91" t="inlineStr">
        <is>
          <t xml:space="preserve"> ⚠️</t>
        </is>
      </c>
      <c r="L16" s="16" t="n"/>
    </row>
    <row r="17" ht="13.5" customHeight="1">
      <c r="C17" s="16" t="n"/>
      <c r="D17" s="93" t="inlineStr">
        <is>
          <t>Completed Health &amp; Sanitation Audits​</t>
        </is>
      </c>
      <c r="F17" s="16" t="n"/>
      <c r="G17" s="78">
        <f>""&amp;ROUND(('reference sheet_indiv SDDR'!F281*100),0)&amp;"%"</f>
        <v/>
      </c>
      <c r="H17" s="13" t="n"/>
      <c r="J17" s="16" t="n"/>
      <c r="L17" s="16" t="n"/>
    </row>
    <row r="18" ht="12.95" customHeight="1">
      <c r="C18" s="16" t="n"/>
      <c r="F18" s="16" t="n"/>
      <c r="G18" s="20" t="inlineStr">
        <is>
          <t>of units</t>
        </is>
      </c>
      <c r="H18" s="13" t="n"/>
      <c r="J18" s="16" t="n"/>
      <c r="K18" s="94">
        <f>'reference sheet_indiv SDDR'!F292</f>
        <v/>
      </c>
      <c r="L18" s="16" t="n"/>
      <c r="Q18" s="38" t="n"/>
    </row>
    <row r="19" ht="18" customHeight="1">
      <c r="C19" s="16" t="n"/>
      <c r="E19" s="21" t="n"/>
      <c r="F19" s="16" t="n"/>
      <c r="G19" s="22" t="n"/>
      <c r="H19" s="13" t="n"/>
      <c r="I19" s="76" t="n"/>
      <c r="J19" s="16" t="n"/>
      <c r="L19" s="16" t="n"/>
    </row>
    <row r="20" ht="9.6" customHeight="1">
      <c r="C20" s="16" t="n"/>
      <c r="D20" s="95">
        <f>('reference sheet_indiv SDDR'!F279)*0.01</f>
        <v/>
      </c>
      <c r="F20" s="16" t="n"/>
      <c r="G20" s="96">
        <f>'reference sheet_indiv SDDR'!F284</f>
        <v/>
      </c>
      <c r="H20" s="13" t="n"/>
      <c r="I20" s="96">
        <f>""&amp;ROUND('reference sheet_indiv SDDR'!F285,1)&amp;""</f>
        <v/>
      </c>
      <c r="J20" s="16" t="n"/>
      <c r="L20" s="16" t="n"/>
    </row>
    <row r="21" ht="9" customHeight="1">
      <c r="C21" s="16" t="n"/>
      <c r="F21" s="16" t="n"/>
      <c r="H21" s="13" t="n"/>
      <c r="J21" s="16" t="n"/>
      <c r="K21" s="97" t="inlineStr">
        <is>
          <t>Open Tickets​</t>
        </is>
      </c>
      <c r="L21" s="16" t="n"/>
    </row>
    <row r="22" ht="11.1" customHeight="1">
      <c r="C22" s="16" t="n"/>
      <c r="D22" s="98" t="inlineStr">
        <is>
          <t>Overall Average Score​</t>
        </is>
      </c>
      <c r="F22" s="16" t="n"/>
      <c r="G22" s="92" t="inlineStr">
        <is>
          <t>Total Resolved Tickets</t>
        </is>
      </c>
      <c r="H22" s="13" t="n"/>
      <c r="I22" s="92" t="inlineStr">
        <is>
          <t>Avg Ticket Resolution Time (Days)</t>
        </is>
      </c>
      <c r="J22" s="16" t="n"/>
      <c r="L22" s="16" t="n"/>
    </row>
    <row r="23" ht="9.6" customHeight="1">
      <c r="C23" s="16" t="n"/>
      <c r="F23" s="16" t="n"/>
      <c r="H23" s="13" t="n"/>
      <c r="J23" s="16" t="n"/>
      <c r="K23" s="74" t="n"/>
      <c r="L23" s="16" t="n"/>
    </row>
    <row r="24" ht="8.1" customHeight="1">
      <c r="C24" s="16" t="n"/>
      <c r="F24" s="16" t="n"/>
      <c r="H24" s="13" t="n"/>
      <c r="J24" s="16" t="n"/>
      <c r="K24" s="74" t="n"/>
      <c r="L24" s="16" t="n"/>
    </row>
    <row r="25" ht="8.1" customHeight="1">
      <c r="C25" s="16" t="n"/>
      <c r="D25" s="16" t="n"/>
      <c r="E25" s="16" t="n"/>
      <c r="F25" s="16" t="n"/>
      <c r="G25" s="23" t="n"/>
      <c r="H25" s="13" t="n"/>
      <c r="I25" s="76" t="n"/>
      <c r="J25" s="16" t="n"/>
      <c r="K25" s="16" t="n"/>
      <c r="L25" s="16" t="n"/>
    </row>
    <row r="26" ht="10.5" customHeight="1"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</row>
    <row r="27" ht="9.949999999999999" customHeight="1"/>
    <row r="28" ht="22.5" customHeight="1">
      <c r="D28" s="105">
        <f>'reference sheet_indiv SDDR'!F294</f>
        <v/>
      </c>
      <c r="G28" s="99">
        <f>HYPERLINK(Hyperlinks!C14,"AI GENERATED VOICE OF CUSTOMER ANALYSIS")</f>
        <v/>
      </c>
      <c r="M28" s="24" t="n"/>
    </row>
    <row r="29" ht="10.5" customHeight="1">
      <c r="D29" s="106" t="inlineStr">
        <is>
          <t>Comments to Open Ended Questions</t>
        </is>
      </c>
      <c r="M29" s="24" t="n"/>
    </row>
    <row r="30" ht="12" customHeight="1"/>
    <row r="31" ht="12" customHeight="1">
      <c r="D31" s="25">
        <f>""&amp;ROUND(('reference sheet_indiv SDDR'!F298*100),0)&amp;"%"</f>
        <v/>
      </c>
      <c r="E31" s="26">
        <f>"Positive ("&amp;ROUND('reference sheet_indiv SDDR'!F295,0)&amp;")"</f>
        <v/>
      </c>
      <c r="H31" s="107">
        <f>'reference sheet_indiv SDDR'!F304</f>
        <v/>
      </c>
    </row>
    <row r="32" ht="12" customHeight="1">
      <c r="D32" s="27">
        <f>""&amp;ROUND(('reference sheet_indiv SDDR'!F300*100),0)&amp;"%"</f>
        <v/>
      </c>
      <c r="E32" s="26">
        <f>"Neutral ("&amp;ROUND('reference sheet_indiv SDDR'!F297,0)&amp;")"</f>
        <v/>
      </c>
    </row>
    <row r="33" ht="11.45" customHeight="1">
      <c r="D33" s="27">
        <f>""&amp;ROUND(('reference sheet_indiv SDDR'!F299*100),0)&amp;"%"</f>
        <v/>
      </c>
      <c r="E33" s="26">
        <f>"Negative ("&amp;ROUND('reference sheet_indiv SDDR'!F296,0)&amp;")"</f>
        <v/>
      </c>
      <c r="H33" s="108" t="inlineStr">
        <is>
          <t>Accounts with &lt;10 Monthly VOC Responses</t>
        </is>
      </c>
    </row>
    <row r="34"/>
    <row r="35" ht="9.949999999999999" customHeight="1">
      <c r="H35" s="42">
        <f>""&amp;ROUND(('reference sheet_indiv SDDR'!F305*100),0)&amp;"%"</f>
        <v/>
      </c>
      <c r="I35" s="109" t="inlineStr">
        <is>
          <t>of active units participating in LTF</t>
        </is>
      </c>
    </row>
    <row r="36" ht="11.45" customHeight="1">
      <c r="C36" s="112" t="inlineStr">
        <is>
          <t>Top Categories Driving Negative Comments</t>
        </is>
      </c>
    </row>
    <row r="37" ht="9.6" customHeight="1">
      <c r="C37" s="112" t="inlineStr">
        <is>
          <t>(# of comments)</t>
        </is>
      </c>
    </row>
    <row r="38" ht="21" customHeight="1">
      <c r="H38" s="102">
        <f>'reference sheet_indiv SDDR'!F306</f>
        <v/>
      </c>
      <c r="K38" s="102">
        <f>'reference sheet_indiv SDDR'!F307</f>
        <v/>
      </c>
    </row>
    <row r="39" ht="6" customHeight="1">
      <c r="H39" s="103" t="inlineStr">
        <is>
          <t xml:space="preserve">AI Identified Comments with Foreign Objects </t>
        </is>
      </c>
      <c r="K39" s="104" t="inlineStr">
        <is>
          <t>Average CSAT for Accounts with Foreign Objects in Comments</t>
        </is>
      </c>
    </row>
    <row r="40" ht="11.45" customHeight="1"/>
    <row r="41"/>
    <row r="42" ht="12" customHeight="1"/>
    <row r="43" ht="9.949999999999999" customHeight="1"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</row>
    <row r="44" ht="11.45" customHeight="1">
      <c r="C44" s="99">
        <f>HYPERLINK(Hyperlinks!D14,"ORIGAMI &amp; RED PHONE")</f>
        <v/>
      </c>
      <c r="G44" s="10" t="n"/>
      <c r="H44" s="10" t="n"/>
      <c r="I44" s="10" t="n"/>
      <c r="J44" s="10" t="n"/>
      <c r="K44" s="10" t="n"/>
      <c r="L44" s="10" t="n"/>
    </row>
    <row r="45" ht="12" customHeight="1">
      <c r="G45" s="10" t="n"/>
      <c r="H45" s="10" t="n"/>
      <c r="I45" s="10" t="n"/>
      <c r="J45" s="10" t="n"/>
      <c r="K45" s="10" t="n"/>
      <c r="L45" s="10" t="n"/>
    </row>
    <row r="46" ht="6" customHeight="1"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</row>
    <row r="47" ht="9.949999999999999" customHeight="1">
      <c r="C47" s="10" t="n"/>
      <c r="D47" s="111" t="inlineStr">
        <is>
          <t># Foreign Objects Reported</t>
        </is>
      </c>
      <c r="F47" s="10" t="n"/>
      <c r="G47" s="10" t="n"/>
      <c r="H47" s="10" t="n"/>
      <c r="I47" s="10" t="n"/>
      <c r="J47" s="10" t="n"/>
      <c r="K47" s="10" t="n"/>
      <c r="L47" s="10" t="n"/>
    </row>
    <row r="48" ht="15.95" customHeight="1">
      <c r="C48" s="10" t="n"/>
      <c r="F48" s="10" t="n"/>
      <c r="G48" s="10" t="n"/>
      <c r="H48" s="10" t="n"/>
      <c r="I48" s="10" t="n"/>
      <c r="J48" s="10" t="n"/>
      <c r="K48" s="10" t="n"/>
      <c r="L48" s="10" t="n"/>
    </row>
    <row r="49" ht="10.5" customHeight="1"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</row>
    <row r="50" ht="9.949999999999999" customHeight="1"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</row>
    <row r="51" ht="8.449999999999999" customHeight="1"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</row>
    <row r="52" ht="9.949999999999999" customHeight="1"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</row>
    <row r="53" ht="11.45" customHeight="1"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</row>
    <row r="54" ht="9.949999999999999" customHeight="1"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</row>
    <row r="55" ht="8.449999999999999" customHeight="1"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</row>
    <row r="56"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</row>
    <row r="57" ht="9" customHeight="1"/>
    <row r="58"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</row>
    <row r="59"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</row>
    <row r="60"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</row>
    <row r="61"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</row>
    <row r="62"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</row>
    <row r="63"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</row>
    <row r="64"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</row>
    <row r="65"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</row>
    <row r="66"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</row>
    <row r="67"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</row>
  </sheetData>
  <mergeCells count="36">
    <mergeCell ref="D47:E48"/>
    <mergeCell ref="H38:I38"/>
    <mergeCell ref="K21:K22"/>
    <mergeCell ref="I35:L35"/>
    <mergeCell ref="D15:E16"/>
    <mergeCell ref="F8:K8"/>
    <mergeCell ref="C37:F37"/>
    <mergeCell ref="C44:F45"/>
    <mergeCell ref="G11:I12"/>
    <mergeCell ref="G22:G24"/>
    <mergeCell ref="D29:E30"/>
    <mergeCell ref="D20:E21"/>
    <mergeCell ref="C3:E8"/>
    <mergeCell ref="H39:I41"/>
    <mergeCell ref="G20:G21"/>
    <mergeCell ref="G14:G15"/>
    <mergeCell ref="K18:K20"/>
    <mergeCell ref="I14:I15"/>
    <mergeCell ref="H33:L34"/>
    <mergeCell ref="F3:L3"/>
    <mergeCell ref="I20:I21"/>
    <mergeCell ref="D28:E28"/>
    <mergeCell ref="D22:E23"/>
    <mergeCell ref="G28:L29"/>
    <mergeCell ref="K39:L41"/>
    <mergeCell ref="I22:I24"/>
    <mergeCell ref="C11:E12"/>
    <mergeCell ref="F6:K6"/>
    <mergeCell ref="K38:L38"/>
    <mergeCell ref="D17:E18"/>
    <mergeCell ref="I16:I18"/>
    <mergeCell ref="H31:L32"/>
    <mergeCell ref="K16:K17"/>
    <mergeCell ref="F7:K7"/>
    <mergeCell ref="L7:L8"/>
    <mergeCell ref="C36:F36"/>
  </mergeCells>
  <pageMargins left="0" right="0" top="0" bottom="0" header="0" footer="0"/>
  <pageSetup orientation="portrait" paperSize="6" scale="85" fitToHeight="0"/>
  <drawing r:id="rId1"/>
</worksheet>
</file>

<file path=xl/worksheets/sheet12.xml><?xml version="1.0" encoding="utf-8"?>
<worksheet xmlns="http://schemas.openxmlformats.org/spreadsheetml/2006/main">
  <sheetPr codeName="Sheet9">
    <tabColor rgb="FF00B050"/>
    <outlinePr summaryBelow="1" summaryRight="1"/>
    <pageSetUpPr/>
  </sheetPr>
  <dimension ref="A2:I330"/>
  <sheetViews>
    <sheetView zoomScaleNormal="100" workbookViewId="0">
      <selection activeCell="C126" sqref="C126"/>
    </sheetView>
  </sheetViews>
  <sheetFormatPr baseColWidth="8" defaultColWidth="8.7109375" defaultRowHeight="14.45"/>
  <cols>
    <col width="50.5703125" bestFit="1" customWidth="1" style="7" min="1" max="1"/>
    <col width="14.85546875" customWidth="1" style="33" min="2" max="2"/>
    <col width="16.85546875" customWidth="1" style="33" min="3" max="3"/>
    <col width="7.85546875" customWidth="1" style="33" min="4" max="4"/>
    <col width="9.140625" customWidth="1" style="33" min="5" max="5"/>
    <col width="14.28515625" customWidth="1" style="33" min="6" max="6"/>
    <col width="22.5703125" bestFit="1" customWidth="1" style="33" min="7" max="7"/>
    <col width="8.7109375" customWidth="1" style="7" min="8" max="8"/>
    <col width="11.42578125" customWidth="1" style="7" min="9" max="9"/>
    <col width="8.7109375" customWidth="1" style="7" min="10" max="16384"/>
  </cols>
  <sheetData>
    <row r="2" ht="21" customHeight="1">
      <c r="B2" s="35" t="inlineStr">
        <is>
          <t>Below Table is Linked to Each SDDR Infographic Template</t>
        </is>
      </c>
    </row>
    <row r="3">
      <c r="B3" s="36" t="inlineStr">
        <is>
          <t>***If you shift the table, or add or remove a row from this table, the #s will shift in the infographics.***</t>
        </is>
      </c>
    </row>
    <row r="4">
      <c r="B4" s="36" t="inlineStr">
        <is>
          <t>***If this occurs, all #s need to be updated and/or double-checked to ensure references are still set-up correctly***</t>
        </is>
      </c>
    </row>
    <row r="6">
      <c r="A6" s="40" t="inlineStr">
        <is>
          <t>METRIC_DESCRIPTION</t>
        </is>
      </c>
      <c r="B6" s="34" t="inlineStr">
        <is>
          <t>METRIC_ID</t>
        </is>
      </c>
      <c r="C6" s="34" t="inlineStr">
        <is>
          <t>SDDR</t>
        </is>
      </c>
      <c r="D6" s="34" t="inlineStr">
        <is>
          <t>YR</t>
        </is>
      </c>
      <c r="E6" s="34" t="inlineStr">
        <is>
          <t>MO</t>
        </is>
      </c>
      <c r="F6" s="34" t="inlineStr">
        <is>
          <t>STATISTIC</t>
        </is>
      </c>
      <c r="G6" s="34" t="inlineStr">
        <is>
          <t>LABEL</t>
        </is>
      </c>
      <c r="I6" s="40" t="inlineStr">
        <is>
          <t>Month Name</t>
        </is>
      </c>
    </row>
    <row r="7">
      <c r="A7" s="80" t="inlineStr">
        <is>
          <t>QA Audit Count</t>
        </is>
      </c>
      <c r="B7" s="81" t="n">
        <v>1</v>
      </c>
      <c r="C7" s="81" t="inlineStr">
        <is>
          <t>Adam Salem</t>
        </is>
      </c>
      <c r="D7" s="81" t="n">
        <v>2024</v>
      </c>
      <c r="E7" s="81" t="n">
        <v>9</v>
      </c>
      <c r="F7" s="81" t="n">
        <v>24</v>
      </c>
      <c r="G7" s="81" t="n"/>
      <c r="I7" s="7" t="inlineStr">
        <is>
          <t>September</t>
        </is>
      </c>
    </row>
    <row r="8">
      <c r="A8" s="80" t="inlineStr">
        <is>
          <t>QA Unit Participation Count</t>
        </is>
      </c>
      <c r="B8" s="81" t="n">
        <v>2</v>
      </c>
      <c r="C8" s="81" t="inlineStr">
        <is>
          <t>Adam Salem</t>
        </is>
      </c>
      <c r="D8" s="81" t="n">
        <v>2024</v>
      </c>
      <c r="E8" s="81" t="n">
        <v>9</v>
      </c>
      <c r="F8" s="81" t="n">
        <v>24</v>
      </c>
      <c r="G8" s="81" t="n"/>
    </row>
    <row r="9">
      <c r="A9" s="80" t="inlineStr">
        <is>
          <t>QA Avg Audit Score</t>
        </is>
      </c>
      <c r="B9" s="81" t="n">
        <v>3</v>
      </c>
      <c r="C9" s="81" t="inlineStr">
        <is>
          <t>Adam Salem</t>
        </is>
      </c>
      <c r="D9" s="81" t="n">
        <v>2024</v>
      </c>
      <c r="E9" s="81" t="n">
        <v>9</v>
      </c>
      <c r="F9" s="81" t="n">
        <v>92.04000000000001</v>
      </c>
      <c r="G9" s="81" t="n"/>
    </row>
    <row r="10">
      <c r="A10" s="80" t="inlineStr">
        <is>
          <t>QA Count of Failed Audits</t>
        </is>
      </c>
      <c r="B10" s="81" t="n">
        <v>4</v>
      </c>
      <c r="C10" s="81" t="inlineStr">
        <is>
          <t>Adam Salem</t>
        </is>
      </c>
      <c r="D10" s="81" t="n">
        <v>2024</v>
      </c>
      <c r="E10" s="81" t="n">
        <v>9</v>
      </c>
      <c r="F10" s="81" t="n">
        <v>7</v>
      </c>
      <c r="G10" s="81" t="n"/>
    </row>
    <row r="11">
      <c r="A11" s="80" t="inlineStr">
        <is>
          <t>QA Percentage of Failed Audits</t>
        </is>
      </c>
      <c r="B11" s="81" t="n">
        <v>5</v>
      </c>
      <c r="C11" s="81" t="inlineStr">
        <is>
          <t>Adam Salem</t>
        </is>
      </c>
      <c r="D11" s="81" t="n">
        <v>2024</v>
      </c>
      <c r="E11" s="81" t="n">
        <v>9</v>
      </c>
      <c r="F11" s="81" t="n">
        <v>0.29</v>
      </c>
      <c r="G11" s="81" t="n"/>
    </row>
    <row r="12">
      <c r="A12" s="80" t="inlineStr">
        <is>
          <t>QA Count of Closed Tickets</t>
        </is>
      </c>
      <c r="B12" s="81" t="n">
        <v>6</v>
      </c>
      <c r="C12" s="81" t="inlineStr">
        <is>
          <t>Adam Salem</t>
        </is>
      </c>
      <c r="D12" s="81" t="n">
        <v>2024</v>
      </c>
      <c r="E12" s="81" t="n">
        <v>9</v>
      </c>
      <c r="F12" s="81" t="n">
        <v>164</v>
      </c>
      <c r="G12" s="81" t="n"/>
    </row>
    <row r="13">
      <c r="A13" s="80" t="inlineStr">
        <is>
          <t>QA Avg Days to Close Tickets</t>
        </is>
      </c>
      <c r="B13" s="81" t="n">
        <v>7</v>
      </c>
      <c r="C13" s="81" t="inlineStr">
        <is>
          <t>Adam Salem</t>
        </is>
      </c>
      <c r="D13" s="81" t="n">
        <v>2024</v>
      </c>
      <c r="E13" s="81" t="n">
        <v>9</v>
      </c>
      <c r="F13" s="81" t="n">
        <v>2.41</v>
      </c>
      <c r="G13" s="81" t="n"/>
    </row>
    <row r="14">
      <c r="A14" s="80" t="inlineStr">
        <is>
          <t>QA Count of Closed Tickets From failed Units</t>
        </is>
      </c>
      <c r="B14" s="81" t="n">
        <v>8</v>
      </c>
      <c r="C14" s="81" t="inlineStr">
        <is>
          <t>Adam Salem</t>
        </is>
      </c>
      <c r="D14" s="81" t="n">
        <v>2024</v>
      </c>
      <c r="E14" s="81" t="n">
        <v>9</v>
      </c>
      <c r="F14" s="81" t="n">
        <v>93</v>
      </c>
      <c r="G14" s="81" t="n"/>
    </row>
    <row r="15">
      <c r="A15" s="80" t="inlineStr">
        <is>
          <t>QA Avg Days to Close Tickets From failed units</t>
        </is>
      </c>
      <c r="B15" s="81" t="n">
        <v>9</v>
      </c>
      <c r="C15" s="81" t="inlineStr">
        <is>
          <t>Adam Salem</t>
        </is>
      </c>
      <c r="D15" s="81" t="n">
        <v>2024</v>
      </c>
      <c r="E15" s="81" t="n">
        <v>9</v>
      </c>
      <c r="F15" s="81" t="n">
        <v>3.32</v>
      </c>
      <c r="G15" s="81" t="n"/>
    </row>
    <row r="16">
      <c r="A16" s="80" t="inlineStr">
        <is>
          <t>QA Count of Minor Missed Questions from failed units</t>
        </is>
      </c>
      <c r="B16" s="81" t="n">
        <v>10</v>
      </c>
      <c r="C16" s="81" t="inlineStr">
        <is>
          <t>Adam Salem</t>
        </is>
      </c>
      <c r="D16" s="81" t="n">
        <v>2024</v>
      </c>
      <c r="E16" s="81" t="n">
        <v>9</v>
      </c>
      <c r="F16" s="81" t="n">
        <v>40</v>
      </c>
      <c r="G16" s="81" t="n"/>
    </row>
    <row r="17">
      <c r="A17" s="80" t="inlineStr">
        <is>
          <t>QA Count of Major Missed Questions from failed units</t>
        </is>
      </c>
      <c r="B17" s="81" t="n">
        <v>11</v>
      </c>
      <c r="C17" s="81" t="inlineStr">
        <is>
          <t>Adam Salem</t>
        </is>
      </c>
      <c r="D17" s="81" t="n">
        <v>2024</v>
      </c>
      <c r="E17" s="81" t="n">
        <v>9</v>
      </c>
      <c r="F17" s="81" t="n">
        <v>13</v>
      </c>
      <c r="G17" s="81" t="n"/>
    </row>
    <row r="18">
      <c r="A18" s="80" t="inlineStr">
        <is>
          <t>QA Count of Critical Missed Questions from failed units</t>
        </is>
      </c>
      <c r="B18" s="81" t="n">
        <v>12</v>
      </c>
      <c r="C18" s="81" t="inlineStr">
        <is>
          <t>Adam Salem</t>
        </is>
      </c>
      <c r="D18" s="81" t="n">
        <v>2024</v>
      </c>
      <c r="E18" s="81" t="n">
        <v>9</v>
      </c>
      <c r="F18" s="81" t="n">
        <v>40</v>
      </c>
      <c r="G18" s="81" t="n"/>
    </row>
    <row r="19">
      <c r="A19" s="80" t="inlineStr">
        <is>
          <t>QA Count of Minor Missed Questions</t>
        </is>
      </c>
      <c r="B19" s="81" t="n">
        <v>13</v>
      </c>
      <c r="C19" s="81" t="inlineStr">
        <is>
          <t>Adam Salem</t>
        </is>
      </c>
      <c r="D19" s="81" t="n">
        <v>2024</v>
      </c>
      <c r="E19" s="81" t="n">
        <v>9</v>
      </c>
      <c r="F19" s="81" t="n">
        <v>75</v>
      </c>
      <c r="G19" s="81" t="n"/>
    </row>
    <row r="20">
      <c r="A20" s="80" t="inlineStr">
        <is>
          <t>QA Count of Major Missed Questions</t>
        </is>
      </c>
      <c r="B20" s="81" t="n">
        <v>14</v>
      </c>
      <c r="C20" s="81" t="inlineStr">
        <is>
          <t>Adam Salem</t>
        </is>
      </c>
      <c r="D20" s="81" t="n">
        <v>2024</v>
      </c>
      <c r="E20" s="81" t="n">
        <v>9</v>
      </c>
      <c r="F20" s="81" t="n">
        <v>31</v>
      </c>
      <c r="G20" s="81" t="n"/>
    </row>
    <row r="21">
      <c r="A21" s="80" t="inlineStr">
        <is>
          <t>QA Count of Critical Missed Questions</t>
        </is>
      </c>
      <c r="B21" s="81" t="n">
        <v>15</v>
      </c>
      <c r="C21" s="81" t="inlineStr">
        <is>
          <t>Adam Salem</t>
        </is>
      </c>
      <c r="D21" s="81" t="n">
        <v>2024</v>
      </c>
      <c r="E21" s="81" t="n">
        <v>9</v>
      </c>
      <c r="F21" s="81" t="n">
        <v>61</v>
      </c>
      <c r="G21" s="81" t="n"/>
    </row>
    <row r="22">
      <c r="A22" s="80" t="inlineStr">
        <is>
          <t>QA Count of Open Tickets</t>
        </is>
      </c>
      <c r="B22" s="81" t="n">
        <v>16</v>
      </c>
      <c r="C22" s="81" t="inlineStr">
        <is>
          <t>Adam Salem</t>
        </is>
      </c>
      <c r="D22" s="81" t="n">
        <v>2024</v>
      </c>
      <c r="E22" s="81" t="n">
        <v>9</v>
      </c>
      <c r="F22" s="81" t="n">
        <v>2</v>
      </c>
      <c r="G22" s="81" t="n"/>
    </row>
    <row r="23">
      <c r="A23" s="80" t="inlineStr">
        <is>
          <t>VOC Response Count</t>
        </is>
      </c>
      <c r="B23" s="81" t="n">
        <v>17</v>
      </c>
      <c r="C23" s="81" t="inlineStr">
        <is>
          <t>Adam Salem</t>
        </is>
      </c>
      <c r="D23" s="81" t="n">
        <v>2024</v>
      </c>
      <c r="E23" s="81" t="n">
        <v>9</v>
      </c>
      <c r="F23" s="81" t="n">
        <v>947</v>
      </c>
      <c r="G23" s="81" t="n"/>
    </row>
    <row r="24">
      <c r="A24" s="80" t="inlineStr">
        <is>
          <t>Comments to Open Ended Questions</t>
        </is>
      </c>
      <c r="B24" s="81" t="n">
        <v>18</v>
      </c>
      <c r="C24" s="81" t="inlineStr">
        <is>
          <t>Adam Salem</t>
        </is>
      </c>
      <c r="D24" s="81" t="n">
        <v>2024</v>
      </c>
      <c r="E24" s="81" t="n">
        <v>9</v>
      </c>
      <c r="F24" s="81" t="n">
        <v>451</v>
      </c>
      <c r="G24" s="81" t="n"/>
    </row>
    <row r="25">
      <c r="A25" s="80" t="inlineStr">
        <is>
          <t>VOC Count of Positive Comments</t>
        </is>
      </c>
      <c r="B25" s="81" t="n">
        <v>19</v>
      </c>
      <c r="C25" s="81" t="inlineStr">
        <is>
          <t>Adam Salem</t>
        </is>
      </c>
      <c r="D25" s="81" t="n">
        <v>2024</v>
      </c>
      <c r="E25" s="81" t="n">
        <v>9</v>
      </c>
      <c r="F25" s="81" t="n">
        <v>91</v>
      </c>
      <c r="G25" s="81" t="n"/>
    </row>
    <row r="26">
      <c r="A26" s="80" t="inlineStr">
        <is>
          <t>VOC Count of Negative Comments</t>
        </is>
      </c>
      <c r="B26" s="81" t="n">
        <v>20</v>
      </c>
      <c r="C26" s="81" t="inlineStr">
        <is>
          <t>Adam Salem</t>
        </is>
      </c>
      <c r="D26" s="81" t="n">
        <v>2024</v>
      </c>
      <c r="E26" s="81" t="n">
        <v>9</v>
      </c>
      <c r="F26" s="81" t="n">
        <v>278</v>
      </c>
      <c r="G26" s="81" t="n"/>
    </row>
    <row r="27">
      <c r="A27" s="80" t="inlineStr">
        <is>
          <t>VOC Count of Neutral Comments</t>
        </is>
      </c>
      <c r="B27" s="81" t="n">
        <v>21</v>
      </c>
      <c r="C27" s="81" t="inlineStr">
        <is>
          <t>Adam Salem</t>
        </is>
      </c>
      <c r="D27" s="81" t="n">
        <v>2024</v>
      </c>
      <c r="E27" s="81" t="n">
        <v>9</v>
      </c>
      <c r="F27" s="81" t="n">
        <v>82</v>
      </c>
      <c r="G27" s="81" t="n"/>
    </row>
    <row r="28">
      <c r="A28" s="80" t="inlineStr">
        <is>
          <t>VOC Percentage of Positive Comments</t>
        </is>
      </c>
      <c r="B28" s="81" t="n">
        <v>22</v>
      </c>
      <c r="C28" s="81" t="inlineStr">
        <is>
          <t>Adam Salem</t>
        </is>
      </c>
      <c r="D28" s="81" t="n">
        <v>2024</v>
      </c>
      <c r="E28" s="81" t="n">
        <v>9</v>
      </c>
      <c r="F28" s="81" t="n">
        <v>0.201774</v>
      </c>
      <c r="G28" s="81" t="n"/>
    </row>
    <row r="29">
      <c r="A29" s="80" t="inlineStr">
        <is>
          <t>VOC Percentage of Negative Comments</t>
        </is>
      </c>
      <c r="B29" s="81" t="n">
        <v>23</v>
      </c>
      <c r="C29" s="81" t="inlineStr">
        <is>
          <t>Adam Salem</t>
        </is>
      </c>
      <c r="D29" s="81" t="n">
        <v>2024</v>
      </c>
      <c r="E29" s="81" t="n">
        <v>9</v>
      </c>
      <c r="F29" s="81" t="n">
        <v>0.616408</v>
      </c>
      <c r="G29" s="81" t="n"/>
    </row>
    <row r="30">
      <c r="A30" s="80" t="inlineStr">
        <is>
          <t>VOC Percentage of Neutral Comments</t>
        </is>
      </c>
      <c r="B30" s="81" t="n">
        <v>24</v>
      </c>
      <c r="C30" s="81" t="inlineStr">
        <is>
          <t>Adam Salem</t>
        </is>
      </c>
      <c r="D30" s="81" t="n">
        <v>2024</v>
      </c>
      <c r="E30" s="81" t="n">
        <v>9</v>
      </c>
      <c r="F30" s="81" t="n">
        <v>0.181818</v>
      </c>
      <c r="G30" s="81" t="n"/>
    </row>
    <row r="31">
      <c r="A31" s="80" t="inlineStr">
        <is>
          <t>Top Categories Driving Negaive Comments - Rank 1</t>
        </is>
      </c>
      <c r="B31" s="81" t="n">
        <v>25</v>
      </c>
      <c r="C31" s="81" t="inlineStr">
        <is>
          <t>Adam Salem</t>
        </is>
      </c>
      <c r="D31" s="81" t="n">
        <v>2024</v>
      </c>
      <c r="E31" s="81" t="n">
        <v>9</v>
      </c>
      <c r="F31" s="81" t="n">
        <v>147</v>
      </c>
      <c r="G31" s="81" t="inlineStr">
        <is>
          <t>Customer Service</t>
        </is>
      </c>
    </row>
    <row r="32">
      <c r="A32" s="80" t="inlineStr">
        <is>
          <t>Top Categories Driving Negaive Comments - Rank 2</t>
        </is>
      </c>
      <c r="B32" s="81" t="n">
        <v>26</v>
      </c>
      <c r="C32" s="81" t="inlineStr">
        <is>
          <t>Adam Salem</t>
        </is>
      </c>
      <c r="D32" s="81" t="n">
        <v>2024</v>
      </c>
      <c r="E32" s="81" t="n">
        <v>9</v>
      </c>
      <c r="F32" s="81" t="n">
        <v>118</v>
      </c>
      <c r="G32" s="81" t="inlineStr">
        <is>
          <t>Food</t>
        </is>
      </c>
    </row>
    <row r="33">
      <c r="A33" s="80" t="inlineStr">
        <is>
          <t>Top Categories Driving Negaive Comments - Rank 3</t>
        </is>
      </c>
      <c r="B33" s="81" t="n">
        <v>27</v>
      </c>
      <c r="C33" s="81" t="inlineStr">
        <is>
          <t>Adam Salem</t>
        </is>
      </c>
      <c r="D33" s="81" t="n">
        <v>2024</v>
      </c>
      <c r="E33" s="81" t="n">
        <v>9</v>
      </c>
      <c r="F33" s="81" t="n">
        <v>116</v>
      </c>
      <c r="G33" s="81" t="inlineStr">
        <is>
          <t>Order Accuracy</t>
        </is>
      </c>
    </row>
    <row r="34">
      <c r="A34" s="80" t="inlineStr">
        <is>
          <t>VOC Count of units with less than 10 Responses</t>
        </is>
      </c>
      <c r="B34" s="81" t="n">
        <v>28</v>
      </c>
      <c r="C34" s="81" t="inlineStr">
        <is>
          <t>Adam Salem</t>
        </is>
      </c>
      <c r="D34" s="81" t="n">
        <v>2024</v>
      </c>
      <c r="E34" s="81" t="n">
        <v>9</v>
      </c>
      <c r="F34" s="81" t="n">
        <v>40</v>
      </c>
      <c r="G34" s="81" t="n"/>
    </row>
    <row r="35">
      <c r="A35" s="80" t="inlineStr">
        <is>
          <t>VOC Percentage of units with less than 10 Responses</t>
        </is>
      </c>
      <c r="B35" s="81" t="n">
        <v>29</v>
      </c>
      <c r="C35" s="81" t="inlineStr">
        <is>
          <t>Adam Salem</t>
        </is>
      </c>
      <c r="D35" s="81" t="n">
        <v>2024</v>
      </c>
      <c r="E35" s="81" t="n">
        <v>9</v>
      </c>
      <c r="F35" s="81" t="n">
        <v>0.65</v>
      </c>
      <c r="G35" s="81" t="n"/>
    </row>
    <row r="36">
      <c r="A36" s="80" t="inlineStr">
        <is>
          <t xml:space="preserve">AI Count of Identified Comments with Foreign Objects </t>
        </is>
      </c>
      <c r="B36" s="81" t="n">
        <v>30</v>
      </c>
      <c r="C36" s="81" t="inlineStr">
        <is>
          <t>Adam Salem</t>
        </is>
      </c>
      <c r="D36" s="81" t="n">
        <v>2024</v>
      </c>
      <c r="E36" s="81" t="n">
        <v>9</v>
      </c>
      <c r="F36" s="81" t="n">
        <v>4</v>
      </c>
      <c r="G36" s="81" t="n"/>
    </row>
    <row r="37">
      <c r="A37" s="80" t="inlineStr">
        <is>
          <t>AI/VOC Avg CSAT of Accounts With Foreign Objects In Food</t>
        </is>
      </c>
      <c r="B37" s="81" t="n">
        <v>31</v>
      </c>
      <c r="C37" s="81" t="inlineStr">
        <is>
          <t>Adam Salem</t>
        </is>
      </c>
      <c r="D37" s="81" t="n">
        <v>2024</v>
      </c>
      <c r="E37" s="81" t="n">
        <v>9</v>
      </c>
      <c r="F37" s="81" t="n">
        <v>4.5</v>
      </c>
      <c r="G37" s="81" t="n"/>
    </row>
    <row r="38">
      <c r="A38" s="7" t="inlineStr">
        <is>
          <t>Origami + Red Phone Count of Foreign objects in Food</t>
        </is>
      </c>
      <c r="B38" s="82" t="n">
        <v>32</v>
      </c>
      <c r="C38" s="82" t="inlineStr">
        <is>
          <t>Adam Salem</t>
        </is>
      </c>
      <c r="D38" s="82" t="n">
        <v>2024</v>
      </c>
      <c r="E38" s="82" t="n">
        <v>9</v>
      </c>
      <c r="F38" s="82" t="n">
        <v>25</v>
      </c>
      <c r="G38" s="82" t="n"/>
    </row>
    <row r="39">
      <c r="A39" s="7" t="inlineStr">
        <is>
          <t>Origami Count of Foreign objects in Food</t>
        </is>
      </c>
      <c r="B39" s="82" t="n">
        <v>33</v>
      </c>
      <c r="C39" s="82" t="inlineStr">
        <is>
          <t>Adam Salem</t>
        </is>
      </c>
      <c r="D39" s="82" t="n">
        <v>2024</v>
      </c>
      <c r="E39" s="82" t="n">
        <v>9</v>
      </c>
      <c r="F39" s="82" t="n">
        <v>4</v>
      </c>
      <c r="G39" s="82" t="inlineStr">
        <is>
          <t>Origami</t>
        </is>
      </c>
    </row>
    <row r="40">
      <c r="A40" s="7" t="inlineStr">
        <is>
          <t>Red Phone Count of Foreign objects in Food</t>
        </is>
      </c>
      <c r="B40" s="82" t="n">
        <v>34</v>
      </c>
      <c r="C40" s="82" t="inlineStr">
        <is>
          <t>Adam Salem</t>
        </is>
      </c>
      <c r="D40" s="82" t="n">
        <v>2024</v>
      </c>
      <c r="E40" s="82" t="n">
        <v>9</v>
      </c>
      <c r="F40" s="82" t="n">
        <v>5</v>
      </c>
      <c r="G40" s="82" t="inlineStr">
        <is>
          <t>Red Phone</t>
        </is>
      </c>
    </row>
    <row r="41">
      <c r="A41" s="7" t="inlineStr">
        <is>
          <t>Origami Top Types of Foreign objects in Food - Rank 1</t>
        </is>
      </c>
      <c r="B41" s="82" t="n">
        <v>35</v>
      </c>
      <c r="C41" s="82" t="inlineStr">
        <is>
          <t>Adam Salem</t>
        </is>
      </c>
      <c r="D41" s="82" t="n">
        <v>2024</v>
      </c>
      <c r="E41" s="82" t="n">
        <v>9</v>
      </c>
      <c r="F41" s="82" t="n">
        <v>5</v>
      </c>
      <c r="G41" s="33" t="inlineStr">
        <is>
          <t>Plastic</t>
        </is>
      </c>
    </row>
    <row r="42">
      <c r="A42" s="7" t="inlineStr">
        <is>
          <t>Origami Top Types of Foreign objects in Food - Rank 2</t>
        </is>
      </c>
      <c r="B42" s="82" t="n">
        <v>36</v>
      </c>
      <c r="C42" s="82" t="inlineStr">
        <is>
          <t>Adam Salem</t>
        </is>
      </c>
      <c r="D42" s="82" t="n">
        <v>2024</v>
      </c>
      <c r="E42" s="82" t="n">
        <v>9</v>
      </c>
      <c r="F42" s="82" t="n">
        <v>4</v>
      </c>
      <c r="G42" s="33" t="inlineStr">
        <is>
          <t>Metal</t>
        </is>
      </c>
    </row>
    <row r="43">
      <c r="A43" s="7" t="inlineStr">
        <is>
          <t>Origami Top Types of Foreign objects in Food - Rank 3</t>
        </is>
      </c>
      <c r="B43" s="82" t="n">
        <v>37</v>
      </c>
      <c r="C43" s="82" t="inlineStr">
        <is>
          <t>Adam Salem</t>
        </is>
      </c>
      <c r="D43" s="82" t="n">
        <v>2024</v>
      </c>
      <c r="E43" s="82" t="n">
        <v>9</v>
      </c>
      <c r="F43" s="82" t="n">
        <v>3</v>
      </c>
      <c r="G43" s="33" t="inlineStr">
        <is>
          <t>Brush</t>
        </is>
      </c>
    </row>
    <row r="44">
      <c r="A44" s="7" t="inlineStr">
        <is>
          <t>Origami Top Types of Foreign objects in Food - Rank 4</t>
        </is>
      </c>
      <c r="B44" s="82" t="n">
        <v>38</v>
      </c>
      <c r="C44" s="82" t="inlineStr">
        <is>
          <t>Adam Salem</t>
        </is>
      </c>
      <c r="D44" s="82" t="n">
        <v>2024</v>
      </c>
      <c r="E44" s="82" t="n">
        <v>9</v>
      </c>
      <c r="F44" s="82" t="n">
        <v>2</v>
      </c>
    </row>
    <row r="45">
      <c r="A45" s="7" t="inlineStr">
        <is>
          <t>Origami Top Types of Foreign objects in Food - Rank 5</t>
        </is>
      </c>
      <c r="B45" s="82" t="n">
        <v>39</v>
      </c>
      <c r="C45" s="82" t="inlineStr">
        <is>
          <t>Adam Salem</t>
        </is>
      </c>
      <c r="D45" s="82" t="n">
        <v>2024</v>
      </c>
      <c r="E45" s="82" t="n">
        <v>9</v>
      </c>
      <c r="F45" s="82" t="n">
        <v>1</v>
      </c>
    </row>
    <row r="46">
      <c r="A46" s="7" t="inlineStr">
        <is>
          <t>Red Phone Top Types of Foreign objects in Food - Rank 1</t>
        </is>
      </c>
      <c r="B46" s="82" t="n">
        <v>40</v>
      </c>
      <c r="C46" s="82" t="inlineStr">
        <is>
          <t>Adam Salem</t>
        </is>
      </c>
      <c r="D46" s="82" t="n">
        <v>2024</v>
      </c>
      <c r="E46" s="82" t="n">
        <v>9</v>
      </c>
      <c r="F46" s="82" t="n">
        <v>3</v>
      </c>
      <c r="G46" s="33" t="inlineStr">
        <is>
          <t>Plastic</t>
        </is>
      </c>
    </row>
    <row r="47">
      <c r="A47" s="7" t="inlineStr">
        <is>
          <t>Red Phone Top Types of Foreign objects in Food - Rank 2</t>
        </is>
      </c>
      <c r="B47" s="82" t="n">
        <v>41</v>
      </c>
      <c r="C47" s="82" t="inlineStr">
        <is>
          <t>Adam Salem</t>
        </is>
      </c>
      <c r="D47" s="82" t="n">
        <v>2024</v>
      </c>
      <c r="E47" s="82" t="n">
        <v>9</v>
      </c>
      <c r="F47" s="82" t="n">
        <v>1</v>
      </c>
      <c r="G47" s="33" t="inlineStr">
        <is>
          <t>Metal</t>
        </is>
      </c>
    </row>
    <row r="48">
      <c r="A48" s="7" t="inlineStr">
        <is>
          <t>Red Phone Top Types of Foreign objects in Food - Rank 3</t>
        </is>
      </c>
      <c r="B48" s="82" t="n">
        <v>42</v>
      </c>
      <c r="C48" s="82" t="inlineStr">
        <is>
          <t>Adam Salem</t>
        </is>
      </c>
      <c r="D48" s="82" t="n">
        <v>2024</v>
      </c>
      <c r="E48" s="82" t="n">
        <v>9</v>
      </c>
      <c r="F48" s="82" t="n">
        <v>1</v>
      </c>
      <c r="G48" s="33" t="inlineStr">
        <is>
          <t>Brush</t>
        </is>
      </c>
    </row>
    <row r="49">
      <c r="A49" s="7" t="inlineStr">
        <is>
          <t>Red Phone Top Types of Foreign objects in Food - Rank 4</t>
        </is>
      </c>
      <c r="B49" s="82" t="n">
        <v>43</v>
      </c>
      <c r="C49" s="82" t="inlineStr">
        <is>
          <t>Adam Salem</t>
        </is>
      </c>
      <c r="D49" s="82" t="n">
        <v>2024</v>
      </c>
      <c r="E49" s="82" t="n">
        <v>9</v>
      </c>
      <c r="F49" s="82" t="n"/>
    </row>
    <row r="50">
      <c r="A50" s="7" t="inlineStr">
        <is>
          <t>Red Phone Top Types of Foreign objects in Food - Rank 5</t>
        </is>
      </c>
      <c r="B50" s="82" t="n">
        <v>44</v>
      </c>
      <c r="C50" s="82" t="inlineStr">
        <is>
          <t>Adam Salem</t>
        </is>
      </c>
      <c r="D50" s="82" t="n">
        <v>2024</v>
      </c>
      <c r="E50" s="82" t="n">
        <v>9</v>
      </c>
      <c r="F50" s="82" t="n"/>
    </row>
    <row r="51">
      <c r="A51" s="7" t="inlineStr">
        <is>
          <t>Origami Top Locations of Foreign objects in Food - Rank 1</t>
        </is>
      </c>
      <c r="B51" s="82" t="n">
        <v>45</v>
      </c>
      <c r="C51" s="82" t="inlineStr">
        <is>
          <t>Adam Salem</t>
        </is>
      </c>
      <c r="D51" s="82" t="n">
        <v>2024</v>
      </c>
      <c r="E51" s="82" t="n">
        <v>9</v>
      </c>
      <c r="F51" s="82" t="n">
        <v>4</v>
      </c>
      <c r="G51" s="33" t="inlineStr">
        <is>
          <t>Unknown</t>
        </is>
      </c>
    </row>
    <row r="52">
      <c r="A52" s="7" t="inlineStr">
        <is>
          <t>Origami Top Locations of Foreign objects in Food - Rank 2</t>
        </is>
      </c>
      <c r="B52" s="82" t="n">
        <v>46</v>
      </c>
      <c r="C52" s="82" t="inlineStr">
        <is>
          <t>Adam Salem</t>
        </is>
      </c>
      <c r="D52" s="82" t="n">
        <v>2024</v>
      </c>
      <c r="E52" s="82" t="n">
        <v>9</v>
      </c>
      <c r="F52" s="82" t="n">
        <v>3</v>
      </c>
      <c r="G52" s="33" t="inlineStr">
        <is>
          <t>Pizza</t>
        </is>
      </c>
    </row>
    <row r="53">
      <c r="A53" s="7" t="inlineStr">
        <is>
          <t>Origami Top Locations of Foreign objects in Food - Rank 3</t>
        </is>
      </c>
      <c r="B53" s="82" t="n">
        <v>47</v>
      </c>
      <c r="C53" s="82" t="inlineStr">
        <is>
          <t>Adam Salem</t>
        </is>
      </c>
      <c r="D53" s="82" t="n">
        <v>2024</v>
      </c>
      <c r="E53" s="82" t="n">
        <v>9</v>
      </c>
      <c r="F53" s="82" t="n">
        <v>2</v>
      </c>
      <c r="G53" s="33" t="inlineStr">
        <is>
          <t>To-Go Container</t>
        </is>
      </c>
    </row>
    <row r="54">
      <c r="A54" s="7" t="inlineStr">
        <is>
          <t>Origami Top Locations of Foreign objects in Food - Rank 4</t>
        </is>
      </c>
      <c r="B54" s="82" t="n">
        <v>48</v>
      </c>
      <c r="C54" s="82" t="inlineStr">
        <is>
          <t>Adam Salem</t>
        </is>
      </c>
      <c r="D54" s="82" t="n">
        <v>2024</v>
      </c>
      <c r="E54" s="82" t="n">
        <v>9</v>
      </c>
      <c r="F54" s="82" t="n">
        <v>2</v>
      </c>
    </row>
    <row r="55">
      <c r="A55" s="7" t="inlineStr">
        <is>
          <t>Origami Top Locations of Foreign objects in Food - Rank 5</t>
        </is>
      </c>
      <c r="B55" s="82" t="n">
        <v>49</v>
      </c>
      <c r="C55" s="82" t="inlineStr">
        <is>
          <t>Adam Salem</t>
        </is>
      </c>
      <c r="D55" s="82" t="n">
        <v>2024</v>
      </c>
      <c r="E55" s="82" t="n">
        <v>9</v>
      </c>
      <c r="F55" s="82" t="n">
        <v>1</v>
      </c>
    </row>
    <row r="56">
      <c r="A56" s="7" t="inlineStr">
        <is>
          <t>Red Phone Top Locations of Foreign objects in Food - Rank 1</t>
        </is>
      </c>
      <c r="B56" s="82" t="n">
        <v>50</v>
      </c>
      <c r="C56" s="82" t="inlineStr">
        <is>
          <t>Adam Salem</t>
        </is>
      </c>
      <c r="D56" s="82" t="n">
        <v>2024</v>
      </c>
      <c r="E56" s="82" t="n">
        <v>9</v>
      </c>
      <c r="F56" s="82" t="n">
        <v>3</v>
      </c>
      <c r="G56" s="33" t="inlineStr">
        <is>
          <t>Unknown</t>
        </is>
      </c>
    </row>
    <row r="57">
      <c r="A57" s="7" t="inlineStr">
        <is>
          <t>Red Phone Top Locations of Foreign objects in Food - Rank 2</t>
        </is>
      </c>
      <c r="B57" s="82" t="n">
        <v>51</v>
      </c>
      <c r="C57" s="82" t="inlineStr">
        <is>
          <t>Adam Salem</t>
        </is>
      </c>
      <c r="D57" s="82" t="n">
        <v>2024</v>
      </c>
      <c r="E57" s="82" t="n">
        <v>9</v>
      </c>
      <c r="F57" s="82" t="n">
        <v>1</v>
      </c>
      <c r="G57" s="33" t="inlineStr">
        <is>
          <t>Pizza</t>
        </is>
      </c>
    </row>
    <row r="58">
      <c r="A58" s="7" t="inlineStr">
        <is>
          <t>Red Phone Top Locations of Foreign objects in Food - Rank 3</t>
        </is>
      </c>
      <c r="B58" s="82" t="n">
        <v>52</v>
      </c>
      <c r="C58" s="82" t="inlineStr">
        <is>
          <t>Adam Salem</t>
        </is>
      </c>
      <c r="D58" s="82" t="n">
        <v>2024</v>
      </c>
      <c r="E58" s="82" t="n">
        <v>9</v>
      </c>
      <c r="F58" s="82" t="n">
        <v>1</v>
      </c>
      <c r="G58" s="33" t="inlineStr">
        <is>
          <t>To-Go Container</t>
        </is>
      </c>
    </row>
    <row r="59">
      <c r="A59" s="7" t="inlineStr">
        <is>
          <t>Red Phone Top Locations of Foreign objects in Food - Rank 4</t>
        </is>
      </c>
      <c r="B59" s="82" t="n">
        <v>53</v>
      </c>
      <c r="C59" s="82" t="inlineStr">
        <is>
          <t>Adam Salem</t>
        </is>
      </c>
      <c r="D59" s="82" t="n">
        <v>2024</v>
      </c>
      <c r="E59" s="82" t="n">
        <v>9</v>
      </c>
      <c r="F59" s="82" t="n"/>
    </row>
    <row r="60" ht="15" customHeight="1" thickBot="1">
      <c r="A60" s="83" t="inlineStr">
        <is>
          <t>Red Phone Top Locations of Foreign objects in Food - Rank 5</t>
        </is>
      </c>
      <c r="B60" s="84" t="n">
        <v>54</v>
      </c>
      <c r="C60" s="84" t="inlineStr">
        <is>
          <t>Adam Salem</t>
        </is>
      </c>
      <c r="D60" s="84" t="n">
        <v>2024</v>
      </c>
      <c r="E60" s="84" t="n">
        <v>9</v>
      </c>
      <c r="F60" s="84" t="n"/>
      <c r="G60" s="85" t="n"/>
    </row>
    <row r="61">
      <c r="A61" s="80" t="inlineStr">
        <is>
          <t>QA Audit Count</t>
        </is>
      </c>
      <c r="B61" s="81" t="n">
        <v>1</v>
      </c>
      <c r="C61" s="81" t="inlineStr">
        <is>
          <t>Brian Donohue</t>
        </is>
      </c>
      <c r="D61" s="81" t="n">
        <v>2024</v>
      </c>
      <c r="E61" s="81" t="n">
        <v>9</v>
      </c>
      <c r="F61" s="81" t="n">
        <v>23</v>
      </c>
      <c r="G61" s="81" t="n"/>
    </row>
    <row r="62">
      <c r="A62" s="80" t="inlineStr">
        <is>
          <t>QA Unit Participation Count</t>
        </is>
      </c>
      <c r="B62" s="81" t="n">
        <v>2</v>
      </c>
      <c r="C62" s="81" t="inlineStr">
        <is>
          <t>Brian Donohue</t>
        </is>
      </c>
      <c r="D62" s="81" t="n">
        <v>2024</v>
      </c>
      <c r="E62" s="81" t="n">
        <v>9</v>
      </c>
      <c r="F62" s="81" t="n">
        <v>23</v>
      </c>
      <c r="G62" s="81" t="n"/>
    </row>
    <row r="63">
      <c r="A63" s="80" t="inlineStr">
        <is>
          <t>QA Avg Audit Score</t>
        </is>
      </c>
      <c r="B63" s="81" t="n">
        <v>3</v>
      </c>
      <c r="C63" s="81" t="inlineStr">
        <is>
          <t>Brian Donohue</t>
        </is>
      </c>
      <c r="D63" s="81" t="n">
        <v>2024</v>
      </c>
      <c r="E63" s="81" t="n">
        <v>9</v>
      </c>
      <c r="F63" s="81" t="n">
        <v>94.62</v>
      </c>
      <c r="G63" s="81" t="n"/>
    </row>
    <row r="64">
      <c r="A64" s="80" t="inlineStr">
        <is>
          <t>QA Count of Failed Audits</t>
        </is>
      </c>
      <c r="B64" s="81" t="n">
        <v>4</v>
      </c>
      <c r="C64" s="81" t="inlineStr">
        <is>
          <t>Brian Donohue</t>
        </is>
      </c>
      <c r="D64" s="81" t="n">
        <v>2024</v>
      </c>
      <c r="E64" s="81" t="n">
        <v>9</v>
      </c>
      <c r="F64" s="81" t="n">
        <v>3</v>
      </c>
      <c r="G64" s="81" t="n"/>
    </row>
    <row r="65">
      <c r="A65" s="80" t="inlineStr">
        <is>
          <t>QA Percentage of Failed Audits</t>
        </is>
      </c>
      <c r="B65" s="81" t="n">
        <v>5</v>
      </c>
      <c r="C65" s="81" t="inlineStr">
        <is>
          <t>Brian Donohue</t>
        </is>
      </c>
      <c r="D65" s="81" t="n">
        <v>2024</v>
      </c>
      <c r="E65" s="81" t="n">
        <v>9</v>
      </c>
      <c r="F65" s="81" t="n">
        <v>0.13</v>
      </c>
      <c r="G65" s="81" t="n"/>
    </row>
    <row r="66">
      <c r="A66" s="80" t="inlineStr">
        <is>
          <t>QA Count of Closed Tickets</t>
        </is>
      </c>
      <c r="B66" s="81" t="n">
        <v>6</v>
      </c>
      <c r="C66" s="81" t="inlineStr">
        <is>
          <t>Brian Donohue</t>
        </is>
      </c>
      <c r="D66" s="81" t="n">
        <v>2024</v>
      </c>
      <c r="E66" s="81" t="n">
        <v>9</v>
      </c>
      <c r="F66" s="81" t="n">
        <v>111</v>
      </c>
      <c r="G66" s="81" t="n"/>
    </row>
    <row r="67">
      <c r="A67" s="80" t="inlineStr">
        <is>
          <t>QA Avg Days to Close Tickets</t>
        </is>
      </c>
      <c r="B67" s="81" t="n">
        <v>7</v>
      </c>
      <c r="C67" s="81" t="inlineStr">
        <is>
          <t>Brian Donohue</t>
        </is>
      </c>
      <c r="D67" s="81" t="n">
        <v>2024</v>
      </c>
      <c r="E67" s="81" t="n">
        <v>9</v>
      </c>
      <c r="F67" s="81" t="n">
        <v>1.89</v>
      </c>
      <c r="G67" s="81" t="n"/>
    </row>
    <row r="68">
      <c r="A68" s="80" t="inlineStr">
        <is>
          <t>QA Count of Closed Tickets From failed Units</t>
        </is>
      </c>
      <c r="B68" s="81" t="n">
        <v>8</v>
      </c>
      <c r="C68" s="81" t="inlineStr">
        <is>
          <t>Brian Donohue</t>
        </is>
      </c>
      <c r="D68" s="81" t="n">
        <v>2024</v>
      </c>
      <c r="E68" s="81" t="n">
        <v>9</v>
      </c>
      <c r="F68" s="81" t="n">
        <v>20</v>
      </c>
      <c r="G68" s="81" t="n"/>
    </row>
    <row r="69">
      <c r="A69" s="80" t="inlineStr">
        <is>
          <t>QA Avg Days to Close Tickets From failed units</t>
        </is>
      </c>
      <c r="B69" s="81" t="n">
        <v>9</v>
      </c>
      <c r="C69" s="81" t="inlineStr">
        <is>
          <t>Brian Donohue</t>
        </is>
      </c>
      <c r="D69" s="81" t="n">
        <v>2024</v>
      </c>
      <c r="E69" s="81" t="n">
        <v>9</v>
      </c>
      <c r="F69" s="81" t="n">
        <v>3.3</v>
      </c>
      <c r="G69" s="81" t="n"/>
    </row>
    <row r="70">
      <c r="A70" s="80" t="inlineStr">
        <is>
          <t>QA Count of Minor Missed Questions from failed units</t>
        </is>
      </c>
      <c r="B70" s="81" t="n">
        <v>10</v>
      </c>
      <c r="C70" s="81" t="inlineStr">
        <is>
          <t>Brian Donohue</t>
        </is>
      </c>
      <c r="D70" s="81" t="n">
        <v>2024</v>
      </c>
      <c r="E70" s="81" t="n">
        <v>9</v>
      </c>
      <c r="F70" s="81" t="n">
        <v>8</v>
      </c>
      <c r="G70" s="81" t="n"/>
    </row>
    <row r="71">
      <c r="A71" s="80" t="inlineStr">
        <is>
          <t>QA Count of Major Missed Questions from failed units</t>
        </is>
      </c>
      <c r="B71" s="81" t="n">
        <v>11</v>
      </c>
      <c r="C71" s="81" t="inlineStr">
        <is>
          <t>Brian Donohue</t>
        </is>
      </c>
      <c r="D71" s="81" t="n">
        <v>2024</v>
      </c>
      <c r="E71" s="81" t="n">
        <v>9</v>
      </c>
      <c r="F71" s="81" t="n">
        <v>3</v>
      </c>
      <c r="G71" s="81" t="n"/>
    </row>
    <row r="72">
      <c r="A72" s="80" t="inlineStr">
        <is>
          <t>QA Count of Critical Missed Questions from failed units</t>
        </is>
      </c>
      <c r="B72" s="81" t="n">
        <v>12</v>
      </c>
      <c r="C72" s="81" t="inlineStr">
        <is>
          <t>Brian Donohue</t>
        </is>
      </c>
      <c r="D72" s="81" t="n">
        <v>2024</v>
      </c>
      <c r="E72" s="81" t="n">
        <v>9</v>
      </c>
      <c r="F72" s="81" t="n">
        <v>9</v>
      </c>
      <c r="G72" s="81" t="n"/>
    </row>
    <row r="73">
      <c r="A73" s="80" t="inlineStr">
        <is>
          <t>QA Count of Minor Missed Questions</t>
        </is>
      </c>
      <c r="B73" s="81" t="n">
        <v>13</v>
      </c>
      <c r="C73" s="81" t="inlineStr">
        <is>
          <t>Brian Donohue</t>
        </is>
      </c>
      <c r="D73" s="81" t="n">
        <v>2024</v>
      </c>
      <c r="E73" s="81" t="n">
        <v>9</v>
      </c>
      <c r="F73" s="81" t="n">
        <v>61</v>
      </c>
      <c r="G73" s="81" t="n"/>
    </row>
    <row r="74">
      <c r="A74" s="80" t="inlineStr">
        <is>
          <t>QA Count of Major Missed Questions</t>
        </is>
      </c>
      <c r="B74" s="81" t="n">
        <v>14</v>
      </c>
      <c r="C74" s="81" t="inlineStr">
        <is>
          <t>Brian Donohue</t>
        </is>
      </c>
      <c r="D74" s="81" t="n">
        <v>2024</v>
      </c>
      <c r="E74" s="81" t="n">
        <v>9</v>
      </c>
      <c r="F74" s="81" t="n">
        <v>15</v>
      </c>
      <c r="G74" s="81" t="n"/>
    </row>
    <row r="75">
      <c r="A75" s="80" t="inlineStr">
        <is>
          <t>QA Count of Critical Missed Questions</t>
        </is>
      </c>
      <c r="B75" s="81" t="n">
        <v>15</v>
      </c>
      <c r="C75" s="81" t="inlineStr">
        <is>
          <t>Brian Donohue</t>
        </is>
      </c>
      <c r="D75" s="81" t="n">
        <v>2024</v>
      </c>
      <c r="E75" s="81" t="n">
        <v>9</v>
      </c>
      <c r="F75" s="81" t="n">
        <v>34</v>
      </c>
      <c r="G75" s="81" t="n"/>
    </row>
    <row r="76">
      <c r="A76" s="80" t="inlineStr">
        <is>
          <t>QA Count of Open Tickets</t>
        </is>
      </c>
      <c r="B76" s="81" t="n">
        <v>16</v>
      </c>
      <c r="C76" s="81" t="inlineStr">
        <is>
          <t>Brian Donohue</t>
        </is>
      </c>
      <c r="D76" s="81" t="n">
        <v>2024</v>
      </c>
      <c r="E76" s="81" t="n">
        <v>9</v>
      </c>
      <c r="F76" s="81" t="n">
        <v>0</v>
      </c>
      <c r="G76" s="81" t="n"/>
    </row>
    <row r="77">
      <c r="A77" s="80" t="inlineStr">
        <is>
          <t>VOC Response Count</t>
        </is>
      </c>
      <c r="B77" s="81" t="n">
        <v>17</v>
      </c>
      <c r="C77" s="81" t="inlineStr">
        <is>
          <t>Brian Donohue</t>
        </is>
      </c>
      <c r="D77" s="81" t="n">
        <v>2024</v>
      </c>
      <c r="E77" s="81" t="n">
        <v>9</v>
      </c>
      <c r="F77" s="81" t="n">
        <v>463</v>
      </c>
      <c r="G77" s="81" t="n"/>
    </row>
    <row r="78">
      <c r="A78" s="80" t="inlineStr">
        <is>
          <t>Comments to Open Ended Questions</t>
        </is>
      </c>
      <c r="B78" s="81" t="n">
        <v>18</v>
      </c>
      <c r="C78" s="81" t="inlineStr">
        <is>
          <t>Brian Donohue</t>
        </is>
      </c>
      <c r="D78" s="81" t="n">
        <v>2024</v>
      </c>
      <c r="E78" s="81" t="n">
        <v>9</v>
      </c>
      <c r="F78" s="81" t="n">
        <v>171</v>
      </c>
      <c r="G78" s="81" t="n"/>
    </row>
    <row r="79">
      <c r="A79" s="80" t="inlineStr">
        <is>
          <t>VOC Count of Positive Comments</t>
        </is>
      </c>
      <c r="B79" s="81" t="n">
        <v>19</v>
      </c>
      <c r="C79" s="81" t="inlineStr">
        <is>
          <t>Brian Donohue</t>
        </is>
      </c>
      <c r="D79" s="81" t="n">
        <v>2024</v>
      </c>
      <c r="E79" s="81" t="n">
        <v>9</v>
      </c>
      <c r="F79" s="81" t="n">
        <v>58</v>
      </c>
      <c r="G79" s="81" t="n"/>
    </row>
    <row r="80">
      <c r="A80" s="80" t="inlineStr">
        <is>
          <t>VOC Count of Negative Comments</t>
        </is>
      </c>
      <c r="B80" s="81" t="n">
        <v>20</v>
      </c>
      <c r="C80" s="81" t="inlineStr">
        <is>
          <t>Brian Donohue</t>
        </is>
      </c>
      <c r="D80" s="81" t="n">
        <v>2024</v>
      </c>
      <c r="E80" s="81" t="n">
        <v>9</v>
      </c>
      <c r="F80" s="81" t="n">
        <v>75</v>
      </c>
      <c r="G80" s="81" t="n"/>
    </row>
    <row r="81">
      <c r="A81" s="80" t="inlineStr">
        <is>
          <t>VOC Count of Neutral Comments</t>
        </is>
      </c>
      <c r="B81" s="81" t="n">
        <v>21</v>
      </c>
      <c r="C81" s="81" t="inlineStr">
        <is>
          <t>Brian Donohue</t>
        </is>
      </c>
      <c r="D81" s="81" t="n">
        <v>2024</v>
      </c>
      <c r="E81" s="81" t="n">
        <v>9</v>
      </c>
      <c r="F81" s="81" t="n">
        <v>38</v>
      </c>
      <c r="G81" s="81" t="n"/>
    </row>
    <row r="82">
      <c r="A82" s="80" t="inlineStr">
        <is>
          <t>VOC Percentage of Positive Comments</t>
        </is>
      </c>
      <c r="B82" s="81" t="n">
        <v>22</v>
      </c>
      <c r="C82" s="81" t="inlineStr">
        <is>
          <t>Brian Donohue</t>
        </is>
      </c>
      <c r="D82" s="81" t="n">
        <v>2024</v>
      </c>
      <c r="E82" s="81" t="n">
        <v>9</v>
      </c>
      <c r="F82" s="81" t="n">
        <v>0.339181</v>
      </c>
      <c r="G82" s="81" t="n"/>
    </row>
    <row r="83">
      <c r="A83" s="80" t="inlineStr">
        <is>
          <t>VOC Percentage of Negative Comments</t>
        </is>
      </c>
      <c r="B83" s="81" t="n">
        <v>23</v>
      </c>
      <c r="C83" s="81" t="inlineStr">
        <is>
          <t>Brian Donohue</t>
        </is>
      </c>
      <c r="D83" s="81" t="n">
        <v>2024</v>
      </c>
      <c r="E83" s="81" t="n">
        <v>9</v>
      </c>
      <c r="F83" s="81" t="n">
        <v>0.438596</v>
      </c>
      <c r="G83" s="81" t="n"/>
    </row>
    <row r="84">
      <c r="A84" s="80" t="inlineStr">
        <is>
          <t>VOC Percentage of Neutral Comments</t>
        </is>
      </c>
      <c r="B84" s="81" t="n">
        <v>24</v>
      </c>
      <c r="C84" s="81" t="inlineStr">
        <is>
          <t>Brian Donohue</t>
        </is>
      </c>
      <c r="D84" s="81" t="n">
        <v>2024</v>
      </c>
      <c r="E84" s="81" t="n">
        <v>9</v>
      </c>
      <c r="F84" s="81" t="n">
        <v>0.222222</v>
      </c>
      <c r="G84" s="81" t="n"/>
    </row>
    <row r="85">
      <c r="A85" s="80" t="inlineStr">
        <is>
          <t>Top Categories Driving Negaive Comments - Rank 1</t>
        </is>
      </c>
      <c r="B85" s="81" t="n">
        <v>25</v>
      </c>
      <c r="C85" s="81" t="inlineStr">
        <is>
          <t>Brian Donohue</t>
        </is>
      </c>
      <c r="D85" s="81" t="n">
        <v>2024</v>
      </c>
      <c r="E85" s="81" t="n">
        <v>9</v>
      </c>
      <c r="F85" s="81" t="n">
        <v>47</v>
      </c>
      <c r="G85" s="81" t="inlineStr">
        <is>
          <t>Order Accuracy</t>
        </is>
      </c>
    </row>
    <row r="86">
      <c r="A86" s="80" t="inlineStr">
        <is>
          <t>Top Categories Driving Negaive Comments - Rank 2</t>
        </is>
      </c>
      <c r="B86" s="81" t="n">
        <v>26</v>
      </c>
      <c r="C86" s="81" t="inlineStr">
        <is>
          <t>Brian Donohue</t>
        </is>
      </c>
      <c r="D86" s="81" t="n">
        <v>2024</v>
      </c>
      <c r="E86" s="81" t="n">
        <v>9</v>
      </c>
      <c r="F86" s="81" t="n">
        <v>41</v>
      </c>
      <c r="G86" s="81" t="inlineStr">
        <is>
          <t>Food</t>
        </is>
      </c>
    </row>
    <row r="87">
      <c r="A87" s="80" t="inlineStr">
        <is>
          <t>Top Categories Driving Negaive Comments - Rank 3</t>
        </is>
      </c>
      <c r="B87" s="81" t="n">
        <v>27</v>
      </c>
      <c r="C87" s="81" t="inlineStr">
        <is>
          <t>Brian Donohue</t>
        </is>
      </c>
      <c r="D87" s="81" t="n">
        <v>2024</v>
      </c>
      <c r="E87" s="81" t="n">
        <v>9</v>
      </c>
      <c r="F87" s="81" t="n">
        <v>33</v>
      </c>
      <c r="G87" s="81" t="inlineStr">
        <is>
          <t>Customer Service</t>
        </is>
      </c>
    </row>
    <row r="88">
      <c r="A88" s="80" t="inlineStr">
        <is>
          <t>VOC Count of units with less than 10 Responses</t>
        </is>
      </c>
      <c r="B88" s="81" t="n">
        <v>28</v>
      </c>
      <c r="C88" s="81" t="inlineStr">
        <is>
          <t>Brian Donohue</t>
        </is>
      </c>
      <c r="D88" s="81" t="n">
        <v>2024</v>
      </c>
      <c r="E88" s="81" t="n">
        <v>9</v>
      </c>
      <c r="F88" s="81" t="n">
        <v>102</v>
      </c>
      <c r="G88" s="81" t="n"/>
    </row>
    <row r="89">
      <c r="A89" s="80" t="inlineStr">
        <is>
          <t>VOC Percentage of units with less than 10 Responses</t>
        </is>
      </c>
      <c r="B89" s="81" t="n">
        <v>29</v>
      </c>
      <c r="C89" s="81" t="inlineStr">
        <is>
          <t>Brian Donohue</t>
        </is>
      </c>
      <c r="D89" s="81" t="n">
        <v>2024</v>
      </c>
      <c r="E89" s="81" t="n">
        <v>9</v>
      </c>
      <c r="F89" s="81" t="n">
        <v>0.86</v>
      </c>
      <c r="G89" s="81" t="n"/>
    </row>
    <row r="90">
      <c r="A90" s="80" t="inlineStr">
        <is>
          <t xml:space="preserve">AI Count of Identified Comments with Foreign Objects </t>
        </is>
      </c>
      <c r="B90" s="81" t="n">
        <v>30</v>
      </c>
      <c r="C90" s="81" t="inlineStr">
        <is>
          <t>Brian Donohue</t>
        </is>
      </c>
      <c r="D90" s="81" t="n">
        <v>2024</v>
      </c>
      <c r="E90" s="81" t="n">
        <v>9</v>
      </c>
      <c r="F90" s="81" t="n">
        <v>1</v>
      </c>
      <c r="G90" s="81" t="n"/>
    </row>
    <row r="91">
      <c r="A91" s="80" t="inlineStr">
        <is>
          <t>AI/VOC Avg CSAT of Accounts With Foreign Objects In Food</t>
        </is>
      </c>
      <c r="B91" s="81" t="n">
        <v>31</v>
      </c>
      <c r="C91" s="81" t="inlineStr">
        <is>
          <t>Brian Donohue</t>
        </is>
      </c>
      <c r="D91" s="81" t="n">
        <v>2024</v>
      </c>
      <c r="E91" s="81" t="n">
        <v>9</v>
      </c>
      <c r="F91" s="81" t="n">
        <v>5</v>
      </c>
      <c r="G91" s="81" t="n"/>
    </row>
    <row r="92">
      <c r="A92" s="7" t="inlineStr">
        <is>
          <t>Origami + Red Phone Count of Foreign objects in Food</t>
        </is>
      </c>
      <c r="B92" s="82" t="n">
        <v>32</v>
      </c>
      <c r="C92" s="82" t="inlineStr">
        <is>
          <t>Brian Donohue</t>
        </is>
      </c>
      <c r="D92" s="82" t="n">
        <v>2024</v>
      </c>
      <c r="E92" s="82" t="n">
        <v>9</v>
      </c>
      <c r="F92" s="82" t="n">
        <v>0</v>
      </c>
      <c r="G92" s="82" t="n"/>
    </row>
    <row r="93">
      <c r="A93" s="7" t="inlineStr">
        <is>
          <t>Origami Count of Foreign objects in Food</t>
        </is>
      </c>
      <c r="B93" s="82" t="n">
        <v>33</v>
      </c>
      <c r="C93" s="82" t="inlineStr">
        <is>
          <t>Brian Donohue</t>
        </is>
      </c>
      <c r="D93" s="82" t="n">
        <v>2024</v>
      </c>
      <c r="E93" s="82" t="n">
        <v>9</v>
      </c>
      <c r="F93" s="82" t="n">
        <v>5</v>
      </c>
      <c r="G93" s="82" t="inlineStr">
        <is>
          <t>Origami</t>
        </is>
      </c>
    </row>
    <row r="94">
      <c r="A94" s="7" t="inlineStr">
        <is>
          <t>Red Phone Count of Foreign objects in Food</t>
        </is>
      </c>
      <c r="B94" s="82" t="n">
        <v>34</v>
      </c>
      <c r="C94" s="82" t="inlineStr">
        <is>
          <t>Brian Donohue</t>
        </is>
      </c>
      <c r="D94" s="82" t="n">
        <v>2024</v>
      </c>
      <c r="E94" s="82" t="n">
        <v>9</v>
      </c>
      <c r="F94" s="82" t="n">
        <v>1</v>
      </c>
      <c r="G94" s="82" t="inlineStr">
        <is>
          <t>Red Phone</t>
        </is>
      </c>
    </row>
    <row r="95">
      <c r="A95" s="7" t="inlineStr">
        <is>
          <t>Origami Top Types of Foreign objects in Food - Rank 1</t>
        </is>
      </c>
      <c r="B95" s="82" t="n">
        <v>35</v>
      </c>
      <c r="C95" s="82" t="inlineStr">
        <is>
          <t>Brian Donohue</t>
        </is>
      </c>
      <c r="D95" s="82" t="n">
        <v>2024</v>
      </c>
      <c r="E95" s="82" t="n">
        <v>9</v>
      </c>
      <c r="F95" s="82" t="n">
        <v>8</v>
      </c>
      <c r="G95" s="33" t="inlineStr">
        <is>
          <t>Insect</t>
        </is>
      </c>
    </row>
    <row r="96">
      <c r="A96" s="7" t="inlineStr">
        <is>
          <t>Origami Top Types of Foreign objects in Food - Rank 2</t>
        </is>
      </c>
      <c r="B96" s="82" t="n">
        <v>36</v>
      </c>
      <c r="C96" s="82" t="inlineStr">
        <is>
          <t>Brian Donohue</t>
        </is>
      </c>
      <c r="D96" s="82" t="n">
        <v>2024</v>
      </c>
      <c r="E96" s="82" t="n">
        <v>9</v>
      </c>
      <c r="F96" s="82" t="n">
        <v>7</v>
      </c>
      <c r="G96" s="33" t="inlineStr">
        <is>
          <t>Metal</t>
        </is>
      </c>
    </row>
    <row r="97">
      <c r="A97" s="7" t="inlineStr">
        <is>
          <t>Origami Top Types of Foreign objects in Food - Rank 3</t>
        </is>
      </c>
      <c r="B97" s="82" t="n">
        <v>37</v>
      </c>
      <c r="C97" s="82" t="inlineStr">
        <is>
          <t>Brian Donohue</t>
        </is>
      </c>
      <c r="D97" s="82" t="n">
        <v>2024</v>
      </c>
      <c r="E97" s="82" t="n">
        <v>9</v>
      </c>
      <c r="F97" s="82" t="n">
        <v>6</v>
      </c>
      <c r="G97" s="33" t="inlineStr">
        <is>
          <t>Insect</t>
        </is>
      </c>
    </row>
    <row r="98">
      <c r="A98" s="7" t="inlineStr">
        <is>
          <t>Origami Top Types of Foreign objects in Food - Rank 4</t>
        </is>
      </c>
      <c r="B98" s="82" t="n">
        <v>38</v>
      </c>
      <c r="C98" s="82" t="inlineStr">
        <is>
          <t>Brian Donohue</t>
        </is>
      </c>
      <c r="D98" s="82" t="n">
        <v>2024</v>
      </c>
      <c r="E98" s="82" t="n">
        <v>9</v>
      </c>
      <c r="F98" s="82" t="n">
        <v>5</v>
      </c>
      <c r="G98" s="33" t="inlineStr">
        <is>
          <t>Hair</t>
        </is>
      </c>
    </row>
    <row r="99">
      <c r="A99" s="7" t="inlineStr">
        <is>
          <t>Origami Top Types of Foreign objects in Food - Rank 5</t>
        </is>
      </c>
      <c r="B99" s="82" t="n">
        <v>39</v>
      </c>
      <c r="C99" s="82" t="inlineStr">
        <is>
          <t>Brian Donohue</t>
        </is>
      </c>
      <c r="D99" s="82" t="n">
        <v>2024</v>
      </c>
      <c r="E99" s="82" t="n">
        <v>9</v>
      </c>
      <c r="F99" s="82" t="n">
        <v>5</v>
      </c>
      <c r="G99" s="33" t="inlineStr">
        <is>
          <t>Glass</t>
        </is>
      </c>
    </row>
    <row r="100">
      <c r="A100" s="7" t="inlineStr">
        <is>
          <t>Red Phone Top Types of Foreign objects in Food - Rank 1</t>
        </is>
      </c>
      <c r="B100" s="82" t="n">
        <v>40</v>
      </c>
      <c r="C100" s="82" t="inlineStr">
        <is>
          <t>Brian Donohue</t>
        </is>
      </c>
      <c r="D100" s="82" t="n">
        <v>2024</v>
      </c>
      <c r="E100" s="82" t="n">
        <v>9</v>
      </c>
      <c r="F100" s="82" t="n">
        <v>1</v>
      </c>
      <c r="G100" s="33" t="inlineStr">
        <is>
          <t>Insect</t>
        </is>
      </c>
    </row>
    <row r="101">
      <c r="A101" s="7" t="inlineStr">
        <is>
          <t>Red Phone Top Types of Foreign objects in Food - Rank 2</t>
        </is>
      </c>
      <c r="B101" s="82" t="n">
        <v>41</v>
      </c>
      <c r="C101" s="82" t="inlineStr">
        <is>
          <t>Brian Donohue</t>
        </is>
      </c>
      <c r="D101" s="82" t="n">
        <v>2024</v>
      </c>
      <c r="E101" s="82" t="n">
        <v>9</v>
      </c>
      <c r="F101" s="82" t="n"/>
    </row>
    <row r="102">
      <c r="A102" s="7" t="inlineStr">
        <is>
          <t>Red Phone Top Types of Foreign objects in Food - Rank 3</t>
        </is>
      </c>
      <c r="B102" s="82" t="n">
        <v>42</v>
      </c>
      <c r="C102" s="82" t="inlineStr">
        <is>
          <t>Brian Donohue</t>
        </is>
      </c>
      <c r="D102" s="82" t="n">
        <v>2024</v>
      </c>
      <c r="E102" s="82" t="n">
        <v>9</v>
      </c>
      <c r="F102" s="82" t="n"/>
    </row>
    <row r="103">
      <c r="A103" s="7" t="inlineStr">
        <is>
          <t>Red Phone Top Types of Foreign objects in Food - Rank 4</t>
        </is>
      </c>
      <c r="B103" s="82" t="n">
        <v>43</v>
      </c>
      <c r="C103" s="82" t="inlineStr">
        <is>
          <t>Brian Donohue</t>
        </is>
      </c>
      <c r="D103" s="82" t="n">
        <v>2024</v>
      </c>
      <c r="E103" s="82" t="n">
        <v>9</v>
      </c>
      <c r="F103" s="82" t="n"/>
    </row>
    <row r="104">
      <c r="A104" s="7" t="inlineStr">
        <is>
          <t>Red Phone Top Types of Foreign objects in Food - Rank 5</t>
        </is>
      </c>
      <c r="B104" s="82" t="n">
        <v>44</v>
      </c>
      <c r="C104" s="82" t="inlineStr">
        <is>
          <t>Brian Donohue</t>
        </is>
      </c>
      <c r="D104" s="82" t="n">
        <v>2024</v>
      </c>
      <c r="E104" s="82" t="n">
        <v>9</v>
      </c>
      <c r="F104" s="82" t="n"/>
    </row>
    <row r="105">
      <c r="A105" s="7" t="inlineStr">
        <is>
          <t>Origami Top Locations of Foreign objects in Food - Rank 1</t>
        </is>
      </c>
      <c r="B105" s="82" t="n">
        <v>45</v>
      </c>
      <c r="C105" s="82" t="inlineStr">
        <is>
          <t>Brian Donohue</t>
        </is>
      </c>
      <c r="D105" s="82" t="n">
        <v>2024</v>
      </c>
      <c r="E105" s="82" t="n">
        <v>9</v>
      </c>
      <c r="F105" s="82" t="n">
        <v>6</v>
      </c>
      <c r="G105" s="33" t="inlineStr">
        <is>
          <t>Unknown</t>
        </is>
      </c>
    </row>
    <row r="106">
      <c r="A106" s="7" t="inlineStr">
        <is>
          <t>Origami Top Locations of Foreign objects in Food - Rank 2</t>
        </is>
      </c>
      <c r="B106" s="82" t="n">
        <v>46</v>
      </c>
      <c r="C106" s="82" t="inlineStr">
        <is>
          <t>Brian Donohue</t>
        </is>
      </c>
      <c r="D106" s="82" t="n">
        <v>2024</v>
      </c>
      <c r="E106" s="82" t="n">
        <v>9</v>
      </c>
      <c r="F106" s="82" t="n">
        <v>6</v>
      </c>
    </row>
    <row r="107">
      <c r="A107" s="7" t="inlineStr">
        <is>
          <t>Origami Top Locations of Foreign objects in Food - Rank 3</t>
        </is>
      </c>
      <c r="B107" s="82" t="n">
        <v>47</v>
      </c>
      <c r="C107" s="82" t="inlineStr">
        <is>
          <t>Brian Donohue</t>
        </is>
      </c>
      <c r="D107" s="82" t="n">
        <v>2024</v>
      </c>
      <c r="E107" s="82" t="n">
        <v>9</v>
      </c>
      <c r="F107" s="82" t="n">
        <v>5</v>
      </c>
    </row>
    <row r="108">
      <c r="A108" s="7" t="inlineStr">
        <is>
          <t>Origami Top Locations of Foreign objects in Food - Rank 4</t>
        </is>
      </c>
      <c r="B108" s="82" t="n">
        <v>48</v>
      </c>
      <c r="C108" s="82" t="inlineStr">
        <is>
          <t>Brian Donohue</t>
        </is>
      </c>
      <c r="D108" s="82" t="n">
        <v>2024</v>
      </c>
      <c r="E108" s="82" t="n">
        <v>9</v>
      </c>
      <c r="F108" s="82" t="n">
        <v>5</v>
      </c>
    </row>
    <row r="109">
      <c r="A109" s="7" t="inlineStr">
        <is>
          <t>Origami Top Locations of Foreign objects in Food - Rank 5</t>
        </is>
      </c>
      <c r="B109" s="82" t="n">
        <v>49</v>
      </c>
      <c r="C109" s="82" t="inlineStr">
        <is>
          <t>Brian Donohue</t>
        </is>
      </c>
      <c r="D109" s="82" t="n">
        <v>2024</v>
      </c>
      <c r="E109" s="82" t="n">
        <v>9</v>
      </c>
      <c r="F109" s="82" t="n">
        <v>4</v>
      </c>
    </row>
    <row r="110">
      <c r="A110" s="7" t="inlineStr">
        <is>
          <t>Red Phone Top Locations of Foreign objects in Food - Rank 1</t>
        </is>
      </c>
      <c r="B110" s="82" t="n">
        <v>50</v>
      </c>
      <c r="C110" s="82" t="inlineStr">
        <is>
          <t>Brian Donohue</t>
        </is>
      </c>
      <c r="D110" s="82" t="n">
        <v>2024</v>
      </c>
      <c r="E110" s="82" t="n">
        <v>9</v>
      </c>
      <c r="F110" s="82" t="n">
        <v>1</v>
      </c>
      <c r="G110" s="33" t="inlineStr">
        <is>
          <t>Unknown</t>
        </is>
      </c>
    </row>
    <row r="111">
      <c r="A111" s="7" t="inlineStr">
        <is>
          <t>Red Phone Top Locations of Foreign objects in Food - Rank 2</t>
        </is>
      </c>
      <c r="B111" s="82" t="n">
        <v>51</v>
      </c>
      <c r="C111" s="82" t="inlineStr">
        <is>
          <t>Brian Donohue</t>
        </is>
      </c>
      <c r="D111" s="82" t="n">
        <v>2024</v>
      </c>
      <c r="E111" s="82" t="n">
        <v>9</v>
      </c>
      <c r="F111" s="82" t="n"/>
    </row>
    <row r="112">
      <c r="A112" s="7" t="inlineStr">
        <is>
          <t>Red Phone Top Locations of Foreign objects in Food - Rank 3</t>
        </is>
      </c>
      <c r="B112" s="82" t="n">
        <v>52</v>
      </c>
      <c r="C112" s="82" t="inlineStr">
        <is>
          <t>Brian Donohue</t>
        </is>
      </c>
      <c r="D112" s="82" t="n">
        <v>2024</v>
      </c>
      <c r="E112" s="82" t="n">
        <v>9</v>
      </c>
      <c r="F112" s="82" t="n"/>
    </row>
    <row r="113">
      <c r="A113" s="7" t="inlineStr">
        <is>
          <t>Red Phone Top Locations of Foreign objects in Food - Rank 4</t>
        </is>
      </c>
      <c r="B113" s="82" t="n">
        <v>53</v>
      </c>
      <c r="C113" s="82" t="inlineStr">
        <is>
          <t>Brian Donohue</t>
        </is>
      </c>
      <c r="D113" s="82" t="n">
        <v>2024</v>
      </c>
      <c r="E113" s="82" t="n">
        <v>9</v>
      </c>
      <c r="F113" s="82" t="n"/>
    </row>
    <row r="114" ht="15" customHeight="1" thickBot="1">
      <c r="A114" s="83" t="inlineStr">
        <is>
          <t>Red Phone Top Locations of Foreign objects in Food - Rank 5</t>
        </is>
      </c>
      <c r="B114" s="84" t="n">
        <v>54</v>
      </c>
      <c r="C114" s="84" t="inlineStr">
        <is>
          <t>Brian Donohue</t>
        </is>
      </c>
      <c r="D114" s="84" t="n">
        <v>2024</v>
      </c>
      <c r="E114" s="84" t="n">
        <v>9</v>
      </c>
      <c r="F114" s="84" t="n"/>
      <c r="G114" s="85" t="n"/>
    </row>
    <row r="115">
      <c r="A115" s="80" t="inlineStr">
        <is>
          <t>QA Audit Count</t>
        </is>
      </c>
      <c r="B115" s="81" t="n">
        <v>1</v>
      </c>
      <c r="C115" s="81" t="inlineStr">
        <is>
          <t>Neil Gardner</t>
        </is>
      </c>
      <c r="D115" s="81" t="n">
        <v>2024</v>
      </c>
      <c r="E115" s="81" t="n">
        <v>9</v>
      </c>
      <c r="F115" s="81" t="n">
        <v>9</v>
      </c>
      <c r="G115" s="81" t="n"/>
    </row>
    <row r="116">
      <c r="A116" s="80" t="inlineStr">
        <is>
          <t>QA Unit Participation Count</t>
        </is>
      </c>
      <c r="B116" s="81" t="n">
        <v>2</v>
      </c>
      <c r="C116" s="81" t="inlineStr">
        <is>
          <t>Neil Gardner</t>
        </is>
      </c>
      <c r="D116" s="81" t="n">
        <v>2024</v>
      </c>
      <c r="E116" s="81" t="n">
        <v>9</v>
      </c>
      <c r="F116" s="81" t="n">
        <v>9</v>
      </c>
      <c r="G116" s="81" t="n"/>
    </row>
    <row r="117">
      <c r="A117" s="80" t="inlineStr">
        <is>
          <t>QA Avg Audit Score</t>
        </is>
      </c>
      <c r="B117" s="81" t="n">
        <v>3</v>
      </c>
      <c r="C117" s="81" t="inlineStr">
        <is>
          <t>Neil Gardner</t>
        </is>
      </c>
      <c r="D117" s="81" t="n">
        <v>2024</v>
      </c>
      <c r="E117" s="81" t="n">
        <v>9</v>
      </c>
      <c r="F117" s="81" t="n">
        <v>97.88</v>
      </c>
      <c r="G117" s="81" t="n"/>
    </row>
    <row r="118">
      <c r="A118" s="80" t="inlineStr">
        <is>
          <t>QA Count of Failed Audits</t>
        </is>
      </c>
      <c r="B118" s="81" t="n">
        <v>4</v>
      </c>
      <c r="C118" s="81" t="inlineStr">
        <is>
          <t>Neil Gardner</t>
        </is>
      </c>
      <c r="D118" s="81" t="n">
        <v>2024</v>
      </c>
      <c r="E118" s="81" t="n">
        <v>9</v>
      </c>
      <c r="F118" s="81" t="n">
        <v>0</v>
      </c>
      <c r="G118" s="81" t="n"/>
    </row>
    <row r="119">
      <c r="A119" s="80" t="inlineStr">
        <is>
          <t>QA Percentage of Failed Audits</t>
        </is>
      </c>
      <c r="B119" s="81" t="n">
        <v>5</v>
      </c>
      <c r="C119" s="81" t="inlineStr">
        <is>
          <t>Neil Gardner</t>
        </is>
      </c>
      <c r="D119" s="81" t="n">
        <v>2024</v>
      </c>
      <c r="E119" s="81" t="n">
        <v>9</v>
      </c>
      <c r="F119" s="81" t="n">
        <v>0</v>
      </c>
      <c r="G119" s="81" t="n"/>
    </row>
    <row r="120">
      <c r="A120" s="80" t="inlineStr">
        <is>
          <t>QA Count of Closed Tickets</t>
        </is>
      </c>
      <c r="B120" s="81" t="n">
        <v>6</v>
      </c>
      <c r="C120" s="81" t="inlineStr">
        <is>
          <t>Neil Gardner</t>
        </is>
      </c>
      <c r="D120" s="81" t="n">
        <v>2024</v>
      </c>
      <c r="E120" s="81" t="n">
        <v>9</v>
      </c>
      <c r="F120" s="81" t="n">
        <v>19</v>
      </c>
      <c r="G120" s="81" t="n"/>
    </row>
    <row r="121">
      <c r="A121" s="80" t="inlineStr">
        <is>
          <t>QA Avg Days to Close Tickets</t>
        </is>
      </c>
      <c r="B121" s="81" t="n">
        <v>7</v>
      </c>
      <c r="C121" s="81" t="inlineStr">
        <is>
          <t>Neil Gardner</t>
        </is>
      </c>
      <c r="D121" s="81" t="n">
        <v>2024</v>
      </c>
      <c r="E121" s="81" t="n">
        <v>9</v>
      </c>
      <c r="F121" s="81" t="n">
        <v>2.84</v>
      </c>
      <c r="G121" s="81" t="n"/>
    </row>
    <row r="122">
      <c r="A122" s="80" t="inlineStr">
        <is>
          <t>QA Count of Closed Tickets From failed Units</t>
        </is>
      </c>
      <c r="B122" s="81" t="n">
        <v>8</v>
      </c>
      <c r="C122" s="81" t="inlineStr">
        <is>
          <t>Neil Gardner</t>
        </is>
      </c>
      <c r="D122" s="81" t="n">
        <v>2024</v>
      </c>
      <c r="E122" s="81" t="n">
        <v>9</v>
      </c>
      <c r="F122" s="81" t="n">
        <v>0</v>
      </c>
      <c r="G122" s="81" t="n"/>
    </row>
    <row r="123">
      <c r="A123" s="80" t="inlineStr">
        <is>
          <t>QA Avg Days to Close Tickets From failed units</t>
        </is>
      </c>
      <c r="B123" s="81" t="n">
        <v>9</v>
      </c>
      <c r="C123" s="81" t="inlineStr">
        <is>
          <t>Neil Gardner</t>
        </is>
      </c>
      <c r="D123" s="81" t="n">
        <v>2024</v>
      </c>
      <c r="E123" s="81" t="n">
        <v>9</v>
      </c>
      <c r="F123" s="81" t="n">
        <v>0</v>
      </c>
      <c r="G123" s="81" t="n"/>
    </row>
    <row r="124">
      <c r="A124" s="80" t="inlineStr">
        <is>
          <t>QA Count of Minor Missed Questions from failed units</t>
        </is>
      </c>
      <c r="B124" s="81" t="n">
        <v>10</v>
      </c>
      <c r="C124" s="81" t="inlineStr">
        <is>
          <t>Neil Gardner</t>
        </is>
      </c>
      <c r="D124" s="81" t="n">
        <v>2024</v>
      </c>
      <c r="E124" s="81" t="n">
        <v>9</v>
      </c>
      <c r="F124" s="81" t="n">
        <v>0</v>
      </c>
      <c r="G124" s="81" t="n"/>
    </row>
    <row r="125">
      <c r="A125" s="80" t="inlineStr">
        <is>
          <t>QA Count of Major Missed Questions from failed units</t>
        </is>
      </c>
      <c r="B125" s="81" t="n">
        <v>11</v>
      </c>
      <c r="C125" s="81" t="inlineStr">
        <is>
          <t>Neil Gardner</t>
        </is>
      </c>
      <c r="D125" s="81" t="n">
        <v>2024</v>
      </c>
      <c r="E125" s="81" t="n">
        <v>9</v>
      </c>
      <c r="F125" s="81" t="n">
        <v>0</v>
      </c>
      <c r="G125" s="81" t="n"/>
    </row>
    <row r="126">
      <c r="A126" s="80" t="inlineStr">
        <is>
          <t>QA Count of Critical Missed Questions from failed units</t>
        </is>
      </c>
      <c r="B126" s="81" t="n">
        <v>12</v>
      </c>
      <c r="C126" s="81" t="inlineStr">
        <is>
          <t>Neil Gardner</t>
        </is>
      </c>
      <c r="D126" s="81" t="n">
        <v>2024</v>
      </c>
      <c r="E126" s="81" t="n">
        <v>9</v>
      </c>
      <c r="F126" s="81" t="n">
        <v>0</v>
      </c>
      <c r="G126" s="81" t="n"/>
    </row>
    <row r="127">
      <c r="A127" s="80" t="inlineStr">
        <is>
          <t>QA Count of Minor Missed Questions</t>
        </is>
      </c>
      <c r="B127" s="81" t="n">
        <v>13</v>
      </c>
      <c r="C127" s="81" t="inlineStr">
        <is>
          <t>Neil Gardner</t>
        </is>
      </c>
      <c r="D127" s="81" t="n">
        <v>2024</v>
      </c>
      <c r="E127" s="81" t="n">
        <v>9</v>
      </c>
      <c r="F127" s="81" t="n">
        <v>7</v>
      </c>
      <c r="G127" s="81" t="n"/>
    </row>
    <row r="128">
      <c r="A128" s="80" t="inlineStr">
        <is>
          <t>QA Count of Major Missed Questions</t>
        </is>
      </c>
      <c r="B128" s="81" t="n">
        <v>14</v>
      </c>
      <c r="C128" s="81" t="inlineStr">
        <is>
          <t>Neil Gardner</t>
        </is>
      </c>
      <c r="D128" s="81" t="n">
        <v>2024</v>
      </c>
      <c r="E128" s="81" t="n">
        <v>9</v>
      </c>
      <c r="F128" s="81" t="n">
        <v>3</v>
      </c>
      <c r="G128" s="81" t="n"/>
    </row>
    <row r="129">
      <c r="A129" s="80" t="inlineStr">
        <is>
          <t>QA Count of Critical Missed Questions</t>
        </is>
      </c>
      <c r="B129" s="81" t="n">
        <v>15</v>
      </c>
      <c r="C129" s="81" t="inlineStr">
        <is>
          <t>Neil Gardner</t>
        </is>
      </c>
      <c r="D129" s="81" t="n">
        <v>2024</v>
      </c>
      <c r="E129" s="81" t="n">
        <v>9</v>
      </c>
      <c r="F129" s="81" t="n">
        <v>7</v>
      </c>
      <c r="G129" s="81" t="n"/>
    </row>
    <row r="130">
      <c r="A130" s="80" t="inlineStr">
        <is>
          <t>QA Count of Open Tickets</t>
        </is>
      </c>
      <c r="B130" s="81" t="n">
        <v>16</v>
      </c>
      <c r="C130" s="81" t="inlineStr">
        <is>
          <t>Neil Gardner</t>
        </is>
      </c>
      <c r="D130" s="81" t="n">
        <v>2024</v>
      </c>
      <c r="E130" s="81" t="n">
        <v>9</v>
      </c>
      <c r="F130" s="81" t="n">
        <v>0</v>
      </c>
      <c r="G130" s="81" t="n"/>
    </row>
    <row r="131">
      <c r="A131" s="80" t="inlineStr">
        <is>
          <t>VOC Response Count</t>
        </is>
      </c>
      <c r="B131" s="81" t="n">
        <v>17</v>
      </c>
      <c r="C131" s="81" t="inlineStr">
        <is>
          <t>Neil Gardner</t>
        </is>
      </c>
      <c r="D131" s="81" t="n">
        <v>2024</v>
      </c>
      <c r="E131" s="81" t="n">
        <v>9</v>
      </c>
      <c r="F131" s="81" t="n">
        <v>460</v>
      </c>
      <c r="G131" s="81" t="n"/>
    </row>
    <row r="132">
      <c r="A132" s="80" t="inlineStr">
        <is>
          <t>Comments to Open Ended Questions</t>
        </is>
      </c>
      <c r="B132" s="81" t="n">
        <v>18</v>
      </c>
      <c r="C132" s="81" t="inlineStr">
        <is>
          <t>Neil Gardner</t>
        </is>
      </c>
      <c r="D132" s="81" t="n">
        <v>2024</v>
      </c>
      <c r="E132" s="81" t="n">
        <v>9</v>
      </c>
      <c r="F132" s="81" t="n">
        <v>195</v>
      </c>
      <c r="G132" s="81" t="n"/>
    </row>
    <row r="133">
      <c r="A133" s="80" t="inlineStr">
        <is>
          <t>VOC Count of Positive Comments</t>
        </is>
      </c>
      <c r="B133" s="81" t="n">
        <v>19</v>
      </c>
      <c r="C133" s="81" t="inlineStr">
        <is>
          <t>Neil Gardner</t>
        </is>
      </c>
      <c r="D133" s="81" t="n">
        <v>2024</v>
      </c>
      <c r="E133" s="81" t="n">
        <v>9</v>
      </c>
      <c r="F133" s="81" t="n">
        <v>38</v>
      </c>
      <c r="G133" s="81" t="n"/>
    </row>
    <row r="134">
      <c r="A134" s="80" t="inlineStr">
        <is>
          <t>VOC Count of Negative Comments</t>
        </is>
      </c>
      <c r="B134" s="81" t="n">
        <v>20</v>
      </c>
      <c r="C134" s="81" t="inlineStr">
        <is>
          <t>Neil Gardner</t>
        </is>
      </c>
      <c r="D134" s="81" t="n">
        <v>2024</v>
      </c>
      <c r="E134" s="81" t="n">
        <v>9</v>
      </c>
      <c r="F134" s="81" t="n">
        <v>105</v>
      </c>
      <c r="G134" s="81" t="n"/>
    </row>
    <row r="135">
      <c r="A135" s="80" t="inlineStr">
        <is>
          <t>VOC Count of Neutral Comments</t>
        </is>
      </c>
      <c r="B135" s="81" t="n">
        <v>21</v>
      </c>
      <c r="C135" s="81" t="inlineStr">
        <is>
          <t>Neil Gardner</t>
        </is>
      </c>
      <c r="D135" s="81" t="n">
        <v>2024</v>
      </c>
      <c r="E135" s="81" t="n">
        <v>9</v>
      </c>
      <c r="F135" s="81" t="n">
        <v>52</v>
      </c>
      <c r="G135" s="81" t="n"/>
    </row>
    <row r="136">
      <c r="A136" s="80" t="inlineStr">
        <is>
          <t>VOC Percentage of Positive Comments</t>
        </is>
      </c>
      <c r="B136" s="81" t="n">
        <v>22</v>
      </c>
      <c r="C136" s="81" t="inlineStr">
        <is>
          <t>Neil Gardner</t>
        </is>
      </c>
      <c r="D136" s="81" t="n">
        <v>2024</v>
      </c>
      <c r="E136" s="81" t="n">
        <v>9</v>
      </c>
      <c r="F136" s="81" t="n">
        <v>0.194872</v>
      </c>
      <c r="G136" s="81" t="n"/>
    </row>
    <row r="137">
      <c r="A137" s="80" t="inlineStr">
        <is>
          <t>VOC Percentage of Negative Comments</t>
        </is>
      </c>
      <c r="B137" s="81" t="n">
        <v>23</v>
      </c>
      <c r="C137" s="81" t="inlineStr">
        <is>
          <t>Neil Gardner</t>
        </is>
      </c>
      <c r="D137" s="81" t="n">
        <v>2024</v>
      </c>
      <c r="E137" s="81" t="n">
        <v>9</v>
      </c>
      <c r="F137" s="81" t="n">
        <v>0.538462</v>
      </c>
      <c r="G137" s="81" t="n"/>
    </row>
    <row r="138">
      <c r="A138" s="80" t="inlineStr">
        <is>
          <t>VOC Percentage of Neutral Comments</t>
        </is>
      </c>
      <c r="B138" s="81" t="n">
        <v>24</v>
      </c>
      <c r="C138" s="81" t="inlineStr">
        <is>
          <t>Neil Gardner</t>
        </is>
      </c>
      <c r="D138" s="81" t="n">
        <v>2024</v>
      </c>
      <c r="E138" s="81" t="n">
        <v>9</v>
      </c>
      <c r="F138" s="81" t="n">
        <v>0.266667</v>
      </c>
      <c r="G138" s="81" t="n"/>
    </row>
    <row r="139">
      <c r="A139" s="80" t="inlineStr">
        <is>
          <t>Top Categories Driving Negaive Comments - Rank 1</t>
        </is>
      </c>
      <c r="B139" s="81" t="n">
        <v>25</v>
      </c>
      <c r="C139" s="81" t="inlineStr">
        <is>
          <t>Neil Gardner</t>
        </is>
      </c>
      <c r="D139" s="81" t="n">
        <v>2024</v>
      </c>
      <c r="E139" s="81" t="n">
        <v>9</v>
      </c>
      <c r="F139" s="81" t="n">
        <v>76</v>
      </c>
      <c r="G139" s="81" t="inlineStr">
        <is>
          <t>Facilities</t>
        </is>
      </c>
    </row>
    <row r="140">
      <c r="A140" s="80" t="inlineStr">
        <is>
          <t>Top Categories Driving Negaive Comments - Rank 2</t>
        </is>
      </c>
      <c r="B140" s="81" t="n">
        <v>26</v>
      </c>
      <c r="C140" s="81" t="inlineStr">
        <is>
          <t>Neil Gardner</t>
        </is>
      </c>
      <c r="D140" s="81" t="n">
        <v>2024</v>
      </c>
      <c r="E140" s="81" t="n">
        <v>9</v>
      </c>
      <c r="F140" s="81" t="n">
        <v>57</v>
      </c>
      <c r="G140" s="81" t="inlineStr">
        <is>
          <t>Customer Service</t>
        </is>
      </c>
    </row>
    <row r="141">
      <c r="A141" s="80" t="inlineStr">
        <is>
          <t>Top Categories Driving Negaive Comments - Rank 3</t>
        </is>
      </c>
      <c r="B141" s="81" t="n">
        <v>27</v>
      </c>
      <c r="C141" s="81" t="inlineStr">
        <is>
          <t>Neil Gardner</t>
        </is>
      </c>
      <c r="D141" s="81" t="n">
        <v>2024</v>
      </c>
      <c r="E141" s="81" t="n">
        <v>9</v>
      </c>
      <c r="F141" s="81" t="n">
        <v>18</v>
      </c>
      <c r="G141" s="81" t="inlineStr">
        <is>
          <t>Not Using Dining Services</t>
        </is>
      </c>
    </row>
    <row r="142">
      <c r="A142" s="80" t="inlineStr">
        <is>
          <t>VOC Count of units with less than 10 Responses</t>
        </is>
      </c>
      <c r="B142" s="81" t="n">
        <v>28</v>
      </c>
      <c r="C142" s="81" t="inlineStr">
        <is>
          <t>Neil Gardner</t>
        </is>
      </c>
      <c r="D142" s="81" t="n">
        <v>2024</v>
      </c>
      <c r="E142" s="81" t="n">
        <v>9</v>
      </c>
      <c r="F142" s="81" t="n">
        <v>89</v>
      </c>
      <c r="G142" s="81" t="n"/>
    </row>
    <row r="143">
      <c r="A143" s="80" t="inlineStr">
        <is>
          <t>VOC Percentage of units with less than 10 Responses</t>
        </is>
      </c>
      <c r="B143" s="81" t="n">
        <v>29</v>
      </c>
      <c r="C143" s="81" t="inlineStr">
        <is>
          <t>Neil Gardner</t>
        </is>
      </c>
      <c r="D143" s="81" t="n">
        <v>2024</v>
      </c>
      <c r="E143" s="81" t="n">
        <v>9</v>
      </c>
      <c r="F143" s="81" t="n">
        <v>0.88</v>
      </c>
      <c r="G143" s="81" t="n"/>
    </row>
    <row r="144">
      <c r="A144" s="80" t="inlineStr">
        <is>
          <t xml:space="preserve">AI Count of Identified Comments with Foreign Objects </t>
        </is>
      </c>
      <c r="B144" s="81" t="n">
        <v>30</v>
      </c>
      <c r="C144" s="81" t="inlineStr">
        <is>
          <t>Neil Gardner</t>
        </is>
      </c>
      <c r="D144" s="81" t="n">
        <v>2024</v>
      </c>
      <c r="E144" s="81" t="n">
        <v>9</v>
      </c>
      <c r="F144" s="81" t="n">
        <v>0</v>
      </c>
      <c r="G144" s="81" t="n"/>
    </row>
    <row r="145">
      <c r="A145" s="80" t="inlineStr">
        <is>
          <t>AI/VOC Avg CSAT of Accounts With Foreign Objects In Food</t>
        </is>
      </c>
      <c r="B145" s="81" t="n">
        <v>31</v>
      </c>
      <c r="C145" s="81" t="inlineStr">
        <is>
          <t>Neil Gardner</t>
        </is>
      </c>
      <c r="D145" s="81" t="n">
        <v>2024</v>
      </c>
      <c r="E145" s="81" t="n">
        <v>9</v>
      </c>
      <c r="F145" s="81" t="inlineStr">
        <is>
          <t>N/A</t>
        </is>
      </c>
      <c r="G145" s="81" t="n"/>
    </row>
    <row r="146">
      <c r="A146" s="7" t="inlineStr">
        <is>
          <t>Origami + Red Phone Count of Foreign objects in Food</t>
        </is>
      </c>
      <c r="B146" s="82" t="n">
        <v>32</v>
      </c>
      <c r="C146" s="82" t="inlineStr">
        <is>
          <t>Neil Gardner</t>
        </is>
      </c>
      <c r="D146" s="82" t="n">
        <v>2024</v>
      </c>
      <c r="E146" s="82" t="n">
        <v>9</v>
      </c>
      <c r="F146" s="82" t="n">
        <v>30</v>
      </c>
      <c r="G146" s="82" t="n"/>
    </row>
    <row r="147">
      <c r="A147" s="7" t="inlineStr">
        <is>
          <t>Origami Count of Foreign objects in Food</t>
        </is>
      </c>
      <c r="B147" s="82" t="n">
        <v>33</v>
      </c>
      <c r="C147" s="82" t="inlineStr">
        <is>
          <t>Neil Gardner</t>
        </is>
      </c>
      <c r="D147" s="82" t="n">
        <v>2024</v>
      </c>
      <c r="E147" s="82" t="n">
        <v>9</v>
      </c>
      <c r="F147" s="82" t="n">
        <v>0</v>
      </c>
      <c r="G147" s="82" t="inlineStr">
        <is>
          <t>Origami</t>
        </is>
      </c>
    </row>
    <row r="148">
      <c r="A148" s="7" t="inlineStr">
        <is>
          <t>Red Phone Count of Foreign objects in Food</t>
        </is>
      </c>
      <c r="B148" s="82" t="n">
        <v>34</v>
      </c>
      <c r="C148" s="82" t="inlineStr">
        <is>
          <t>Neil Gardner</t>
        </is>
      </c>
      <c r="D148" s="82" t="n">
        <v>2024</v>
      </c>
      <c r="E148" s="82" t="n">
        <v>9</v>
      </c>
      <c r="F148" s="82" t="n">
        <v>0</v>
      </c>
      <c r="G148" s="82" t="inlineStr">
        <is>
          <t>Red Phone</t>
        </is>
      </c>
    </row>
    <row r="149">
      <c r="A149" s="7" t="inlineStr">
        <is>
          <t>Origami Top Types of Foreign objects in Food - Rank 1</t>
        </is>
      </c>
      <c r="B149" s="82" t="n">
        <v>35</v>
      </c>
      <c r="C149" s="82" t="inlineStr">
        <is>
          <t>Neil Gardner</t>
        </is>
      </c>
      <c r="D149" s="82" t="n">
        <v>2024</v>
      </c>
      <c r="E149" s="82" t="n">
        <v>9</v>
      </c>
      <c r="F149" s="82" t="n">
        <v>5</v>
      </c>
      <c r="G149" s="33" t="inlineStr">
        <is>
          <t>Plastic</t>
        </is>
      </c>
    </row>
    <row r="150">
      <c r="A150" s="7" t="inlineStr">
        <is>
          <t>Origami Top Types of Foreign objects in Food - Rank 2</t>
        </is>
      </c>
      <c r="B150" s="82" t="n">
        <v>36</v>
      </c>
      <c r="C150" s="82" t="inlineStr">
        <is>
          <t>Neil Gardner</t>
        </is>
      </c>
      <c r="D150" s="82" t="n">
        <v>2024</v>
      </c>
      <c r="E150" s="82" t="n">
        <v>9</v>
      </c>
      <c r="F150" s="82" t="n">
        <v>5</v>
      </c>
      <c r="G150" s="33" t="inlineStr">
        <is>
          <t>Metal</t>
        </is>
      </c>
    </row>
    <row r="151">
      <c r="A151" s="7" t="inlineStr">
        <is>
          <t>Origami Top Types of Foreign objects in Food - Rank 3</t>
        </is>
      </c>
      <c r="B151" s="82" t="n">
        <v>37</v>
      </c>
      <c r="C151" s="82" t="inlineStr">
        <is>
          <t>Neil Gardner</t>
        </is>
      </c>
      <c r="D151" s="82" t="n">
        <v>2024</v>
      </c>
      <c r="E151" s="82" t="n">
        <v>9</v>
      </c>
      <c r="F151" s="82" t="n">
        <v>5</v>
      </c>
      <c r="G151" s="33" t="inlineStr">
        <is>
          <t>Insect</t>
        </is>
      </c>
    </row>
    <row r="152">
      <c r="A152" s="7" t="inlineStr">
        <is>
          <t>Origami Top Types of Foreign objects in Food - Rank 4</t>
        </is>
      </c>
      <c r="B152" s="82" t="n">
        <v>38</v>
      </c>
      <c r="C152" s="82" t="inlineStr">
        <is>
          <t>Neil Gardner</t>
        </is>
      </c>
      <c r="D152" s="82" t="n">
        <v>2024</v>
      </c>
      <c r="E152" s="82" t="n">
        <v>9</v>
      </c>
      <c r="F152" s="82" t="n">
        <v>5</v>
      </c>
      <c r="G152" s="33" t="inlineStr">
        <is>
          <t>Hair</t>
        </is>
      </c>
    </row>
    <row r="153">
      <c r="A153" s="7" t="inlineStr">
        <is>
          <t>Origami Top Types of Foreign objects in Food - Rank 5</t>
        </is>
      </c>
      <c r="B153" s="82" t="n">
        <v>39</v>
      </c>
      <c r="C153" s="82" t="inlineStr">
        <is>
          <t>Neil Gardner</t>
        </is>
      </c>
      <c r="D153" s="82" t="n">
        <v>2024</v>
      </c>
      <c r="E153" s="82" t="n">
        <v>9</v>
      </c>
      <c r="F153" s="82" t="n">
        <v>5</v>
      </c>
      <c r="G153" s="33" t="inlineStr">
        <is>
          <t>Glass</t>
        </is>
      </c>
    </row>
    <row r="154">
      <c r="A154" s="7" t="inlineStr">
        <is>
          <t>Red Phone Top Types of Foreign objects in Food - Rank 1</t>
        </is>
      </c>
      <c r="B154" s="82" t="n">
        <v>40</v>
      </c>
      <c r="C154" s="82" t="inlineStr">
        <is>
          <t>Neil Gardner</t>
        </is>
      </c>
      <c r="D154" s="82" t="n">
        <v>2024</v>
      </c>
      <c r="E154" s="82" t="n">
        <v>9</v>
      </c>
      <c r="F154" s="82" t="n"/>
    </row>
    <row r="155">
      <c r="A155" s="7" t="inlineStr">
        <is>
          <t>Red Phone Top Types of Foreign objects in Food - Rank 2</t>
        </is>
      </c>
      <c r="B155" s="82" t="n">
        <v>41</v>
      </c>
      <c r="C155" s="82" t="inlineStr">
        <is>
          <t>Neil Gardner</t>
        </is>
      </c>
      <c r="D155" s="82" t="n">
        <v>2024</v>
      </c>
      <c r="E155" s="82" t="n">
        <v>9</v>
      </c>
      <c r="F155" s="82" t="n"/>
    </row>
    <row r="156">
      <c r="A156" s="7" t="inlineStr">
        <is>
          <t>Red Phone Top Types of Foreign objects in Food - Rank 3</t>
        </is>
      </c>
      <c r="B156" s="82" t="n">
        <v>42</v>
      </c>
      <c r="C156" s="82" t="inlineStr">
        <is>
          <t>Neil Gardner</t>
        </is>
      </c>
      <c r="D156" s="82" t="n">
        <v>2024</v>
      </c>
      <c r="E156" s="82" t="n">
        <v>9</v>
      </c>
      <c r="F156" s="82" t="n"/>
    </row>
    <row r="157">
      <c r="A157" s="7" t="inlineStr">
        <is>
          <t>Red Phone Top Types of Foreign objects in Food - Rank 4</t>
        </is>
      </c>
      <c r="B157" s="82" t="n">
        <v>43</v>
      </c>
      <c r="C157" s="82" t="inlineStr">
        <is>
          <t>Neil Gardner</t>
        </is>
      </c>
      <c r="D157" s="82" t="n">
        <v>2024</v>
      </c>
      <c r="E157" s="82" t="n">
        <v>9</v>
      </c>
      <c r="F157" s="82" t="n"/>
    </row>
    <row r="158">
      <c r="A158" s="7" t="inlineStr">
        <is>
          <t>Red Phone Top Types of Foreign objects in Food - Rank 5</t>
        </is>
      </c>
      <c r="B158" s="82" t="n">
        <v>44</v>
      </c>
      <c r="C158" s="82" t="inlineStr">
        <is>
          <t>Neil Gardner</t>
        </is>
      </c>
      <c r="D158" s="82" t="n">
        <v>2024</v>
      </c>
      <c r="E158" s="82" t="n">
        <v>9</v>
      </c>
      <c r="F158" s="82" t="n"/>
    </row>
    <row r="159">
      <c r="A159" s="7" t="inlineStr">
        <is>
          <t>Origami Top Locations of Foreign objects in Food - Rank 1</t>
        </is>
      </c>
      <c r="B159" s="82" t="n">
        <v>45</v>
      </c>
      <c r="C159" s="82" t="inlineStr">
        <is>
          <t>Neil Gardner</t>
        </is>
      </c>
      <c r="D159" s="82" t="n">
        <v>2024</v>
      </c>
      <c r="E159" s="82" t="n">
        <v>9</v>
      </c>
      <c r="F159" s="82" t="n">
        <v>4</v>
      </c>
      <c r="G159" s="33" t="inlineStr">
        <is>
          <t>Salad Bar</t>
        </is>
      </c>
    </row>
    <row r="160">
      <c r="A160" s="7" t="inlineStr">
        <is>
          <t>Origami Top Locations of Foreign objects in Food - Rank 2</t>
        </is>
      </c>
      <c r="B160" s="82" t="n">
        <v>46</v>
      </c>
      <c r="C160" s="82" t="inlineStr">
        <is>
          <t>Neil Gardner</t>
        </is>
      </c>
      <c r="D160" s="82" t="n">
        <v>2024</v>
      </c>
      <c r="E160" s="82" t="n">
        <v>9</v>
      </c>
      <c r="F160" s="82" t="n">
        <v>4</v>
      </c>
      <c r="G160" s="33" t="inlineStr">
        <is>
          <t>Soup</t>
        </is>
      </c>
    </row>
    <row r="161">
      <c r="A161" s="7" t="inlineStr">
        <is>
          <t>Origami Top Locations of Foreign objects in Food - Rank 3</t>
        </is>
      </c>
      <c r="B161" s="82" t="n">
        <v>47</v>
      </c>
      <c r="C161" s="82" t="inlineStr">
        <is>
          <t>Neil Gardner</t>
        </is>
      </c>
      <c r="D161" s="82" t="n">
        <v>2024</v>
      </c>
      <c r="E161" s="82" t="n">
        <v>9</v>
      </c>
      <c r="F161" s="82" t="n">
        <v>4</v>
      </c>
      <c r="G161" s="33" t="inlineStr">
        <is>
          <t>Meat</t>
        </is>
      </c>
    </row>
    <row r="162">
      <c r="A162" s="7" t="inlineStr">
        <is>
          <t>Origami Top Locations of Foreign objects in Food - Rank 4</t>
        </is>
      </c>
      <c r="B162" s="82" t="n">
        <v>48</v>
      </c>
      <c r="C162" s="82" t="inlineStr">
        <is>
          <t>Neil Gardner</t>
        </is>
      </c>
      <c r="D162" s="82" t="n">
        <v>2024</v>
      </c>
      <c r="E162" s="82" t="n">
        <v>9</v>
      </c>
      <c r="F162" s="82" t="n">
        <v>4</v>
      </c>
      <c r="G162" s="33" t="inlineStr">
        <is>
          <t>Pasta</t>
        </is>
      </c>
    </row>
    <row r="163">
      <c r="A163" s="7" t="inlineStr">
        <is>
          <t>Origami Top Locations of Foreign objects in Food - Rank 5</t>
        </is>
      </c>
      <c r="B163" s="82" t="n">
        <v>49</v>
      </c>
      <c r="C163" s="82" t="inlineStr">
        <is>
          <t>Neil Gardner</t>
        </is>
      </c>
      <c r="D163" s="82" t="n">
        <v>2024</v>
      </c>
      <c r="E163" s="82" t="n">
        <v>9</v>
      </c>
      <c r="F163" s="82" t="n">
        <v>4</v>
      </c>
      <c r="G163" s="33" t="inlineStr">
        <is>
          <t>Sandwich</t>
        </is>
      </c>
    </row>
    <row r="164">
      <c r="A164" s="7" t="inlineStr">
        <is>
          <t>Red Phone Top Locations of Foreign objects in Food - Rank 1</t>
        </is>
      </c>
      <c r="B164" s="82" t="n">
        <v>50</v>
      </c>
      <c r="C164" s="82" t="inlineStr">
        <is>
          <t>Neil Gardner</t>
        </is>
      </c>
      <c r="D164" s="82" t="n">
        <v>2024</v>
      </c>
      <c r="E164" s="82" t="n">
        <v>9</v>
      </c>
      <c r="F164" s="82" t="n"/>
    </row>
    <row r="165">
      <c r="A165" s="7" t="inlineStr">
        <is>
          <t>Red Phone Top Locations of Foreign objects in Food - Rank 2</t>
        </is>
      </c>
      <c r="B165" s="82" t="n">
        <v>51</v>
      </c>
      <c r="C165" s="82" t="inlineStr">
        <is>
          <t>Neil Gardner</t>
        </is>
      </c>
      <c r="D165" s="82" t="n">
        <v>2024</v>
      </c>
      <c r="E165" s="82" t="n">
        <v>9</v>
      </c>
      <c r="F165" s="82" t="n"/>
    </row>
    <row r="166">
      <c r="A166" s="7" t="inlineStr">
        <is>
          <t>Red Phone Top Locations of Foreign objects in Food - Rank 3</t>
        </is>
      </c>
      <c r="B166" s="82" t="n">
        <v>52</v>
      </c>
      <c r="C166" s="82" t="inlineStr">
        <is>
          <t>Neil Gardner</t>
        </is>
      </c>
      <c r="D166" s="82" t="n">
        <v>2024</v>
      </c>
      <c r="E166" s="82" t="n">
        <v>9</v>
      </c>
      <c r="F166" s="82" t="n"/>
    </row>
    <row r="167">
      <c r="A167" s="7" t="inlineStr">
        <is>
          <t>Red Phone Top Locations of Foreign objects in Food - Rank 4</t>
        </is>
      </c>
      <c r="B167" s="82" t="n">
        <v>53</v>
      </c>
      <c r="C167" s="82" t="inlineStr">
        <is>
          <t>Neil Gardner</t>
        </is>
      </c>
      <c r="D167" s="82" t="n">
        <v>2024</v>
      </c>
      <c r="E167" s="82" t="n">
        <v>9</v>
      </c>
      <c r="F167" s="82" t="n"/>
    </row>
    <row r="168" ht="15" customHeight="1" thickBot="1">
      <c r="A168" s="83" t="inlineStr">
        <is>
          <t>Red Phone Top Locations of Foreign objects in Food - Rank 5</t>
        </is>
      </c>
      <c r="B168" s="84" t="n">
        <v>54</v>
      </c>
      <c r="C168" s="84" t="inlineStr">
        <is>
          <t>Neil Gardner</t>
        </is>
      </c>
      <c r="D168" s="84" t="n">
        <v>2024</v>
      </c>
      <c r="E168" s="84" t="n">
        <v>9</v>
      </c>
      <c r="F168" s="84" t="n"/>
      <c r="G168" s="85" t="n"/>
    </row>
    <row r="169">
      <c r="A169" s="80" t="inlineStr">
        <is>
          <t>QA Audit Count</t>
        </is>
      </c>
      <c r="B169" s="81" t="n">
        <v>1</v>
      </c>
      <c r="C169" s="81" t="inlineStr">
        <is>
          <t>Peter Soguero</t>
        </is>
      </c>
      <c r="D169" s="81" t="n">
        <v>2024</v>
      </c>
      <c r="E169" s="81" t="n">
        <v>9</v>
      </c>
      <c r="F169" s="81" t="n">
        <v>29</v>
      </c>
      <c r="G169" s="81" t="n"/>
    </row>
    <row r="170">
      <c r="A170" s="80" t="inlineStr">
        <is>
          <t>QA Unit Participation Count</t>
        </is>
      </c>
      <c r="B170" s="81" t="n">
        <v>2</v>
      </c>
      <c r="C170" s="81" t="inlineStr">
        <is>
          <t>Peter Soguero</t>
        </is>
      </c>
      <c r="D170" s="81" t="n">
        <v>2024</v>
      </c>
      <c r="E170" s="81" t="n">
        <v>9</v>
      </c>
      <c r="F170" s="81" t="n">
        <v>26</v>
      </c>
      <c r="G170" s="81" t="n"/>
    </row>
    <row r="171">
      <c r="A171" s="80" t="inlineStr">
        <is>
          <t>QA Avg Audit Score</t>
        </is>
      </c>
      <c r="B171" s="81" t="n">
        <v>3</v>
      </c>
      <c r="C171" s="81" t="inlineStr">
        <is>
          <t>Peter Soguero</t>
        </is>
      </c>
      <c r="D171" s="81" t="n">
        <v>2024</v>
      </c>
      <c r="E171" s="81" t="n">
        <v>9</v>
      </c>
      <c r="F171" s="81" t="n">
        <v>94.58</v>
      </c>
      <c r="G171" s="81" t="n"/>
    </row>
    <row r="172">
      <c r="A172" s="80" t="inlineStr">
        <is>
          <t>QA Count of Failed Audits</t>
        </is>
      </c>
      <c r="B172" s="81" t="n">
        <v>4</v>
      </c>
      <c r="C172" s="81" t="inlineStr">
        <is>
          <t>Peter Soguero</t>
        </is>
      </c>
      <c r="D172" s="81" t="n">
        <v>2024</v>
      </c>
      <c r="E172" s="81" t="n">
        <v>9</v>
      </c>
      <c r="F172" s="81" t="n">
        <v>3</v>
      </c>
      <c r="G172" s="81" t="n"/>
    </row>
    <row r="173">
      <c r="A173" s="80" t="inlineStr">
        <is>
          <t>QA Percentage of Failed Audits</t>
        </is>
      </c>
      <c r="B173" s="81" t="n">
        <v>5</v>
      </c>
      <c r="C173" s="81" t="inlineStr">
        <is>
          <t>Peter Soguero</t>
        </is>
      </c>
      <c r="D173" s="81" t="n">
        <v>2024</v>
      </c>
      <c r="E173" s="81" t="n">
        <v>9</v>
      </c>
      <c r="F173" s="81" t="n">
        <v>0.1</v>
      </c>
      <c r="G173" s="81" t="n"/>
    </row>
    <row r="174">
      <c r="A174" s="80" t="inlineStr">
        <is>
          <t>QA Count of Closed Tickets</t>
        </is>
      </c>
      <c r="B174" s="81" t="n">
        <v>6</v>
      </c>
      <c r="C174" s="81" t="inlineStr">
        <is>
          <t>Peter Soguero</t>
        </is>
      </c>
      <c r="D174" s="81" t="n">
        <v>2024</v>
      </c>
      <c r="E174" s="81" t="n">
        <v>9</v>
      </c>
      <c r="F174" s="81" t="n">
        <v>113</v>
      </c>
      <c r="G174" s="81" t="n"/>
    </row>
    <row r="175">
      <c r="A175" s="80" t="inlineStr">
        <is>
          <t>QA Avg Days to Close Tickets</t>
        </is>
      </c>
      <c r="B175" s="81" t="n">
        <v>7</v>
      </c>
      <c r="C175" s="81" t="inlineStr">
        <is>
          <t>Peter Soguero</t>
        </is>
      </c>
      <c r="D175" s="81" t="n">
        <v>2024</v>
      </c>
      <c r="E175" s="81" t="n">
        <v>9</v>
      </c>
      <c r="F175" s="81" t="n">
        <v>2.38</v>
      </c>
      <c r="G175" s="81" t="n"/>
    </row>
    <row r="176">
      <c r="A176" s="80" t="inlineStr">
        <is>
          <t>QA Count of Closed Tickets From failed Units</t>
        </is>
      </c>
      <c r="B176" s="81" t="n">
        <v>8</v>
      </c>
      <c r="C176" s="81" t="inlineStr">
        <is>
          <t>Peter Soguero</t>
        </is>
      </c>
      <c r="D176" s="81" t="n">
        <v>2024</v>
      </c>
      <c r="E176" s="81" t="n">
        <v>9</v>
      </c>
      <c r="F176" s="81" t="n">
        <v>30</v>
      </c>
      <c r="G176" s="81" t="n"/>
    </row>
    <row r="177">
      <c r="A177" s="80" t="inlineStr">
        <is>
          <t>QA Avg Days to Close Tickets From failed units</t>
        </is>
      </c>
      <c r="B177" s="81" t="n">
        <v>9</v>
      </c>
      <c r="C177" s="81" t="inlineStr">
        <is>
          <t>Peter Soguero</t>
        </is>
      </c>
      <c r="D177" s="81" t="n">
        <v>2024</v>
      </c>
      <c r="E177" s="81" t="n">
        <v>9</v>
      </c>
      <c r="F177" s="81" t="n">
        <v>1.85</v>
      </c>
      <c r="G177" s="81" t="n"/>
    </row>
    <row r="178">
      <c r="A178" s="80" t="inlineStr">
        <is>
          <t>QA Count of Minor Missed Questions from failed units</t>
        </is>
      </c>
      <c r="B178" s="81" t="n">
        <v>10</v>
      </c>
      <c r="C178" s="81" t="inlineStr">
        <is>
          <t>Peter Soguero</t>
        </is>
      </c>
      <c r="D178" s="81" t="n">
        <v>2024</v>
      </c>
      <c r="E178" s="81" t="n">
        <v>9</v>
      </c>
      <c r="F178" s="81" t="n">
        <v>9</v>
      </c>
      <c r="G178" s="81" t="n"/>
    </row>
    <row r="179">
      <c r="A179" s="80" t="inlineStr">
        <is>
          <t>QA Count of Major Missed Questions from failed units</t>
        </is>
      </c>
      <c r="B179" s="81" t="n">
        <v>11</v>
      </c>
      <c r="C179" s="81" t="inlineStr">
        <is>
          <t>Peter Soguero</t>
        </is>
      </c>
      <c r="D179" s="81" t="n">
        <v>2024</v>
      </c>
      <c r="E179" s="81" t="n">
        <v>9</v>
      </c>
      <c r="F179" s="81" t="n">
        <v>3</v>
      </c>
      <c r="G179" s="81" t="n"/>
    </row>
    <row r="180">
      <c r="A180" s="80" t="inlineStr">
        <is>
          <t>QA Count of Critical Missed Questions from failed units</t>
        </is>
      </c>
      <c r="B180" s="81" t="n">
        <v>12</v>
      </c>
      <c r="C180" s="81" t="inlineStr">
        <is>
          <t>Peter Soguero</t>
        </is>
      </c>
      <c r="D180" s="81" t="n">
        <v>2024</v>
      </c>
      <c r="E180" s="81" t="n">
        <v>9</v>
      </c>
      <c r="F180" s="81" t="n">
        <v>14</v>
      </c>
      <c r="G180" s="81" t="n"/>
    </row>
    <row r="181">
      <c r="A181" s="80" t="inlineStr">
        <is>
          <t>QA Count of Minor Missed Questions</t>
        </is>
      </c>
      <c r="B181" s="81" t="n">
        <v>13</v>
      </c>
      <c r="C181" s="81" t="inlineStr">
        <is>
          <t>Peter Soguero</t>
        </is>
      </c>
      <c r="D181" s="81" t="n">
        <v>2024</v>
      </c>
      <c r="E181" s="81" t="n">
        <v>9</v>
      </c>
      <c r="F181" s="81" t="n">
        <v>74</v>
      </c>
      <c r="G181" s="81" t="n"/>
    </row>
    <row r="182">
      <c r="A182" s="80" t="inlineStr">
        <is>
          <t>QA Count of Major Missed Questions</t>
        </is>
      </c>
      <c r="B182" s="81" t="n">
        <v>14</v>
      </c>
      <c r="C182" s="81" t="inlineStr">
        <is>
          <t>Peter Soguero</t>
        </is>
      </c>
      <c r="D182" s="81" t="n">
        <v>2024</v>
      </c>
      <c r="E182" s="81" t="n">
        <v>9</v>
      </c>
      <c r="F182" s="81" t="n">
        <v>10</v>
      </c>
      <c r="G182" s="81" t="n"/>
    </row>
    <row r="183">
      <c r="A183" s="80" t="inlineStr">
        <is>
          <t>QA Count of Critical Missed Questions</t>
        </is>
      </c>
      <c r="B183" s="81" t="n">
        <v>15</v>
      </c>
      <c r="C183" s="81" t="inlineStr">
        <is>
          <t>Peter Soguero</t>
        </is>
      </c>
      <c r="D183" s="81" t="n">
        <v>2024</v>
      </c>
      <c r="E183" s="81" t="n">
        <v>9</v>
      </c>
      <c r="F183" s="81" t="n">
        <v>43</v>
      </c>
      <c r="G183" s="81" t="n"/>
    </row>
    <row r="184">
      <c r="A184" s="80" t="inlineStr">
        <is>
          <t>QA Count of Open Tickets</t>
        </is>
      </c>
      <c r="B184" s="81" t="n">
        <v>16</v>
      </c>
      <c r="C184" s="81" t="inlineStr">
        <is>
          <t>Peter Soguero</t>
        </is>
      </c>
      <c r="D184" s="81" t="n">
        <v>2024</v>
      </c>
      <c r="E184" s="81" t="n">
        <v>9</v>
      </c>
      <c r="F184" s="81" t="n">
        <v>0</v>
      </c>
      <c r="G184" s="81" t="n"/>
    </row>
    <row r="185">
      <c r="A185" s="80" t="inlineStr">
        <is>
          <t>VOC Response Count</t>
        </is>
      </c>
      <c r="B185" s="81" t="n">
        <v>17</v>
      </c>
      <c r="C185" s="81" t="inlineStr">
        <is>
          <t>Peter Soguero</t>
        </is>
      </c>
      <c r="D185" s="81" t="n">
        <v>2024</v>
      </c>
      <c r="E185" s="81" t="n">
        <v>9</v>
      </c>
      <c r="F185" s="81" t="n">
        <v>459</v>
      </c>
      <c r="G185" s="81" t="n"/>
    </row>
    <row r="186">
      <c r="A186" s="80" t="inlineStr">
        <is>
          <t>Comments to Open Ended Questions</t>
        </is>
      </c>
      <c r="B186" s="81" t="n">
        <v>18</v>
      </c>
      <c r="C186" s="81" t="inlineStr">
        <is>
          <t>Peter Soguero</t>
        </is>
      </c>
      <c r="D186" s="81" t="n">
        <v>2024</v>
      </c>
      <c r="E186" s="81" t="n">
        <v>9</v>
      </c>
      <c r="F186" s="81" t="n">
        <v>203</v>
      </c>
      <c r="G186" s="81" t="n"/>
    </row>
    <row r="187">
      <c r="A187" s="80" t="inlineStr">
        <is>
          <t>VOC Count of Positive Comments</t>
        </is>
      </c>
      <c r="B187" s="81" t="n">
        <v>19</v>
      </c>
      <c r="C187" s="81" t="inlineStr">
        <is>
          <t>Peter Soguero</t>
        </is>
      </c>
      <c r="D187" s="81" t="n">
        <v>2024</v>
      </c>
      <c r="E187" s="81" t="n">
        <v>9</v>
      </c>
      <c r="F187" s="81" t="n">
        <v>46</v>
      </c>
      <c r="G187" s="81" t="n"/>
    </row>
    <row r="188">
      <c r="A188" s="80" t="inlineStr">
        <is>
          <t>VOC Count of Negative Comments</t>
        </is>
      </c>
      <c r="B188" s="81" t="n">
        <v>20</v>
      </c>
      <c r="C188" s="81" t="inlineStr">
        <is>
          <t>Peter Soguero</t>
        </is>
      </c>
      <c r="D188" s="81" t="n">
        <v>2024</v>
      </c>
      <c r="E188" s="81" t="n">
        <v>9</v>
      </c>
      <c r="F188" s="81" t="n">
        <v>108</v>
      </c>
      <c r="G188" s="81" t="n"/>
    </row>
    <row r="189">
      <c r="A189" s="80" t="inlineStr">
        <is>
          <t>VOC Count of Neutral Comments</t>
        </is>
      </c>
      <c r="B189" s="81" t="n">
        <v>21</v>
      </c>
      <c r="C189" s="81" t="inlineStr">
        <is>
          <t>Peter Soguero</t>
        </is>
      </c>
      <c r="D189" s="81" t="n">
        <v>2024</v>
      </c>
      <c r="E189" s="81" t="n">
        <v>9</v>
      </c>
      <c r="F189" s="81" t="n">
        <v>49</v>
      </c>
      <c r="G189" s="81" t="n"/>
    </row>
    <row r="190">
      <c r="A190" s="80" t="inlineStr">
        <is>
          <t>VOC Percentage of Positive Comments</t>
        </is>
      </c>
      <c r="B190" s="81" t="n">
        <v>22</v>
      </c>
      <c r="C190" s="81" t="inlineStr">
        <is>
          <t>Peter Soguero</t>
        </is>
      </c>
      <c r="D190" s="81" t="n">
        <v>2024</v>
      </c>
      <c r="E190" s="81" t="n">
        <v>9</v>
      </c>
      <c r="F190" s="81" t="n">
        <v>0.226601</v>
      </c>
      <c r="G190" s="81" t="n"/>
    </row>
    <row r="191">
      <c r="A191" s="80" t="inlineStr">
        <is>
          <t>VOC Percentage of Negative Comments</t>
        </is>
      </c>
      <c r="B191" s="81" t="n">
        <v>23</v>
      </c>
      <c r="C191" s="81" t="inlineStr">
        <is>
          <t>Peter Soguero</t>
        </is>
      </c>
      <c r="D191" s="81" t="n">
        <v>2024</v>
      </c>
      <c r="E191" s="81" t="n">
        <v>9</v>
      </c>
      <c r="F191" s="81" t="n">
        <v>0.53202</v>
      </c>
      <c r="G191" s="81" t="n"/>
    </row>
    <row r="192">
      <c r="A192" s="80" t="inlineStr">
        <is>
          <t>VOC Percentage of Neutral Comments</t>
        </is>
      </c>
      <c r="B192" s="81" t="n">
        <v>24</v>
      </c>
      <c r="C192" s="81" t="inlineStr">
        <is>
          <t>Peter Soguero</t>
        </is>
      </c>
      <c r="D192" s="81" t="n">
        <v>2024</v>
      </c>
      <c r="E192" s="81" t="n">
        <v>9</v>
      </c>
      <c r="F192" s="81" t="n">
        <v>0.241379</v>
      </c>
      <c r="G192" s="81" t="n"/>
    </row>
    <row r="193">
      <c r="A193" s="80" t="inlineStr">
        <is>
          <t>Top Categories Driving Negaive Comments - Rank 1</t>
        </is>
      </c>
      <c r="B193" s="81" t="n">
        <v>25</v>
      </c>
      <c r="C193" s="81" t="inlineStr">
        <is>
          <t>Peter Soguero</t>
        </is>
      </c>
      <c r="D193" s="81" t="n">
        <v>2024</v>
      </c>
      <c r="E193" s="81" t="n">
        <v>9</v>
      </c>
      <c r="F193" s="81" t="n">
        <v>68</v>
      </c>
      <c r="G193" s="81" t="inlineStr">
        <is>
          <t>Customer Service</t>
        </is>
      </c>
    </row>
    <row r="194">
      <c r="A194" s="80" t="inlineStr">
        <is>
          <t>Top Categories Driving Negaive Comments - Rank 2</t>
        </is>
      </c>
      <c r="B194" s="81" t="n">
        <v>26</v>
      </c>
      <c r="C194" s="81" t="inlineStr">
        <is>
          <t>Peter Soguero</t>
        </is>
      </c>
      <c r="D194" s="81" t="n">
        <v>2024</v>
      </c>
      <c r="E194" s="81" t="n">
        <v>9</v>
      </c>
      <c r="F194" s="81" t="n">
        <v>58</v>
      </c>
      <c r="G194" s="81" t="inlineStr">
        <is>
          <t>Facilities</t>
        </is>
      </c>
    </row>
    <row r="195">
      <c r="A195" s="80" t="inlineStr">
        <is>
          <t>Top Categories Driving Negaive Comments - Rank 3</t>
        </is>
      </c>
      <c r="B195" s="81" t="n">
        <v>27</v>
      </c>
      <c r="C195" s="81" t="inlineStr">
        <is>
          <t>Peter Soguero</t>
        </is>
      </c>
      <c r="D195" s="81" t="n">
        <v>2024</v>
      </c>
      <c r="E195" s="81" t="n">
        <v>9</v>
      </c>
      <c r="F195" s="81" t="n">
        <v>46</v>
      </c>
      <c r="G195" s="81" t="inlineStr">
        <is>
          <t>Food</t>
        </is>
      </c>
    </row>
    <row r="196">
      <c r="A196" s="80" t="inlineStr">
        <is>
          <t>VOC Count of units with less than 10 Responses</t>
        </is>
      </c>
      <c r="B196" s="81" t="n">
        <v>28</v>
      </c>
      <c r="C196" s="81" t="inlineStr">
        <is>
          <t>Peter Soguero</t>
        </is>
      </c>
      <c r="D196" s="81" t="n">
        <v>2024</v>
      </c>
      <c r="E196" s="81" t="n">
        <v>9</v>
      </c>
      <c r="F196" s="81" t="n">
        <v>78</v>
      </c>
      <c r="G196" s="81" t="n"/>
    </row>
    <row r="197">
      <c r="A197" s="80" t="inlineStr">
        <is>
          <t>VOC Percentage of units with less than 10 Responses</t>
        </is>
      </c>
      <c r="B197" s="81" t="n">
        <v>29</v>
      </c>
      <c r="C197" s="81" t="inlineStr">
        <is>
          <t>Peter Soguero</t>
        </is>
      </c>
      <c r="D197" s="81" t="n">
        <v>2024</v>
      </c>
      <c r="E197" s="81" t="n">
        <v>9</v>
      </c>
      <c r="F197" s="81" t="n">
        <v>0.85</v>
      </c>
      <c r="G197" s="81" t="n"/>
    </row>
    <row r="198">
      <c r="A198" s="80" t="inlineStr">
        <is>
          <t xml:space="preserve">AI Count of Identified Comments with Foreign Objects </t>
        </is>
      </c>
      <c r="B198" s="81" t="n">
        <v>30</v>
      </c>
      <c r="C198" s="81" t="inlineStr">
        <is>
          <t>Peter Soguero</t>
        </is>
      </c>
      <c r="D198" s="81" t="n">
        <v>2024</v>
      </c>
      <c r="E198" s="81" t="n">
        <v>9</v>
      </c>
      <c r="F198" s="81" t="n">
        <v>2</v>
      </c>
      <c r="G198" s="81" t="n"/>
    </row>
    <row r="199">
      <c r="A199" s="80" t="inlineStr">
        <is>
          <t>AI/VOC Avg CSAT of Accounts With Foreign Objects In Food</t>
        </is>
      </c>
      <c r="B199" s="81" t="n">
        <v>31</v>
      </c>
      <c r="C199" s="81" t="inlineStr">
        <is>
          <t>Peter Soguero</t>
        </is>
      </c>
      <c r="D199" s="81" t="n">
        <v>2024</v>
      </c>
      <c r="E199" s="81" t="n">
        <v>9</v>
      </c>
      <c r="F199" s="81" t="n">
        <v>2.5</v>
      </c>
      <c r="G199" s="81" t="n"/>
    </row>
    <row r="200">
      <c r="A200" s="7" t="inlineStr">
        <is>
          <t>Origami + Red Phone Count of Foreign objects in Food</t>
        </is>
      </c>
      <c r="B200" s="82" t="n">
        <v>32</v>
      </c>
      <c r="C200" s="82" t="inlineStr">
        <is>
          <t>Peter Soguero</t>
        </is>
      </c>
      <c r="D200" s="82" t="n">
        <v>2024</v>
      </c>
      <c r="E200" s="82" t="n">
        <v>9</v>
      </c>
      <c r="F200" s="82" t="n">
        <v>40</v>
      </c>
      <c r="G200" s="82" t="n"/>
    </row>
    <row r="201">
      <c r="A201" s="7" t="inlineStr">
        <is>
          <t>Origami Count of Foreign objects in Food</t>
        </is>
      </c>
      <c r="B201" s="82" t="n">
        <v>33</v>
      </c>
      <c r="C201" s="82" t="inlineStr">
        <is>
          <t>Peter Soguero</t>
        </is>
      </c>
      <c r="D201" s="82" t="n">
        <v>2024</v>
      </c>
      <c r="E201" s="82" t="n">
        <v>9</v>
      </c>
      <c r="F201" s="82" t="n">
        <v>11</v>
      </c>
      <c r="G201" s="82" t="inlineStr">
        <is>
          <t>Origami</t>
        </is>
      </c>
    </row>
    <row r="202">
      <c r="A202" s="7" t="inlineStr">
        <is>
          <t>Red Phone Count of Foreign objects in Food</t>
        </is>
      </c>
      <c r="B202" s="82" t="n">
        <v>34</v>
      </c>
      <c r="C202" s="82" t="inlineStr">
        <is>
          <t>Peter Soguero</t>
        </is>
      </c>
      <c r="D202" s="82" t="n">
        <v>2024</v>
      </c>
      <c r="E202" s="82" t="n">
        <v>9</v>
      </c>
      <c r="F202" s="82" t="n">
        <v>7</v>
      </c>
      <c r="G202" s="82" t="inlineStr">
        <is>
          <t>Red Phone</t>
        </is>
      </c>
    </row>
    <row r="203">
      <c r="A203" s="7" t="inlineStr">
        <is>
          <t>Origami Top Types of Foreign objects in Food - Rank 1</t>
        </is>
      </c>
      <c r="B203" s="82" t="n">
        <v>35</v>
      </c>
      <c r="C203" s="82" t="inlineStr">
        <is>
          <t>Peter Soguero</t>
        </is>
      </c>
      <c r="D203" s="82" t="n">
        <v>2024</v>
      </c>
      <c r="E203" s="82" t="n">
        <v>9</v>
      </c>
      <c r="F203" s="82" t="n">
        <v>9</v>
      </c>
      <c r="G203" s="33" t="inlineStr">
        <is>
          <t>Plastic</t>
        </is>
      </c>
    </row>
    <row r="204">
      <c r="A204" s="7" t="inlineStr">
        <is>
          <t>Origami Top Types of Foreign objects in Food - Rank 2</t>
        </is>
      </c>
      <c r="B204" s="82" t="n">
        <v>36</v>
      </c>
      <c r="C204" s="82" t="inlineStr">
        <is>
          <t>Peter Soguero</t>
        </is>
      </c>
      <c r="D204" s="82" t="n">
        <v>2024</v>
      </c>
      <c r="E204" s="82" t="n">
        <v>9</v>
      </c>
      <c r="F204" s="82" t="n">
        <v>9</v>
      </c>
      <c r="G204" s="33" t="inlineStr">
        <is>
          <t>Hair</t>
        </is>
      </c>
    </row>
    <row r="205">
      <c r="A205" s="7" t="inlineStr">
        <is>
          <t>Origami Top Types of Foreign objects in Food - Rank 3</t>
        </is>
      </c>
      <c r="B205" s="82" t="n">
        <v>37</v>
      </c>
      <c r="C205" s="82" t="inlineStr">
        <is>
          <t>Peter Soguero</t>
        </is>
      </c>
      <c r="D205" s="82" t="n">
        <v>2024</v>
      </c>
      <c r="E205" s="82" t="n">
        <v>9</v>
      </c>
      <c r="F205" s="82" t="n">
        <v>9</v>
      </c>
      <c r="G205" s="33" t="inlineStr">
        <is>
          <t>xxx</t>
        </is>
      </c>
    </row>
    <row r="206">
      <c r="A206" s="7" t="inlineStr">
        <is>
          <t>Origami Top Types of Foreign objects in Food - Rank 4</t>
        </is>
      </c>
      <c r="B206" s="82" t="n">
        <v>38</v>
      </c>
      <c r="C206" s="82" t="inlineStr">
        <is>
          <t>Peter Soguero</t>
        </is>
      </c>
      <c r="D206" s="82" t="n">
        <v>2024</v>
      </c>
      <c r="E206" s="82" t="n">
        <v>9</v>
      </c>
      <c r="F206" s="82" t="n">
        <v>9</v>
      </c>
      <c r="G206" s="33" t="inlineStr">
        <is>
          <t>xxx</t>
        </is>
      </c>
    </row>
    <row r="207">
      <c r="A207" s="7" t="inlineStr">
        <is>
          <t>Origami Top Types of Foreign objects in Food - Rank 5</t>
        </is>
      </c>
      <c r="B207" s="82" t="n">
        <v>39</v>
      </c>
      <c r="C207" s="82" t="inlineStr">
        <is>
          <t>Peter Soguero</t>
        </is>
      </c>
      <c r="D207" s="82" t="n">
        <v>2024</v>
      </c>
      <c r="E207" s="82" t="n">
        <v>9</v>
      </c>
      <c r="F207" s="82" t="n">
        <v>9</v>
      </c>
      <c r="G207" s="33" t="inlineStr">
        <is>
          <t>xxx</t>
        </is>
      </c>
    </row>
    <row r="208">
      <c r="A208" s="7" t="inlineStr">
        <is>
          <t>Red Phone Top Types of Foreign objects in Food - Rank 1</t>
        </is>
      </c>
      <c r="B208" s="82" t="n">
        <v>40</v>
      </c>
      <c r="C208" s="82" t="inlineStr">
        <is>
          <t>Peter Soguero</t>
        </is>
      </c>
      <c r="D208" s="82" t="n">
        <v>2024</v>
      </c>
      <c r="E208" s="82" t="n">
        <v>9</v>
      </c>
      <c r="F208" s="82" t="n">
        <v>3</v>
      </c>
      <c r="G208" s="33" t="inlineStr">
        <is>
          <t>Plastic</t>
        </is>
      </c>
    </row>
    <row r="209">
      <c r="A209" s="7" t="inlineStr">
        <is>
          <t>Red Phone Top Types of Foreign objects in Food - Rank 2</t>
        </is>
      </c>
      <c r="B209" s="82" t="n">
        <v>41</v>
      </c>
      <c r="C209" s="82" t="inlineStr">
        <is>
          <t>Peter Soguero</t>
        </is>
      </c>
      <c r="D209" s="82" t="n">
        <v>2024</v>
      </c>
      <c r="E209" s="82" t="n">
        <v>9</v>
      </c>
      <c r="F209" s="82" t="n">
        <v>1</v>
      </c>
      <c r="G209" s="33" t="inlineStr">
        <is>
          <t>Hair</t>
        </is>
      </c>
    </row>
    <row r="210">
      <c r="A210" s="7" t="inlineStr">
        <is>
          <t>Red Phone Top Types of Foreign objects in Food - Rank 3</t>
        </is>
      </c>
      <c r="B210" s="82" t="n">
        <v>42</v>
      </c>
      <c r="C210" s="82" t="inlineStr">
        <is>
          <t>Peter Soguero</t>
        </is>
      </c>
      <c r="D210" s="82" t="n">
        <v>2024</v>
      </c>
      <c r="E210" s="82" t="n">
        <v>9</v>
      </c>
      <c r="F210" s="82" t="n"/>
    </row>
    <row r="211">
      <c r="A211" s="7" t="inlineStr">
        <is>
          <t>Red Phone Top Types of Foreign objects in Food - Rank 4</t>
        </is>
      </c>
      <c r="B211" s="82" t="n">
        <v>43</v>
      </c>
      <c r="C211" s="82" t="inlineStr">
        <is>
          <t>Peter Soguero</t>
        </is>
      </c>
      <c r="D211" s="82" t="n">
        <v>2024</v>
      </c>
      <c r="E211" s="82" t="n">
        <v>9</v>
      </c>
      <c r="F211" s="82" t="n"/>
    </row>
    <row r="212">
      <c r="A212" s="7" t="inlineStr">
        <is>
          <t>Red Phone Top Types of Foreign objects in Food - Rank 5</t>
        </is>
      </c>
      <c r="B212" s="82" t="n">
        <v>44</v>
      </c>
      <c r="C212" s="82" t="inlineStr">
        <is>
          <t>Peter Soguero</t>
        </is>
      </c>
      <c r="D212" s="82" t="n">
        <v>2024</v>
      </c>
      <c r="E212" s="82" t="n">
        <v>9</v>
      </c>
      <c r="F212" s="82" t="n"/>
    </row>
    <row r="213">
      <c r="A213" s="7" t="inlineStr">
        <is>
          <t>Origami Top Locations of Foreign objects in Food - Rank 1</t>
        </is>
      </c>
      <c r="B213" s="82" t="n">
        <v>45</v>
      </c>
      <c r="C213" s="82" t="inlineStr">
        <is>
          <t>Peter Soguero</t>
        </is>
      </c>
      <c r="D213" s="82" t="n">
        <v>2024</v>
      </c>
      <c r="E213" s="82" t="n">
        <v>9</v>
      </c>
      <c r="F213" s="82" t="n">
        <v>7</v>
      </c>
      <c r="G213" s="33" t="inlineStr">
        <is>
          <t>Unknown</t>
        </is>
      </c>
    </row>
    <row r="214">
      <c r="A214" s="7" t="inlineStr">
        <is>
          <t>Origami Top Locations of Foreign objects in Food - Rank 2</t>
        </is>
      </c>
      <c r="B214" s="82" t="n">
        <v>46</v>
      </c>
      <c r="C214" s="82" t="inlineStr">
        <is>
          <t>Peter Soguero</t>
        </is>
      </c>
      <c r="D214" s="82" t="n">
        <v>2024</v>
      </c>
      <c r="E214" s="82" t="n">
        <v>9</v>
      </c>
      <c r="F214" s="82" t="n">
        <v>7</v>
      </c>
      <c r="G214" s="33" t="inlineStr">
        <is>
          <t>xxx</t>
        </is>
      </c>
    </row>
    <row r="215">
      <c r="A215" s="7" t="inlineStr">
        <is>
          <t>Origami Top Locations of Foreign objects in Food - Rank 3</t>
        </is>
      </c>
      <c r="B215" s="82" t="n">
        <v>47</v>
      </c>
      <c r="C215" s="82" t="inlineStr">
        <is>
          <t>Peter Soguero</t>
        </is>
      </c>
      <c r="D215" s="82" t="n">
        <v>2024</v>
      </c>
      <c r="E215" s="82" t="n">
        <v>9</v>
      </c>
      <c r="F215" s="82" t="n">
        <v>7</v>
      </c>
      <c r="G215" s="33" t="inlineStr">
        <is>
          <t>xxx</t>
        </is>
      </c>
    </row>
    <row r="216">
      <c r="A216" s="7" t="inlineStr">
        <is>
          <t>Origami Top Locations of Foreign objects in Food - Rank 4</t>
        </is>
      </c>
      <c r="B216" s="82" t="n">
        <v>48</v>
      </c>
      <c r="C216" s="82" t="inlineStr">
        <is>
          <t>Peter Soguero</t>
        </is>
      </c>
      <c r="D216" s="82" t="n">
        <v>2024</v>
      </c>
      <c r="E216" s="82" t="n">
        <v>9</v>
      </c>
      <c r="F216" s="82" t="n">
        <v>7</v>
      </c>
      <c r="G216" s="33" t="inlineStr">
        <is>
          <t>xxx</t>
        </is>
      </c>
    </row>
    <row r="217">
      <c r="A217" s="7" t="inlineStr">
        <is>
          <t>Origami Top Locations of Foreign objects in Food - Rank 5</t>
        </is>
      </c>
      <c r="B217" s="82" t="n">
        <v>49</v>
      </c>
      <c r="C217" s="82" t="inlineStr">
        <is>
          <t>Peter Soguero</t>
        </is>
      </c>
      <c r="D217" s="82" t="n">
        <v>2024</v>
      </c>
      <c r="E217" s="82" t="n">
        <v>9</v>
      </c>
      <c r="F217" s="82" t="n">
        <v>7</v>
      </c>
      <c r="G217" s="33" t="inlineStr">
        <is>
          <t>xxx</t>
        </is>
      </c>
    </row>
    <row r="218">
      <c r="A218" s="7" t="inlineStr">
        <is>
          <t>Red Phone Top Locations of Foreign objects in Food - Rank 1</t>
        </is>
      </c>
      <c r="B218" s="82" t="n">
        <v>50</v>
      </c>
      <c r="C218" s="82" t="inlineStr">
        <is>
          <t>Peter Soguero</t>
        </is>
      </c>
      <c r="D218" s="82" t="n">
        <v>2024</v>
      </c>
      <c r="E218" s="82" t="n">
        <v>9</v>
      </c>
      <c r="F218" s="82" t="n">
        <v>4</v>
      </c>
      <c r="G218" s="33" t="inlineStr">
        <is>
          <t>Unknown</t>
        </is>
      </c>
    </row>
    <row r="219">
      <c r="A219" s="7" t="inlineStr">
        <is>
          <t>Red Phone Top Locations of Foreign objects in Food - Rank 2</t>
        </is>
      </c>
      <c r="B219" s="82" t="n">
        <v>51</v>
      </c>
      <c r="C219" s="82" t="inlineStr">
        <is>
          <t>Peter Soguero</t>
        </is>
      </c>
      <c r="D219" s="82" t="n">
        <v>2024</v>
      </c>
      <c r="E219" s="82" t="n">
        <v>9</v>
      </c>
      <c r="F219" s="82" t="n"/>
    </row>
    <row r="220">
      <c r="A220" s="7" t="inlineStr">
        <is>
          <t>Red Phone Top Locations of Foreign objects in Food - Rank 3</t>
        </is>
      </c>
      <c r="B220" s="82" t="n">
        <v>52</v>
      </c>
      <c r="C220" s="82" t="inlineStr">
        <is>
          <t>Peter Soguero</t>
        </is>
      </c>
      <c r="D220" s="82" t="n">
        <v>2024</v>
      </c>
      <c r="E220" s="82" t="n">
        <v>9</v>
      </c>
      <c r="F220" s="82" t="n"/>
    </row>
    <row r="221">
      <c r="A221" s="7" t="inlineStr">
        <is>
          <t>Red Phone Top Locations of Foreign objects in Food - Rank 4</t>
        </is>
      </c>
      <c r="B221" s="82" t="n">
        <v>53</v>
      </c>
      <c r="C221" s="82" t="inlineStr">
        <is>
          <t>Peter Soguero</t>
        </is>
      </c>
      <c r="D221" s="82" t="n">
        <v>2024</v>
      </c>
      <c r="E221" s="82" t="n">
        <v>9</v>
      </c>
      <c r="F221" s="82" t="n"/>
    </row>
    <row r="222" ht="15" customHeight="1" thickBot="1">
      <c r="A222" s="83" t="inlineStr">
        <is>
          <t>Red Phone Top Locations of Foreign objects in Food - Rank 5</t>
        </is>
      </c>
      <c r="B222" s="84" t="n">
        <v>54</v>
      </c>
      <c r="C222" s="84" t="inlineStr">
        <is>
          <t>Peter Soguero</t>
        </is>
      </c>
      <c r="D222" s="84" t="n">
        <v>2024</v>
      </c>
      <c r="E222" s="84" t="n">
        <v>9</v>
      </c>
      <c r="F222" s="84" t="n"/>
      <c r="G222" s="85" t="n"/>
    </row>
    <row r="223">
      <c r="A223" s="80" t="inlineStr">
        <is>
          <t>QA Audit Count</t>
        </is>
      </c>
      <c r="B223" s="81" t="n">
        <v>1</v>
      </c>
      <c r="C223" s="81" t="inlineStr">
        <is>
          <t>Rick Russo</t>
        </is>
      </c>
      <c r="D223" s="81" t="n">
        <v>2024</v>
      </c>
      <c r="E223" s="81" t="n">
        <v>9</v>
      </c>
      <c r="F223" s="81" t="n">
        <v>47</v>
      </c>
      <c r="G223" s="81" t="n"/>
    </row>
    <row r="224">
      <c r="A224" s="80" t="inlineStr">
        <is>
          <t>QA Unit Participation Count</t>
        </is>
      </c>
      <c r="B224" s="81" t="n">
        <v>2</v>
      </c>
      <c r="C224" s="81" t="inlineStr">
        <is>
          <t>Rick Russo</t>
        </is>
      </c>
      <c r="D224" s="81" t="n">
        <v>2024</v>
      </c>
      <c r="E224" s="81" t="n">
        <v>9</v>
      </c>
      <c r="F224" s="81" t="n">
        <v>47</v>
      </c>
      <c r="G224" s="81" t="n"/>
    </row>
    <row r="225">
      <c r="A225" s="80" t="inlineStr">
        <is>
          <t>QA Avg Audit Score</t>
        </is>
      </c>
      <c r="B225" s="81" t="n">
        <v>3</v>
      </c>
      <c r="C225" s="81" t="inlineStr">
        <is>
          <t>Rick Russo</t>
        </is>
      </c>
      <c r="D225" s="81" t="n">
        <v>2024</v>
      </c>
      <c r="E225" s="81" t="n">
        <v>9</v>
      </c>
      <c r="F225" s="81" t="n">
        <v>97.38</v>
      </c>
      <c r="G225" s="81" t="n"/>
    </row>
    <row r="226">
      <c r="A226" s="80" t="inlineStr">
        <is>
          <t>QA Count of Failed Audits</t>
        </is>
      </c>
      <c r="B226" s="81" t="n">
        <v>4</v>
      </c>
      <c r="C226" s="81" t="inlineStr">
        <is>
          <t>Rick Russo</t>
        </is>
      </c>
      <c r="D226" s="81" t="n">
        <v>2024</v>
      </c>
      <c r="E226" s="81" t="n">
        <v>9</v>
      </c>
      <c r="F226" s="81" t="n">
        <v>0</v>
      </c>
      <c r="G226" s="81" t="n"/>
    </row>
    <row r="227">
      <c r="A227" s="80" t="inlineStr">
        <is>
          <t>QA Percentage of Failed Audits</t>
        </is>
      </c>
      <c r="B227" s="81" t="n">
        <v>5</v>
      </c>
      <c r="C227" s="81" t="inlineStr">
        <is>
          <t>Rick Russo</t>
        </is>
      </c>
      <c r="D227" s="81" t="n">
        <v>2024</v>
      </c>
      <c r="E227" s="81" t="n">
        <v>9</v>
      </c>
      <c r="F227" s="81" t="n">
        <v>0</v>
      </c>
      <c r="G227" s="81" t="n"/>
    </row>
    <row r="228">
      <c r="A228" s="80" t="inlineStr">
        <is>
          <t>QA Count of Closed Tickets</t>
        </is>
      </c>
      <c r="B228" s="81" t="n">
        <v>6</v>
      </c>
      <c r="C228" s="81" t="inlineStr">
        <is>
          <t>Rick Russo</t>
        </is>
      </c>
      <c r="D228" s="81" t="n">
        <v>2024</v>
      </c>
      <c r="E228" s="81" t="n">
        <v>9</v>
      </c>
      <c r="F228" s="81" t="n">
        <v>141</v>
      </c>
      <c r="G228" s="81" t="n"/>
    </row>
    <row r="229">
      <c r="A229" s="80" t="inlineStr">
        <is>
          <t>QA Avg Days to Close Tickets</t>
        </is>
      </c>
      <c r="B229" s="81" t="n">
        <v>7</v>
      </c>
      <c r="C229" s="81" t="inlineStr">
        <is>
          <t>Rick Russo</t>
        </is>
      </c>
      <c r="D229" s="81" t="n">
        <v>2024</v>
      </c>
      <c r="E229" s="81" t="n">
        <v>9</v>
      </c>
      <c r="F229" s="81" t="n">
        <v>1.34</v>
      </c>
      <c r="G229" s="81" t="n"/>
    </row>
    <row r="230">
      <c r="A230" s="80" t="inlineStr">
        <is>
          <t>QA Count of Closed Tickets From failed Units</t>
        </is>
      </c>
      <c r="B230" s="81" t="n">
        <v>8</v>
      </c>
      <c r="C230" s="81" t="inlineStr">
        <is>
          <t>Rick Russo</t>
        </is>
      </c>
      <c r="D230" s="81" t="n">
        <v>2024</v>
      </c>
      <c r="E230" s="81" t="n">
        <v>9</v>
      </c>
      <c r="F230" s="81" t="n">
        <v>0</v>
      </c>
      <c r="G230" s="81" t="n"/>
    </row>
    <row r="231">
      <c r="A231" s="80" t="inlineStr">
        <is>
          <t>QA Avg Days to Close Tickets From failed units</t>
        </is>
      </c>
      <c r="B231" s="81" t="n">
        <v>9</v>
      </c>
      <c r="C231" s="81" t="inlineStr">
        <is>
          <t>Rick Russo</t>
        </is>
      </c>
      <c r="D231" s="81" t="n">
        <v>2024</v>
      </c>
      <c r="E231" s="81" t="n">
        <v>9</v>
      </c>
      <c r="F231" s="81" t="n">
        <v>0</v>
      </c>
      <c r="G231" s="81" t="n"/>
    </row>
    <row r="232">
      <c r="A232" s="80" t="inlineStr">
        <is>
          <t>QA Count of Minor Missed Questions from failed units</t>
        </is>
      </c>
      <c r="B232" s="81" t="n">
        <v>10</v>
      </c>
      <c r="C232" s="81" t="inlineStr">
        <is>
          <t>Rick Russo</t>
        </is>
      </c>
      <c r="D232" s="81" t="n">
        <v>2024</v>
      </c>
      <c r="E232" s="81" t="n">
        <v>9</v>
      </c>
      <c r="F232" s="81" t="n">
        <v>0</v>
      </c>
      <c r="G232" s="81" t="n"/>
    </row>
    <row r="233">
      <c r="A233" s="80" t="inlineStr">
        <is>
          <t>QA Count of Major Missed Questions from failed units</t>
        </is>
      </c>
      <c r="B233" s="81" t="n">
        <v>11</v>
      </c>
      <c r="C233" s="81" t="inlineStr">
        <is>
          <t>Rick Russo</t>
        </is>
      </c>
      <c r="D233" s="81" t="n">
        <v>2024</v>
      </c>
      <c r="E233" s="81" t="n">
        <v>9</v>
      </c>
      <c r="F233" s="81" t="n">
        <v>0</v>
      </c>
      <c r="G233" s="81" t="n"/>
    </row>
    <row r="234">
      <c r="A234" s="80" t="inlineStr">
        <is>
          <t>QA Count of Critical Missed Questions from failed units</t>
        </is>
      </c>
      <c r="B234" s="81" t="n">
        <v>12</v>
      </c>
      <c r="C234" s="81" t="inlineStr">
        <is>
          <t>Rick Russo</t>
        </is>
      </c>
      <c r="D234" s="81" t="n">
        <v>2024</v>
      </c>
      <c r="E234" s="81" t="n">
        <v>9</v>
      </c>
      <c r="F234" s="81" t="n">
        <v>0</v>
      </c>
      <c r="G234" s="81" t="n"/>
    </row>
    <row r="235">
      <c r="A235" s="80" t="inlineStr">
        <is>
          <t>QA Count of Minor Missed Questions</t>
        </is>
      </c>
      <c r="B235" s="81" t="n">
        <v>13</v>
      </c>
      <c r="C235" s="81" t="inlineStr">
        <is>
          <t>Rick Russo</t>
        </is>
      </c>
      <c r="D235" s="81" t="n">
        <v>2024</v>
      </c>
      <c r="E235" s="81" t="n">
        <v>9</v>
      </c>
      <c r="F235" s="81" t="n">
        <v>89</v>
      </c>
      <c r="G235" s="81" t="n"/>
    </row>
    <row r="236">
      <c r="A236" s="80" t="inlineStr">
        <is>
          <t>QA Count of Major Missed Questions</t>
        </is>
      </c>
      <c r="B236" s="81" t="n">
        <v>14</v>
      </c>
      <c r="C236" s="81" t="inlineStr">
        <is>
          <t>Rick Russo</t>
        </is>
      </c>
      <c r="D236" s="81" t="n">
        <v>2024</v>
      </c>
      <c r="E236" s="81" t="n">
        <v>9</v>
      </c>
      <c r="F236" s="81" t="n">
        <v>23</v>
      </c>
      <c r="G236" s="81" t="n"/>
    </row>
    <row r="237">
      <c r="A237" s="80" t="inlineStr">
        <is>
          <t>QA Count of Critical Missed Questions</t>
        </is>
      </c>
      <c r="B237" s="81" t="n">
        <v>15</v>
      </c>
      <c r="C237" s="81" t="inlineStr">
        <is>
          <t>Rick Russo</t>
        </is>
      </c>
      <c r="D237" s="81" t="n">
        <v>2024</v>
      </c>
      <c r="E237" s="81" t="n">
        <v>9</v>
      </c>
      <c r="F237" s="81" t="n">
        <v>40</v>
      </c>
      <c r="G237" s="81" t="n"/>
    </row>
    <row r="238">
      <c r="A238" s="80" t="inlineStr">
        <is>
          <t>QA Count of Open Tickets</t>
        </is>
      </c>
      <c r="B238" s="81" t="n">
        <v>16</v>
      </c>
      <c r="C238" s="81" t="inlineStr">
        <is>
          <t>Rick Russo</t>
        </is>
      </c>
      <c r="D238" s="81" t="n">
        <v>2024</v>
      </c>
      <c r="E238" s="81" t="n">
        <v>9</v>
      </c>
      <c r="F238" s="81" t="n">
        <v>11</v>
      </c>
      <c r="G238" s="81" t="n"/>
    </row>
    <row r="239">
      <c r="A239" s="80" t="inlineStr">
        <is>
          <t>VOC Response Count</t>
        </is>
      </c>
      <c r="B239" s="81" t="n">
        <v>17</v>
      </c>
      <c r="C239" s="81" t="inlineStr">
        <is>
          <t>Rick Russo</t>
        </is>
      </c>
      <c r="D239" s="81" t="n">
        <v>2024</v>
      </c>
      <c r="E239" s="81" t="n">
        <v>9</v>
      </c>
      <c r="F239" s="81">
        <f>"1,225"</f>
        <v/>
      </c>
      <c r="G239" s="81" t="n"/>
    </row>
    <row r="240">
      <c r="A240" s="80" t="inlineStr">
        <is>
          <t>Comments to Open Ended Questions</t>
        </is>
      </c>
      <c r="B240" s="81" t="n">
        <v>18</v>
      </c>
      <c r="C240" s="81" t="inlineStr">
        <is>
          <t>Rick Russo</t>
        </is>
      </c>
      <c r="D240" s="81" t="n">
        <v>2024</v>
      </c>
      <c r="E240" s="81" t="n">
        <v>9</v>
      </c>
      <c r="F240" s="81" t="n">
        <v>819</v>
      </c>
      <c r="G240" s="81" t="n"/>
    </row>
    <row r="241">
      <c r="A241" s="80" t="inlineStr">
        <is>
          <t>VOC Count of Positive Comments</t>
        </is>
      </c>
      <c r="B241" s="81" t="n">
        <v>19</v>
      </c>
      <c r="C241" s="81" t="inlineStr">
        <is>
          <t>Rick Russo</t>
        </is>
      </c>
      <c r="D241" s="81" t="n">
        <v>2024</v>
      </c>
      <c r="E241" s="81" t="n">
        <v>9</v>
      </c>
      <c r="F241" s="81" t="n">
        <v>106</v>
      </c>
      <c r="G241" s="81" t="n"/>
    </row>
    <row r="242">
      <c r="A242" s="80" t="inlineStr">
        <is>
          <t>VOC Count of Negative Comments</t>
        </is>
      </c>
      <c r="B242" s="81" t="n">
        <v>20</v>
      </c>
      <c r="C242" s="81" t="inlineStr">
        <is>
          <t>Rick Russo</t>
        </is>
      </c>
      <c r="D242" s="81" t="n">
        <v>2024</v>
      </c>
      <c r="E242" s="81" t="n">
        <v>9</v>
      </c>
      <c r="F242" s="81" t="n">
        <v>588</v>
      </c>
      <c r="G242" s="81" t="n"/>
    </row>
    <row r="243">
      <c r="A243" s="80" t="inlineStr">
        <is>
          <t>VOC Count of Neutral Comments</t>
        </is>
      </c>
      <c r="B243" s="81" t="n">
        <v>21</v>
      </c>
      <c r="C243" s="81" t="inlineStr">
        <is>
          <t>Rick Russo</t>
        </is>
      </c>
      <c r="D243" s="81" t="n">
        <v>2024</v>
      </c>
      <c r="E243" s="81" t="n">
        <v>9</v>
      </c>
      <c r="F243" s="81" t="n">
        <v>125</v>
      </c>
      <c r="G243" s="81" t="n"/>
    </row>
    <row r="244">
      <c r="A244" s="80" t="inlineStr">
        <is>
          <t>VOC Percentage of Positive Comments</t>
        </is>
      </c>
      <c r="B244" s="81" t="n">
        <v>22</v>
      </c>
      <c r="C244" s="81" t="inlineStr">
        <is>
          <t>Rick Russo</t>
        </is>
      </c>
      <c r="D244" s="81" t="n">
        <v>2024</v>
      </c>
      <c r="E244" s="81" t="n">
        <v>9</v>
      </c>
      <c r="F244" s="81" t="n">
        <v>0.129426</v>
      </c>
      <c r="G244" s="81" t="n"/>
    </row>
    <row r="245">
      <c r="A245" s="80" t="inlineStr">
        <is>
          <t>VOC Percentage of Negative Comments</t>
        </is>
      </c>
      <c r="B245" s="81" t="n">
        <v>23</v>
      </c>
      <c r="C245" s="81" t="inlineStr">
        <is>
          <t>Rick Russo</t>
        </is>
      </c>
      <c r="D245" s="81" t="n">
        <v>2024</v>
      </c>
      <c r="E245" s="81" t="n">
        <v>9</v>
      </c>
      <c r="F245" s="81" t="n">
        <v>0.7179489999999999</v>
      </c>
      <c r="G245" s="81" t="n"/>
    </row>
    <row r="246">
      <c r="A246" s="80" t="inlineStr">
        <is>
          <t>VOC Percentage of Neutral Comments</t>
        </is>
      </c>
      <c r="B246" s="81" t="n">
        <v>24</v>
      </c>
      <c r="C246" s="81" t="inlineStr">
        <is>
          <t>Rick Russo</t>
        </is>
      </c>
      <c r="D246" s="81" t="n">
        <v>2024</v>
      </c>
      <c r="E246" s="81" t="n">
        <v>9</v>
      </c>
      <c r="F246" s="81" t="n">
        <v>0.152625</v>
      </c>
      <c r="G246" s="81" t="n"/>
    </row>
    <row r="247">
      <c r="A247" s="80" t="inlineStr">
        <is>
          <t>Top Categories Driving Negaive Comments - Rank 1</t>
        </is>
      </c>
      <c r="B247" s="81" t="n">
        <v>25</v>
      </c>
      <c r="C247" s="81" t="inlineStr">
        <is>
          <t>Rick Russo</t>
        </is>
      </c>
      <c r="D247" s="81" t="n">
        <v>2024</v>
      </c>
      <c r="E247" s="81" t="n">
        <v>9</v>
      </c>
      <c r="F247" s="81" t="n">
        <v>410</v>
      </c>
      <c r="G247" s="81" t="inlineStr">
        <is>
          <t>Order Accuracy</t>
        </is>
      </c>
    </row>
    <row r="248">
      <c r="A248" s="80" t="inlineStr">
        <is>
          <t>Top Categories Driving Negaive Comments - Rank 2</t>
        </is>
      </c>
      <c r="B248" s="81" t="n">
        <v>26</v>
      </c>
      <c r="C248" s="81" t="inlineStr">
        <is>
          <t>Rick Russo</t>
        </is>
      </c>
      <c r="D248" s="81" t="n">
        <v>2024</v>
      </c>
      <c r="E248" s="81" t="n">
        <v>9</v>
      </c>
      <c r="F248" s="81" t="n">
        <v>261</v>
      </c>
      <c r="G248" s="81" t="inlineStr">
        <is>
          <t>Customer Service</t>
        </is>
      </c>
    </row>
    <row r="249">
      <c r="A249" s="80" t="inlineStr">
        <is>
          <t>Top Categories Driving Negaive Comments - Rank 3</t>
        </is>
      </c>
      <c r="B249" s="81" t="n">
        <v>27</v>
      </c>
      <c r="C249" s="81" t="inlineStr">
        <is>
          <t>Rick Russo</t>
        </is>
      </c>
      <c r="D249" s="81" t="n">
        <v>2024</v>
      </c>
      <c r="E249" s="81" t="n">
        <v>9</v>
      </c>
      <c r="F249" s="81" t="n">
        <v>229</v>
      </c>
      <c r="G249" s="81" t="inlineStr">
        <is>
          <t>Food</t>
        </is>
      </c>
    </row>
    <row r="250">
      <c r="A250" s="80" t="inlineStr">
        <is>
          <t>VOC Count of units with less than 10 Responses</t>
        </is>
      </c>
      <c r="B250" s="81" t="n">
        <v>28</v>
      </c>
      <c r="C250" s="81" t="inlineStr">
        <is>
          <t>Rick Russo</t>
        </is>
      </c>
      <c r="D250" s="81" t="n">
        <v>2024</v>
      </c>
      <c r="E250" s="81" t="n">
        <v>9</v>
      </c>
      <c r="F250" s="81" t="n">
        <v>66</v>
      </c>
      <c r="G250" s="81" t="n"/>
    </row>
    <row r="251">
      <c r="A251" s="80" t="inlineStr">
        <is>
          <t>VOC Percentage of units with less than 10 Responses</t>
        </is>
      </c>
      <c r="B251" s="81" t="n">
        <v>29</v>
      </c>
      <c r="C251" s="81" t="inlineStr">
        <is>
          <t>Rick Russo</t>
        </is>
      </c>
      <c r="D251" s="81" t="n">
        <v>2024</v>
      </c>
      <c r="E251" s="81" t="n">
        <v>9</v>
      </c>
      <c r="F251" s="81" t="n">
        <v>0.65</v>
      </c>
      <c r="G251" s="81" t="n"/>
    </row>
    <row r="252">
      <c r="A252" s="80" t="inlineStr">
        <is>
          <t xml:space="preserve">AI Count of Identified Comments with Foreign Objects </t>
        </is>
      </c>
      <c r="B252" s="81" t="n">
        <v>30</v>
      </c>
      <c r="C252" s="81" t="inlineStr">
        <is>
          <t>Rick Russo</t>
        </is>
      </c>
      <c r="D252" s="81" t="n">
        <v>2024</v>
      </c>
      <c r="E252" s="81" t="n">
        <v>9</v>
      </c>
      <c r="F252" s="81" t="n">
        <v>11</v>
      </c>
      <c r="G252" s="81" t="n"/>
    </row>
    <row r="253">
      <c r="A253" s="80" t="inlineStr">
        <is>
          <t>AI/VOC Avg CSAT of Accounts With Foreign Objects In Food</t>
        </is>
      </c>
      <c r="B253" s="81" t="n">
        <v>31</v>
      </c>
      <c r="C253" s="81" t="inlineStr">
        <is>
          <t>Rick Russo</t>
        </is>
      </c>
      <c r="D253" s="81" t="n">
        <v>2024</v>
      </c>
      <c r="E253" s="81" t="n">
        <v>9</v>
      </c>
      <c r="F253" s="81" t="n">
        <v>3</v>
      </c>
      <c r="G253" s="81" t="n"/>
    </row>
    <row r="254">
      <c r="A254" s="7" t="inlineStr">
        <is>
          <t>Origami + Red Phone Count of Foreign objects in Food</t>
        </is>
      </c>
      <c r="B254" s="82" t="n">
        <v>32</v>
      </c>
      <c r="C254" s="82" t="inlineStr">
        <is>
          <t>Rick Russo</t>
        </is>
      </c>
      <c r="D254" s="82" t="n">
        <v>2024</v>
      </c>
      <c r="E254" s="82" t="n">
        <v>9</v>
      </c>
      <c r="F254" s="82" t="n">
        <v>0</v>
      </c>
      <c r="G254" s="82" t="n"/>
    </row>
    <row r="255">
      <c r="A255" s="7" t="inlineStr">
        <is>
          <t>Origami Count of Foreign objects in Food</t>
        </is>
      </c>
      <c r="B255" s="82" t="n">
        <v>33</v>
      </c>
      <c r="C255" s="82" t="inlineStr">
        <is>
          <t>Rick Russo</t>
        </is>
      </c>
      <c r="D255" s="82" t="n">
        <v>2024</v>
      </c>
      <c r="E255" s="82" t="n">
        <v>9</v>
      </c>
      <c r="F255" s="86" t="n">
        <v>7</v>
      </c>
      <c r="G255" s="82" t="inlineStr">
        <is>
          <t>Origami</t>
        </is>
      </c>
    </row>
    <row r="256">
      <c r="A256" s="7" t="inlineStr">
        <is>
          <t>Red Phone Count of Foreign objects in Food</t>
        </is>
      </c>
      <c r="B256" s="82" t="n">
        <v>34</v>
      </c>
      <c r="C256" s="82" t="inlineStr">
        <is>
          <t>Rick Russo</t>
        </is>
      </c>
      <c r="D256" s="82" t="n">
        <v>2024</v>
      </c>
      <c r="E256" s="82" t="n">
        <v>9</v>
      </c>
      <c r="F256" s="86" t="n">
        <v>3</v>
      </c>
      <c r="G256" s="82" t="inlineStr">
        <is>
          <t>Red Phone</t>
        </is>
      </c>
    </row>
    <row r="257">
      <c r="A257" s="7" t="inlineStr">
        <is>
          <t>Origami Top Types of Foreign objects in Food - Rank 1</t>
        </is>
      </c>
      <c r="B257" s="82" t="n">
        <v>35</v>
      </c>
      <c r="C257" s="82" t="inlineStr">
        <is>
          <t>Rick Russo</t>
        </is>
      </c>
      <c r="D257" s="82" t="n">
        <v>2024</v>
      </c>
      <c r="E257" s="82" t="n">
        <v>9</v>
      </c>
      <c r="F257" s="86" t="n">
        <v>9</v>
      </c>
      <c r="G257" s="33" t="inlineStr">
        <is>
          <t>Plastic</t>
        </is>
      </c>
    </row>
    <row r="258">
      <c r="A258" s="7" t="inlineStr">
        <is>
          <t>Origami Top Types of Foreign objects in Food - Rank 2</t>
        </is>
      </c>
      <c r="B258" s="82" t="n">
        <v>36</v>
      </c>
      <c r="C258" s="82" t="inlineStr">
        <is>
          <t>Rick Russo</t>
        </is>
      </c>
      <c r="D258" s="82" t="n">
        <v>2024</v>
      </c>
      <c r="E258" s="82" t="n">
        <v>9</v>
      </c>
      <c r="F258" s="86" t="n">
        <v>9</v>
      </c>
      <c r="G258" s="33" t="inlineStr">
        <is>
          <t>Insect</t>
        </is>
      </c>
    </row>
    <row r="259">
      <c r="A259" s="7" t="inlineStr">
        <is>
          <t>Origami Top Types of Foreign objects in Food - Rank 3</t>
        </is>
      </c>
      <c r="B259" s="82" t="n">
        <v>37</v>
      </c>
      <c r="C259" s="82" t="inlineStr">
        <is>
          <t>Rick Russo</t>
        </is>
      </c>
      <c r="D259" s="82" t="n">
        <v>2024</v>
      </c>
      <c r="E259" s="82" t="n">
        <v>9</v>
      </c>
      <c r="F259" s="86" t="n">
        <v>9</v>
      </c>
      <c r="G259" s="33" t="inlineStr">
        <is>
          <t>Metal</t>
        </is>
      </c>
    </row>
    <row r="260">
      <c r="A260" s="7" t="inlineStr">
        <is>
          <t>Origami Top Types of Foreign objects in Food - Rank 4</t>
        </is>
      </c>
      <c r="B260" s="82" t="n">
        <v>38</v>
      </c>
      <c r="C260" s="82" t="inlineStr">
        <is>
          <t>Rick Russo</t>
        </is>
      </c>
      <c r="D260" s="82" t="n">
        <v>2024</v>
      </c>
      <c r="E260" s="82" t="n">
        <v>9</v>
      </c>
      <c r="F260" s="86" t="n">
        <v>9</v>
      </c>
      <c r="G260" s="33" t="inlineStr">
        <is>
          <t>Rubber Band</t>
        </is>
      </c>
    </row>
    <row r="261">
      <c r="A261" s="7" t="inlineStr">
        <is>
          <t>Origami Top Types of Foreign objects in Food - Rank 5</t>
        </is>
      </c>
      <c r="B261" s="82" t="n">
        <v>39</v>
      </c>
      <c r="C261" s="82" t="inlineStr">
        <is>
          <t>Rick Russo</t>
        </is>
      </c>
      <c r="D261" s="82" t="n">
        <v>2024</v>
      </c>
      <c r="E261" s="82" t="n">
        <v>9</v>
      </c>
      <c r="F261" s="86" t="n">
        <v>9</v>
      </c>
      <c r="G261" s="33" t="inlineStr">
        <is>
          <t>Contact Lenz</t>
        </is>
      </c>
    </row>
    <row r="262">
      <c r="A262" s="7" t="inlineStr">
        <is>
          <t>Red Phone Top Types of Foreign objects in Food - Rank 1</t>
        </is>
      </c>
      <c r="B262" s="82" t="n">
        <v>40</v>
      </c>
      <c r="C262" s="82" t="inlineStr">
        <is>
          <t>Rick Russo</t>
        </is>
      </c>
      <c r="D262" s="82" t="n">
        <v>2024</v>
      </c>
      <c r="E262" s="82" t="n">
        <v>9</v>
      </c>
      <c r="F262" s="86" t="n">
        <v>2</v>
      </c>
      <c r="G262" s="33" t="inlineStr">
        <is>
          <t>Plastic</t>
        </is>
      </c>
    </row>
    <row r="263">
      <c r="A263" s="7" t="inlineStr">
        <is>
          <t>Red Phone Top Types of Foreign objects in Food - Rank 2</t>
        </is>
      </c>
      <c r="B263" s="82" t="n">
        <v>41</v>
      </c>
      <c r="C263" s="82" t="inlineStr">
        <is>
          <t>Rick Russo</t>
        </is>
      </c>
      <c r="D263" s="82" t="n">
        <v>2024</v>
      </c>
      <c r="E263" s="82" t="n">
        <v>9</v>
      </c>
      <c r="F263" s="86" t="n">
        <v>2</v>
      </c>
      <c r="G263" s="33" t="inlineStr">
        <is>
          <t>Insect</t>
        </is>
      </c>
    </row>
    <row r="264">
      <c r="A264" s="7" t="inlineStr">
        <is>
          <t>Red Phone Top Types of Foreign objects in Food - Rank 3</t>
        </is>
      </c>
      <c r="B264" s="82" t="n">
        <v>42</v>
      </c>
      <c r="C264" s="82" t="inlineStr">
        <is>
          <t>Rick Russo</t>
        </is>
      </c>
      <c r="D264" s="82" t="n">
        <v>2024</v>
      </c>
      <c r="E264" s="82" t="n">
        <v>9</v>
      </c>
      <c r="F264" s="86" t="n">
        <v>1</v>
      </c>
      <c r="G264" s="33" t="inlineStr">
        <is>
          <t>Metal</t>
        </is>
      </c>
    </row>
    <row r="265">
      <c r="A265" s="7" t="inlineStr">
        <is>
          <t>Red Phone Top Types of Foreign objects in Food - Rank 4</t>
        </is>
      </c>
      <c r="B265" s="82" t="n">
        <v>43</v>
      </c>
      <c r="C265" s="82" t="inlineStr">
        <is>
          <t>Rick Russo</t>
        </is>
      </c>
      <c r="D265" s="82" t="n">
        <v>2024</v>
      </c>
      <c r="E265" s="82" t="n">
        <v>9</v>
      </c>
      <c r="F265" s="86" t="n">
        <v>1</v>
      </c>
      <c r="G265" s="33" t="inlineStr">
        <is>
          <t>Rubber Band</t>
        </is>
      </c>
    </row>
    <row r="266">
      <c r="A266" s="7" t="inlineStr">
        <is>
          <t>Red Phone Top Types of Foreign objects in Food - Rank 5</t>
        </is>
      </c>
      <c r="B266" s="82" t="n">
        <v>44</v>
      </c>
      <c r="C266" s="82" t="inlineStr">
        <is>
          <t>Rick Russo</t>
        </is>
      </c>
      <c r="D266" s="82" t="n">
        <v>2024</v>
      </c>
      <c r="E266" s="82" t="n">
        <v>9</v>
      </c>
      <c r="F266" s="86" t="n">
        <v>1</v>
      </c>
      <c r="G266" s="33" t="inlineStr">
        <is>
          <t>Contact Lenz</t>
        </is>
      </c>
    </row>
    <row r="267">
      <c r="A267" s="7" t="inlineStr">
        <is>
          <t>Origami Top Locations of Foreign objects in Food - Rank 1</t>
        </is>
      </c>
      <c r="B267" s="82" t="n">
        <v>45</v>
      </c>
      <c r="C267" s="82" t="inlineStr">
        <is>
          <t>Rick Russo</t>
        </is>
      </c>
      <c r="D267" s="82" t="n">
        <v>2024</v>
      </c>
      <c r="E267" s="82" t="n">
        <v>9</v>
      </c>
      <c r="F267" s="86" t="n">
        <v>7</v>
      </c>
      <c r="G267" s="33" t="inlineStr">
        <is>
          <t>Unknown</t>
        </is>
      </c>
    </row>
    <row r="268">
      <c r="A268" s="7" t="inlineStr">
        <is>
          <t>Origami Top Locations of Foreign objects in Food - Rank 2</t>
        </is>
      </c>
      <c r="B268" s="82" t="n">
        <v>46</v>
      </c>
      <c r="C268" s="82" t="inlineStr">
        <is>
          <t>Rick Russo</t>
        </is>
      </c>
      <c r="D268" s="82" t="n">
        <v>2024</v>
      </c>
      <c r="E268" s="82" t="n">
        <v>9</v>
      </c>
      <c r="F268" s="86" t="n">
        <v>7</v>
      </c>
      <c r="G268" s="33" t="inlineStr">
        <is>
          <t>Cabbage</t>
        </is>
      </c>
    </row>
    <row r="269">
      <c r="A269" s="7" t="inlineStr">
        <is>
          <t>Origami Top Locations of Foreign objects in Food - Rank 3</t>
        </is>
      </c>
      <c r="B269" s="82" t="n">
        <v>47</v>
      </c>
      <c r="C269" s="82" t="inlineStr">
        <is>
          <t>Rick Russo</t>
        </is>
      </c>
      <c r="D269" s="82" t="n">
        <v>2024</v>
      </c>
      <c r="E269" s="82" t="n">
        <v>9</v>
      </c>
      <c r="F269" s="86" t="n">
        <v>7</v>
      </c>
      <c r="G269" s="33" t="inlineStr">
        <is>
          <t>Glassware</t>
        </is>
      </c>
    </row>
    <row r="270">
      <c r="A270" s="7" t="inlineStr">
        <is>
          <t>Origami Top Locations of Foreign objects in Food - Rank 4</t>
        </is>
      </c>
      <c r="B270" s="82" t="n">
        <v>48</v>
      </c>
      <c r="C270" s="82" t="inlineStr">
        <is>
          <t>Rick Russo</t>
        </is>
      </c>
      <c r="D270" s="82" t="n">
        <v>2024</v>
      </c>
      <c r="E270" s="82" t="n">
        <v>9</v>
      </c>
      <c r="F270" s="86" t="n">
        <v>7</v>
      </c>
    </row>
    <row r="271">
      <c r="A271" s="7" t="inlineStr">
        <is>
          <t>Origami Top Locations of Foreign objects in Food - Rank 5</t>
        </is>
      </c>
      <c r="B271" s="82" t="n">
        <v>49</v>
      </c>
      <c r="C271" s="82" t="inlineStr">
        <is>
          <t>Rick Russo</t>
        </is>
      </c>
      <c r="D271" s="82" t="n">
        <v>2024</v>
      </c>
      <c r="E271" s="82" t="n">
        <v>9</v>
      </c>
      <c r="F271" s="86" t="n">
        <v>7</v>
      </c>
    </row>
    <row r="272">
      <c r="A272" s="7" t="inlineStr">
        <is>
          <t>Red Phone Top Locations of Foreign objects in Food - Rank 1</t>
        </is>
      </c>
      <c r="B272" s="82" t="n">
        <v>50</v>
      </c>
      <c r="C272" s="82" t="inlineStr">
        <is>
          <t>Rick Russo</t>
        </is>
      </c>
      <c r="D272" s="82" t="n">
        <v>2024</v>
      </c>
      <c r="E272" s="82" t="n">
        <v>9</v>
      </c>
      <c r="F272" s="86" t="n">
        <v>5</v>
      </c>
      <c r="G272" s="33" t="inlineStr">
        <is>
          <t>Unknown</t>
        </is>
      </c>
    </row>
    <row r="273">
      <c r="A273" s="7" t="inlineStr">
        <is>
          <t>Red Phone Top Locations of Foreign objects in Food - Rank 2</t>
        </is>
      </c>
      <c r="B273" s="82" t="n">
        <v>51</v>
      </c>
      <c r="C273" s="82" t="inlineStr">
        <is>
          <t>Rick Russo</t>
        </is>
      </c>
      <c r="D273" s="82" t="n">
        <v>2024</v>
      </c>
      <c r="E273" s="82" t="n">
        <v>9</v>
      </c>
      <c r="F273" s="86" t="n">
        <v>1</v>
      </c>
      <c r="G273" s="33" t="inlineStr">
        <is>
          <t>Cabbage</t>
        </is>
      </c>
    </row>
    <row r="274">
      <c r="A274" s="7" t="inlineStr">
        <is>
          <t>Red Phone Top Locations of Foreign objects in Food - Rank 3</t>
        </is>
      </c>
      <c r="B274" s="82" t="n">
        <v>52</v>
      </c>
      <c r="C274" s="82" t="inlineStr">
        <is>
          <t>Rick Russo</t>
        </is>
      </c>
      <c r="D274" s="82" t="n">
        <v>2024</v>
      </c>
      <c r="E274" s="82" t="n">
        <v>9</v>
      </c>
      <c r="F274" s="86" t="n">
        <v>1</v>
      </c>
      <c r="G274" s="33" t="inlineStr">
        <is>
          <t>Glassware</t>
        </is>
      </c>
    </row>
    <row r="275">
      <c r="A275" s="7" t="inlineStr">
        <is>
          <t>Red Phone Top Locations of Foreign objects in Food - Rank 4</t>
        </is>
      </c>
      <c r="B275" s="82" t="n">
        <v>53</v>
      </c>
      <c r="C275" s="82" t="inlineStr">
        <is>
          <t>Rick Russo</t>
        </is>
      </c>
      <c r="D275" s="82" t="n">
        <v>2024</v>
      </c>
      <c r="E275" s="82" t="n">
        <v>9</v>
      </c>
      <c r="F275" s="86" t="n"/>
    </row>
    <row r="276" ht="15" customHeight="1" thickBot="1">
      <c r="A276" s="83" t="inlineStr">
        <is>
          <t>Red Phone Top Locations of Foreign objects in Food - Rank 5</t>
        </is>
      </c>
      <c r="B276" s="84" t="n">
        <v>54</v>
      </c>
      <c r="C276" s="84" t="inlineStr">
        <is>
          <t>Rick Russo</t>
        </is>
      </c>
      <c r="D276" s="84" t="n">
        <v>2024</v>
      </c>
      <c r="E276" s="84" t="n">
        <v>9</v>
      </c>
      <c r="F276" s="87" t="n"/>
      <c r="G276" s="85" t="n"/>
    </row>
    <row r="277">
      <c r="A277" s="80" t="inlineStr">
        <is>
          <t>QA Audit Count</t>
        </is>
      </c>
      <c r="B277" s="81" t="n">
        <v>1</v>
      </c>
      <c r="C277" s="81" t="inlineStr">
        <is>
          <t>Sari Feltman</t>
        </is>
      </c>
      <c r="D277" s="81" t="n">
        <v>2024</v>
      </c>
      <c r="E277" s="81" t="n">
        <v>9</v>
      </c>
      <c r="F277" s="81" t="n">
        <v>46</v>
      </c>
      <c r="G277" s="81" t="n"/>
    </row>
    <row r="278">
      <c r="A278" s="80" t="inlineStr">
        <is>
          <t>QA Unit Participation Count</t>
        </is>
      </c>
      <c r="B278" s="81" t="n">
        <v>2</v>
      </c>
      <c r="C278" s="81" t="inlineStr">
        <is>
          <t>Sari Feltman</t>
        </is>
      </c>
      <c r="D278" s="81" t="n">
        <v>2024</v>
      </c>
      <c r="E278" s="81" t="n">
        <v>9</v>
      </c>
      <c r="F278" s="81" t="n">
        <v>46</v>
      </c>
      <c r="G278" s="81" t="n"/>
    </row>
    <row r="279">
      <c r="A279" s="80" t="inlineStr">
        <is>
          <t>QA Avg Audit Score</t>
        </is>
      </c>
      <c r="B279" s="81" t="n">
        <v>3</v>
      </c>
      <c r="C279" s="81" t="inlineStr">
        <is>
          <t>Sari Feltman</t>
        </is>
      </c>
      <c r="D279" s="81" t="n">
        <v>2024</v>
      </c>
      <c r="E279" s="81" t="n">
        <v>9</v>
      </c>
      <c r="F279" s="81" t="n">
        <v>96.86</v>
      </c>
      <c r="G279" s="81" t="n"/>
    </row>
    <row r="280">
      <c r="A280" s="80" t="inlineStr">
        <is>
          <t>QA Count of Failed Audits</t>
        </is>
      </c>
      <c r="B280" s="81" t="n">
        <v>4</v>
      </c>
      <c r="C280" s="81" t="inlineStr">
        <is>
          <t>Sari Feltman</t>
        </is>
      </c>
      <c r="D280" s="81" t="n">
        <v>2024</v>
      </c>
      <c r="E280" s="81" t="n">
        <v>9</v>
      </c>
      <c r="F280" s="81" t="n">
        <v>1</v>
      </c>
      <c r="G280" s="81" t="n"/>
    </row>
    <row r="281">
      <c r="A281" s="80" t="inlineStr">
        <is>
          <t>QA Percentage of Failed Audits</t>
        </is>
      </c>
      <c r="B281" s="81" t="n">
        <v>5</v>
      </c>
      <c r="C281" s="81" t="inlineStr">
        <is>
          <t>Sari Feltman</t>
        </is>
      </c>
      <c r="D281" s="81" t="n">
        <v>2024</v>
      </c>
      <c r="E281" s="81" t="n">
        <v>9</v>
      </c>
      <c r="F281" s="81" t="n">
        <v>0.02</v>
      </c>
      <c r="G281" s="81" t="n"/>
    </row>
    <row r="282">
      <c r="A282" s="80" t="inlineStr">
        <is>
          <t>QA Count of Closed Tickets</t>
        </is>
      </c>
      <c r="B282" s="81" t="n">
        <v>6</v>
      </c>
      <c r="C282" s="81" t="inlineStr">
        <is>
          <t>Sari Feltman</t>
        </is>
      </c>
      <c r="D282" s="81" t="n">
        <v>2024</v>
      </c>
      <c r="E282" s="81" t="n">
        <v>9</v>
      </c>
      <c r="F282" s="81" t="n">
        <v>97</v>
      </c>
      <c r="G282" s="81" t="n"/>
    </row>
    <row r="283">
      <c r="A283" s="80" t="inlineStr">
        <is>
          <t>QA Avg Days to Close Tickets</t>
        </is>
      </c>
      <c r="B283" s="81" t="n">
        <v>7</v>
      </c>
      <c r="C283" s="81" t="inlineStr">
        <is>
          <t>Sari Feltman</t>
        </is>
      </c>
      <c r="D283" s="81" t="n">
        <v>2024</v>
      </c>
      <c r="E283" s="81" t="n">
        <v>9</v>
      </c>
      <c r="F283" s="81" t="n">
        <v>3.95</v>
      </c>
      <c r="G283" s="81" t="n"/>
    </row>
    <row r="284">
      <c r="A284" s="80" t="inlineStr">
        <is>
          <t>QA Count of Closed Tickets From failed Units</t>
        </is>
      </c>
      <c r="B284" s="81" t="n">
        <v>8</v>
      </c>
      <c r="C284" s="81" t="inlineStr">
        <is>
          <t>Sari Feltman</t>
        </is>
      </c>
      <c r="D284" s="81" t="n">
        <v>2024</v>
      </c>
      <c r="E284" s="81" t="n">
        <v>9</v>
      </c>
      <c r="F284" s="81" t="n">
        <v>9</v>
      </c>
      <c r="G284" s="81" t="n"/>
    </row>
    <row r="285">
      <c r="A285" s="80" t="inlineStr">
        <is>
          <t>QA Avg Days to Close Tickets From failed units</t>
        </is>
      </c>
      <c r="B285" s="81" t="n">
        <v>9</v>
      </c>
      <c r="C285" s="81" t="inlineStr">
        <is>
          <t>Sari Feltman</t>
        </is>
      </c>
      <c r="D285" s="81" t="n">
        <v>2024</v>
      </c>
      <c r="E285" s="81" t="n">
        <v>9</v>
      </c>
      <c r="F285" s="81" t="n">
        <v>10</v>
      </c>
      <c r="G285" s="81" t="n"/>
    </row>
    <row r="286">
      <c r="A286" s="80" t="inlineStr">
        <is>
          <t>QA Count of Minor Missed Questions from failed units</t>
        </is>
      </c>
      <c r="B286" s="81" t="n">
        <v>10</v>
      </c>
      <c r="C286" s="81" t="inlineStr">
        <is>
          <t>Sari Feltman</t>
        </is>
      </c>
      <c r="D286" s="81" t="n">
        <v>2024</v>
      </c>
      <c r="E286" s="81" t="n">
        <v>9</v>
      </c>
      <c r="F286" s="81" t="n">
        <v>1</v>
      </c>
      <c r="G286" s="81" t="n"/>
    </row>
    <row r="287">
      <c r="A287" s="80" t="inlineStr">
        <is>
          <t>QA Count of Major Missed Questions from failed units</t>
        </is>
      </c>
      <c r="B287" s="81" t="n">
        <v>11</v>
      </c>
      <c r="C287" s="81" t="inlineStr">
        <is>
          <t>Sari Feltman</t>
        </is>
      </c>
      <c r="D287" s="81" t="n">
        <v>2024</v>
      </c>
      <c r="E287" s="81" t="n">
        <v>9</v>
      </c>
      <c r="F287" s="81" t="n">
        <v>0</v>
      </c>
      <c r="G287" s="81" t="n"/>
    </row>
    <row r="288">
      <c r="A288" s="80" t="inlineStr">
        <is>
          <t>QA Count of Critical Missed Questions from failed units</t>
        </is>
      </c>
      <c r="B288" s="81" t="n">
        <v>12</v>
      </c>
      <c r="C288" s="81" t="inlineStr">
        <is>
          <t>Sari Feltman</t>
        </is>
      </c>
      <c r="D288" s="81" t="n">
        <v>2024</v>
      </c>
      <c r="E288" s="81" t="n">
        <v>9</v>
      </c>
      <c r="F288" s="81" t="n">
        <v>8</v>
      </c>
      <c r="G288" s="81" t="n"/>
    </row>
    <row r="289">
      <c r="A289" s="80" t="inlineStr">
        <is>
          <t>QA Count of Minor Missed Questions</t>
        </is>
      </c>
      <c r="B289" s="81" t="n">
        <v>13</v>
      </c>
      <c r="C289" s="81" t="inlineStr">
        <is>
          <t>Sari Feltman</t>
        </is>
      </c>
      <c r="D289" s="81" t="n">
        <v>2024</v>
      </c>
      <c r="E289" s="81" t="n">
        <v>9</v>
      </c>
      <c r="F289" s="81" t="n">
        <v>46</v>
      </c>
      <c r="G289" s="81" t="n"/>
    </row>
    <row r="290">
      <c r="A290" s="80" t="inlineStr">
        <is>
          <t>QA Count of Major Missed Questions</t>
        </is>
      </c>
      <c r="B290" s="81" t="n">
        <v>14</v>
      </c>
      <c r="C290" s="81" t="inlineStr">
        <is>
          <t>Sari Feltman</t>
        </is>
      </c>
      <c r="D290" s="81" t="n">
        <v>2024</v>
      </c>
      <c r="E290" s="81" t="n">
        <v>9</v>
      </c>
      <c r="F290" s="81" t="n">
        <v>28</v>
      </c>
      <c r="G290" s="81" t="n"/>
    </row>
    <row r="291">
      <c r="A291" s="80" t="inlineStr">
        <is>
          <t>QA Count of Critical Missed Questions</t>
        </is>
      </c>
      <c r="B291" s="81" t="n">
        <v>15</v>
      </c>
      <c r="C291" s="81" t="inlineStr">
        <is>
          <t>Sari Feltman</t>
        </is>
      </c>
      <c r="D291" s="81" t="n">
        <v>2024</v>
      </c>
      <c r="E291" s="81" t="n">
        <v>9</v>
      </c>
      <c r="F291" s="81" t="n">
        <v>37</v>
      </c>
      <c r="G291" s="81" t="n"/>
    </row>
    <row r="292">
      <c r="A292" s="80" t="inlineStr">
        <is>
          <t>QA Count of Open Tickets</t>
        </is>
      </c>
      <c r="B292" s="81" t="n">
        <v>16</v>
      </c>
      <c r="C292" s="81" t="inlineStr">
        <is>
          <t>Sari Feltman</t>
        </is>
      </c>
      <c r="D292" s="81" t="n">
        <v>2024</v>
      </c>
      <c r="E292" s="81" t="n">
        <v>9</v>
      </c>
      <c r="F292" s="81" t="n">
        <v>12</v>
      </c>
      <c r="G292" s="81" t="n"/>
    </row>
    <row r="293">
      <c r="A293" s="80" t="inlineStr">
        <is>
          <t>VOC Response Count</t>
        </is>
      </c>
      <c r="B293" s="81" t="n">
        <v>17</v>
      </c>
      <c r="C293" s="81" t="inlineStr">
        <is>
          <t>Sari Feltman</t>
        </is>
      </c>
      <c r="D293" s="81" t="n">
        <v>2024</v>
      </c>
      <c r="E293" s="81" t="n">
        <v>9</v>
      </c>
      <c r="F293" s="81" t="n">
        <v>491</v>
      </c>
      <c r="G293" s="81" t="n"/>
    </row>
    <row r="294">
      <c r="A294" s="80" t="inlineStr">
        <is>
          <t>Comments to Open Ended Questions</t>
        </is>
      </c>
      <c r="B294" s="81" t="n">
        <v>18</v>
      </c>
      <c r="C294" s="81" t="inlineStr">
        <is>
          <t>Sari Feltman</t>
        </is>
      </c>
      <c r="D294" s="81" t="n">
        <v>2024</v>
      </c>
      <c r="E294" s="81" t="n">
        <v>9</v>
      </c>
      <c r="F294" s="81" t="n">
        <v>114</v>
      </c>
      <c r="G294" s="81" t="n"/>
    </row>
    <row r="295">
      <c r="A295" s="80" t="inlineStr">
        <is>
          <t>VOC Count of Positive Comments</t>
        </is>
      </c>
      <c r="B295" s="81" t="n">
        <v>19</v>
      </c>
      <c r="C295" s="81" t="inlineStr">
        <is>
          <t>Sari Feltman</t>
        </is>
      </c>
      <c r="D295" s="81" t="n">
        <v>2024</v>
      </c>
      <c r="E295" s="81" t="n">
        <v>9</v>
      </c>
      <c r="F295" s="81" t="n">
        <v>42</v>
      </c>
      <c r="G295" s="81" t="n"/>
    </row>
    <row r="296">
      <c r="A296" s="80" t="inlineStr">
        <is>
          <t>VOC Count of Negative Comments</t>
        </is>
      </c>
      <c r="B296" s="81" t="n">
        <v>20</v>
      </c>
      <c r="C296" s="81" t="inlineStr">
        <is>
          <t>Sari Feltman</t>
        </is>
      </c>
      <c r="D296" s="81" t="n">
        <v>2024</v>
      </c>
      <c r="E296" s="81" t="n">
        <v>9</v>
      </c>
      <c r="F296" s="81" t="n">
        <v>47</v>
      </c>
      <c r="G296" s="81" t="n"/>
    </row>
    <row r="297">
      <c r="A297" s="80" t="inlineStr">
        <is>
          <t>VOC Count of Neutral Comments</t>
        </is>
      </c>
      <c r="B297" s="81" t="n">
        <v>21</v>
      </c>
      <c r="C297" s="81" t="inlineStr">
        <is>
          <t>Sari Feltman</t>
        </is>
      </c>
      <c r="D297" s="81" t="n">
        <v>2024</v>
      </c>
      <c r="E297" s="81" t="n">
        <v>9</v>
      </c>
      <c r="F297" s="81" t="n">
        <v>25</v>
      </c>
      <c r="G297" s="81" t="n"/>
    </row>
    <row r="298">
      <c r="A298" s="80" t="inlineStr">
        <is>
          <t>VOC Percentage of Positive Comments</t>
        </is>
      </c>
      <c r="B298" s="81" t="n">
        <v>22</v>
      </c>
      <c r="C298" s="81" t="inlineStr">
        <is>
          <t>Sari Feltman</t>
        </is>
      </c>
      <c r="D298" s="81" t="n">
        <v>2024</v>
      </c>
      <c r="E298" s="81" t="n">
        <v>9</v>
      </c>
      <c r="F298" s="81" t="n">
        <v>0.368421</v>
      </c>
      <c r="G298" s="81" t="n"/>
    </row>
    <row r="299">
      <c r="A299" s="80" t="inlineStr">
        <is>
          <t>VOC Percentage of Negative Comments</t>
        </is>
      </c>
      <c r="B299" s="81" t="n">
        <v>23</v>
      </c>
      <c r="C299" s="81" t="inlineStr">
        <is>
          <t>Sari Feltman</t>
        </is>
      </c>
      <c r="D299" s="81" t="n">
        <v>2024</v>
      </c>
      <c r="E299" s="81" t="n">
        <v>9</v>
      </c>
      <c r="F299" s="81" t="n">
        <v>0.412281</v>
      </c>
      <c r="G299" s="81" t="n"/>
    </row>
    <row r="300">
      <c r="A300" s="80" t="inlineStr">
        <is>
          <t>VOC Percentage of Neutral Comments</t>
        </is>
      </c>
      <c r="B300" s="81" t="n">
        <v>24</v>
      </c>
      <c r="C300" s="81" t="inlineStr">
        <is>
          <t>Sari Feltman</t>
        </is>
      </c>
      <c r="D300" s="81" t="n">
        <v>2024</v>
      </c>
      <c r="E300" s="81" t="n">
        <v>9</v>
      </c>
      <c r="F300" s="81" t="n">
        <v>0.219298</v>
      </c>
      <c r="G300" s="81" t="n"/>
    </row>
    <row r="301">
      <c r="A301" s="80" t="inlineStr">
        <is>
          <t>Top Categories Driving Negaive Comments - Rank 1</t>
        </is>
      </c>
      <c r="B301" s="81" t="n">
        <v>25</v>
      </c>
      <c r="C301" s="81" t="inlineStr">
        <is>
          <t>Sari Feltman</t>
        </is>
      </c>
      <c r="D301" s="81" t="n">
        <v>2024</v>
      </c>
      <c r="E301" s="81" t="n">
        <v>9</v>
      </c>
      <c r="F301" s="81" t="n">
        <v>32</v>
      </c>
      <c r="G301" s="81" t="inlineStr">
        <is>
          <t>Food</t>
        </is>
      </c>
    </row>
    <row r="302">
      <c r="A302" s="80" t="inlineStr">
        <is>
          <t>Top Categories Driving Negaive Comments - Rank 2</t>
        </is>
      </c>
      <c r="B302" s="81" t="n">
        <v>26</v>
      </c>
      <c r="C302" s="81" t="inlineStr">
        <is>
          <t>Sari Feltman</t>
        </is>
      </c>
      <c r="D302" s="81" t="n">
        <v>2024</v>
      </c>
      <c r="E302" s="81" t="n">
        <v>9</v>
      </c>
      <c r="F302" s="81" t="n">
        <v>14</v>
      </c>
      <c r="G302" s="81" t="inlineStr">
        <is>
          <t>Customer Service</t>
        </is>
      </c>
    </row>
    <row r="303">
      <c r="A303" s="80" t="inlineStr">
        <is>
          <t>Top Categories Driving Negaive Comments - Rank 3</t>
        </is>
      </c>
      <c r="B303" s="81" t="n">
        <v>27</v>
      </c>
      <c r="C303" s="81" t="inlineStr">
        <is>
          <t>Sari Feltman</t>
        </is>
      </c>
      <c r="D303" s="81" t="n">
        <v>2024</v>
      </c>
      <c r="E303" s="81" t="n">
        <v>9</v>
      </c>
      <c r="F303" s="81" t="n">
        <v>12</v>
      </c>
      <c r="G303" s="81" t="inlineStr">
        <is>
          <t>Order Accuracy</t>
        </is>
      </c>
    </row>
    <row r="304">
      <c r="A304" s="80" t="inlineStr">
        <is>
          <t>VOC Count of units with less than 10 Responses</t>
        </is>
      </c>
      <c r="B304" s="81" t="n">
        <v>28</v>
      </c>
      <c r="C304" s="81" t="inlineStr">
        <is>
          <t>Sari Feltman</t>
        </is>
      </c>
      <c r="D304" s="81" t="n">
        <v>2024</v>
      </c>
      <c r="E304" s="81" t="n">
        <v>9</v>
      </c>
      <c r="F304" s="81" t="n">
        <v>275</v>
      </c>
      <c r="G304" s="81" t="n"/>
    </row>
    <row r="305">
      <c r="A305" s="80" t="inlineStr">
        <is>
          <t>VOC Percentage of units with less than 10 Responses</t>
        </is>
      </c>
      <c r="B305" s="81" t="n">
        <v>29</v>
      </c>
      <c r="C305" s="81" t="inlineStr">
        <is>
          <t>Sari Feltman</t>
        </is>
      </c>
      <c r="D305" s="81" t="n">
        <v>2024</v>
      </c>
      <c r="E305" s="81" t="n">
        <v>9</v>
      </c>
      <c r="F305" s="81" t="n">
        <v>0.96</v>
      </c>
      <c r="G305" s="81" t="n"/>
    </row>
    <row r="306">
      <c r="A306" s="80" t="inlineStr">
        <is>
          <t xml:space="preserve">AI Count of Identified Comments with Foreign Objects </t>
        </is>
      </c>
      <c r="B306" s="81" t="n">
        <v>30</v>
      </c>
      <c r="C306" s="81" t="inlineStr">
        <is>
          <t>Sari Feltman</t>
        </is>
      </c>
      <c r="D306" s="81" t="n">
        <v>2024</v>
      </c>
      <c r="E306" s="81" t="n">
        <v>9</v>
      </c>
      <c r="F306" s="81" t="n">
        <v>1</v>
      </c>
      <c r="G306" s="81" t="n"/>
    </row>
    <row r="307">
      <c r="A307" s="80" t="inlineStr">
        <is>
          <t>AI/VOC Avg CSAT of Accounts With Foreign Objects In Food</t>
        </is>
      </c>
      <c r="B307" s="81" t="n">
        <v>31</v>
      </c>
      <c r="C307" s="81" t="inlineStr">
        <is>
          <t>Sari Feltman</t>
        </is>
      </c>
      <c r="D307" s="81" t="n">
        <v>2024</v>
      </c>
      <c r="E307" s="81" t="n">
        <v>9</v>
      </c>
      <c r="F307" s="81" t="n">
        <v>3.5</v>
      </c>
      <c r="G307" s="81" t="n"/>
    </row>
    <row r="308">
      <c r="A308" s="7" t="inlineStr">
        <is>
          <t>Origami + Red Phone Count of Foreign objects in Food</t>
        </is>
      </c>
      <c r="B308" s="82" t="n">
        <v>32</v>
      </c>
      <c r="C308" s="82" t="inlineStr">
        <is>
          <t>Sari Feltman</t>
        </is>
      </c>
      <c r="D308" s="82" t="n">
        <v>2024</v>
      </c>
      <c r="E308" s="82" t="n">
        <v>9</v>
      </c>
      <c r="F308" s="82" t="n">
        <v>50</v>
      </c>
      <c r="G308" s="82" t="n"/>
    </row>
    <row r="309">
      <c r="A309" s="7" t="inlineStr">
        <is>
          <t>Origami Count of Foreign objects in Food</t>
        </is>
      </c>
      <c r="B309" s="82" t="n">
        <v>33</v>
      </c>
      <c r="C309" s="82" t="inlineStr">
        <is>
          <t>Sari Feltman</t>
        </is>
      </c>
      <c r="D309" s="82" t="n">
        <v>2024</v>
      </c>
      <c r="E309" s="82" t="n">
        <v>9</v>
      </c>
      <c r="F309" s="82" t="n">
        <v>5</v>
      </c>
      <c r="G309" s="82" t="inlineStr">
        <is>
          <t>Origami</t>
        </is>
      </c>
    </row>
    <row r="310">
      <c r="A310" s="7" t="inlineStr">
        <is>
          <t>Red Phone Count of Foreign objects in Food</t>
        </is>
      </c>
      <c r="B310" s="82" t="n">
        <v>34</v>
      </c>
      <c r="C310" s="82" t="inlineStr">
        <is>
          <t>Sari Feltman</t>
        </is>
      </c>
      <c r="D310" s="82" t="n">
        <v>2024</v>
      </c>
      <c r="E310" s="82" t="n">
        <v>9</v>
      </c>
      <c r="F310" s="82" t="n">
        <v>0</v>
      </c>
      <c r="G310" s="82" t="inlineStr">
        <is>
          <t>Red Phone</t>
        </is>
      </c>
    </row>
    <row r="311">
      <c r="A311" s="7" t="inlineStr">
        <is>
          <t>Origami Top Types of Foreign objects in Food - Rank 1</t>
        </is>
      </c>
      <c r="B311" s="82" t="n">
        <v>35</v>
      </c>
      <c r="C311" s="82" t="inlineStr">
        <is>
          <t>Sari Feltman</t>
        </is>
      </c>
      <c r="D311" s="82" t="n">
        <v>2024</v>
      </c>
      <c r="E311" s="82" t="n">
        <v>9</v>
      </c>
      <c r="F311" s="82" t="n">
        <v>4</v>
      </c>
      <c r="G311" s="33" t="inlineStr">
        <is>
          <t>Plastic</t>
        </is>
      </c>
    </row>
    <row r="312">
      <c r="A312" s="7" t="inlineStr">
        <is>
          <t>Origami Top Types of Foreign objects in Food - Rank 2</t>
        </is>
      </c>
      <c r="B312" s="82" t="n">
        <v>36</v>
      </c>
      <c r="C312" s="82" t="inlineStr">
        <is>
          <t>Sari Feltman</t>
        </is>
      </c>
      <c r="D312" s="82" t="n">
        <v>2024</v>
      </c>
      <c r="E312" s="82" t="n">
        <v>9</v>
      </c>
      <c r="F312" s="82" t="n">
        <v>4</v>
      </c>
      <c r="G312" s="33" t="inlineStr">
        <is>
          <t>Metal</t>
        </is>
      </c>
    </row>
    <row r="313">
      <c r="A313" s="7" t="inlineStr">
        <is>
          <t>Origami Top Types of Foreign objects in Food - Rank 3</t>
        </is>
      </c>
      <c r="B313" s="82" t="n">
        <v>37</v>
      </c>
      <c r="C313" s="82" t="inlineStr">
        <is>
          <t>Sari Feltman</t>
        </is>
      </c>
      <c r="D313" s="82" t="n">
        <v>2024</v>
      </c>
      <c r="E313" s="82" t="n">
        <v>9</v>
      </c>
      <c r="F313" s="82" t="n">
        <v>4</v>
      </c>
      <c r="G313" s="33" t="inlineStr">
        <is>
          <t>Insect</t>
        </is>
      </c>
    </row>
    <row r="314">
      <c r="A314" s="7" t="inlineStr">
        <is>
          <t>Origami Top Types of Foreign objects in Food - Rank 4</t>
        </is>
      </c>
      <c r="B314" s="82" t="n">
        <v>38</v>
      </c>
      <c r="C314" s="82" t="inlineStr">
        <is>
          <t>Sari Feltman</t>
        </is>
      </c>
      <c r="D314" s="82" t="n">
        <v>2024</v>
      </c>
      <c r="E314" s="82" t="n">
        <v>9</v>
      </c>
      <c r="F314" s="82" t="n">
        <v>4</v>
      </c>
      <c r="G314" s="33" t="inlineStr">
        <is>
          <t>Hair</t>
        </is>
      </c>
    </row>
    <row r="315">
      <c r="A315" s="7" t="inlineStr">
        <is>
          <t>Origami Top Types of Foreign objects in Food - Rank 5</t>
        </is>
      </c>
      <c r="B315" s="82" t="n">
        <v>39</v>
      </c>
      <c r="C315" s="82" t="inlineStr">
        <is>
          <t>Sari Feltman</t>
        </is>
      </c>
      <c r="D315" s="82" t="n">
        <v>2024</v>
      </c>
      <c r="E315" s="82" t="n">
        <v>9</v>
      </c>
      <c r="F315" s="82" t="n">
        <v>4</v>
      </c>
      <c r="G315" s="33" t="inlineStr">
        <is>
          <t>Glass</t>
        </is>
      </c>
    </row>
    <row r="316">
      <c r="A316" s="7" t="inlineStr">
        <is>
          <t>Red Phone Top Types of Foreign objects in Food - Rank 1</t>
        </is>
      </c>
      <c r="B316" s="82" t="n">
        <v>40</v>
      </c>
      <c r="C316" s="82" t="inlineStr">
        <is>
          <t>Sari Feltman</t>
        </is>
      </c>
      <c r="D316" s="82" t="n">
        <v>2024</v>
      </c>
      <c r="E316" s="82" t="n">
        <v>9</v>
      </c>
      <c r="F316" s="82" t="n"/>
    </row>
    <row r="317">
      <c r="A317" s="7" t="inlineStr">
        <is>
          <t>Red Phone Top Types of Foreign objects in Food - Rank 2</t>
        </is>
      </c>
      <c r="B317" s="82" t="n">
        <v>41</v>
      </c>
      <c r="C317" s="82" t="inlineStr">
        <is>
          <t>Sari Feltman</t>
        </is>
      </c>
      <c r="D317" s="82" t="n">
        <v>2024</v>
      </c>
      <c r="E317" s="82" t="n">
        <v>9</v>
      </c>
      <c r="F317" s="82" t="n"/>
    </row>
    <row r="318">
      <c r="A318" s="7" t="inlineStr">
        <is>
          <t>Red Phone Top Types of Foreign objects in Food - Rank 3</t>
        </is>
      </c>
      <c r="B318" s="82" t="n">
        <v>42</v>
      </c>
      <c r="C318" s="82" t="inlineStr">
        <is>
          <t>Sari Feltman</t>
        </is>
      </c>
      <c r="D318" s="82" t="n">
        <v>2024</v>
      </c>
      <c r="E318" s="82" t="n">
        <v>9</v>
      </c>
      <c r="F318" s="82" t="n"/>
    </row>
    <row r="319">
      <c r="A319" s="7" t="inlineStr">
        <is>
          <t>Red Phone Top Types of Foreign objects in Food - Rank 4</t>
        </is>
      </c>
      <c r="B319" s="82" t="n">
        <v>43</v>
      </c>
      <c r="C319" s="82" t="inlineStr">
        <is>
          <t>Sari Feltman</t>
        </is>
      </c>
      <c r="D319" s="82" t="n">
        <v>2024</v>
      </c>
      <c r="E319" s="82" t="n">
        <v>9</v>
      </c>
      <c r="F319" s="82" t="n"/>
    </row>
    <row r="320">
      <c r="A320" s="7" t="inlineStr">
        <is>
          <t>Red Phone Top Types of Foreign objects in Food - Rank 5</t>
        </is>
      </c>
      <c r="B320" s="82" t="n">
        <v>44</v>
      </c>
      <c r="C320" s="82" t="inlineStr">
        <is>
          <t>Sari Feltman</t>
        </is>
      </c>
      <c r="D320" s="82" t="n">
        <v>2024</v>
      </c>
      <c r="E320" s="82" t="n">
        <v>9</v>
      </c>
      <c r="F320" s="82" t="n"/>
    </row>
    <row r="321">
      <c r="A321" s="7" t="inlineStr">
        <is>
          <t>Origami Top Locations of Foreign objects in Food - Rank 1</t>
        </is>
      </c>
      <c r="B321" s="82" t="n">
        <v>45</v>
      </c>
      <c r="C321" s="82" t="inlineStr">
        <is>
          <t>Sari Feltman</t>
        </is>
      </c>
      <c r="D321" s="82" t="n">
        <v>2024</v>
      </c>
      <c r="E321" s="82" t="n">
        <v>9</v>
      </c>
      <c r="F321" s="82" t="n">
        <v>2</v>
      </c>
      <c r="G321" s="33" t="inlineStr">
        <is>
          <t>Salad Bar</t>
        </is>
      </c>
    </row>
    <row r="322">
      <c r="A322" s="7" t="inlineStr">
        <is>
          <t>Origami Top Locations of Foreign objects in Food - Rank 2</t>
        </is>
      </c>
      <c r="B322" s="82" t="n">
        <v>46</v>
      </c>
      <c r="C322" s="82" t="inlineStr">
        <is>
          <t>Sari Feltman</t>
        </is>
      </c>
      <c r="D322" s="82" t="n">
        <v>2024</v>
      </c>
      <c r="E322" s="82" t="n">
        <v>9</v>
      </c>
      <c r="F322" s="82" t="n">
        <v>2</v>
      </c>
      <c r="G322" s="33" t="inlineStr">
        <is>
          <t>Soup</t>
        </is>
      </c>
    </row>
    <row r="323">
      <c r="A323" s="7" t="inlineStr">
        <is>
          <t>Origami Top Locations of Foreign objects in Food - Rank 3</t>
        </is>
      </c>
      <c r="B323" s="82" t="n">
        <v>47</v>
      </c>
      <c r="C323" s="82" t="inlineStr">
        <is>
          <t>Sari Feltman</t>
        </is>
      </c>
      <c r="D323" s="82" t="n">
        <v>2024</v>
      </c>
      <c r="E323" s="82" t="n">
        <v>9</v>
      </c>
      <c r="F323" s="82" t="n">
        <v>2</v>
      </c>
      <c r="G323" s="33" t="inlineStr">
        <is>
          <t>Meat</t>
        </is>
      </c>
    </row>
    <row r="324">
      <c r="A324" s="7" t="inlineStr">
        <is>
          <t>Origami Top Locations of Foreign objects in Food - Rank 4</t>
        </is>
      </c>
      <c r="B324" s="82" t="n">
        <v>48</v>
      </c>
      <c r="C324" s="82" t="inlineStr">
        <is>
          <t>Sari Feltman</t>
        </is>
      </c>
      <c r="D324" s="82" t="n">
        <v>2024</v>
      </c>
      <c r="E324" s="82" t="n">
        <v>9</v>
      </c>
      <c r="F324" s="82" t="n">
        <v>2</v>
      </c>
      <c r="G324" s="33" t="inlineStr">
        <is>
          <t>Pasta</t>
        </is>
      </c>
    </row>
    <row r="325">
      <c r="A325" s="7" t="inlineStr">
        <is>
          <t>Origami Top Locations of Foreign objects in Food - Rank 5</t>
        </is>
      </c>
      <c r="B325" s="82" t="n">
        <v>49</v>
      </c>
      <c r="C325" s="82" t="inlineStr">
        <is>
          <t>Sari Feltman</t>
        </is>
      </c>
      <c r="D325" s="82" t="n">
        <v>2024</v>
      </c>
      <c r="E325" s="82" t="n">
        <v>9</v>
      </c>
      <c r="F325" s="82" t="n">
        <v>2</v>
      </c>
      <c r="G325" s="33" t="inlineStr">
        <is>
          <t>Sandwich</t>
        </is>
      </c>
    </row>
    <row r="326">
      <c r="A326" s="7" t="inlineStr">
        <is>
          <t>Red Phone Top Locations of Foreign objects in Food - Rank 1</t>
        </is>
      </c>
      <c r="B326" s="82" t="n">
        <v>50</v>
      </c>
      <c r="C326" s="82" t="inlineStr">
        <is>
          <t>Sari Feltman</t>
        </is>
      </c>
      <c r="D326" s="82" t="n">
        <v>2024</v>
      </c>
      <c r="E326" s="82" t="n">
        <v>9</v>
      </c>
      <c r="F326" s="82" t="n"/>
    </row>
    <row r="327">
      <c r="A327" s="7" t="inlineStr">
        <is>
          <t>Red Phone Top Locations of Foreign objects in Food - Rank 2</t>
        </is>
      </c>
      <c r="B327" s="82" t="n">
        <v>51</v>
      </c>
      <c r="C327" s="82" t="inlineStr">
        <is>
          <t>Sari Feltman</t>
        </is>
      </c>
      <c r="D327" s="82" t="n">
        <v>2024</v>
      </c>
      <c r="E327" s="82" t="n">
        <v>9</v>
      </c>
      <c r="F327" s="82" t="n"/>
    </row>
    <row r="328">
      <c r="A328" s="7" t="inlineStr">
        <is>
          <t>Red Phone Top Locations of Foreign objects in Food - Rank 3</t>
        </is>
      </c>
      <c r="B328" s="82" t="n">
        <v>52</v>
      </c>
      <c r="C328" s="82" t="inlineStr">
        <is>
          <t>Sari Feltman</t>
        </is>
      </c>
      <c r="D328" s="82" t="n">
        <v>2024</v>
      </c>
      <c r="E328" s="82" t="n">
        <v>9</v>
      </c>
      <c r="F328" s="82" t="n"/>
    </row>
    <row r="329">
      <c r="A329" s="7" t="inlineStr">
        <is>
          <t>Red Phone Top Locations of Foreign objects in Food - Rank 4</t>
        </is>
      </c>
      <c r="B329" s="82" t="n">
        <v>53</v>
      </c>
      <c r="C329" s="82" t="inlineStr">
        <is>
          <t>Sari Feltman</t>
        </is>
      </c>
      <c r="D329" s="82" t="n">
        <v>2024</v>
      </c>
      <c r="E329" s="82" t="n">
        <v>9</v>
      </c>
      <c r="F329" s="82" t="n"/>
    </row>
    <row r="330">
      <c r="A330" s="7" t="inlineStr">
        <is>
          <t>Red Phone Top Locations of Foreign objects in Food - Rank 5</t>
        </is>
      </c>
      <c r="B330" s="82" t="n">
        <v>54</v>
      </c>
      <c r="C330" s="82" t="inlineStr">
        <is>
          <t>Sari Feltman</t>
        </is>
      </c>
      <c r="D330" s="82" t="n">
        <v>2024</v>
      </c>
      <c r="E330" s="82" t="n">
        <v>9</v>
      </c>
      <c r="F330" s="82" t="n"/>
    </row>
  </sheetData>
  <autoFilter ref="A6:G330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Q96"/>
  <sheetViews>
    <sheetView zoomScale="115" zoomScaleNormal="115" workbookViewId="0">
      <selection activeCell="A42" sqref="A42"/>
    </sheetView>
  </sheetViews>
  <sheetFormatPr baseColWidth="8" defaultRowHeight="14.45"/>
  <cols>
    <col width="15" customWidth="1" min="1" max="1"/>
    <col width="14.7109375" bestFit="1" customWidth="1" min="2" max="2"/>
    <col width="18.5703125" bestFit="1" customWidth="1" min="3" max="3"/>
    <col width="15.85546875" bestFit="1" customWidth="1" min="4" max="4"/>
    <col width="10.7109375" customWidth="1" min="5" max="5"/>
    <col width="19.140625" bestFit="1" customWidth="1" min="6" max="6"/>
    <col width="14.7109375" bestFit="1" customWidth="1" min="7" max="8"/>
    <col width="15.85546875" bestFit="1" customWidth="1" min="9" max="9"/>
  </cols>
  <sheetData>
    <row r="1" ht="15" customHeight="1" thickBot="1">
      <c r="A1" s="67" t="inlineStr">
        <is>
          <t>Location Where Foreign Object was Found</t>
        </is>
      </c>
      <c r="F1" s="67" t="inlineStr">
        <is>
          <t>Foreign Object</t>
        </is>
      </c>
    </row>
    <row r="2">
      <c r="B2" s="118" t="inlineStr">
        <is>
          <t>Adam Salem</t>
        </is>
      </c>
      <c r="C2" s="124" t="n"/>
      <c r="G2" s="118" t="inlineStr">
        <is>
          <t>Adam Salem</t>
        </is>
      </c>
      <c r="H2" s="124" t="n"/>
    </row>
    <row r="3">
      <c r="B3" s="68" t="inlineStr">
        <is>
          <t>Red Phone</t>
        </is>
      </c>
      <c r="C3" s="68" t="inlineStr">
        <is>
          <t>Origami</t>
        </is>
      </c>
      <c r="D3" s="68" t="inlineStr">
        <is>
          <t>Grand Total</t>
        </is>
      </c>
      <c r="G3" s="68" t="inlineStr">
        <is>
          <t>Red Phone</t>
        </is>
      </c>
      <c r="H3" s="68" t="inlineStr">
        <is>
          <t>Origami</t>
        </is>
      </c>
      <c r="I3" s="68" t="inlineStr">
        <is>
          <t>Grand Total</t>
        </is>
      </c>
    </row>
    <row r="4">
      <c r="A4" s="7" t="inlineStr">
        <is>
          <t>Unknown</t>
        </is>
      </c>
      <c r="B4" s="7" t="n">
        <v>3</v>
      </c>
      <c r="C4" t="n">
        <v>0</v>
      </c>
      <c r="D4">
        <f>SUM(B4:C4)</f>
        <v/>
      </c>
      <c r="F4" s="7" t="inlineStr">
        <is>
          <t>Plastic</t>
        </is>
      </c>
      <c r="G4" s="7" t="n">
        <v>3</v>
      </c>
      <c r="H4" t="n">
        <v>2</v>
      </c>
      <c r="I4">
        <f>SUM(G4:H4)</f>
        <v/>
      </c>
    </row>
    <row r="5">
      <c r="A5" s="7" t="inlineStr">
        <is>
          <t>Grab-n-Go</t>
        </is>
      </c>
      <c r="B5" s="7" t="n">
        <v>1</v>
      </c>
      <c r="C5" t="n">
        <v>1</v>
      </c>
      <c r="D5">
        <f>SUM(B5:C5)</f>
        <v/>
      </c>
      <c r="F5" s="7" t="inlineStr">
        <is>
          <t>Metal</t>
        </is>
      </c>
      <c r="G5" s="7" t="n">
        <v>2</v>
      </c>
      <c r="H5" t="n">
        <v>1</v>
      </c>
      <c r="I5">
        <f>SUM(G5:H5)</f>
        <v/>
      </c>
    </row>
    <row r="6">
      <c r="A6" s="7" t="inlineStr">
        <is>
          <t>Pizza</t>
        </is>
      </c>
      <c r="B6" s="7" t="n">
        <v>1</v>
      </c>
      <c r="C6" t="n">
        <v>1</v>
      </c>
      <c r="D6">
        <f>SUM(B6:C6)</f>
        <v/>
      </c>
      <c r="F6" s="7" t="inlineStr">
        <is>
          <t>Hair</t>
        </is>
      </c>
      <c r="G6" s="7" t="n">
        <v>0</v>
      </c>
      <c r="H6" t="n">
        <v>1</v>
      </c>
      <c r="I6">
        <f>SUM(G6:H6)</f>
        <v/>
      </c>
    </row>
    <row r="7">
      <c r="A7" s="7" t="inlineStr">
        <is>
          <t>Buffet</t>
        </is>
      </c>
      <c r="B7" s="7" t="n">
        <v>0</v>
      </c>
      <c r="C7" t="n">
        <v>1</v>
      </c>
      <c r="D7">
        <f>SUM(B7:C7)</f>
        <v/>
      </c>
    </row>
    <row r="8">
      <c r="A8" s="71" t="inlineStr">
        <is>
          <t>Salad Bar</t>
        </is>
      </c>
      <c r="B8" s="71" t="n">
        <v>0</v>
      </c>
      <c r="C8" s="70" t="n">
        <v>1</v>
      </c>
      <c r="D8" s="70">
        <f>SUM(B8:C8)</f>
        <v/>
      </c>
      <c r="F8" s="70" t="n"/>
      <c r="G8" s="70" t="n"/>
      <c r="H8" s="70" t="n"/>
      <c r="I8" s="70" t="n"/>
    </row>
    <row r="9">
      <c r="D9" s="9">
        <f>SUM(D4:D8)</f>
        <v/>
      </c>
      <c r="F9" s="55" t="inlineStr">
        <is>
          <t>TOTAL</t>
        </is>
      </c>
      <c r="G9" s="9">
        <f>SUM(G4:G8)</f>
        <v/>
      </c>
      <c r="H9" s="9">
        <f>SUM(H4:H8)</f>
        <v/>
      </c>
      <c r="I9" s="9">
        <f>SUM(I4:I8)</f>
        <v/>
      </c>
    </row>
    <row r="13">
      <c r="B13" s="118" t="inlineStr">
        <is>
          <t>Brian Donohue</t>
        </is>
      </c>
      <c r="C13" s="124" t="n"/>
      <c r="G13" s="118" t="inlineStr">
        <is>
          <t>Brian Donohue</t>
        </is>
      </c>
      <c r="H13" s="124" t="n"/>
    </row>
    <row r="14">
      <c r="B14" s="68" t="inlineStr">
        <is>
          <t>Red Phone</t>
        </is>
      </c>
      <c r="C14" s="68" t="inlineStr">
        <is>
          <t>Origami</t>
        </is>
      </c>
      <c r="D14" s="68" t="inlineStr">
        <is>
          <t>Grand Total</t>
        </is>
      </c>
      <c r="G14" s="68" t="inlineStr">
        <is>
          <t>Red Phone</t>
        </is>
      </c>
      <c r="H14" s="68" t="inlineStr">
        <is>
          <t>Origami</t>
        </is>
      </c>
      <c r="I14" s="68" t="inlineStr">
        <is>
          <t>Grand Total</t>
        </is>
      </c>
    </row>
    <row r="15">
      <c r="A15" s="7" t="inlineStr">
        <is>
          <t>Burger</t>
        </is>
      </c>
      <c r="B15" t="n">
        <v>0</v>
      </c>
      <c r="C15" t="n">
        <v>3</v>
      </c>
      <c r="D15">
        <f>SUM(B15:C15)</f>
        <v/>
      </c>
      <c r="F15" s="7" t="inlineStr">
        <is>
          <t>Bug</t>
        </is>
      </c>
      <c r="G15" t="n">
        <v>1</v>
      </c>
      <c r="H15" t="n">
        <v>3</v>
      </c>
      <c r="I15">
        <f>SUM(G15:H15)</f>
        <v/>
      </c>
    </row>
    <row r="16">
      <c r="A16" s="7" t="inlineStr">
        <is>
          <t>Meat</t>
        </is>
      </c>
      <c r="B16" t="n">
        <v>0</v>
      </c>
      <c r="C16" t="n">
        <v>1</v>
      </c>
      <c r="D16">
        <f>SUM(B16:C16)</f>
        <v/>
      </c>
      <c r="F16" s="7" t="inlineStr">
        <is>
          <t>Bone</t>
        </is>
      </c>
      <c r="G16" t="n">
        <v>0</v>
      </c>
      <c r="H16" t="n">
        <v>1</v>
      </c>
      <c r="I16">
        <f>SUM(G16:H16)</f>
        <v/>
      </c>
    </row>
    <row r="17">
      <c r="A17" s="7" t="inlineStr">
        <is>
          <t>Salad Bar</t>
        </is>
      </c>
      <c r="B17" t="n">
        <v>0</v>
      </c>
      <c r="C17" t="n">
        <v>1</v>
      </c>
      <c r="D17">
        <f>SUM(B17:C17)</f>
        <v/>
      </c>
      <c r="F17" s="7" t="inlineStr">
        <is>
          <t>Metal</t>
        </is>
      </c>
      <c r="G17" t="n">
        <v>0</v>
      </c>
      <c r="H17" t="n">
        <v>1</v>
      </c>
      <c r="I17">
        <f>SUM(G17:H17)</f>
        <v/>
      </c>
    </row>
    <row r="18">
      <c r="A18" s="7" t="inlineStr">
        <is>
          <t>Unknown</t>
        </is>
      </c>
      <c r="B18" t="n">
        <v>1</v>
      </c>
      <c r="C18" t="n">
        <v>0</v>
      </c>
      <c r="D18">
        <f>SUM(B18:C18)</f>
        <v/>
      </c>
    </row>
    <row r="19">
      <c r="A19" s="70" t="n"/>
      <c r="B19" s="70" t="n"/>
      <c r="C19" s="70" t="n"/>
      <c r="D19" s="70" t="n"/>
      <c r="F19" s="70" t="n"/>
      <c r="G19" s="70" t="n"/>
      <c r="H19" s="70" t="n"/>
      <c r="I19" s="70" t="n"/>
    </row>
    <row r="20">
      <c r="D20" s="9">
        <f>SUM(D15:D19)</f>
        <v/>
      </c>
      <c r="F20" s="55" t="inlineStr">
        <is>
          <t>TOTAL</t>
        </is>
      </c>
      <c r="G20" s="9">
        <f>SUM(G15:G19)</f>
        <v/>
      </c>
      <c r="H20" s="9">
        <f>SUM(H15:H19)</f>
        <v/>
      </c>
      <c r="I20" s="9">
        <f>SUM(I15:I19)</f>
        <v/>
      </c>
    </row>
    <row r="23">
      <c r="B23" s="118" t="inlineStr">
        <is>
          <t>Peter Soguero</t>
        </is>
      </c>
      <c r="C23" s="124" t="n"/>
      <c r="G23" s="118" t="inlineStr">
        <is>
          <t>Peter Soguero</t>
        </is>
      </c>
      <c r="H23" s="124" t="n"/>
    </row>
    <row r="24">
      <c r="B24" s="68" t="inlineStr">
        <is>
          <t>Red Phone</t>
        </is>
      </c>
      <c r="C24" s="68" t="inlineStr">
        <is>
          <t>Origami</t>
        </is>
      </c>
      <c r="D24" s="68" t="inlineStr">
        <is>
          <t>Grand Total</t>
        </is>
      </c>
      <c r="G24" s="68" t="inlineStr">
        <is>
          <t>Red Phone</t>
        </is>
      </c>
      <c r="H24" s="68" t="inlineStr">
        <is>
          <t>Origami</t>
        </is>
      </c>
      <c r="I24" s="68" t="inlineStr">
        <is>
          <t>Grand Total</t>
        </is>
      </c>
    </row>
    <row r="25">
      <c r="A25" s="7" t="inlineStr">
        <is>
          <t>Unknown</t>
        </is>
      </c>
      <c r="B25" t="n">
        <v>6</v>
      </c>
      <c r="C25" t="n">
        <v>0</v>
      </c>
      <c r="D25">
        <f>SUM(B25:C25)</f>
        <v/>
      </c>
      <c r="F25" s="7" t="inlineStr">
        <is>
          <t>Bug</t>
        </is>
      </c>
      <c r="G25" t="n">
        <v>2</v>
      </c>
      <c r="H25" t="n">
        <v>2</v>
      </c>
      <c r="I25">
        <f>SUM(G25:H25)</f>
        <v/>
      </c>
    </row>
    <row r="26">
      <c r="A26" s="7" t="inlineStr">
        <is>
          <t>Beverage</t>
        </is>
      </c>
      <c r="B26" t="n">
        <v>1</v>
      </c>
      <c r="C26" t="n">
        <v>2</v>
      </c>
      <c r="D26">
        <f>SUM(B26:C26)</f>
        <v/>
      </c>
      <c r="F26" s="7" t="inlineStr">
        <is>
          <t>Plastic</t>
        </is>
      </c>
      <c r="G26" t="n">
        <v>2</v>
      </c>
      <c r="H26" t="n">
        <v>2</v>
      </c>
      <c r="I26">
        <f>SUM(G26:H26)</f>
        <v/>
      </c>
    </row>
    <row r="27">
      <c r="A27" s="7" t="inlineStr">
        <is>
          <t>Buffet</t>
        </is>
      </c>
      <c r="B27" t="n">
        <v>0</v>
      </c>
      <c r="C27" t="n">
        <v>2</v>
      </c>
      <c r="D27">
        <f>SUM(B27:C27)</f>
        <v/>
      </c>
      <c r="F27" s="7" t="inlineStr">
        <is>
          <t>Glass</t>
        </is>
      </c>
      <c r="G27" t="n">
        <v>1</v>
      </c>
      <c r="H27" t="n">
        <v>2</v>
      </c>
      <c r="I27">
        <f>SUM(G27:H27)</f>
        <v/>
      </c>
    </row>
    <row r="28">
      <c r="A28" s="7" t="inlineStr">
        <is>
          <t>Vegetable</t>
        </is>
      </c>
      <c r="B28" t="n">
        <v>0</v>
      </c>
      <c r="C28" t="n">
        <v>2</v>
      </c>
      <c r="D28">
        <f>SUM(B28:C28)</f>
        <v/>
      </c>
      <c r="F28" s="7" t="inlineStr">
        <is>
          <t>Hair</t>
        </is>
      </c>
      <c r="G28" t="n">
        <v>1</v>
      </c>
      <c r="H28" t="n">
        <v>1</v>
      </c>
      <c r="I28">
        <f>SUM(G28:H28)</f>
        <v/>
      </c>
    </row>
    <row r="29">
      <c r="A29" s="71" t="inlineStr">
        <is>
          <t>Salad Bar</t>
        </is>
      </c>
      <c r="B29" s="70" t="n">
        <v>0</v>
      </c>
      <c r="C29" s="70" t="n">
        <v>2</v>
      </c>
      <c r="D29" s="70">
        <f>SUM(B29:C29)</f>
        <v/>
      </c>
      <c r="F29" s="71" t="inlineStr">
        <is>
          <t>Rubber</t>
        </is>
      </c>
      <c r="G29" s="70" t="n">
        <v>1</v>
      </c>
      <c r="H29" s="70" t="n">
        <v>1</v>
      </c>
      <c r="I29" s="70">
        <f>SUM(G29:H29)</f>
        <v/>
      </c>
    </row>
    <row r="30">
      <c r="A30" s="7" t="inlineStr">
        <is>
          <t>Catering</t>
        </is>
      </c>
      <c r="B30" t="n">
        <v>0</v>
      </c>
      <c r="C30" t="n">
        <v>1</v>
      </c>
      <c r="D30">
        <f>SUM(B30:C30)</f>
        <v/>
      </c>
      <c r="F30" s="7" t="inlineStr">
        <is>
          <t>Unknown</t>
        </is>
      </c>
      <c r="G30" t="n">
        <v>0</v>
      </c>
      <c r="H30" t="n">
        <v>2</v>
      </c>
      <c r="I30">
        <f>SUM(G30:H30)</f>
        <v/>
      </c>
    </row>
    <row r="31">
      <c r="A31" s="7" t="inlineStr">
        <is>
          <t>Sandwich</t>
        </is>
      </c>
      <c r="B31" t="n">
        <v>0</v>
      </c>
      <c r="C31" t="n">
        <v>1</v>
      </c>
      <c r="D31">
        <f>SUM(B31:C31)</f>
        <v/>
      </c>
      <c r="F31" s="7" t="inlineStr">
        <is>
          <t>Metal</t>
        </is>
      </c>
      <c r="G31" t="n">
        <v>0</v>
      </c>
      <c r="H31" t="n">
        <v>1</v>
      </c>
      <c r="I31">
        <f>SUM(G31:H31)</f>
        <v/>
      </c>
    </row>
    <row r="32">
      <c r="A32" s="7" t="inlineStr">
        <is>
          <t>Seafood</t>
        </is>
      </c>
      <c r="B32" t="n">
        <v>0</v>
      </c>
      <c r="C32" t="n">
        <v>1</v>
      </c>
      <c r="D32">
        <f>SUM(B32:C32)</f>
        <v/>
      </c>
    </row>
    <row r="33">
      <c r="A33" s="7" t="n"/>
    </row>
    <row r="35">
      <c r="D35" s="9">
        <f>SUM(D25:D29)</f>
        <v/>
      </c>
      <c r="F35" s="55" t="inlineStr">
        <is>
          <t>TOTAL</t>
        </is>
      </c>
      <c r="G35" s="9">
        <f>SUM(G25:G31)</f>
        <v/>
      </c>
      <c r="H35" s="9">
        <f>SUM(H25:H31)</f>
        <v/>
      </c>
      <c r="I35" s="9">
        <f>SUM(I25:I31)</f>
        <v/>
      </c>
    </row>
    <row r="37">
      <c r="B37" s="118" t="inlineStr">
        <is>
          <t>Rick Russo</t>
        </is>
      </c>
      <c r="C37" s="124" t="n"/>
      <c r="G37" s="118" t="inlineStr">
        <is>
          <t>Rick Russo</t>
        </is>
      </c>
      <c r="H37" s="124" t="n"/>
    </row>
    <row r="38">
      <c r="B38" s="68" t="inlineStr">
        <is>
          <t>Red Phone</t>
        </is>
      </c>
      <c r="C38" s="68" t="inlineStr">
        <is>
          <t>Origami</t>
        </is>
      </c>
      <c r="D38" s="68" t="inlineStr">
        <is>
          <t>Grand Total</t>
        </is>
      </c>
      <c r="G38" s="68" t="inlineStr">
        <is>
          <t>Red Phone</t>
        </is>
      </c>
      <c r="H38" s="68" t="inlineStr">
        <is>
          <t>Origami</t>
        </is>
      </c>
      <c r="I38" s="68" t="inlineStr">
        <is>
          <t>Grand Total</t>
        </is>
      </c>
    </row>
    <row r="39">
      <c r="A39" s="7" t="inlineStr">
        <is>
          <t>Unknown</t>
        </is>
      </c>
      <c r="B39" t="n">
        <v>2</v>
      </c>
      <c r="C39" t="n">
        <v>1</v>
      </c>
      <c r="D39">
        <f>SUM(B39:C39)</f>
        <v/>
      </c>
      <c r="F39" s="7" t="inlineStr">
        <is>
          <t>Plastic</t>
        </is>
      </c>
      <c r="G39" t="n">
        <v>2</v>
      </c>
      <c r="H39" t="n">
        <v>5</v>
      </c>
      <c r="I39">
        <f>SUM(G39:H39)</f>
        <v/>
      </c>
    </row>
    <row r="40">
      <c r="A40" s="7" t="inlineStr">
        <is>
          <t>Sandwich</t>
        </is>
      </c>
      <c r="B40" t="n">
        <v>0</v>
      </c>
      <c r="C40" t="n">
        <v>2</v>
      </c>
      <c r="D40">
        <f>SUM(B40:C40)</f>
        <v/>
      </c>
      <c r="F40" s="7" t="inlineStr">
        <is>
          <t>Hair</t>
        </is>
      </c>
      <c r="G40" t="n">
        <v>0</v>
      </c>
      <c r="H40" t="n">
        <v>1</v>
      </c>
      <c r="I40">
        <f>SUM(G40:H40)</f>
        <v/>
      </c>
    </row>
    <row r="41">
      <c r="A41" s="7" t="inlineStr">
        <is>
          <t>Beverage</t>
        </is>
      </c>
      <c r="B41" t="n">
        <v>1</v>
      </c>
      <c r="C41" t="n">
        <v>0</v>
      </c>
      <c r="D41">
        <f>SUM(B41:C41)</f>
        <v/>
      </c>
      <c r="F41" s="7" t="inlineStr">
        <is>
          <t>Metal</t>
        </is>
      </c>
      <c r="G41" t="n">
        <v>1</v>
      </c>
      <c r="H41" t="n">
        <v>0</v>
      </c>
      <c r="I41">
        <f>SUM(G41:H41)</f>
        <v/>
      </c>
    </row>
    <row r="42">
      <c r="A42" s="7" t="inlineStr">
        <is>
          <t>Salad Bar</t>
        </is>
      </c>
      <c r="B42" t="n">
        <v>0</v>
      </c>
      <c r="C42" t="n">
        <v>1</v>
      </c>
      <c r="D42">
        <f>SUM(B42:C42)</f>
        <v/>
      </c>
      <c r="F42" s="7" t="inlineStr">
        <is>
          <t>Paper</t>
        </is>
      </c>
      <c r="G42" t="n">
        <v>0</v>
      </c>
      <c r="H42" t="n">
        <v>1</v>
      </c>
      <c r="I42">
        <f>SUM(G42:H42)</f>
        <v/>
      </c>
    </row>
    <row r="43">
      <c r="A43" s="71" t="inlineStr">
        <is>
          <t>Meat</t>
        </is>
      </c>
      <c r="B43" s="70" t="n">
        <v>0</v>
      </c>
      <c r="C43" s="70" t="n">
        <v>1</v>
      </c>
      <c r="D43" s="70">
        <f>SUM(B43:C43)</f>
        <v/>
      </c>
      <c r="F43" s="70" t="n"/>
      <c r="G43" s="70" t="n"/>
      <c r="H43" s="70" t="n"/>
      <c r="I43" s="70" t="n"/>
    </row>
    <row r="44">
      <c r="A44" s="7" t="inlineStr">
        <is>
          <t>Smoothie</t>
        </is>
      </c>
      <c r="B44" t="n">
        <v>0</v>
      </c>
      <c r="C44" t="n">
        <v>1</v>
      </c>
      <c r="D44">
        <f>SUM(B44:C44)</f>
        <v/>
      </c>
    </row>
    <row r="45">
      <c r="A45" s="7" t="inlineStr">
        <is>
          <t>Buffet</t>
        </is>
      </c>
      <c r="B45" t="n">
        <v>0</v>
      </c>
      <c r="C45" t="n">
        <v>1</v>
      </c>
      <c r="D45">
        <f>SUM(B45:C45)</f>
        <v/>
      </c>
    </row>
    <row r="47">
      <c r="D47" s="9">
        <f>SUM(D39:D43)</f>
        <v/>
      </c>
      <c r="F47" s="55" t="inlineStr">
        <is>
          <t>TOTAL</t>
        </is>
      </c>
      <c r="G47" s="9">
        <f>SUM(G39:G43)</f>
        <v/>
      </c>
      <c r="H47" s="9">
        <f>SUM(H39:H43)</f>
        <v/>
      </c>
      <c r="I47" s="9">
        <f>SUM(I39:I43)</f>
        <v/>
      </c>
    </row>
    <row r="52">
      <c r="B52" s="118" t="inlineStr">
        <is>
          <t>Sari Feltman</t>
        </is>
      </c>
      <c r="C52" s="124" t="n"/>
      <c r="G52" s="118" t="inlineStr">
        <is>
          <t>Sari Feltman</t>
        </is>
      </c>
      <c r="H52" s="124" t="n"/>
    </row>
    <row r="53">
      <c r="B53" s="68" t="inlineStr">
        <is>
          <t>Red Phone</t>
        </is>
      </c>
      <c r="C53" s="68" t="inlineStr">
        <is>
          <t>Origami</t>
        </is>
      </c>
      <c r="D53" s="68" t="inlineStr">
        <is>
          <t>Grand Total</t>
        </is>
      </c>
      <c r="G53" s="68" t="inlineStr">
        <is>
          <t>Red Phone</t>
        </is>
      </c>
      <c r="H53" s="68" t="inlineStr">
        <is>
          <t>Origami</t>
        </is>
      </c>
      <c r="I53" s="68" t="inlineStr">
        <is>
          <t>Grand Total</t>
        </is>
      </c>
    </row>
    <row r="54">
      <c r="A54" s="7" t="inlineStr">
        <is>
          <t>Unknown</t>
        </is>
      </c>
      <c r="B54" t="n">
        <v>0</v>
      </c>
      <c r="C54" t="n">
        <v>2</v>
      </c>
      <c r="D54">
        <f>SUM(B54:C54)</f>
        <v/>
      </c>
      <c r="F54" s="7" t="inlineStr">
        <is>
          <t>Unknown</t>
        </is>
      </c>
      <c r="G54" t="n">
        <v>0</v>
      </c>
      <c r="H54" t="n">
        <v>3</v>
      </c>
      <c r="I54">
        <f>SUM(G54:H54)</f>
        <v/>
      </c>
    </row>
    <row r="55">
      <c r="A55" s="7" t="inlineStr">
        <is>
          <t>Buffet</t>
        </is>
      </c>
      <c r="B55" t="n">
        <v>0</v>
      </c>
      <c r="C55" t="n">
        <v>1</v>
      </c>
      <c r="D55">
        <f>SUM(B55:C55)</f>
        <v/>
      </c>
      <c r="F55" s="7" t="inlineStr">
        <is>
          <t>Bone</t>
        </is>
      </c>
      <c r="G55" t="n">
        <v>0</v>
      </c>
      <c r="H55" t="n">
        <v>2</v>
      </c>
      <c r="I55">
        <f>SUM(G55:H55)</f>
        <v/>
      </c>
    </row>
    <row r="56">
      <c r="A56" s="7" t="inlineStr">
        <is>
          <t>Meat</t>
        </is>
      </c>
      <c r="B56" t="n">
        <v>0</v>
      </c>
      <c r="C56" t="n">
        <v>1</v>
      </c>
      <c r="D56">
        <f>SUM(B56:C56)</f>
        <v/>
      </c>
    </row>
    <row r="57">
      <c r="A57" s="7" t="inlineStr">
        <is>
          <t>Sandwich</t>
        </is>
      </c>
      <c r="B57" t="n">
        <v>0</v>
      </c>
      <c r="C57" t="n">
        <v>1</v>
      </c>
      <c r="D57">
        <f>SUM(B57:C57)</f>
        <v/>
      </c>
    </row>
    <row r="58">
      <c r="A58" s="70" t="n"/>
      <c r="B58" s="70" t="n"/>
      <c r="C58" s="70" t="n"/>
      <c r="D58" s="70" t="n"/>
      <c r="F58" s="70" t="n"/>
      <c r="G58" s="70" t="n"/>
      <c r="H58" s="70" t="n"/>
      <c r="I58" s="70" t="n"/>
    </row>
    <row r="59">
      <c r="D59" s="9">
        <f>SUM(D54:D58)</f>
        <v/>
      </c>
      <c r="F59" s="55" t="inlineStr">
        <is>
          <t>TOTAL</t>
        </is>
      </c>
      <c r="G59" s="9">
        <f>SUM(G54:G58)</f>
        <v/>
      </c>
      <c r="H59" s="9">
        <f>SUM(H54:H58)</f>
        <v/>
      </c>
      <c r="I59" s="9">
        <f>SUM(I54:I58)</f>
        <v/>
      </c>
    </row>
    <row r="68">
      <c r="F68" s="118" t="inlineStr">
        <is>
          <t>Adam Salem</t>
        </is>
      </c>
      <c r="G68" s="124" t="n"/>
      <c r="H68" s="118" t="inlineStr">
        <is>
          <t>Brian Donohue</t>
        </is>
      </c>
      <c r="I68" s="124" t="n"/>
      <c r="J68" s="118" t="inlineStr">
        <is>
          <t>Peter Soguero</t>
        </is>
      </c>
      <c r="K68" s="124" t="n"/>
      <c r="L68" s="118" t="inlineStr">
        <is>
          <t>Rick Russo</t>
        </is>
      </c>
      <c r="M68" s="124" t="n"/>
      <c r="N68" s="118" t="inlineStr">
        <is>
          <t>Sari Feltman</t>
        </is>
      </c>
      <c r="O68" s="124" t="n"/>
      <c r="P68" s="118" t="inlineStr">
        <is>
          <t>Neil Gardner</t>
        </is>
      </c>
      <c r="Q68" s="124" t="n"/>
    </row>
    <row r="69">
      <c r="F69" s="68" t="inlineStr">
        <is>
          <t>Red Phone</t>
        </is>
      </c>
      <c r="G69" s="68" t="inlineStr">
        <is>
          <t>Origami</t>
        </is>
      </c>
      <c r="H69" s="68" t="inlineStr">
        <is>
          <t>Red Phone</t>
        </is>
      </c>
      <c r="I69" s="68" t="inlineStr">
        <is>
          <t>Origami</t>
        </is>
      </c>
      <c r="J69" s="68" t="inlineStr">
        <is>
          <t>Red Phone</t>
        </is>
      </c>
      <c r="K69" s="68" t="inlineStr">
        <is>
          <t>Origami</t>
        </is>
      </c>
      <c r="L69" s="68" t="inlineStr">
        <is>
          <t>Red Phone</t>
        </is>
      </c>
      <c r="M69" s="68" t="inlineStr">
        <is>
          <t>Origami</t>
        </is>
      </c>
      <c r="N69" s="68" t="inlineStr">
        <is>
          <t>Red Phone</t>
        </is>
      </c>
      <c r="O69" s="68" t="inlineStr">
        <is>
          <t>Origami</t>
        </is>
      </c>
      <c r="P69" s="68" t="inlineStr">
        <is>
          <t>Red Phone</t>
        </is>
      </c>
      <c r="Q69" s="68" t="inlineStr">
        <is>
          <t>Origami</t>
        </is>
      </c>
    </row>
    <row r="70">
      <c r="F70" s="7" t="n"/>
      <c r="I70" t="n">
        <v>1</v>
      </c>
    </row>
    <row r="71">
      <c r="F71" s="7" t="n"/>
      <c r="H71" t="n">
        <v>1</v>
      </c>
      <c r="I71" t="n">
        <v>3</v>
      </c>
      <c r="J71" t="n">
        <v>2</v>
      </c>
      <c r="K71" t="n">
        <v>2</v>
      </c>
    </row>
    <row r="72">
      <c r="F72" s="7" t="n"/>
      <c r="J72" t="n">
        <v>1</v>
      </c>
      <c r="K72" t="n">
        <v>2</v>
      </c>
    </row>
    <row r="73">
      <c r="F73" s="7" t="n"/>
      <c r="G73" t="n">
        <v>1</v>
      </c>
      <c r="J73" t="n">
        <v>1</v>
      </c>
      <c r="K73" t="n">
        <v>1</v>
      </c>
      <c r="M73" t="n">
        <v>1</v>
      </c>
    </row>
    <row r="74">
      <c r="F74" s="7" t="n">
        <v>2</v>
      </c>
      <c r="G74" t="n">
        <v>1</v>
      </c>
      <c r="I74" t="n">
        <v>1</v>
      </c>
      <c r="K74" t="n">
        <v>1</v>
      </c>
      <c r="L74" t="n">
        <v>1</v>
      </c>
      <c r="O74" t="n">
        <v>2</v>
      </c>
    </row>
    <row r="75">
      <c r="F75" s="7" t="n"/>
      <c r="M75" t="n">
        <v>1</v>
      </c>
    </row>
    <row r="76">
      <c r="F76" s="7" t="n">
        <v>3</v>
      </c>
      <c r="G76" t="n">
        <v>2</v>
      </c>
      <c r="J76" t="n">
        <v>2</v>
      </c>
      <c r="K76" t="n">
        <v>2</v>
      </c>
      <c r="L76" t="n">
        <v>2</v>
      </c>
      <c r="M76" t="n">
        <v>5</v>
      </c>
    </row>
    <row r="77">
      <c r="F77" s="7" t="n"/>
      <c r="J77" t="n">
        <v>1</v>
      </c>
      <c r="K77" t="n">
        <v>1</v>
      </c>
    </row>
    <row r="78">
      <c r="F78" s="7" t="n"/>
      <c r="K78" t="n">
        <v>2</v>
      </c>
      <c r="O78" t="n">
        <v>3</v>
      </c>
    </row>
    <row r="86">
      <c r="C86" s="118" t="inlineStr">
        <is>
          <t>Sari Feltman</t>
        </is>
      </c>
      <c r="D86" s="124" t="n"/>
    </row>
    <row r="87">
      <c r="C87" s="68" t="inlineStr">
        <is>
          <t>Red Phone</t>
        </is>
      </c>
      <c r="D87" s="68" t="inlineStr">
        <is>
          <t>Origami</t>
        </is>
      </c>
    </row>
    <row r="88">
      <c r="B88" s="7" t="inlineStr">
        <is>
          <t>Unknown</t>
        </is>
      </c>
      <c r="D88" t="n">
        <v>3</v>
      </c>
    </row>
    <row r="89">
      <c r="B89" s="7" t="inlineStr">
        <is>
          <t>Bone</t>
        </is>
      </c>
      <c r="D89" t="n">
        <v>2</v>
      </c>
    </row>
    <row r="90">
      <c r="B90" s="7" t="inlineStr">
        <is>
          <t>Plastic</t>
        </is>
      </c>
    </row>
    <row r="91">
      <c r="B91" s="7" t="inlineStr">
        <is>
          <t>Hair</t>
        </is>
      </c>
    </row>
    <row r="92">
      <c r="B92" s="7" t="inlineStr">
        <is>
          <t>Metal</t>
        </is>
      </c>
    </row>
    <row r="93">
      <c r="B93" s="7" t="inlineStr">
        <is>
          <t>Paper</t>
        </is>
      </c>
    </row>
    <row r="94">
      <c r="B94" s="7" t="inlineStr">
        <is>
          <t>Bug</t>
        </is>
      </c>
    </row>
    <row r="95">
      <c r="B95" s="7" t="inlineStr">
        <is>
          <t>Glass</t>
        </is>
      </c>
    </row>
    <row r="96">
      <c r="B96" s="7" t="inlineStr">
        <is>
          <t>Rubber</t>
        </is>
      </c>
    </row>
  </sheetData>
  <autoFilter ref="B87:E87"/>
  <mergeCells count="17">
    <mergeCell ref="B13:C13"/>
    <mergeCell ref="H68:I68"/>
    <mergeCell ref="B52:C52"/>
    <mergeCell ref="J68:K68"/>
    <mergeCell ref="C86:D86"/>
    <mergeCell ref="B2:C2"/>
    <mergeCell ref="L68:M68"/>
    <mergeCell ref="G52:H52"/>
    <mergeCell ref="P68:Q68"/>
    <mergeCell ref="N68:O68"/>
    <mergeCell ref="G2:H2"/>
    <mergeCell ref="B37:C37"/>
    <mergeCell ref="F68:G68"/>
    <mergeCell ref="B23:C23"/>
    <mergeCell ref="G37:H37"/>
    <mergeCell ref="G23:H23"/>
    <mergeCell ref="G13:H13"/>
  </mergeCells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sheetPr codeName="Sheet14">
    <tabColor theme="4" tint="0.7999816888943144"/>
    <outlinePr summaryBelow="1" summaryRight="1"/>
    <pageSetUpPr fitToPage="1"/>
  </sheetPr>
  <dimension ref="B1:Q67"/>
  <sheetViews>
    <sheetView topLeftCell="A8" zoomScale="130" zoomScaleNormal="130" workbookViewId="0">
      <selection activeCell="K18" sqref="K18:K20"/>
    </sheetView>
  </sheetViews>
  <sheetFormatPr baseColWidth="8" defaultRowHeight="14.45"/>
  <cols>
    <col width="2.85546875" customWidth="1" style="1" min="1" max="1"/>
    <col width="1.42578125" customWidth="1" style="11" min="2" max="2"/>
    <col width="5.42578125" customWidth="1" style="11" min="3" max="3"/>
    <col width="8.7109375" customWidth="1" style="11" min="4" max="4"/>
    <col width="11.85546875" customWidth="1" style="11" min="5" max="5"/>
    <col width="6.5703125" customWidth="1" style="11" min="6" max="6"/>
    <col width="8.5703125" customWidth="1" style="11" min="7" max="7"/>
    <col width="5.5703125" customWidth="1" style="11" min="8" max="8"/>
    <col width="10.5703125" customWidth="1" style="11" min="9" max="9"/>
    <col width="3.5703125" customWidth="1" style="11" min="10" max="10"/>
    <col width="9" customWidth="1" style="11" min="11" max="11"/>
    <col width="3.7109375" customWidth="1" style="11" min="12" max="12"/>
    <col width="1.42578125" customWidth="1" style="11" min="13" max="13"/>
    <col width="2.7109375" customWidth="1" style="10" min="14" max="14"/>
    <col width="10.5703125" bestFit="1" customWidth="1" min="17" max="17"/>
  </cols>
  <sheetData>
    <row r="1" ht="8.449999999999999" customHeight="1"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</row>
    <row r="2" ht="10.5" customHeight="1"/>
    <row r="3" ht="15" customHeight="1">
      <c r="C3" s="88" t="n"/>
      <c r="F3" s="116">
        <f>"E15 LENZ Performance Snapshot ("&amp;'reference sheet_indiv SDDR'!I7&amp;" "&amp;'reference sheet_all SDDR'!C7&amp;")​"</f>
        <v/>
      </c>
    </row>
    <row r="4" ht="18" customHeight="1">
      <c r="F4" s="12">
        <f>'reference sheet_all SDDR'!H7</f>
        <v/>
      </c>
      <c r="G4" s="13" t="n"/>
      <c r="H4" s="13" t="n"/>
      <c r="I4" s="13" t="n"/>
      <c r="J4" s="13" t="n"/>
      <c r="K4" s="13" t="n"/>
      <c r="L4" s="13" t="n"/>
    </row>
    <row r="5" ht="7.5" customHeight="1">
      <c r="F5" s="13" t="n"/>
      <c r="G5" s="13" t="n"/>
      <c r="H5" s="13" t="n"/>
      <c r="I5" s="13" t="n"/>
      <c r="J5" s="13" t="n"/>
      <c r="K5" s="13" t="n"/>
      <c r="L5" s="13" t="n"/>
    </row>
    <row r="6" ht="11.1" customHeight="1">
      <c r="F6" s="90">
        <f>""&amp;'reference sheet_all SDDR'!E7&amp;" Health &amp; Sanitation audits completed"</f>
        <v/>
      </c>
      <c r="L6" s="13" t="n"/>
    </row>
    <row r="7" ht="10.5" customHeight="1">
      <c r="F7" s="119">
        <f>""&amp;'reference sheet_all SDDR'!E23&amp;" VOC responses received"</f>
        <v/>
      </c>
      <c r="L7" s="88" t="n"/>
    </row>
    <row r="8" ht="12.95" customHeight="1">
      <c r="F8" s="90">
        <f>""&amp;'reference sheet_all SDDR'!E39&amp;" Origami and "&amp;'reference sheet_all SDDR'!E40&amp;" Red Phone incidences reported"</f>
        <v/>
      </c>
    </row>
    <row r="9" ht="11.1" customHeight="1"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5" t="n"/>
    </row>
    <row r="10" ht="8.1" customHeight="1"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</row>
    <row r="11" ht="17.1" customHeight="1">
      <c r="C11" s="99">
        <f>HYPERLINK(Hyperlinks!B3, "HEALTH &amp; SANITATION​")</f>
        <v/>
      </c>
      <c r="F11" s="16" t="n"/>
      <c r="G11" s="100" t="inlineStr">
        <is>
          <t>Accounts with Failed Audits (&lt;90%)</t>
        </is>
      </c>
      <c r="J11" s="16" t="n"/>
      <c r="K11" s="16" t="n"/>
      <c r="L11" s="16" t="n"/>
    </row>
    <row r="12" ht="13.5" customHeight="1">
      <c r="F12" s="16" t="n"/>
      <c r="J12" s="16" t="n"/>
      <c r="K12" s="16" t="n"/>
      <c r="L12" s="16" t="n"/>
    </row>
    <row r="13" ht="7.5" customHeight="1">
      <c r="C13" s="16" t="n"/>
      <c r="D13" s="16" t="n"/>
      <c r="E13" s="16" t="n"/>
      <c r="F13" s="16" t="n"/>
      <c r="G13" s="17" t="n"/>
      <c r="H13" s="17" t="n"/>
      <c r="I13" s="17" t="n"/>
      <c r="J13" s="16" t="n"/>
      <c r="K13" s="16" t="n"/>
      <c r="L13" s="16" t="n"/>
    </row>
    <row r="14" ht="6.6" customHeight="1">
      <c r="C14" s="16" t="n"/>
      <c r="D14" s="14" t="n"/>
      <c r="E14" s="14" t="n"/>
      <c r="F14" s="16" t="n"/>
      <c r="G14" s="96">
        <f>'reference sheet_all SDDR'!E10</f>
        <v/>
      </c>
      <c r="H14" s="18" t="n"/>
      <c r="I14" s="96">
        <f>'reference sheet_all SDDR'!E18</f>
        <v/>
      </c>
      <c r="J14" s="16" t="n"/>
      <c r="K14" s="16" t="n"/>
      <c r="L14" s="16" t="n"/>
    </row>
    <row r="15" ht="15.6" customHeight="1">
      <c r="C15" s="16" t="n"/>
      <c r="D15" s="101">
        <f>'reference sheet_all SDDR'!E7</f>
        <v/>
      </c>
      <c r="F15" s="16" t="n"/>
      <c r="H15" s="13" t="n"/>
      <c r="J15" s="16" t="n"/>
      <c r="K15" s="75" t="n"/>
      <c r="L15" s="16" t="n"/>
      <c r="Q15" s="39" t="n"/>
    </row>
    <row r="16" ht="9.6" customHeight="1">
      <c r="C16" s="16" t="n"/>
      <c r="F16" s="16" t="n"/>
      <c r="G16" s="79" t="inlineStr">
        <is>
          <t xml:space="preserve"> Accounts</t>
        </is>
      </c>
      <c r="H16" s="13" t="n"/>
      <c r="I16" s="92" t="inlineStr">
        <is>
          <t>Total Missed Critical Questions</t>
        </is>
      </c>
      <c r="J16" s="16" t="n"/>
      <c r="K16" s="91" t="inlineStr">
        <is>
          <t xml:space="preserve"> ⚠️</t>
        </is>
      </c>
      <c r="L16" s="16" t="n"/>
    </row>
    <row r="17" ht="13.5" customHeight="1">
      <c r="C17" s="16" t="n"/>
      <c r="D17" s="93" t="inlineStr">
        <is>
          <t>Completed Health &amp; Sanitation Audits​</t>
        </is>
      </c>
      <c r="F17" s="16" t="n"/>
      <c r="G17" s="78">
        <f>""&amp;ROUND(('reference sheet_all SDDR'!E11*100),0)&amp;"%"</f>
        <v/>
      </c>
      <c r="H17" s="13" t="n"/>
      <c r="J17" s="16" t="n"/>
      <c r="L17" s="16" t="n"/>
    </row>
    <row r="18" ht="12.95" customHeight="1">
      <c r="C18" s="16" t="n"/>
      <c r="F18" s="16" t="n"/>
      <c r="G18" s="20" t="inlineStr">
        <is>
          <t>of units</t>
        </is>
      </c>
      <c r="H18" s="13" t="n"/>
      <c r="J18" s="16" t="n"/>
      <c r="K18" s="94">
        <f>'reference sheet_all SDDR'!E22</f>
        <v/>
      </c>
      <c r="L18" s="16" t="n"/>
      <c r="Q18" s="38" t="n"/>
    </row>
    <row r="19" ht="18" customHeight="1">
      <c r="C19" s="16" t="n"/>
      <c r="E19" s="21" t="n"/>
      <c r="F19" s="16" t="n"/>
      <c r="G19" s="22" t="n"/>
      <c r="H19" s="13" t="n"/>
      <c r="I19" s="76" t="n"/>
      <c r="J19" s="16" t="n"/>
      <c r="L19" s="16" t="n"/>
    </row>
    <row r="20" ht="9.6" customHeight="1">
      <c r="C20" s="16" t="n"/>
      <c r="D20" s="95">
        <f>('reference sheet_all SDDR'!E9)*0.01</f>
        <v/>
      </c>
      <c r="F20" s="16" t="n"/>
      <c r="G20" s="96">
        <f>'reference sheet_all SDDR'!E14</f>
        <v/>
      </c>
      <c r="H20" s="13" t="n"/>
      <c r="I20" s="96">
        <f>""&amp;ROUND('reference sheet_all SDDR'!E15,1)&amp;""</f>
        <v/>
      </c>
      <c r="J20" s="16" t="n"/>
      <c r="L20" s="16" t="n"/>
    </row>
    <row r="21" ht="9" customHeight="1">
      <c r="C21" s="16" t="n"/>
      <c r="F21" s="16" t="n"/>
      <c r="H21" s="13" t="n"/>
      <c r="J21" s="16" t="n"/>
      <c r="K21" s="97" t="inlineStr">
        <is>
          <t>Open Tickets​</t>
        </is>
      </c>
      <c r="L21" s="16" t="n"/>
    </row>
    <row r="22" ht="11.1" customHeight="1">
      <c r="C22" s="16" t="n"/>
      <c r="D22" s="98" t="inlineStr">
        <is>
          <t>Overall Average Score​</t>
        </is>
      </c>
      <c r="F22" s="16" t="n"/>
      <c r="G22" s="92" t="inlineStr">
        <is>
          <t>Total Resolved Tickets</t>
        </is>
      </c>
      <c r="H22" s="13" t="n"/>
      <c r="I22" s="120" t="inlineStr">
        <is>
          <t>Avg Ticket Resolution Time (Days)</t>
        </is>
      </c>
      <c r="J22" s="16" t="n"/>
      <c r="L22" s="16" t="n"/>
    </row>
    <row r="23" ht="9.6" customHeight="1">
      <c r="C23" s="16" t="n"/>
      <c r="F23" s="16" t="n"/>
      <c r="H23" s="13" t="n"/>
      <c r="J23" s="16" t="n"/>
      <c r="K23" s="74" t="n"/>
      <c r="L23" s="16" t="n"/>
    </row>
    <row r="24" ht="8.1" customHeight="1">
      <c r="C24" s="16" t="n"/>
      <c r="F24" s="16" t="n"/>
      <c r="H24" s="13" t="n"/>
      <c r="J24" s="16" t="n"/>
      <c r="K24" s="74" t="n"/>
      <c r="L24" s="16" t="n"/>
    </row>
    <row r="25" ht="8.1" customHeight="1">
      <c r="C25" s="16" t="n"/>
      <c r="D25" s="16" t="n"/>
      <c r="E25" s="16" t="n"/>
      <c r="F25" s="16" t="n"/>
      <c r="G25" s="23" t="n"/>
      <c r="H25" s="13" t="n"/>
      <c r="I25" s="76" t="n"/>
      <c r="J25" s="16" t="n"/>
      <c r="K25" s="16" t="n"/>
      <c r="L25" s="16" t="n"/>
    </row>
    <row r="26" ht="10.5" customHeight="1"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</row>
    <row r="27" ht="9.949999999999999" customHeight="1"/>
    <row r="28" ht="22.5" customHeight="1">
      <c r="D28" s="105">
        <f>'reference sheet_all SDDR'!E24</f>
        <v/>
      </c>
      <c r="G28" s="99">
        <f>HYPERLINK(Hyperlinks!B2,"AI GENERATED VOICE OF CUSTOMER ANALYSIS")</f>
        <v/>
      </c>
      <c r="M28" s="24" t="n"/>
    </row>
    <row r="29" ht="10.5" customHeight="1">
      <c r="D29" s="106" t="inlineStr">
        <is>
          <t>Comments to Open Ended Questions</t>
        </is>
      </c>
      <c r="M29" s="24" t="n"/>
    </row>
    <row r="30" ht="12" customHeight="1"/>
    <row r="31" ht="12" customHeight="1">
      <c r="D31" s="25">
        <f>""&amp;ROUND(('reference sheet_all SDDR'!E28*100),0)&amp;"%"</f>
        <v/>
      </c>
      <c r="E31" s="26">
        <f>"Positive ("&amp;ROUND('reference sheet_all SDDR'!E25,0)&amp;")"</f>
        <v/>
      </c>
      <c r="H31" s="107">
        <f>'reference sheet_all SDDR'!E34</f>
        <v/>
      </c>
    </row>
    <row r="32" ht="12" customHeight="1">
      <c r="D32" s="27">
        <f>""&amp;ROUND(('reference sheet_all SDDR'!E30*100),0)&amp;"%"</f>
        <v/>
      </c>
      <c r="E32" s="26">
        <f>"Neutral ("&amp;ROUND('reference sheet_all SDDR'!E27,0)&amp;")"</f>
        <v/>
      </c>
    </row>
    <row r="33" ht="11.45" customHeight="1">
      <c r="D33" s="27">
        <f>""&amp;ROUND(('reference sheet_all SDDR'!E29*100),0)&amp;"%"</f>
        <v/>
      </c>
      <c r="E33" s="26">
        <f>"Negative ("&amp;ROUND('reference sheet_all SDDR'!E26,0)&amp;")"</f>
        <v/>
      </c>
      <c r="H33" s="108" t="inlineStr">
        <is>
          <t>Accounts with &lt;10 Monthly VOC Responses</t>
        </is>
      </c>
    </row>
    <row r="34"/>
    <row r="35" ht="9.949999999999999" customHeight="1">
      <c r="H35" s="42">
        <f>""&amp;ROUND(('reference sheet_all SDDR'!E35*100),0)&amp;"%"</f>
        <v/>
      </c>
      <c r="I35" s="109" t="inlineStr">
        <is>
          <t>of active units participating in LTF</t>
        </is>
      </c>
    </row>
    <row r="36" ht="11.45" customHeight="1">
      <c r="C36" s="112" t="inlineStr">
        <is>
          <t>Top Categories Driving Negative Comments</t>
        </is>
      </c>
    </row>
    <row r="37" ht="9.6" customHeight="1">
      <c r="C37" s="112" t="inlineStr">
        <is>
          <t>(# of comments)</t>
        </is>
      </c>
    </row>
    <row r="38" ht="21" customHeight="1">
      <c r="H38" s="102">
        <f>'reference sheet_all SDDR'!E36</f>
        <v/>
      </c>
      <c r="K38" s="102">
        <f>'reference sheet_all SDDR'!E37</f>
        <v/>
      </c>
    </row>
    <row r="39" ht="6" customHeight="1">
      <c r="H39" s="103" t="inlineStr">
        <is>
          <t xml:space="preserve">AI Identified Comments with Foreign Objects </t>
        </is>
      </c>
      <c r="K39" s="104" t="inlineStr">
        <is>
          <t>Average CSAT for Accounts with Foreign Objects in Comments</t>
        </is>
      </c>
    </row>
    <row r="40" ht="11.45" customHeight="1"/>
    <row r="41"/>
    <row r="42" ht="12" customHeight="1"/>
    <row r="43" ht="9.949999999999999" customHeight="1"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</row>
    <row r="44" ht="11.45" customHeight="1">
      <c r="C44" s="99">
        <f>HYPERLINK(Hyperlinks!B4,"ORIGAMI &amp; RED PHONE")</f>
        <v/>
      </c>
      <c r="G44" s="10" t="n"/>
      <c r="H44" s="10" t="n"/>
      <c r="I44" s="10" t="n"/>
      <c r="J44" s="10" t="n"/>
      <c r="K44" s="10" t="n"/>
      <c r="L44" s="10" t="n"/>
    </row>
    <row r="45" ht="12" customHeight="1">
      <c r="G45" s="10" t="n"/>
      <c r="H45" s="10" t="n"/>
      <c r="I45" s="10" t="n"/>
      <c r="J45" s="10" t="n"/>
      <c r="K45" s="10" t="n"/>
      <c r="L45" s="10" t="n"/>
    </row>
    <row r="46" ht="6" customHeight="1"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</row>
    <row r="47" ht="9.949999999999999" customHeight="1">
      <c r="C47" s="10" t="n"/>
      <c r="D47" s="111" t="inlineStr">
        <is>
          <t># Foreign Objects Reported</t>
        </is>
      </c>
      <c r="F47" s="10" t="n"/>
      <c r="G47" s="10" t="n"/>
      <c r="H47" s="10" t="n"/>
      <c r="I47" s="10" t="n"/>
      <c r="J47" s="10" t="n"/>
      <c r="K47" s="10" t="n"/>
      <c r="L47" s="10" t="n"/>
    </row>
    <row r="48" ht="15.95" customHeight="1">
      <c r="C48" s="10" t="n"/>
      <c r="F48" s="10" t="n"/>
      <c r="G48" s="10" t="n"/>
      <c r="H48" s="10" t="n"/>
      <c r="I48" s="10" t="n"/>
      <c r="J48" s="10" t="n"/>
      <c r="K48" s="10" t="n"/>
      <c r="L48" s="10" t="n"/>
    </row>
    <row r="49" ht="10.5" customHeight="1"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</row>
    <row r="50" ht="9.949999999999999" customHeight="1"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</row>
    <row r="51" ht="8.449999999999999" customHeight="1"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</row>
    <row r="52" ht="9.949999999999999" customHeight="1"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</row>
    <row r="53" ht="11.45" customHeight="1"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</row>
    <row r="54" ht="9.949999999999999" customHeight="1"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</row>
    <row r="55" ht="8.449999999999999" customHeight="1"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</row>
    <row r="56"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</row>
    <row r="57" ht="9" customHeight="1"/>
    <row r="58"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</row>
    <row r="59"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</row>
    <row r="60"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</row>
    <row r="61"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</row>
    <row r="62"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</row>
    <row r="63"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</row>
    <row r="64"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</row>
    <row r="65"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</row>
    <row r="66"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</row>
    <row r="67"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</row>
  </sheetData>
  <mergeCells count="36">
    <mergeCell ref="D47:E48"/>
    <mergeCell ref="H38:I38"/>
    <mergeCell ref="K21:K22"/>
    <mergeCell ref="I35:L35"/>
    <mergeCell ref="D15:E16"/>
    <mergeCell ref="F8:K8"/>
    <mergeCell ref="C37:F37"/>
    <mergeCell ref="C44:F45"/>
    <mergeCell ref="G11:I12"/>
    <mergeCell ref="G22:G24"/>
    <mergeCell ref="D29:E30"/>
    <mergeCell ref="D20:E21"/>
    <mergeCell ref="C3:E8"/>
    <mergeCell ref="H39:I41"/>
    <mergeCell ref="G20:G21"/>
    <mergeCell ref="G14:G15"/>
    <mergeCell ref="K18:K20"/>
    <mergeCell ref="I14:I15"/>
    <mergeCell ref="H33:L34"/>
    <mergeCell ref="F3:L3"/>
    <mergeCell ref="I20:I21"/>
    <mergeCell ref="D28:E28"/>
    <mergeCell ref="D22:E23"/>
    <mergeCell ref="G28:L29"/>
    <mergeCell ref="K39:L41"/>
    <mergeCell ref="I22:I24"/>
    <mergeCell ref="C11:E12"/>
    <mergeCell ref="F6:K6"/>
    <mergeCell ref="K38:L38"/>
    <mergeCell ref="D17:E18"/>
    <mergeCell ref="I16:I18"/>
    <mergeCell ref="H31:L32"/>
    <mergeCell ref="K16:K17"/>
    <mergeCell ref="F7:K7"/>
    <mergeCell ref="L7:L8"/>
    <mergeCell ref="C36:F36"/>
  </mergeCells>
  <pageMargins left="0" right="0" top="0" bottom="0" header="0" footer="0"/>
  <pageSetup orientation="portrait" paperSize="6" scale="85" fitToHeight="0"/>
  <drawing r:id="rId1"/>
</worksheet>
</file>

<file path=xl/worksheets/sheet15.xml><?xml version="1.0" encoding="utf-8"?>
<worksheet xmlns="http://schemas.openxmlformats.org/spreadsheetml/2006/main">
  <sheetPr>
    <tabColor rgb="FF00B050"/>
    <outlinePr summaryBelow="1" summaryRight="1"/>
    <pageSetUpPr/>
  </sheetPr>
  <dimension ref="A1:P35"/>
  <sheetViews>
    <sheetView zoomScale="130" zoomScaleNormal="130" workbookViewId="0">
      <selection activeCell="A7" sqref="A7"/>
    </sheetView>
  </sheetViews>
  <sheetFormatPr baseColWidth="8" defaultRowHeight="14.45"/>
  <cols>
    <col width="14.42578125" customWidth="1" min="1" max="1"/>
    <col width="8.7109375" customWidth="1" min="2" max="13"/>
    <col width="12.5703125" bestFit="1" customWidth="1" min="14" max="14"/>
    <col width="9.85546875" bestFit="1" customWidth="1" min="15" max="15"/>
    <col width="13.140625" bestFit="1" customWidth="1" min="16" max="16"/>
  </cols>
  <sheetData>
    <row r="1" ht="15" customHeight="1" thickBot="1">
      <c r="A1" s="67" t="inlineStr">
        <is>
          <t>Location Where Foreign Object was Found</t>
        </is>
      </c>
    </row>
    <row r="3">
      <c r="B3" s="118" t="inlineStr">
        <is>
          <t>Adam Salem</t>
        </is>
      </c>
      <c r="C3" s="124" t="n"/>
      <c r="D3" s="118" t="inlineStr">
        <is>
          <t>Brian Donohue</t>
        </is>
      </c>
      <c r="E3" s="124" t="n"/>
      <c r="F3" s="118" t="inlineStr">
        <is>
          <t>Peter Soguero</t>
        </is>
      </c>
      <c r="G3" s="124" t="n"/>
      <c r="H3" s="118" t="inlineStr">
        <is>
          <t>Rick Russo</t>
        </is>
      </c>
      <c r="I3" s="124" t="n"/>
      <c r="J3" s="118" t="inlineStr">
        <is>
          <t>Sari Feltman</t>
        </is>
      </c>
      <c r="K3" s="124" t="n"/>
      <c r="L3" s="118" t="inlineStr">
        <is>
          <t>Neil Gardner</t>
        </is>
      </c>
      <c r="M3" s="124" t="n"/>
      <c r="N3" s="121" t="inlineStr">
        <is>
          <t>Grand Total</t>
        </is>
      </c>
    </row>
    <row r="4">
      <c r="B4" s="68" t="inlineStr">
        <is>
          <t>Red Phone</t>
        </is>
      </c>
      <c r="C4" s="68" t="inlineStr">
        <is>
          <t>Origami</t>
        </is>
      </c>
      <c r="D4" s="68" t="inlineStr">
        <is>
          <t>Red Phone</t>
        </is>
      </c>
      <c r="E4" s="68" t="inlineStr">
        <is>
          <t>Origami</t>
        </is>
      </c>
      <c r="F4" s="68" t="inlineStr">
        <is>
          <t>Red Phone</t>
        </is>
      </c>
      <c r="G4" s="68" t="inlineStr">
        <is>
          <t>Origami</t>
        </is>
      </c>
      <c r="H4" s="68" t="inlineStr">
        <is>
          <t>Red Phone</t>
        </is>
      </c>
      <c r="I4" s="68" t="inlineStr">
        <is>
          <t>Origami</t>
        </is>
      </c>
      <c r="J4" s="68" t="inlineStr">
        <is>
          <t>Red Phone</t>
        </is>
      </c>
      <c r="K4" s="68" t="inlineStr">
        <is>
          <t>Origami</t>
        </is>
      </c>
      <c r="L4" s="68" t="inlineStr">
        <is>
          <t>Red Phone</t>
        </is>
      </c>
      <c r="M4" s="68" t="inlineStr">
        <is>
          <t>Origami</t>
        </is>
      </c>
      <c r="N4" s="68" t="inlineStr">
        <is>
          <t>Red Phone</t>
        </is>
      </c>
      <c r="O4" s="68" t="inlineStr">
        <is>
          <t>Origami</t>
        </is>
      </c>
      <c r="P4" s="68" t="inlineStr">
        <is>
          <t>Grand Total</t>
        </is>
      </c>
    </row>
    <row r="5">
      <c r="A5" s="7" t="inlineStr">
        <is>
          <t>Unknown</t>
        </is>
      </c>
      <c r="B5" s="7" t="n">
        <v>3</v>
      </c>
      <c r="D5" t="n">
        <v>1</v>
      </c>
      <c r="F5" t="n">
        <v>6</v>
      </c>
      <c r="H5" t="n">
        <v>2</v>
      </c>
      <c r="I5" t="n">
        <v>1</v>
      </c>
      <c r="K5" t="n">
        <v>2</v>
      </c>
      <c r="N5" t="n">
        <v>12</v>
      </c>
      <c r="O5" t="n">
        <v>3</v>
      </c>
      <c r="P5">
        <f>SUM(N5:O5)</f>
        <v/>
      </c>
    </row>
    <row r="6">
      <c r="A6" s="7" t="inlineStr">
        <is>
          <t>Buffet</t>
        </is>
      </c>
      <c r="B6" s="7" t="n"/>
      <c r="C6" t="n">
        <v>1</v>
      </c>
      <c r="G6" t="n">
        <v>2</v>
      </c>
      <c r="I6" t="n">
        <v>1</v>
      </c>
      <c r="K6" t="n">
        <v>1</v>
      </c>
      <c r="N6" t="n">
        <v>0</v>
      </c>
      <c r="O6" t="n">
        <v>5</v>
      </c>
      <c r="P6">
        <f>SUM(N6:O6)</f>
        <v/>
      </c>
    </row>
    <row r="7">
      <c r="A7" s="7" t="inlineStr">
        <is>
          <t>Salad Bar</t>
        </is>
      </c>
      <c r="B7" s="7" t="n"/>
      <c r="C7" t="n">
        <v>1</v>
      </c>
      <c r="E7" t="n">
        <v>1</v>
      </c>
      <c r="G7" t="n">
        <v>2</v>
      </c>
      <c r="I7" t="n">
        <v>1</v>
      </c>
      <c r="N7" t="n">
        <v>0</v>
      </c>
      <c r="O7" t="n">
        <v>5</v>
      </c>
      <c r="P7">
        <f>SUM(N7:O7)</f>
        <v/>
      </c>
    </row>
    <row r="8">
      <c r="A8" s="7" t="inlineStr">
        <is>
          <t>Beverage</t>
        </is>
      </c>
      <c r="B8" s="7" t="n"/>
      <c r="F8" t="n">
        <v>1</v>
      </c>
      <c r="G8" t="n">
        <v>2</v>
      </c>
      <c r="H8" t="n">
        <v>1</v>
      </c>
      <c r="N8" t="n">
        <v>2</v>
      </c>
      <c r="O8" t="n">
        <v>2</v>
      </c>
      <c r="P8">
        <f>SUM(N8:O8)</f>
        <v/>
      </c>
    </row>
    <row r="9">
      <c r="A9" s="71" t="inlineStr">
        <is>
          <t>Sandwich</t>
        </is>
      </c>
      <c r="B9" s="71" t="n"/>
      <c r="C9" s="70" t="n"/>
      <c r="D9" s="70" t="n"/>
      <c r="E9" s="70" t="n"/>
      <c r="F9" s="70" t="n"/>
      <c r="G9" s="70" t="n">
        <v>1</v>
      </c>
      <c r="H9" s="70" t="n"/>
      <c r="I9" s="70" t="n">
        <v>2</v>
      </c>
      <c r="J9" s="70" t="n"/>
      <c r="K9" s="70" t="n">
        <v>1</v>
      </c>
      <c r="L9" s="70" t="n"/>
      <c r="M9" s="70" t="n"/>
      <c r="N9" s="70" t="n">
        <v>0</v>
      </c>
      <c r="O9" s="70" t="n">
        <v>4</v>
      </c>
      <c r="P9" s="70">
        <f>SUM(N9:O9)</f>
        <v/>
      </c>
    </row>
    <row r="10">
      <c r="A10" s="7" t="inlineStr">
        <is>
          <t>Burger</t>
        </is>
      </c>
      <c r="B10" s="7" t="n"/>
      <c r="E10" t="n">
        <v>3</v>
      </c>
      <c r="N10" t="n">
        <v>0</v>
      </c>
      <c r="O10" t="n">
        <v>3</v>
      </c>
      <c r="P10">
        <f>SUM(N10:O10)</f>
        <v/>
      </c>
    </row>
    <row r="11">
      <c r="A11" s="7" t="inlineStr">
        <is>
          <t>Meat</t>
        </is>
      </c>
      <c r="B11" s="7" t="n"/>
      <c r="E11" t="n">
        <v>1</v>
      </c>
      <c r="I11" t="n">
        <v>1</v>
      </c>
      <c r="K11" t="n">
        <v>1</v>
      </c>
      <c r="N11" t="n">
        <v>0</v>
      </c>
      <c r="O11" t="n">
        <v>3</v>
      </c>
      <c r="P11">
        <f>SUM(N11:O11)</f>
        <v/>
      </c>
    </row>
    <row r="12">
      <c r="A12" s="7" t="inlineStr">
        <is>
          <t>Grab-n-Go</t>
        </is>
      </c>
      <c r="B12" s="7" t="n">
        <v>1</v>
      </c>
      <c r="C12" t="n">
        <v>1</v>
      </c>
      <c r="N12" t="n">
        <v>1</v>
      </c>
      <c r="O12" t="n">
        <v>1</v>
      </c>
      <c r="P12">
        <f>SUM(N12:O12)</f>
        <v/>
      </c>
    </row>
    <row r="13">
      <c r="A13" s="7" t="inlineStr">
        <is>
          <t>Pizza</t>
        </is>
      </c>
      <c r="B13" s="7" t="n">
        <v>1</v>
      </c>
      <c r="C13" t="n">
        <v>1</v>
      </c>
      <c r="N13" t="n">
        <v>1</v>
      </c>
      <c r="O13" t="n">
        <v>1</v>
      </c>
      <c r="P13">
        <f>SUM(N13:O13)</f>
        <v/>
      </c>
    </row>
    <row r="14">
      <c r="A14" s="7" t="inlineStr">
        <is>
          <t>Vegetable</t>
        </is>
      </c>
      <c r="B14" s="7" t="n"/>
      <c r="G14" t="n">
        <v>2</v>
      </c>
      <c r="N14" t="n">
        <v>0</v>
      </c>
      <c r="O14" t="n">
        <v>2</v>
      </c>
      <c r="P14">
        <f>SUM(N14:O14)</f>
        <v/>
      </c>
    </row>
    <row r="15">
      <c r="A15" s="7" t="inlineStr">
        <is>
          <t>Catering</t>
        </is>
      </c>
      <c r="B15" s="7" t="n"/>
      <c r="G15" t="n">
        <v>1</v>
      </c>
      <c r="N15" t="n">
        <v>0</v>
      </c>
      <c r="O15" t="n">
        <v>1</v>
      </c>
      <c r="P15">
        <f>SUM(N15:O15)</f>
        <v/>
      </c>
    </row>
    <row r="16">
      <c r="A16" s="7" t="inlineStr">
        <is>
          <t>Seafood</t>
        </is>
      </c>
      <c r="B16" s="7" t="n"/>
      <c r="G16" t="n">
        <v>1</v>
      </c>
      <c r="N16" t="n">
        <v>0</v>
      </c>
      <c r="O16" t="n">
        <v>1</v>
      </c>
      <c r="P16">
        <f>SUM(N16:O16)</f>
        <v/>
      </c>
    </row>
    <row r="17">
      <c r="A17" s="7" t="inlineStr">
        <is>
          <t>Smoothie</t>
        </is>
      </c>
      <c r="B17" s="7" t="n"/>
      <c r="I17" t="n">
        <v>1</v>
      </c>
      <c r="N17" t="n">
        <v>0</v>
      </c>
      <c r="O17" t="n">
        <v>1</v>
      </c>
      <c r="P17">
        <f>SUM(N17:O17)</f>
        <v/>
      </c>
    </row>
    <row r="19">
      <c r="A19" s="55" t="inlineStr">
        <is>
          <t>TOTAL top 5</t>
        </is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>
        <f>SUM(N5:N17)</f>
        <v/>
      </c>
      <c r="O19" s="9">
        <f>SUM(O5:O17)</f>
        <v/>
      </c>
      <c r="P19" s="9">
        <f>SUM(P5:P17)</f>
        <v/>
      </c>
    </row>
    <row r="21" ht="15" customHeight="1" thickBot="1">
      <c r="A21" s="67" t="inlineStr">
        <is>
          <t>Foreign Object</t>
        </is>
      </c>
    </row>
    <row r="23">
      <c r="B23" s="118" t="inlineStr">
        <is>
          <t>Adam Salem</t>
        </is>
      </c>
      <c r="C23" s="124" t="n"/>
      <c r="D23" s="118" t="inlineStr">
        <is>
          <t>Brian Donohue</t>
        </is>
      </c>
      <c r="E23" s="124" t="n"/>
      <c r="F23" s="118" t="inlineStr">
        <is>
          <t>Peter Soguero</t>
        </is>
      </c>
      <c r="G23" s="124" t="n"/>
      <c r="H23" s="118" t="inlineStr">
        <is>
          <t>Rick Russo</t>
        </is>
      </c>
      <c r="I23" s="124" t="n"/>
      <c r="J23" s="118" t="inlineStr">
        <is>
          <t>Sari Feltman</t>
        </is>
      </c>
      <c r="K23" s="124" t="n"/>
      <c r="L23" s="118" t="inlineStr">
        <is>
          <t>Neil Gardner</t>
        </is>
      </c>
      <c r="M23" s="124" t="n"/>
      <c r="N23" s="121" t="inlineStr">
        <is>
          <t>Grand Total</t>
        </is>
      </c>
    </row>
    <row r="24">
      <c r="B24" s="68" t="inlineStr">
        <is>
          <t>Red Phone</t>
        </is>
      </c>
      <c r="C24" s="68" t="inlineStr">
        <is>
          <t>Origami</t>
        </is>
      </c>
      <c r="D24" s="68" t="inlineStr">
        <is>
          <t>Red Phone</t>
        </is>
      </c>
      <c r="E24" s="68" t="inlineStr">
        <is>
          <t>Origami</t>
        </is>
      </c>
      <c r="F24" s="68" t="inlineStr">
        <is>
          <t>Red Phone</t>
        </is>
      </c>
      <c r="G24" s="68" t="inlineStr">
        <is>
          <t>Origami</t>
        </is>
      </c>
      <c r="H24" s="68" t="inlineStr">
        <is>
          <t>Red Phone</t>
        </is>
      </c>
      <c r="I24" s="68" t="inlineStr">
        <is>
          <t>Origami</t>
        </is>
      </c>
      <c r="J24" s="68" t="inlineStr">
        <is>
          <t>Red Phone</t>
        </is>
      </c>
      <c r="K24" s="68" t="inlineStr">
        <is>
          <t>Origami</t>
        </is>
      </c>
      <c r="L24" s="68" t="inlineStr">
        <is>
          <t>Red Phone</t>
        </is>
      </c>
      <c r="M24" s="68" t="inlineStr">
        <is>
          <t>Origami</t>
        </is>
      </c>
      <c r="N24" s="68" t="inlineStr">
        <is>
          <t>Red Phone</t>
        </is>
      </c>
      <c r="O24" s="68" t="inlineStr">
        <is>
          <t>Origami</t>
        </is>
      </c>
      <c r="P24" s="69" t="inlineStr">
        <is>
          <t>Grand Total</t>
        </is>
      </c>
    </row>
    <row r="25">
      <c r="A25" s="7" t="inlineStr">
        <is>
          <t>Plastic</t>
        </is>
      </c>
      <c r="B25" s="7" t="n">
        <v>3</v>
      </c>
      <c r="C25" t="n">
        <v>2</v>
      </c>
      <c r="F25" t="n">
        <v>2</v>
      </c>
      <c r="G25" t="n">
        <v>2</v>
      </c>
      <c r="H25" t="n">
        <v>2</v>
      </c>
      <c r="I25" t="n">
        <v>5</v>
      </c>
      <c r="N25" t="n">
        <v>7</v>
      </c>
      <c r="O25" t="n">
        <v>9</v>
      </c>
      <c r="P25">
        <f>SUM(N25:O25)</f>
        <v/>
      </c>
    </row>
    <row r="26">
      <c r="A26" s="7" t="inlineStr">
        <is>
          <t>Bug</t>
        </is>
      </c>
      <c r="B26" s="7" t="n"/>
      <c r="D26" t="n">
        <v>1</v>
      </c>
      <c r="E26" t="n">
        <v>3</v>
      </c>
      <c r="F26" t="n">
        <v>2</v>
      </c>
      <c r="G26" t="n">
        <v>2</v>
      </c>
      <c r="N26" t="n">
        <v>3</v>
      </c>
      <c r="O26" t="n">
        <v>5</v>
      </c>
      <c r="P26">
        <f>SUM(N26:O26)</f>
        <v/>
      </c>
    </row>
    <row r="27">
      <c r="A27" s="7" t="inlineStr">
        <is>
          <t>Metal</t>
        </is>
      </c>
      <c r="B27" s="7" t="n">
        <v>2</v>
      </c>
      <c r="C27" t="n">
        <v>1</v>
      </c>
      <c r="E27" t="n">
        <v>1</v>
      </c>
      <c r="G27" t="n">
        <v>1</v>
      </c>
      <c r="H27" t="n">
        <v>1</v>
      </c>
      <c r="K27" t="n">
        <v>2</v>
      </c>
      <c r="N27" t="n">
        <v>3</v>
      </c>
      <c r="O27" t="n">
        <v>5</v>
      </c>
      <c r="P27">
        <f>SUM(N27:O27)</f>
        <v/>
      </c>
    </row>
    <row r="28">
      <c r="A28" s="7" t="inlineStr">
        <is>
          <t>Unknown</t>
        </is>
      </c>
      <c r="B28" s="7" t="n"/>
      <c r="G28" t="n">
        <v>2</v>
      </c>
      <c r="K28" t="n">
        <v>3</v>
      </c>
      <c r="N28" t="n">
        <v>0</v>
      </c>
      <c r="O28" t="n">
        <v>5</v>
      </c>
      <c r="P28">
        <f>SUM(N28:O28)</f>
        <v/>
      </c>
    </row>
    <row r="29">
      <c r="A29" s="71" t="inlineStr">
        <is>
          <t>Hair</t>
        </is>
      </c>
      <c r="B29" s="71" t="n"/>
      <c r="C29" s="70" t="n">
        <v>1</v>
      </c>
      <c r="D29" s="70" t="n"/>
      <c r="E29" s="70" t="n"/>
      <c r="F29" s="70" t="n">
        <v>1</v>
      </c>
      <c r="G29" s="70" t="n">
        <v>1</v>
      </c>
      <c r="H29" s="70" t="n"/>
      <c r="I29" s="70" t="n">
        <v>1</v>
      </c>
      <c r="J29" s="70" t="n"/>
      <c r="K29" s="70" t="n"/>
      <c r="L29" s="70" t="n"/>
      <c r="M29" s="70" t="n"/>
      <c r="N29" s="70" t="n">
        <v>1</v>
      </c>
      <c r="O29" s="70" t="n">
        <v>3</v>
      </c>
      <c r="P29" s="70">
        <f>SUM(N29:O29)</f>
        <v/>
      </c>
    </row>
    <row r="30">
      <c r="A30" s="7" t="inlineStr">
        <is>
          <t>Glass</t>
        </is>
      </c>
      <c r="B30" s="7" t="n"/>
      <c r="F30" t="n">
        <v>1</v>
      </c>
      <c r="G30" t="n">
        <v>2</v>
      </c>
      <c r="N30" t="n">
        <v>1</v>
      </c>
      <c r="O30" t="n">
        <v>2</v>
      </c>
      <c r="P30">
        <f>SUM(N30:O30)</f>
        <v/>
      </c>
    </row>
    <row r="31">
      <c r="A31" s="7" t="inlineStr">
        <is>
          <t>Rubber</t>
        </is>
      </c>
      <c r="B31" s="7" t="n"/>
      <c r="F31" t="n">
        <v>1</v>
      </c>
      <c r="G31" t="n">
        <v>1</v>
      </c>
      <c r="N31" t="n">
        <v>1</v>
      </c>
      <c r="O31" t="n">
        <v>1</v>
      </c>
      <c r="P31">
        <f>SUM(N31:O31)</f>
        <v/>
      </c>
    </row>
    <row r="32">
      <c r="A32" s="7" t="inlineStr">
        <is>
          <t>Bone</t>
        </is>
      </c>
      <c r="B32" s="7" t="n"/>
      <c r="E32" t="n">
        <v>1</v>
      </c>
      <c r="N32" t="n">
        <v>0</v>
      </c>
      <c r="O32" t="n">
        <v>1</v>
      </c>
      <c r="P32">
        <f>SUM(N32:O32)</f>
        <v/>
      </c>
    </row>
    <row r="33">
      <c r="A33" s="7" t="inlineStr">
        <is>
          <t>Paper</t>
        </is>
      </c>
      <c r="B33" s="7" t="n"/>
      <c r="I33" t="n">
        <v>1</v>
      </c>
      <c r="N33" t="n">
        <v>0</v>
      </c>
      <c r="O33" t="n">
        <v>1</v>
      </c>
      <c r="P33">
        <f>SUM(N33:O33)</f>
        <v/>
      </c>
    </row>
    <row r="35">
      <c r="A35" s="55" t="inlineStr">
        <is>
          <t>TOTAL top 5</t>
        </is>
      </c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>
        <f>SUM(N25:N33)</f>
        <v/>
      </c>
      <c r="O35" s="9">
        <f>SUM(O25:O33)</f>
        <v/>
      </c>
      <c r="P35" s="9">
        <f>SUM(P25:P33)</f>
        <v/>
      </c>
    </row>
  </sheetData>
  <autoFilter ref="A4:P4">
    <sortState ref="A5:P17">
      <sortCondition descending="1" ref="P4"/>
    </sortState>
  </autoFilter>
  <mergeCells count="14">
    <mergeCell ref="F3:G3"/>
    <mergeCell ref="L3:M3"/>
    <mergeCell ref="J3:K3"/>
    <mergeCell ref="N3:O3"/>
    <mergeCell ref="B3:C3"/>
    <mergeCell ref="F23:G23"/>
    <mergeCell ref="D23:E23"/>
    <mergeCell ref="B23:C23"/>
    <mergeCell ref="H23:I23"/>
    <mergeCell ref="L23:M23"/>
    <mergeCell ref="J23:K23"/>
    <mergeCell ref="N23:O23"/>
    <mergeCell ref="D3:E3"/>
    <mergeCell ref="H3:I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rgb="FF00B050"/>
    <outlinePr summaryBelow="1" summaryRight="1"/>
    <pageSetUpPr/>
  </sheetPr>
  <dimension ref="A2:I60"/>
  <sheetViews>
    <sheetView tabSelected="1" zoomScale="115" zoomScaleNormal="115" workbookViewId="0">
      <selection activeCell="M18" sqref="M18"/>
    </sheetView>
  </sheetViews>
  <sheetFormatPr baseColWidth="8" defaultRowHeight="14.45"/>
  <cols>
    <col width="50.5703125" bestFit="1" customWidth="1" min="1" max="1"/>
    <col width="9.5703125" bestFit="1" customWidth="1" min="2" max="2"/>
    <col width="8.28515625" customWidth="1" min="3" max="3"/>
    <col width="3.85546875" bestFit="1" customWidth="1" min="4" max="4"/>
    <col width="9.5703125" bestFit="1" customWidth="1" min="5" max="5"/>
    <col width="15.42578125" bestFit="1" customWidth="1" min="6" max="6"/>
    <col width="24.85546875" bestFit="1" customWidth="1" min="8" max="8"/>
    <col width="11.7109375" customWidth="1" min="9" max="9"/>
  </cols>
  <sheetData>
    <row r="2" ht="21" customHeight="1">
      <c r="B2" s="35" t="inlineStr">
        <is>
          <t>Below Table is Linked to Aggregated SDDR Infographic Template</t>
        </is>
      </c>
    </row>
    <row r="3">
      <c r="B3" s="36" t="inlineStr">
        <is>
          <t>***If you shift the table, or add or remove a row from this table, the #s will shift in the infographics.***</t>
        </is>
      </c>
    </row>
    <row r="4">
      <c r="B4" s="36" t="inlineStr">
        <is>
          <t>***If this occurs, all #s need to be updated and/or double-checked to ensure references are still set-up correctly***</t>
        </is>
      </c>
    </row>
    <row r="5">
      <c r="B5" s="36" t="n"/>
    </row>
    <row r="6">
      <c r="A6" s="40" t="inlineStr">
        <is>
          <t>METRIC_DESCRIPTION</t>
        </is>
      </c>
      <c r="B6" s="34" t="inlineStr">
        <is>
          <t>METRIC_ID</t>
        </is>
      </c>
      <c r="C6" s="34" t="inlineStr">
        <is>
          <t>YR</t>
        </is>
      </c>
      <c r="D6" s="34" t="inlineStr">
        <is>
          <t>MO</t>
        </is>
      </c>
      <c r="E6" s="34" t="inlineStr">
        <is>
          <t>STATISTIC</t>
        </is>
      </c>
      <c r="F6" s="34" t="inlineStr">
        <is>
          <t>LABEL</t>
        </is>
      </c>
      <c r="G6" s="33" t="n"/>
      <c r="H6" s="40" t="inlineStr">
        <is>
          <t>SDDR</t>
        </is>
      </c>
      <c r="I6" s="40" t="inlineStr">
        <is>
          <t>Month Name</t>
        </is>
      </c>
    </row>
    <row r="7">
      <c r="A7" s="61" t="inlineStr">
        <is>
          <t>QA Audit Count</t>
        </is>
      </c>
      <c r="B7" s="62" t="n">
        <v>1</v>
      </c>
      <c r="C7" s="62" t="n">
        <v>2024</v>
      </c>
      <c r="D7" s="62" t="n">
        <v>9</v>
      </c>
      <c r="E7" s="62" t="n">
        <v>178</v>
      </c>
      <c r="F7" s="62" t="n"/>
      <c r="G7" s="33" t="n"/>
      <c r="H7" s="7" t="inlineStr">
        <is>
          <t>All Scott Davis Direct Reports</t>
        </is>
      </c>
      <c r="I7" s="7" t="inlineStr">
        <is>
          <t>September</t>
        </is>
      </c>
    </row>
    <row r="8">
      <c r="A8" s="61" t="inlineStr">
        <is>
          <t>QA Unit Participation Count</t>
        </is>
      </c>
      <c r="B8" s="62" t="n">
        <v>2</v>
      </c>
      <c r="C8" s="62" t="n">
        <v>2024</v>
      </c>
      <c r="D8" s="62" t="n">
        <v>9</v>
      </c>
      <c r="E8" s="62" t="n">
        <v>175</v>
      </c>
      <c r="F8" s="62" t="n"/>
      <c r="G8" s="33" t="n"/>
    </row>
    <row r="9">
      <c r="A9" s="61" t="inlineStr">
        <is>
          <t>QA Avg Audit Score</t>
        </is>
      </c>
      <c r="B9" s="62" t="n">
        <v>3</v>
      </c>
      <c r="C9" s="62" t="n">
        <v>2024</v>
      </c>
      <c r="D9" s="62" t="n">
        <v>9</v>
      </c>
      <c r="E9" s="62" t="n">
        <v>95.72</v>
      </c>
      <c r="F9" s="62" t="n"/>
      <c r="G9" s="33" t="n"/>
    </row>
    <row r="10">
      <c r="A10" s="61" t="inlineStr">
        <is>
          <t>QA Count of Failed Audits</t>
        </is>
      </c>
      <c r="B10" s="62" t="n">
        <v>4</v>
      </c>
      <c r="C10" s="62" t="n">
        <v>2024</v>
      </c>
      <c r="D10" s="62" t="n">
        <v>9</v>
      </c>
      <c r="E10" s="62" t="n">
        <v>14</v>
      </c>
      <c r="F10" s="62" t="n"/>
      <c r="G10" s="33" t="n"/>
    </row>
    <row r="11">
      <c r="A11" s="61" t="inlineStr">
        <is>
          <t>QA Percentage of Failed Audits</t>
        </is>
      </c>
      <c r="B11" s="62" t="n">
        <v>5</v>
      </c>
      <c r="C11" s="62" t="n">
        <v>2024</v>
      </c>
      <c r="D11" s="62" t="n">
        <v>9</v>
      </c>
      <c r="E11" s="62" t="n">
        <v>0.08</v>
      </c>
      <c r="F11" s="62" t="n"/>
      <c r="G11" s="33" t="n"/>
    </row>
    <row r="12">
      <c r="A12" s="61" t="inlineStr">
        <is>
          <t>QA Count of Closed Tickets</t>
        </is>
      </c>
      <c r="B12" s="62" t="n">
        <v>6</v>
      </c>
      <c r="C12" s="62" t="n">
        <v>2024</v>
      </c>
      <c r="D12" s="62" t="n">
        <v>9</v>
      </c>
      <c r="E12" s="62" t="n">
        <v>661</v>
      </c>
      <c r="F12" s="62" t="n"/>
      <c r="G12" s="33" t="n"/>
    </row>
    <row r="13">
      <c r="A13" s="61" t="inlineStr">
        <is>
          <t>QA Avg Days to Close Tickets</t>
        </is>
      </c>
      <c r="B13" s="62" t="n">
        <v>7</v>
      </c>
      <c r="C13" s="62" t="n">
        <v>2024</v>
      </c>
      <c r="D13" s="62" t="n">
        <v>9</v>
      </c>
      <c r="E13" s="62" t="n">
        <v>2.7</v>
      </c>
      <c r="F13" s="62" t="n"/>
      <c r="G13" s="33" t="n"/>
    </row>
    <row r="14">
      <c r="A14" s="61" t="inlineStr">
        <is>
          <t>QA Count of Closed Tickets From failed Units</t>
        </is>
      </c>
      <c r="B14" s="62" t="n">
        <v>8</v>
      </c>
      <c r="C14" s="62" t="n">
        <v>2024</v>
      </c>
      <c r="D14" s="62" t="n">
        <v>9</v>
      </c>
      <c r="E14" s="62" t="n">
        <v>152</v>
      </c>
      <c r="F14" s="62" t="n"/>
      <c r="G14" s="33" t="n"/>
    </row>
    <row r="15">
      <c r="A15" s="61" t="inlineStr">
        <is>
          <t>QA Avg Days to Close Tickets From failed units</t>
        </is>
      </c>
      <c r="B15" s="62" t="n">
        <v>9</v>
      </c>
      <c r="C15" s="62" t="n">
        <v>2024</v>
      </c>
      <c r="D15" s="62" t="n">
        <v>9</v>
      </c>
      <c r="E15" s="62" t="n">
        <v>3.47</v>
      </c>
      <c r="F15" s="62" t="n"/>
      <c r="G15" s="33" t="n"/>
    </row>
    <row r="16">
      <c r="A16" s="61" t="inlineStr">
        <is>
          <t>QA Count of Minor Missed Questions from failed units</t>
        </is>
      </c>
      <c r="B16" s="62" t="n">
        <v>10</v>
      </c>
      <c r="C16" s="62" t="n">
        <v>2024</v>
      </c>
      <c r="D16" s="62" t="n">
        <v>9</v>
      </c>
      <c r="E16" s="62" t="n">
        <v>7</v>
      </c>
      <c r="F16" s="62" t="n"/>
      <c r="G16" s="33" t="n"/>
    </row>
    <row r="17">
      <c r="A17" s="61" t="inlineStr">
        <is>
          <t>QA Count of Major Missed Questions from failed units</t>
        </is>
      </c>
      <c r="B17" s="62" t="n">
        <v>11</v>
      </c>
      <c r="C17" s="62" t="n">
        <v>2024</v>
      </c>
      <c r="D17" s="62" t="n">
        <v>9</v>
      </c>
      <c r="E17" s="62" t="n">
        <v>4</v>
      </c>
      <c r="F17" s="62" t="n"/>
      <c r="G17" s="33" t="n"/>
    </row>
    <row r="18">
      <c r="A18" s="61" t="inlineStr">
        <is>
          <t>QA Count of Critical Missed Questions from failed units</t>
        </is>
      </c>
      <c r="B18" s="62" t="n">
        <v>12</v>
      </c>
      <c r="C18" s="62" t="n">
        <v>2024</v>
      </c>
      <c r="D18" s="62" t="n">
        <v>9</v>
      </c>
      <c r="E18" s="62" t="n">
        <v>32</v>
      </c>
      <c r="F18" s="62" t="n"/>
      <c r="G18" s="33" t="n"/>
    </row>
    <row r="19">
      <c r="A19" s="61" t="inlineStr">
        <is>
          <t>QA Count of Minor Missed Questions</t>
        </is>
      </c>
      <c r="B19" s="62" t="n">
        <v>13</v>
      </c>
      <c r="C19" s="62" t="n">
        <v>2024</v>
      </c>
      <c r="D19" s="62" t="n">
        <v>9</v>
      </c>
      <c r="E19" s="62" t="n">
        <v>49</v>
      </c>
      <c r="F19" s="62" t="n"/>
      <c r="G19" s="33" t="n"/>
    </row>
    <row r="20">
      <c r="A20" s="61" t="inlineStr">
        <is>
          <t>QA Count of Major Missed Questions</t>
        </is>
      </c>
      <c r="B20" s="62" t="n">
        <v>14</v>
      </c>
      <c r="C20" s="62" t="n">
        <v>2024</v>
      </c>
      <c r="D20" s="62" t="n">
        <v>9</v>
      </c>
      <c r="E20" s="62" t="n">
        <v>15</v>
      </c>
      <c r="F20" s="62" t="n"/>
      <c r="G20" s="33" t="n"/>
    </row>
    <row r="21">
      <c r="A21" s="61" t="inlineStr">
        <is>
          <t>QA Count of Critical Missed Questions</t>
        </is>
      </c>
      <c r="B21" s="62" t="n">
        <v>15</v>
      </c>
      <c r="C21" s="62" t="n">
        <v>2024</v>
      </c>
      <c r="D21" s="62" t="n">
        <v>9</v>
      </c>
      <c r="E21" s="62" t="n">
        <v>42</v>
      </c>
      <c r="F21" s="62" t="n"/>
      <c r="G21" s="33" t="n"/>
    </row>
    <row r="22">
      <c r="A22" s="61" t="inlineStr">
        <is>
          <t>QA Count of Open Tickets</t>
        </is>
      </c>
      <c r="B22" s="62" t="n">
        <v>16</v>
      </c>
      <c r="C22" s="62" t="n">
        <v>2024</v>
      </c>
      <c r="D22" s="62" t="n">
        <v>9</v>
      </c>
      <c r="E22" s="62" t="n">
        <v>11</v>
      </c>
      <c r="F22" s="62" t="n"/>
      <c r="G22" s="33" t="n"/>
    </row>
    <row r="23">
      <c r="A23" s="61" t="inlineStr">
        <is>
          <t>VOC Response Count</t>
        </is>
      </c>
      <c r="B23" s="62" t="n">
        <v>17</v>
      </c>
      <c r="C23" s="62" t="n">
        <v>2024</v>
      </c>
      <c r="D23" s="62" t="n">
        <v>9</v>
      </c>
      <c r="E23" s="72" t="n">
        <v>4002</v>
      </c>
      <c r="F23" s="72" t="n"/>
      <c r="G23" s="33" t="n"/>
    </row>
    <row r="24">
      <c r="A24" s="61" t="inlineStr">
        <is>
          <t>Comments to Open Ended Questions</t>
        </is>
      </c>
      <c r="B24" s="62" t="n">
        <v>18</v>
      </c>
      <c r="C24" s="62" t="n">
        <v>2024</v>
      </c>
      <c r="D24" s="62" t="n">
        <v>9</v>
      </c>
      <c r="E24" s="62" t="n">
        <v>1894</v>
      </c>
      <c r="F24" s="62" t="n"/>
      <c r="G24" s="33" t="n"/>
    </row>
    <row r="25">
      <c r="A25" s="61" t="inlineStr">
        <is>
          <t>VOC Count of Positive Comments</t>
        </is>
      </c>
      <c r="B25" s="62" t="n">
        <v>19</v>
      </c>
      <c r="C25" s="62" t="n">
        <v>2024</v>
      </c>
      <c r="D25" s="62" t="n">
        <v>9</v>
      </c>
      <c r="E25" s="62" t="n">
        <v>431</v>
      </c>
      <c r="F25" s="62" t="n"/>
      <c r="G25" s="33" t="n"/>
    </row>
    <row r="26">
      <c r="A26" s="61" t="inlineStr">
        <is>
          <t>VOC Count of Negative Comments</t>
        </is>
      </c>
      <c r="B26" s="62" t="n">
        <v>20</v>
      </c>
      <c r="C26" s="62" t="n">
        <v>2024</v>
      </c>
      <c r="D26" s="62" t="n">
        <v>9</v>
      </c>
      <c r="E26" s="62" t="n">
        <v>987</v>
      </c>
      <c r="F26" s="62" t="n"/>
      <c r="G26" s="33" t="n"/>
    </row>
    <row r="27">
      <c r="A27" s="61" t="inlineStr">
        <is>
          <t>VOC Count of Neutral Comments</t>
        </is>
      </c>
      <c r="B27" s="62" t="n">
        <v>21</v>
      </c>
      <c r="C27" s="62" t="n">
        <v>2024</v>
      </c>
      <c r="D27" s="62" t="n">
        <v>9</v>
      </c>
      <c r="E27" s="62" t="n">
        <v>475</v>
      </c>
      <c r="F27" s="62" t="n"/>
      <c r="G27" s="33" t="n"/>
    </row>
    <row r="28">
      <c r="A28" s="61" t="inlineStr">
        <is>
          <t>VOC Percentage of Positive Comments</t>
        </is>
      </c>
      <c r="B28" s="62" t="n">
        <v>22</v>
      </c>
      <c r="C28" s="62" t="n">
        <v>2024</v>
      </c>
      <c r="D28" s="62" t="n">
        <v>9</v>
      </c>
      <c r="E28" s="62" t="n">
        <v>0.227561</v>
      </c>
      <c r="F28" s="62" t="n"/>
      <c r="G28" s="33" t="n"/>
    </row>
    <row r="29">
      <c r="A29" s="61" t="inlineStr">
        <is>
          <t>VOC Percentage of Negative Comments</t>
        </is>
      </c>
      <c r="B29" s="62" t="n">
        <v>23</v>
      </c>
      <c r="C29" s="62" t="n">
        <v>2024</v>
      </c>
      <c r="D29" s="62" t="n">
        <v>9</v>
      </c>
      <c r="E29" s="62" t="n">
        <v>0.521119</v>
      </c>
      <c r="F29" s="62" t="n"/>
      <c r="G29" s="33" t="n"/>
    </row>
    <row r="30">
      <c r="A30" s="61" t="inlineStr">
        <is>
          <t>VOC Percentage of Neutral Comments</t>
        </is>
      </c>
      <c r="B30" s="62" t="n">
        <v>24</v>
      </c>
      <c r="C30" s="62" t="n">
        <v>2024</v>
      </c>
      <c r="D30" s="62" t="n">
        <v>9</v>
      </c>
      <c r="E30" s="62" t="n">
        <v>0.250792</v>
      </c>
      <c r="F30" s="62" t="n"/>
      <c r="G30" s="33" t="n"/>
    </row>
    <row r="31">
      <c r="A31" s="61" t="inlineStr">
        <is>
          <t>Top Categories Driving Negaive Comments - Rank 1</t>
        </is>
      </c>
      <c r="B31" s="62" t="n">
        <v>25</v>
      </c>
      <c r="C31" s="62" t="n">
        <v>2024</v>
      </c>
      <c r="D31" s="62" t="n">
        <v>9</v>
      </c>
      <c r="E31" s="62" t="n">
        <v>249</v>
      </c>
      <c r="F31" s="62" t="inlineStr">
        <is>
          <t>Order Accuracy</t>
        </is>
      </c>
      <c r="G31" s="33" t="n"/>
    </row>
    <row r="32">
      <c r="A32" s="61" t="inlineStr">
        <is>
          <t>Top Categories Driving Negaive Comments - Rank 2</t>
        </is>
      </c>
      <c r="B32" s="62" t="n">
        <v>26</v>
      </c>
      <c r="C32" s="62" t="n">
        <v>2024</v>
      </c>
      <c r="D32" s="62" t="n">
        <v>9</v>
      </c>
      <c r="E32" s="62" t="n">
        <v>235</v>
      </c>
      <c r="F32" s="62" t="inlineStr">
        <is>
          <t>Ordering Experience</t>
        </is>
      </c>
      <c r="G32" s="33" t="n"/>
    </row>
    <row r="33">
      <c r="A33" s="61" t="inlineStr">
        <is>
          <t>Top Categories Driving Negaive Comments - Rank 3</t>
        </is>
      </c>
      <c r="B33" s="62" t="n">
        <v>27</v>
      </c>
      <c r="C33" s="62" t="n">
        <v>2024</v>
      </c>
      <c r="D33" s="62" t="n">
        <v>9</v>
      </c>
      <c r="E33" s="62" t="n">
        <v>217</v>
      </c>
      <c r="F33" s="62" t="inlineStr">
        <is>
          <t>Customer Service</t>
        </is>
      </c>
      <c r="G33" s="33" t="n"/>
    </row>
    <row r="34">
      <c r="A34" s="61" t="inlineStr">
        <is>
          <t>VOC Count of units with less than 10 Responses</t>
        </is>
      </c>
      <c r="B34" s="62" t="n">
        <v>28</v>
      </c>
      <c r="C34" s="62" t="n">
        <v>2024</v>
      </c>
      <c r="D34" s="62" t="n">
        <v>9</v>
      </c>
      <c r="E34" s="62" t="n">
        <v>645</v>
      </c>
      <c r="F34" s="62" t="n"/>
      <c r="G34" s="33" t="n"/>
    </row>
    <row r="35">
      <c r="A35" s="61" t="inlineStr">
        <is>
          <t>VOC Percentage of units with less than 10 Responses</t>
        </is>
      </c>
      <c r="B35" s="62" t="n">
        <v>29</v>
      </c>
      <c r="C35" s="62" t="n">
        <v>2024</v>
      </c>
      <c r="D35" s="62" t="n">
        <v>9</v>
      </c>
      <c r="E35" s="62" t="n">
        <v>0.85</v>
      </c>
      <c r="F35" s="62" t="n"/>
      <c r="G35" s="33" t="n"/>
    </row>
    <row r="36">
      <c r="A36" s="61" t="inlineStr">
        <is>
          <t xml:space="preserve">AI Count of Identified Comments with Foreign Objects </t>
        </is>
      </c>
      <c r="B36" s="62" t="n">
        <v>30</v>
      </c>
      <c r="C36" s="62" t="n">
        <v>2024</v>
      </c>
      <c r="D36" s="62" t="n">
        <v>9</v>
      </c>
      <c r="E36" s="62" t="n">
        <v>0</v>
      </c>
      <c r="F36" s="62" t="n"/>
      <c r="G36" s="33" t="n"/>
    </row>
    <row r="37">
      <c r="A37" s="61" t="inlineStr">
        <is>
          <t>AI/VOC Avg CSAT of Accounts With Foreign Objects In Food</t>
        </is>
      </c>
      <c r="B37" s="62" t="n">
        <v>31</v>
      </c>
      <c r="C37" s="62" t="n">
        <v>2024</v>
      </c>
      <c r="D37" s="62" t="n">
        <v>9</v>
      </c>
      <c r="E37" s="62" t="n">
        <v>0</v>
      </c>
      <c r="F37" s="62" t="n"/>
      <c r="G37" s="33" t="n"/>
    </row>
    <row r="38">
      <c r="A38" s="56" t="inlineStr">
        <is>
          <t>Origami + Red Phone Count of Foreign objects in Food</t>
        </is>
      </c>
      <c r="B38" s="59" t="n">
        <v>32</v>
      </c>
      <c r="C38" s="59" t="n">
        <v>2024</v>
      </c>
      <c r="D38" s="59" t="n">
        <v>9</v>
      </c>
      <c r="E38" s="59" t="n">
        <v>0</v>
      </c>
      <c r="F38" s="57" t="n"/>
      <c r="G38" s="33" t="n"/>
    </row>
    <row r="39">
      <c r="A39" s="63" t="inlineStr">
        <is>
          <t>Origami Count of Foreign objects in Food</t>
        </is>
      </c>
      <c r="B39" s="64" t="n">
        <v>33</v>
      </c>
      <c r="C39" s="64" t="n">
        <v>2024</v>
      </c>
      <c r="D39" s="64" t="n">
        <v>9</v>
      </c>
      <c r="E39" s="64" t="n">
        <v>0</v>
      </c>
      <c r="F39" s="65" t="inlineStr">
        <is>
          <t>Origami</t>
        </is>
      </c>
      <c r="G39" s="33" t="n"/>
    </row>
    <row r="40">
      <c r="A40" s="56" t="inlineStr">
        <is>
          <t>Red Phone Count of Foreign objects in Food</t>
        </is>
      </c>
      <c r="B40" s="59" t="n">
        <v>34</v>
      </c>
      <c r="C40" s="59" t="n">
        <v>2024</v>
      </c>
      <c r="D40" s="59" t="n">
        <v>9</v>
      </c>
      <c r="E40" s="59" t="n">
        <v>0</v>
      </c>
      <c r="F40" s="57" t="inlineStr">
        <is>
          <t>Red Phone</t>
        </is>
      </c>
      <c r="G40" s="33" t="n"/>
    </row>
    <row r="41">
      <c r="A41" s="63" t="inlineStr">
        <is>
          <t>Origami Top Types of Foreign objects in Food - Rank 1</t>
        </is>
      </c>
      <c r="B41" s="64" t="n">
        <v>35</v>
      </c>
      <c r="C41" s="64" t="n">
        <v>2024</v>
      </c>
      <c r="D41" s="64" t="n">
        <v>9</v>
      </c>
      <c r="E41" s="64" t="n">
        <v>0</v>
      </c>
      <c r="F41" s="65" t="inlineStr">
        <is>
          <t>Plastic</t>
        </is>
      </c>
      <c r="G41" s="33" t="n"/>
    </row>
    <row r="42">
      <c r="A42" s="63" t="inlineStr">
        <is>
          <t>Origami Top Types of Foreign objects in Food - Rank 2</t>
        </is>
      </c>
      <c r="B42" s="64" t="n">
        <v>36</v>
      </c>
      <c r="C42" s="64" t="n">
        <v>2024</v>
      </c>
      <c r="D42" s="64" t="n">
        <v>9</v>
      </c>
      <c r="E42" s="64" t="n">
        <v>0</v>
      </c>
      <c r="F42" s="65" t="inlineStr">
        <is>
          <t>Bug</t>
        </is>
      </c>
      <c r="G42" s="33" t="n"/>
    </row>
    <row r="43">
      <c r="A43" s="63" t="inlineStr">
        <is>
          <t>Origami Top Types of Foreign objects in Food - Rank 3</t>
        </is>
      </c>
      <c r="B43" s="64" t="n">
        <v>37</v>
      </c>
      <c r="C43" s="64" t="n">
        <v>2024</v>
      </c>
      <c r="D43" s="64" t="n">
        <v>9</v>
      </c>
      <c r="E43" s="64" t="n">
        <v>0</v>
      </c>
      <c r="F43" s="65" t="inlineStr">
        <is>
          <t>Metal</t>
        </is>
      </c>
      <c r="G43" s="33" t="n"/>
    </row>
    <row r="44">
      <c r="A44" s="63" t="inlineStr">
        <is>
          <t>Origami Top Types of Foreign objects in Food - Rank 4</t>
        </is>
      </c>
      <c r="B44" s="64" t="n">
        <v>38</v>
      </c>
      <c r="C44" s="64" t="n">
        <v>2024</v>
      </c>
      <c r="D44" s="64" t="n">
        <v>9</v>
      </c>
      <c r="E44" s="64" t="n">
        <v>0</v>
      </c>
      <c r="F44" s="65" t="inlineStr">
        <is>
          <t>Unknown</t>
        </is>
      </c>
      <c r="G44" s="33" t="n"/>
    </row>
    <row r="45">
      <c r="A45" s="63" t="inlineStr">
        <is>
          <t>Origami Top Types of Foreign objects in Food - Rank 5</t>
        </is>
      </c>
      <c r="B45" s="64" t="n">
        <v>39</v>
      </c>
      <c r="C45" s="64" t="n">
        <v>2024</v>
      </c>
      <c r="D45" s="64" t="n">
        <v>9</v>
      </c>
      <c r="E45" s="64" t="n">
        <v>0</v>
      </c>
      <c r="F45" s="65" t="inlineStr">
        <is>
          <t>Hair</t>
        </is>
      </c>
      <c r="G45" s="33" t="n"/>
    </row>
    <row r="46">
      <c r="A46" s="56" t="inlineStr">
        <is>
          <t>Red Phone Top Types of Foreign objects in Food - Rank 1</t>
        </is>
      </c>
      <c r="B46" s="59" t="n">
        <v>40</v>
      </c>
      <c r="C46" s="59" t="n">
        <v>2024</v>
      </c>
      <c r="D46" s="59" t="n">
        <v>9</v>
      </c>
      <c r="E46" s="59" t="n">
        <v>0</v>
      </c>
      <c r="F46" s="58" t="inlineStr">
        <is>
          <t>Plastic</t>
        </is>
      </c>
      <c r="G46" s="33" t="n"/>
    </row>
    <row r="47">
      <c r="A47" s="56" t="inlineStr">
        <is>
          <t>Red Phone Top Types of Foreign objects in Food - Rank 2</t>
        </is>
      </c>
      <c r="B47" s="59" t="n">
        <v>41</v>
      </c>
      <c r="C47" s="59" t="n">
        <v>2024</v>
      </c>
      <c r="D47" s="59" t="n">
        <v>9</v>
      </c>
      <c r="E47" s="59" t="n">
        <v>0</v>
      </c>
      <c r="F47" s="58" t="inlineStr">
        <is>
          <t>Insect</t>
        </is>
      </c>
      <c r="G47" s="33" t="n"/>
    </row>
    <row r="48">
      <c r="A48" s="56" t="inlineStr">
        <is>
          <t>Red Phone Top Types of Foreign objects in Food - Rank 3</t>
        </is>
      </c>
      <c r="B48" s="59" t="n">
        <v>42</v>
      </c>
      <c r="C48" s="59" t="n">
        <v>2024</v>
      </c>
      <c r="D48" s="59" t="n">
        <v>9</v>
      </c>
      <c r="E48" s="59" t="n">
        <v>0</v>
      </c>
      <c r="F48" s="58" t="inlineStr">
        <is>
          <t>Metal</t>
        </is>
      </c>
      <c r="G48" s="33" t="n"/>
    </row>
    <row r="49">
      <c r="A49" s="56" t="inlineStr">
        <is>
          <t>Red Phone Top Types of Foreign objects in Food - Rank 4</t>
        </is>
      </c>
      <c r="B49" s="59" t="n">
        <v>43</v>
      </c>
      <c r="C49" s="59" t="n">
        <v>2024</v>
      </c>
      <c r="D49" s="59" t="n">
        <v>9</v>
      </c>
      <c r="E49" s="59" t="n">
        <v>0</v>
      </c>
      <c r="F49" s="58" t="inlineStr">
        <is>
          <t>Hair</t>
        </is>
      </c>
      <c r="G49" s="33" t="n"/>
    </row>
    <row r="50">
      <c r="A50" s="56" t="inlineStr">
        <is>
          <t>Red Phone Top Types of Foreign objects in Food - Rank 5</t>
        </is>
      </c>
      <c r="B50" s="59" t="n">
        <v>44</v>
      </c>
      <c r="C50" s="59" t="n">
        <v>2024</v>
      </c>
      <c r="D50" s="59" t="n">
        <v>9</v>
      </c>
      <c r="E50" s="58" t="n">
        <v>0</v>
      </c>
      <c r="F50" s="58" t="inlineStr">
        <is>
          <t>Rubber Band</t>
        </is>
      </c>
      <c r="G50" s="33" t="n"/>
    </row>
    <row r="51">
      <c r="A51" s="63" t="inlineStr">
        <is>
          <t>Origami Top Locations of Foreign objects in Food - Rank 1</t>
        </is>
      </c>
      <c r="B51" s="64" t="n">
        <v>45</v>
      </c>
      <c r="C51" s="64" t="n">
        <v>2024</v>
      </c>
      <c r="D51" s="64" t="n">
        <v>9</v>
      </c>
      <c r="E51" s="66" t="n">
        <v>0</v>
      </c>
      <c r="F51" s="66" t="inlineStr">
        <is>
          <t>Sandwich</t>
        </is>
      </c>
      <c r="G51" s="33" t="n"/>
    </row>
    <row r="52">
      <c r="A52" s="63" t="inlineStr">
        <is>
          <t>Origami Top Locations of Foreign objects in Food - Rank 2</t>
        </is>
      </c>
      <c r="B52" s="64" t="n">
        <v>46</v>
      </c>
      <c r="C52" s="64" t="n">
        <v>2024</v>
      </c>
      <c r="D52" s="64" t="n">
        <v>9</v>
      </c>
      <c r="E52" s="66" t="n">
        <v>0</v>
      </c>
      <c r="F52" s="66" t="inlineStr">
        <is>
          <t>Unknown</t>
        </is>
      </c>
      <c r="G52" s="33" t="n"/>
    </row>
    <row r="53">
      <c r="A53" s="63" t="inlineStr">
        <is>
          <t>Origami Top Locations of Foreign objects in Food - Rank 3</t>
        </is>
      </c>
      <c r="B53" s="64" t="n">
        <v>47</v>
      </c>
      <c r="C53" s="64" t="n">
        <v>2024</v>
      </c>
      <c r="D53" s="64" t="n">
        <v>9</v>
      </c>
      <c r="E53" s="66" t="n">
        <v>0</v>
      </c>
      <c r="F53" s="66" t="inlineStr">
        <is>
          <t>Buffet</t>
        </is>
      </c>
      <c r="G53" s="33" t="n"/>
    </row>
    <row r="54">
      <c r="A54" s="63" t="inlineStr">
        <is>
          <t>Origami Top Locations of Foreign objects in Food - Rank 4</t>
        </is>
      </c>
      <c r="B54" s="64" t="n">
        <v>48</v>
      </c>
      <c r="C54" s="64" t="n">
        <v>2024</v>
      </c>
      <c r="D54" s="64" t="n">
        <v>9</v>
      </c>
      <c r="E54" s="66" t="n">
        <v>0</v>
      </c>
      <c r="F54" s="66" t="inlineStr">
        <is>
          <t>Salad Bar</t>
        </is>
      </c>
      <c r="G54" s="33" t="n"/>
    </row>
    <row r="55">
      <c r="A55" s="63" t="inlineStr">
        <is>
          <t>Origami Top Locations of Foreign objects in Food - Rank 5</t>
        </is>
      </c>
      <c r="B55" s="64" t="n">
        <v>49</v>
      </c>
      <c r="C55" s="64" t="n">
        <v>2024</v>
      </c>
      <c r="D55" s="64" t="n">
        <v>9</v>
      </c>
      <c r="E55" s="66" t="n">
        <v>0</v>
      </c>
      <c r="F55" s="66" t="inlineStr">
        <is>
          <t>Burger</t>
        </is>
      </c>
      <c r="G55" s="33" t="n"/>
    </row>
    <row r="56">
      <c r="A56" s="56" t="inlineStr">
        <is>
          <t>Red Phone Top Locations of Foreign objects in Food - Rank 1</t>
        </is>
      </c>
      <c r="B56" s="59" t="n">
        <v>50</v>
      </c>
      <c r="C56" s="59" t="n">
        <v>2024</v>
      </c>
      <c r="D56" s="59" t="n">
        <v>9</v>
      </c>
      <c r="E56" s="58" t="n">
        <v>0</v>
      </c>
      <c r="F56" s="58" t="inlineStr">
        <is>
          <t>Unknown</t>
        </is>
      </c>
      <c r="G56" s="33" t="n"/>
    </row>
    <row r="57">
      <c r="A57" s="56" t="inlineStr">
        <is>
          <t>Red Phone Top Locations of Foreign objects in Food - Rank 2</t>
        </is>
      </c>
      <c r="B57" s="59" t="n">
        <v>51</v>
      </c>
      <c r="C57" s="59" t="n">
        <v>2024</v>
      </c>
      <c r="D57" s="59" t="n">
        <v>9</v>
      </c>
      <c r="E57" s="58" t="n">
        <v>0</v>
      </c>
      <c r="F57" s="58" t="inlineStr">
        <is>
          <t>Cabbage</t>
        </is>
      </c>
      <c r="G57" s="33" t="n"/>
    </row>
    <row r="58">
      <c r="A58" s="56" t="inlineStr">
        <is>
          <t>Red Phone Top Locations of Foreign objects in Food - Rank 3</t>
        </is>
      </c>
      <c r="B58" s="59" t="n">
        <v>52</v>
      </c>
      <c r="C58" s="59" t="n">
        <v>2024</v>
      </c>
      <c r="D58" s="59" t="n">
        <v>9</v>
      </c>
      <c r="E58" s="58" t="n">
        <v>0</v>
      </c>
      <c r="F58" s="58" t="inlineStr">
        <is>
          <t>To-Go Container</t>
        </is>
      </c>
      <c r="G58" s="33" t="n"/>
    </row>
    <row r="59">
      <c r="A59" s="56" t="inlineStr">
        <is>
          <t>Red Phone Top Locations of Foreign objects in Food - Rank 4</t>
        </is>
      </c>
      <c r="B59" s="59" t="n">
        <v>53</v>
      </c>
      <c r="C59" s="59" t="n">
        <v>2024</v>
      </c>
      <c r="D59" s="59" t="n">
        <v>9</v>
      </c>
      <c r="E59" s="58" t="n">
        <v>0</v>
      </c>
      <c r="F59" s="58" t="inlineStr">
        <is>
          <t>Glassware</t>
        </is>
      </c>
      <c r="G59" s="33" t="n"/>
    </row>
    <row r="60">
      <c r="A60" s="56" t="inlineStr">
        <is>
          <t>Red Phone Top Locations of Foreign objects in Food - Rank 5</t>
        </is>
      </c>
      <c r="B60" s="59" t="n">
        <v>54</v>
      </c>
      <c r="C60" s="59" t="n">
        <v>2024</v>
      </c>
      <c r="D60" s="59" t="n">
        <v>9</v>
      </c>
      <c r="E60" s="58" t="n">
        <v>0</v>
      </c>
      <c r="F60" s="58" t="inlineStr">
        <is>
          <t>Pizza</t>
        </is>
      </c>
      <c r="G60" s="33" t="n"/>
    </row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sheetPr codeName="Sheet10">
    <tabColor rgb="FF00B050"/>
    <outlinePr summaryBelow="1" summaryRight="1"/>
    <pageSetUpPr/>
  </sheetPr>
  <dimension ref="B2:K29"/>
  <sheetViews>
    <sheetView zoomScale="85" zoomScaleNormal="85" workbookViewId="0">
      <selection activeCell="V39" sqref="V39"/>
    </sheetView>
  </sheetViews>
  <sheetFormatPr baseColWidth="8" defaultRowHeight="14.45"/>
  <cols>
    <col width="6.5703125" customWidth="1" min="9" max="9"/>
  </cols>
  <sheetData>
    <row r="2" ht="21" customHeight="1">
      <c r="B2" s="45" t="inlineStr">
        <is>
          <t>Step 1</t>
        </is>
      </c>
      <c r="C2" s="6" t="inlineStr">
        <is>
          <t>Go to 'File', then 'Print'</t>
        </is>
      </c>
    </row>
    <row r="4" ht="21" customHeight="1">
      <c r="B4" s="45" t="inlineStr">
        <is>
          <t>Step 2</t>
        </is>
      </c>
      <c r="C4" s="6" t="inlineStr">
        <is>
          <t>Ensure settings match below then hit 'Print'</t>
        </is>
      </c>
    </row>
    <row r="5" ht="15.95" customHeight="1">
      <c r="C5" s="41" t="inlineStr">
        <is>
          <t xml:space="preserve">*Custom margins: All set to zero </t>
        </is>
      </c>
    </row>
    <row r="7" ht="21" customHeight="1">
      <c r="B7" s="45" t="inlineStr">
        <is>
          <t>Step 3</t>
        </is>
      </c>
      <c r="C7" s="6" t="inlineStr">
        <is>
          <t>You will be prompted to save file somewhere</t>
        </is>
      </c>
    </row>
    <row r="8" ht="21" customHeight="1">
      <c r="C8" s="41" t="inlineStr">
        <is>
          <t>*Save to correct monthly folder in this analytics teams folder &gt;</t>
        </is>
      </c>
      <c r="D8" s="2" t="n"/>
      <c r="E8" s="2" t="n"/>
      <c r="F8" s="2" t="n"/>
      <c r="G8" s="2" t="n"/>
      <c r="H8" s="2" t="n"/>
      <c r="I8" s="2" t="n"/>
      <c r="J8" s="44" t="inlineStr">
        <is>
          <t>Published Reports</t>
        </is>
      </c>
      <c r="K8" s="2" t="n"/>
    </row>
    <row r="9" ht="18.6" customHeight="1"/>
    <row r="19" ht="21" customHeight="1">
      <c r="G19" s="3" t="inlineStr">
        <is>
          <t>Result should look like this</t>
        </is>
      </c>
    </row>
    <row r="28" ht="18.6" customHeight="1">
      <c r="G28" s="5" t="n"/>
    </row>
    <row r="29">
      <c r="G29" s="52" t="n"/>
    </row>
  </sheetData>
  <hyperlinks>
    <hyperlink ref="J8" display="../../../../../../../:f:/r/sites/FLIK_Sam-E15Channel/Shared Documents/E15 Channel/Analytics/Analytics Hours/Monthly Infographic/Published Reports?csf=1&amp;web=1&amp;e=Q0WBzN" r:id="rId1"/>
  </hyperlinks>
  <pageMargins left="0.7" right="0.7" top="0.75" bottom="0.75" header="0.3" footer="0.3"/>
  <pageSetup orientation="portrait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2">
    <tabColor theme="5" tint="0.3999755851924192"/>
    <outlinePr summaryBelow="1" summaryRight="1"/>
    <pageSetUpPr/>
  </sheetPr>
  <dimension ref="B1:V67"/>
  <sheetViews>
    <sheetView zoomScale="145" zoomScaleNormal="145" workbookViewId="0">
      <selection activeCell="T25" sqref="T25"/>
    </sheetView>
  </sheetViews>
  <sheetFormatPr baseColWidth="8" defaultRowHeight="14.45"/>
  <cols>
    <col width="2.85546875" customWidth="1" style="1" min="1" max="1"/>
    <col width="1.42578125" customWidth="1" style="11" min="2" max="2"/>
    <col width="5.42578125" customWidth="1" style="11" min="3" max="3"/>
    <col width="8.7109375" customWidth="1" style="11" min="4" max="4"/>
    <col width="11.85546875" customWidth="1" style="11" min="5" max="5"/>
    <col width="6.5703125" customWidth="1" style="11" min="6" max="6"/>
    <col width="8.5703125" customWidth="1" style="11" min="7" max="7"/>
    <col width="5.5703125" customWidth="1" style="11" min="8" max="8"/>
    <col width="10.5703125" customWidth="1" style="11" min="9" max="9"/>
    <col width="3.5703125" customWidth="1" style="11" min="10" max="10"/>
    <col width="9" customWidth="1" style="11" min="11" max="11"/>
    <col width="3.7109375" customWidth="1" style="11" min="12" max="12"/>
    <col width="1.42578125" customWidth="1" style="11" min="13" max="13"/>
    <col width="2.7109375" customWidth="1" style="10" min="14" max="14"/>
    <col width="4.140625" customWidth="1" min="15" max="15"/>
    <col hidden="1" width="13" customWidth="1" min="16" max="17"/>
  </cols>
  <sheetData>
    <row r="1"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</row>
    <row r="3" ht="15" customHeight="1">
      <c r="C3" s="88" t="e">
        <v>#VALUE!</v>
      </c>
      <c r="F3" s="89">
        <f>"E15 Monthly Infographic ("&amp;'[1]stat references table'!D4&amp;"/2024)​"</f>
        <v/>
      </c>
    </row>
    <row r="4" ht="18" customHeight="1">
      <c r="F4" s="12">
        <f>'[1]stat references table'!B4</f>
        <v/>
      </c>
      <c r="G4" s="13" t="n"/>
      <c r="H4" s="13" t="n"/>
      <c r="I4" s="13" t="n"/>
      <c r="J4" s="13" t="n"/>
      <c r="K4" s="13" t="n"/>
      <c r="L4" s="13" t="n"/>
    </row>
    <row r="5" ht="7.5" customHeight="1">
      <c r="F5" s="13" t="n"/>
      <c r="G5" s="13" t="n"/>
      <c r="H5" s="13" t="n"/>
      <c r="I5" s="13" t="n"/>
      <c r="J5" s="13" t="n"/>
      <c r="K5" s="13" t="n"/>
      <c r="L5" s="13" t="n"/>
    </row>
    <row r="6" ht="11.1" customHeight="1">
      <c r="F6" s="90">
        <f>""&amp;'[1]stat references table'!E4&amp;" Health &amp; Sanitation audits completed"</f>
        <v/>
      </c>
      <c r="L6" s="13" t="n"/>
    </row>
    <row r="7" ht="10.5" customHeight="1">
      <c r="F7" s="90">
        <f>""&amp;Q8&amp;" VOC responses received"</f>
        <v/>
      </c>
      <c r="L7" s="88" t="e">
        <v>#VALUE!</v>
      </c>
    </row>
    <row r="8" ht="12.95" customHeight="1">
      <c r="F8" s="90">
        <f>""&amp;Q9&amp;" Origami and "&amp;Q10&amp;" Red Phone incidences reported"</f>
        <v/>
      </c>
    </row>
    <row r="9" ht="11.1" customHeight="1"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5" t="n"/>
    </row>
    <row r="10" ht="10.5" customHeight="1"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</row>
    <row r="11" ht="12.95" customHeight="1">
      <c r="C11" s="122">
        <f>HYPERLINK([2]Links!B3, "HEALTH &amp; SANITATION​")</f>
        <v/>
      </c>
      <c r="F11" s="16" t="n"/>
      <c r="G11" s="100" t="inlineStr">
        <is>
          <t>Accounts with Failed Audits (&lt;90%)</t>
        </is>
      </c>
      <c r="J11" s="16" t="n"/>
      <c r="K11" s="16" t="n"/>
      <c r="L11" s="16" t="n"/>
    </row>
    <row r="12" ht="13.5" customHeight="1">
      <c r="F12" s="16" t="n"/>
      <c r="J12" s="16" t="n"/>
      <c r="K12" s="16" t="n"/>
      <c r="L12" s="16" t="n"/>
    </row>
    <row r="13" ht="7.5" customHeight="1">
      <c r="C13" s="16" t="n"/>
      <c r="D13" s="16" t="n"/>
      <c r="E13" s="16" t="n"/>
      <c r="F13" s="16" t="n"/>
      <c r="G13" s="17" t="n"/>
      <c r="H13" s="17" t="n"/>
      <c r="I13" s="17" t="n"/>
      <c r="J13" s="16" t="n"/>
      <c r="K13" s="16" t="n"/>
      <c r="L13" s="16" t="n"/>
    </row>
    <row r="14" ht="6.6" customHeight="1">
      <c r="C14" s="16" t="n"/>
      <c r="D14" s="14" t="n"/>
      <c r="E14" s="14" t="n"/>
      <c r="F14" s="16" t="n"/>
      <c r="G14" s="96">
        <f>Q13</f>
        <v/>
      </c>
      <c r="H14" s="18" t="n"/>
      <c r="I14" s="96">
        <f>Q15</f>
        <v/>
      </c>
      <c r="J14" s="16" t="n"/>
      <c r="K14" s="16" t="n"/>
      <c r="L14" s="16" t="n"/>
    </row>
    <row r="15" ht="18" customHeight="1">
      <c r="C15" s="16" t="n"/>
      <c r="D15" s="101">
        <f>Q7</f>
        <v/>
      </c>
      <c r="F15" s="16" t="n"/>
      <c r="H15" s="13" t="n"/>
      <c r="J15" s="16" t="n"/>
      <c r="K15" s="91" t="inlineStr">
        <is>
          <t xml:space="preserve"> ⚠️</t>
        </is>
      </c>
      <c r="L15" s="16" t="n"/>
    </row>
    <row r="16" ht="9.6" customHeight="1">
      <c r="C16" s="16" t="n"/>
      <c r="F16" s="16" t="n"/>
      <c r="G16" s="19" t="inlineStr">
        <is>
          <t xml:space="preserve"> Accounts</t>
        </is>
      </c>
      <c r="H16" s="13" t="n"/>
      <c r="I16" s="92" t="inlineStr">
        <is>
          <t>Total Missed Critical Questions</t>
        </is>
      </c>
      <c r="J16" s="16" t="n"/>
      <c r="L16" s="16" t="n"/>
    </row>
    <row r="17" ht="13.5" customHeight="1">
      <c r="C17" s="16" t="n"/>
      <c r="D17" s="93" t="inlineStr">
        <is>
          <t>Completed Health &amp; Sanitation Audits​</t>
        </is>
      </c>
      <c r="F17" s="16" t="n"/>
      <c r="G17" s="20">
        <f>""&amp;ROUND(Q14,0)&amp;"%"</f>
        <v/>
      </c>
      <c r="H17" s="13" t="n"/>
      <c r="J17" s="16" t="n"/>
      <c r="L17" s="16" t="n"/>
    </row>
    <row r="18" ht="12.95" customHeight="1">
      <c r="C18" s="16" t="n"/>
      <c r="F18" s="16" t="n"/>
      <c r="G18" s="20" t="inlineStr">
        <is>
          <t>of units</t>
        </is>
      </c>
      <c r="H18" s="13" t="n"/>
      <c r="J18" s="16" t="n"/>
      <c r="K18" s="94">
        <f>Q18</f>
        <v/>
      </c>
      <c r="L18" s="16" t="n"/>
    </row>
    <row r="19" ht="18" customHeight="1">
      <c r="C19" s="16" t="n"/>
      <c r="E19" s="21" t="n"/>
      <c r="F19" s="16" t="n"/>
      <c r="G19" s="22" t="n"/>
      <c r="H19" s="13" t="n"/>
      <c r="J19" s="16" t="n"/>
      <c r="L19" s="16" t="n"/>
    </row>
    <row r="20" ht="9.6" customHeight="1">
      <c r="C20" s="16" t="n"/>
      <c r="D20" s="95">
        <f>Q11</f>
        <v/>
      </c>
      <c r="F20" s="16" t="n"/>
      <c r="G20" s="96">
        <f>Q16</f>
        <v/>
      </c>
      <c r="H20" s="13" t="n"/>
      <c r="I20" s="96">
        <f>Q17</f>
        <v/>
      </c>
      <c r="J20" s="16" t="n"/>
      <c r="L20" s="16" t="n"/>
    </row>
    <row r="21" ht="9" customHeight="1">
      <c r="C21" s="16" t="n"/>
      <c r="F21" s="16" t="n"/>
      <c r="H21" s="13" t="n"/>
      <c r="J21" s="16" t="n"/>
      <c r="K21" s="97" t="inlineStr">
        <is>
          <t>Open Tickets​</t>
        </is>
      </c>
      <c r="L21" s="16" t="n"/>
    </row>
    <row r="22" ht="16.5" customHeight="1">
      <c r="C22" s="16" t="n"/>
      <c r="D22" s="98" t="inlineStr">
        <is>
          <t>Overall Average Score​</t>
        </is>
      </c>
      <c r="F22" s="16" t="n"/>
      <c r="G22" s="92" t="inlineStr">
        <is>
          <t>Total Resolved Tickets</t>
        </is>
      </c>
      <c r="H22" s="13" t="n"/>
      <c r="I22" s="92" t="inlineStr">
        <is>
          <t>Avg Ticket Resolution Time (Days)</t>
        </is>
      </c>
      <c r="J22" s="16" t="n"/>
      <c r="L22" s="16" t="n"/>
    </row>
    <row r="23" ht="9.6" customHeight="1">
      <c r="C23" s="16" t="n"/>
      <c r="F23" s="16" t="n"/>
      <c r="H23" s="13" t="n"/>
      <c r="J23" s="16" t="n"/>
      <c r="L23" s="16" t="n"/>
    </row>
    <row r="24" ht="8.1" customHeight="1">
      <c r="C24" s="16" t="n"/>
      <c r="F24" s="16" t="n"/>
      <c r="H24" s="13" t="n"/>
      <c r="J24" s="16" t="n"/>
      <c r="L24" s="16" t="n"/>
    </row>
    <row r="25" ht="8.1" customHeight="1">
      <c r="C25" s="16" t="n"/>
      <c r="D25" s="16" t="n"/>
      <c r="E25" s="16" t="n"/>
      <c r="F25" s="16" t="n"/>
      <c r="G25" s="23" t="n"/>
      <c r="H25" s="13" t="n"/>
      <c r="J25" s="16" t="n"/>
      <c r="K25" s="16" t="n"/>
      <c r="L25" s="16" t="n"/>
    </row>
    <row r="26"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</row>
    <row r="27" ht="9.949999999999999" customHeight="1"/>
    <row r="28" ht="22.5" customHeight="1">
      <c r="D28" s="105">
        <f>SUM(Q20:Q22)</f>
        <v/>
      </c>
      <c r="G28" s="123">
        <f>HYPERLINK([2]Links!B7,"AI GENERATED VOICE OF CUSTOMER ANALYSIS")</f>
        <v/>
      </c>
      <c r="M28" s="24" t="n"/>
    </row>
    <row r="29" ht="10.5" customHeight="1">
      <c r="D29" s="106" t="inlineStr">
        <is>
          <t>Comments to Open Ended Questions</t>
        </is>
      </c>
      <c r="M29" s="24" t="n"/>
    </row>
    <row r="30" ht="12" customHeight="1"/>
    <row r="31" ht="12" customHeight="1">
      <c r="D31" s="25">
        <f>""&amp;ROUND(Q23,0)&amp;"%"</f>
        <v/>
      </c>
      <c r="E31" s="26">
        <f>"Positive ("&amp;ROUND(Q20,0)&amp;")"</f>
        <v/>
      </c>
      <c r="H31" s="107">
        <f>Q33</f>
        <v/>
      </c>
    </row>
    <row r="32" ht="12" customHeight="1">
      <c r="D32" s="27">
        <f>""&amp;ROUND(Q24,0)&amp;"%"</f>
        <v/>
      </c>
      <c r="E32" s="26">
        <f>"Neutral ("&amp;ROUND(Q21,0)&amp;")"</f>
        <v/>
      </c>
    </row>
    <row r="33" ht="11.45" customHeight="1">
      <c r="D33" s="27">
        <f>""&amp;ROUND(Q25,0)&amp;"%"</f>
        <v/>
      </c>
      <c r="E33" s="26">
        <f>"Negative ("&amp;ROUND(Q22,0)&amp;")"</f>
        <v/>
      </c>
      <c r="H33" s="108" t="inlineStr">
        <is>
          <t>Accounts with &lt;10 Monthly VOC Responses</t>
        </is>
      </c>
    </row>
    <row r="34"/>
    <row r="35" ht="9.949999999999999" customHeight="1">
      <c r="H35" s="28" t="n"/>
      <c r="I35" s="29">
        <f>""&amp;ROUND(Q34,0)&amp;"%"</f>
        <v/>
      </c>
      <c r="J35" s="109" t="inlineStr">
        <is>
          <t>of units</t>
        </is>
      </c>
      <c r="K35" s="31" t="n"/>
      <c r="L35" s="32" t="n"/>
    </row>
    <row r="36" ht="11.45" customHeight="1">
      <c r="C36" s="112" t="inlineStr">
        <is>
          <t>Top Categories Driving Negative Comments</t>
        </is>
      </c>
    </row>
    <row r="37" ht="9.6" customHeight="1">
      <c r="C37" s="112" t="inlineStr">
        <is>
          <t>(# of comments)</t>
        </is>
      </c>
    </row>
    <row r="38" ht="21" customHeight="1">
      <c r="H38" s="102">
        <f>Q36</f>
        <v/>
      </c>
      <c r="K38" s="102">
        <f>Q37</f>
        <v/>
      </c>
    </row>
    <row r="39" ht="6" customHeight="1">
      <c r="H39" s="103" t="inlineStr">
        <is>
          <t xml:space="preserve">AI Identified Comments with Foreign Objects </t>
        </is>
      </c>
      <c r="K39" s="104" t="inlineStr">
        <is>
          <t>Average CSAT for Accounts with Foreign Objects in Comments</t>
        </is>
      </c>
    </row>
    <row r="40" ht="11.45" customHeight="1"/>
    <row r="41"/>
    <row r="43" ht="9.949999999999999" customHeight="1"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U43" t="inlineStr">
        <is>
          <t>Origami</t>
        </is>
      </c>
      <c r="V43" t="inlineStr">
        <is>
          <t>Red Phone</t>
        </is>
      </c>
    </row>
    <row r="44" ht="11.45" customHeight="1">
      <c r="C44" s="110" t="inlineStr">
        <is>
          <t>ORIGAMI &amp; RED PHONE</t>
        </is>
      </c>
      <c r="G44" s="10" t="n"/>
      <c r="H44" s="10" t="n"/>
      <c r="I44" s="10" t="n"/>
      <c r="J44" s="10" t="n"/>
      <c r="K44" s="10" t="n"/>
      <c r="L44" s="10" t="n"/>
      <c r="T44" t="inlineStr">
        <is>
          <t>Plastic</t>
        </is>
      </c>
      <c r="U44" t="n">
        <v>5</v>
      </c>
      <c r="V44" t="n">
        <v>4</v>
      </c>
    </row>
    <row r="45" ht="12" customHeight="1">
      <c r="G45" s="10" t="n"/>
      <c r="H45" s="10" t="n"/>
      <c r="I45" s="10" t="n"/>
      <c r="J45" s="10" t="n"/>
      <c r="K45" s="10" t="n"/>
      <c r="L45" s="10" t="n"/>
      <c r="T45" t="inlineStr">
        <is>
          <t>Metal</t>
        </is>
      </c>
      <c r="U45" t="n">
        <v>5</v>
      </c>
      <c r="V45" t="n">
        <v>2</v>
      </c>
    </row>
    <row r="46" ht="6" customHeight="1"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T46" t="inlineStr">
        <is>
          <t>Insect</t>
        </is>
      </c>
      <c r="U46" t="n">
        <v>2</v>
      </c>
      <c r="V46" t="n">
        <v>1</v>
      </c>
    </row>
    <row r="47" ht="14.45" customHeight="1">
      <c r="C47" s="10" t="n"/>
      <c r="D47" s="111" t="inlineStr">
        <is>
          <t># Foreign Objects Reported</t>
        </is>
      </c>
      <c r="F47" s="10" t="n"/>
      <c r="G47" s="10" t="n"/>
      <c r="H47" s="10" t="n"/>
      <c r="I47" s="10" t="n"/>
      <c r="J47" s="10" t="n"/>
      <c r="K47" s="10" t="n"/>
      <c r="L47" s="10" t="n"/>
      <c r="T47" t="inlineStr">
        <is>
          <t>Hair</t>
        </is>
      </c>
      <c r="U47" t="n">
        <v>2</v>
      </c>
      <c r="V47" t="n">
        <v>1</v>
      </c>
    </row>
    <row r="48">
      <c r="C48" s="10" t="n"/>
      <c r="F48" s="10" t="n"/>
      <c r="G48" s="10" t="n"/>
      <c r="H48" s="10" t="n"/>
      <c r="I48" s="10" t="n"/>
      <c r="J48" s="10" t="n"/>
      <c r="K48" s="10" t="n"/>
      <c r="L48" s="10" t="n"/>
      <c r="T48" t="inlineStr">
        <is>
          <t>Glass</t>
        </is>
      </c>
      <c r="U48" t="n">
        <v>1</v>
      </c>
      <c r="V48" t="n">
        <v>1</v>
      </c>
    </row>
    <row r="49" ht="10.5" customHeight="1"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</row>
    <row r="50" ht="9.949999999999999" customHeight="1"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</row>
    <row r="51" ht="8.449999999999999" customHeight="1"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U51" t="inlineStr">
        <is>
          <t>Origami</t>
        </is>
      </c>
      <c r="V51" t="inlineStr">
        <is>
          <t>Red Phone</t>
        </is>
      </c>
    </row>
    <row r="52"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T52" t="inlineStr">
        <is>
          <t>Salad Bar</t>
        </is>
      </c>
      <c r="U52" t="n">
        <v>5</v>
      </c>
      <c r="V52" t="n">
        <v>4</v>
      </c>
    </row>
    <row r="53" ht="11.45" customHeight="1"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T53" t="inlineStr">
        <is>
          <t>Soup</t>
        </is>
      </c>
      <c r="U53" t="n">
        <v>5</v>
      </c>
      <c r="V53" t="n">
        <v>2</v>
      </c>
    </row>
    <row r="54"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T54" t="inlineStr">
        <is>
          <t>Meat</t>
        </is>
      </c>
      <c r="U54" t="n">
        <v>2</v>
      </c>
      <c r="V54" t="n">
        <v>1</v>
      </c>
    </row>
    <row r="55" ht="8.449999999999999" customHeight="1"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T55" t="inlineStr">
        <is>
          <t>Pasta</t>
        </is>
      </c>
      <c r="U55" t="n">
        <v>2</v>
      </c>
      <c r="V55" t="n">
        <v>1</v>
      </c>
    </row>
    <row r="56"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T56" t="inlineStr">
        <is>
          <t>Sandwich</t>
        </is>
      </c>
      <c r="U56" t="n">
        <v>1</v>
      </c>
      <c r="V56" t="n">
        <v>1</v>
      </c>
    </row>
    <row r="58"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</row>
    <row r="59"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</row>
    <row r="60"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</row>
    <row r="61"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</row>
    <row r="62"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</row>
    <row r="63"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</row>
    <row r="64"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</row>
    <row r="65"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</row>
    <row r="66"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</row>
    <row r="67"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</row>
  </sheetData>
  <mergeCells count="35">
    <mergeCell ref="D47:E48"/>
    <mergeCell ref="H38:I38"/>
    <mergeCell ref="K21:K24"/>
    <mergeCell ref="D15:E16"/>
    <mergeCell ref="F8:K8"/>
    <mergeCell ref="I16:I19"/>
    <mergeCell ref="C37:F37"/>
    <mergeCell ref="C44:F45"/>
    <mergeCell ref="G11:I12"/>
    <mergeCell ref="G22:G24"/>
    <mergeCell ref="I22:I25"/>
    <mergeCell ref="D29:E30"/>
    <mergeCell ref="D20:E21"/>
    <mergeCell ref="C3:E8"/>
    <mergeCell ref="H39:I41"/>
    <mergeCell ref="K15:K17"/>
    <mergeCell ref="G20:G21"/>
    <mergeCell ref="G14:G15"/>
    <mergeCell ref="K18:K20"/>
    <mergeCell ref="I14:I15"/>
    <mergeCell ref="H33:L34"/>
    <mergeCell ref="F3:L3"/>
    <mergeCell ref="I20:I21"/>
    <mergeCell ref="D28:E28"/>
    <mergeCell ref="D22:E23"/>
    <mergeCell ref="G28:L29"/>
    <mergeCell ref="K39:L41"/>
    <mergeCell ref="C11:E12"/>
    <mergeCell ref="F6:K6"/>
    <mergeCell ref="K38:L38"/>
    <mergeCell ref="D17:E18"/>
    <mergeCell ref="H31:L32"/>
    <mergeCell ref="F7:K7"/>
    <mergeCell ref="L7:L8"/>
    <mergeCell ref="C36:F36"/>
  </mergeCells>
  <pageMargins left="0.7" right="0.7" top="0.75" bottom="0.75" header="0.3" footer="0.3"/>
  <pageSetup orientation="portrait"/>
  <drawing r:id="rId1"/>
</worksheet>
</file>

<file path=xl/worksheets/sheet19.xml><?xml version="1.0" encoding="utf-8"?>
<worksheet xmlns="http://schemas.openxmlformats.org/spreadsheetml/2006/main">
  <sheetPr>
    <tabColor theme="4" tint="0.7999816888943144"/>
    <outlinePr summaryBelow="1" summaryRight="1"/>
    <pageSetUpPr/>
  </sheetPr>
  <dimension ref="A1:D14"/>
  <sheetViews>
    <sheetView zoomScale="175" zoomScaleNormal="175" workbookViewId="0">
      <selection activeCell="D10" sqref="D10"/>
    </sheetView>
  </sheetViews>
  <sheetFormatPr baseColWidth="8" defaultRowHeight="14.45"/>
  <cols>
    <col width="19.85546875" customWidth="1" min="1" max="1"/>
  </cols>
  <sheetData>
    <row r="1">
      <c r="A1" t="inlineStr">
        <is>
          <t>Portion of Infographic</t>
        </is>
      </c>
      <c r="B1" t="inlineStr">
        <is>
          <t>Hyperlink</t>
        </is>
      </c>
    </row>
    <row r="2">
      <c r="A2" t="inlineStr">
        <is>
          <t>VOC</t>
        </is>
      </c>
      <c r="B2" s="60">
        <f>"https://cpgplc.sharepoint.com/:x:/s/FLIK_Sam-E15Channel/EYX1e8o0WB5Kiz3kIC4qRnQBnOQzXYLowXVqqGLYri6u8w?e=dDrVXP"</f>
        <v/>
      </c>
    </row>
    <row r="3">
      <c r="A3" t="inlineStr">
        <is>
          <t>QA</t>
        </is>
      </c>
      <c r="B3" s="60">
        <f>"https://cpgplc.sharepoint.com/:x:/s/FLIK_Sam-E15Channel/EYejNCmpBjFKk7uCesiyZmsBFDMtmH7bkc2oQVYFxAfScg?e=6VI6KA"</f>
        <v/>
      </c>
    </row>
    <row r="4">
      <c r="A4" t="inlineStr">
        <is>
          <t>RedPhone/Origami</t>
        </is>
      </c>
      <c r="B4" s="60">
        <f>"https://cpgplc.sharepoint.com/:x:/s/FLIK_Sam-E15Channel/EZzWEJrofY1Pj4aQHvGBNHsBb9oEiNrTB5kpFyRQocUIQg?e=08I5kV"</f>
        <v/>
      </c>
    </row>
    <row r="7">
      <c r="B7" s="52" t="n"/>
    </row>
    <row r="8">
      <c r="A8" t="inlineStr">
        <is>
          <t>SDDR</t>
        </is>
      </c>
      <c r="B8" t="inlineStr">
        <is>
          <t>QA</t>
        </is>
      </c>
      <c r="C8" t="inlineStr">
        <is>
          <t>VOC/AI</t>
        </is>
      </c>
      <c r="D8" t="inlineStr">
        <is>
          <t>RedPhone/Origami</t>
        </is>
      </c>
    </row>
    <row r="9">
      <c r="A9" t="inlineStr">
        <is>
          <t>Adam Salem</t>
        </is>
      </c>
      <c r="B9" s="60">
        <f>"https://cpgplc.sharepoint.com/:x:/s/FLIK_Sam-E15Channel/EYqEFLNkK6tFmn3933vSr0YBudYO9r6Z5eFLPWUeVh6QtQ?e=6W9GFa"</f>
        <v/>
      </c>
      <c r="C9" s="60">
        <f>"https://cpgplc.sharepoint.com/:x:/s/FLIK_Sam-E15Channel/EfaJPejaS7BBjv59vcFGkvkBL9pKdYHSDZ1PSiPQ52eHyA?e=VB7lBC"</f>
        <v/>
      </c>
      <c r="D9" s="60">
        <f>"https://cpgplc.sharepoint.com/:x:/s/FLIK_Sam-E15Channel/EaUJahrpjVdPs-R8Sp3P2DoB5cPENTPPKREMTMIvVGDcKA?e=0ETOEv"</f>
        <v/>
      </c>
    </row>
    <row r="10">
      <c r="A10" t="inlineStr">
        <is>
          <t>Brian Donohue</t>
        </is>
      </c>
      <c r="B10" s="60">
        <f>"https://cpgplc.sharepoint.com/:x:/s/FLIK_Sam-E15Channel/ERTPiXSb7r1OuGe4WPl5TaYBd1IcaMmgCleR8UjkY1uxww?e=z7WOEh"</f>
        <v/>
      </c>
      <c r="C10" s="60">
        <f>"https://cpgplc.sharepoint.com/:x:/s/FLIK_Sam-E15Channel/EQredHtlAZdErK8GRCp7ahsB7QJYGVn1da8gsu-F_QYtFw?e=1GsvTS"</f>
        <v/>
      </c>
      <c r="D10" s="60">
        <f>"https://cpgplc.sharepoint.com/:x:/s/FLIK_Sam-E15Channel/EWmxgzApl2VDj-qvymCSKtEBKJ3rTtcR9dK7o1j18OSxvw?e=r5yOl3"</f>
        <v/>
      </c>
    </row>
    <row r="11">
      <c r="A11" t="inlineStr">
        <is>
          <t>Neil Gardner</t>
        </is>
      </c>
      <c r="B11" s="60">
        <f>"https://cpgplc.sharepoint.com/:x:/s/FLIK_Sam-E15Channel/ETzZPEPuT1dHrufRRXmOzeQB4At7Oj7QAfNNx0nQBh_onw?e=c22tN7"</f>
        <v/>
      </c>
      <c r="C11" s="60">
        <f>"https://cpgplc.sharepoint.com/:x:/s/FLIK_Sam-E15Channel/EUftJBl8mqRJpbSKuG0HWmoBQdoBy5zdAfhFk94qTQyfUQ?e=m7qTA0"</f>
        <v/>
      </c>
      <c r="D11" s="60">
        <f>"https://cpgplc.sharepoint.com/:x:/s/FLIK_Sam-E15Channel/ESJrgOl7XQ1OtzzsdRMx7w0BXnFRNSYElnVFkDXXeSDCBA?e=hAnMby"</f>
        <v/>
      </c>
    </row>
    <row r="12">
      <c r="A12" t="inlineStr">
        <is>
          <t>Peter Soguero</t>
        </is>
      </c>
      <c r="B12" s="60">
        <f>"https://cpgplc.sharepoint.com/:x:/s/FLIK_Sam-E15Channel/ERLkX7fV67JIq6pbMP2__MwBOVRySiJ2FPdAOElTvINelA?e=zrra7n"</f>
        <v/>
      </c>
      <c r="C12" s="60">
        <f>"https://cpgplc.sharepoint.com/:x:/s/FLIK_Sam-E15Channel/ETV16bYLxL1FgLvHwRHan9cBEHoVBn4_HbEEYoBZVOvTFw?e=fYZqMo"</f>
        <v/>
      </c>
      <c r="D12" s="60">
        <f>"https://cpgplc.sharepoint.com/:x:/s/FLIK_Sam-E15Channel/EZTBKXAIeRRNiIXne7ory-8Bnr_d6SmCx2vuqwF7Zjxb_w?e=s7RRCm"</f>
        <v/>
      </c>
    </row>
    <row r="13">
      <c r="A13" t="inlineStr">
        <is>
          <t>Rick Russo</t>
        </is>
      </c>
      <c r="B13" s="60">
        <f>"https://cpgplc.sharepoint.com/:x:/s/FLIK_Sam-E15Channel/EZVrP173SP9Hn534pZdHIKcBNKDmoYPU5D7eaTe42vKkWw?e=K9SlA0"</f>
        <v/>
      </c>
      <c r="C13" s="60">
        <f>"https://cpgplc.sharepoint.com/:x:/s/FLIK_Sam-E15Channel/EZyCBJzOVR5Mo1rHHtI5x9kBv2VBAJEyIEJos3VA1zbMlw?e=yK1Pcn"</f>
        <v/>
      </c>
      <c r="D13" s="60">
        <f>"https://cpgplc.sharepoint.com/:x:/s/FLIK_Sam-E15Channel/EdEYE3ZHRFVCvEV2eNdX__oBjro3TJzYacGswX0Bn4U95g?e=Me5Opp"</f>
        <v/>
      </c>
    </row>
    <row r="14">
      <c r="A14" t="inlineStr">
        <is>
          <t>Sari Feltman</t>
        </is>
      </c>
      <c r="B14" s="60">
        <f>"https://cpgplc.sharepoint.com/:x:/s/FLIK_Sam-E15Channel/ET-g5KtknYFFtoERBSacHsIB67rmdJDekBvYj7fuq9N-7Q?e=Xjqjtq"</f>
        <v/>
      </c>
      <c r="C14" s="60">
        <f>"https://cpgplc.sharepoint.com/:x:/s/FLIK_Sam-E15Channel/Eebc0cQHI7VBpxz_l-oRTBkBx5SKVayDwXfmUfmNm9FIIw?e=qb4kTb"</f>
        <v/>
      </c>
      <c r="D14" s="60">
        <f>"https://cpgplc.sharepoint.com/:x:/s/FLIK_Sam-E15Channel/EUSujJdiro1PgZEGwol9nLoB0EJ_JRIPxmEcRMrrK1rKMQ?e=QNJrtk"</f>
        <v/>
      </c>
    </row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4.45"/>
  <cols>
    <col width="12.5703125" bestFit="1" customWidth="1" min="1" max="1"/>
    <col width="31.85546875" bestFit="1" customWidth="1" min="2" max="2"/>
    <col width="5.5703125" bestFit="1" customWidth="1" min="3" max="3"/>
    <col width="6.140625" bestFit="1" customWidth="1" min="4" max="4"/>
    <col width="11.85546875" bestFit="1" customWidth="1" min="5" max="5"/>
    <col width="22.5703125" bestFit="1" customWidth="1" min="6" max="6"/>
  </cols>
  <sheetData>
    <row r="1">
      <c r="A1" t="inlineStr">
        <is>
          <t>METRIC_ID</t>
        </is>
      </c>
      <c r="B1" t="inlineStr">
        <is>
          <t>SCOTT_DAVIS_DIRECT_REPORTS</t>
        </is>
      </c>
      <c r="C1" t="inlineStr">
        <is>
          <t>YR</t>
        </is>
      </c>
      <c r="D1" t="inlineStr">
        <is>
          <t>MO</t>
        </is>
      </c>
      <c r="E1" t="inlineStr">
        <is>
          <t>STATISTIC</t>
        </is>
      </c>
      <c r="F1" t="inlineStr">
        <is>
          <t>LABEL</t>
        </is>
      </c>
    </row>
    <row r="2">
      <c r="A2" t="n">
        <v>1</v>
      </c>
      <c r="B2" t="inlineStr">
        <is>
          <t>Adam Salem</t>
        </is>
      </c>
      <c r="C2" t="n">
        <v>2024</v>
      </c>
      <c r="D2" t="n">
        <v>9</v>
      </c>
      <c r="E2" t="n">
        <v>24</v>
      </c>
    </row>
    <row r="3">
      <c r="A3" t="n">
        <v>2</v>
      </c>
      <c r="B3" t="inlineStr">
        <is>
          <t>Adam Salem</t>
        </is>
      </c>
      <c r="C3" t="n">
        <v>2024</v>
      </c>
      <c r="D3" t="n">
        <v>9</v>
      </c>
      <c r="E3" t="n">
        <v>24</v>
      </c>
    </row>
    <row r="4">
      <c r="A4" t="n">
        <v>3</v>
      </c>
      <c r="B4" t="inlineStr">
        <is>
          <t>Adam Salem</t>
        </is>
      </c>
      <c r="C4" t="n">
        <v>2024</v>
      </c>
      <c r="D4" t="n">
        <v>9</v>
      </c>
      <c r="E4" t="n">
        <v>92.04000000000001</v>
      </c>
    </row>
    <row r="5">
      <c r="A5" t="n">
        <v>4</v>
      </c>
      <c r="B5" t="inlineStr">
        <is>
          <t>Adam Salem</t>
        </is>
      </c>
      <c r="C5" t="n">
        <v>2024</v>
      </c>
      <c r="D5" t="n">
        <v>9</v>
      </c>
      <c r="E5" t="n">
        <v>7</v>
      </c>
    </row>
    <row r="6">
      <c r="A6" t="n">
        <v>5</v>
      </c>
      <c r="B6" t="inlineStr">
        <is>
          <t>Adam Salem</t>
        </is>
      </c>
      <c r="C6" t="n">
        <v>2024</v>
      </c>
      <c r="D6" t="n">
        <v>9</v>
      </c>
      <c r="E6" t="n">
        <v>0.29</v>
      </c>
    </row>
    <row r="7">
      <c r="A7" t="n">
        <v>6</v>
      </c>
      <c r="B7" t="inlineStr">
        <is>
          <t>Adam Salem</t>
        </is>
      </c>
      <c r="C7" t="n">
        <v>2024</v>
      </c>
      <c r="D7" t="n">
        <v>9</v>
      </c>
      <c r="E7" t="n">
        <v>164</v>
      </c>
    </row>
    <row r="8">
      <c r="A8" t="n">
        <v>7</v>
      </c>
      <c r="B8" t="inlineStr">
        <is>
          <t>Adam Salem</t>
        </is>
      </c>
      <c r="C8" t="n">
        <v>2024</v>
      </c>
      <c r="D8" t="n">
        <v>9</v>
      </c>
      <c r="E8" t="n">
        <v>2.41</v>
      </c>
    </row>
    <row r="9">
      <c r="A9" t="n">
        <v>8</v>
      </c>
      <c r="B9" t="inlineStr">
        <is>
          <t>Adam Salem</t>
        </is>
      </c>
      <c r="C9" t="n">
        <v>2024</v>
      </c>
      <c r="D9" t="n">
        <v>9</v>
      </c>
      <c r="E9" t="n">
        <v>93</v>
      </c>
    </row>
    <row r="10">
      <c r="A10" t="n">
        <v>9</v>
      </c>
      <c r="B10" t="inlineStr">
        <is>
          <t>Adam Salem</t>
        </is>
      </c>
      <c r="C10" t="n">
        <v>2024</v>
      </c>
      <c r="D10" t="n">
        <v>9</v>
      </c>
      <c r="E10" t="n">
        <v>3.32</v>
      </c>
    </row>
    <row r="11">
      <c r="A11" t="n">
        <v>10</v>
      </c>
      <c r="B11" t="inlineStr">
        <is>
          <t>Adam Salem</t>
        </is>
      </c>
      <c r="C11" t="n">
        <v>2024</v>
      </c>
      <c r="D11" t="n">
        <v>9</v>
      </c>
      <c r="E11" t="n">
        <v>40</v>
      </c>
    </row>
    <row r="12">
      <c r="A12" t="n">
        <v>11</v>
      </c>
      <c r="B12" t="inlineStr">
        <is>
          <t>Adam Salem</t>
        </is>
      </c>
      <c r="C12" t="n">
        <v>2024</v>
      </c>
      <c r="D12" t="n">
        <v>9</v>
      </c>
      <c r="E12" t="n">
        <v>13</v>
      </c>
    </row>
    <row r="13">
      <c r="A13" t="n">
        <v>12</v>
      </c>
      <c r="B13" t="inlineStr">
        <is>
          <t>Adam Salem</t>
        </is>
      </c>
      <c r="C13" t="n">
        <v>2024</v>
      </c>
      <c r="D13" t="n">
        <v>9</v>
      </c>
      <c r="E13" t="n">
        <v>40</v>
      </c>
    </row>
    <row r="14">
      <c r="A14" t="n">
        <v>13</v>
      </c>
      <c r="B14" t="inlineStr">
        <is>
          <t>Adam Salem</t>
        </is>
      </c>
      <c r="C14" t="n">
        <v>2024</v>
      </c>
      <c r="D14" t="n">
        <v>9</v>
      </c>
      <c r="E14" t="n">
        <v>75</v>
      </c>
    </row>
    <row r="15">
      <c r="A15" t="n">
        <v>14</v>
      </c>
      <c r="B15" t="inlineStr">
        <is>
          <t>Adam Salem</t>
        </is>
      </c>
      <c r="C15" t="n">
        <v>2024</v>
      </c>
      <c r="D15" t="n">
        <v>9</v>
      </c>
      <c r="E15" t="n">
        <v>31</v>
      </c>
    </row>
    <row r="16">
      <c r="A16" t="n">
        <v>15</v>
      </c>
      <c r="B16" t="inlineStr">
        <is>
          <t>Adam Salem</t>
        </is>
      </c>
      <c r="C16" t="n">
        <v>2024</v>
      </c>
      <c r="D16" t="n">
        <v>9</v>
      </c>
      <c r="E16" t="n">
        <v>61</v>
      </c>
    </row>
    <row r="17">
      <c r="A17" t="n">
        <v>16</v>
      </c>
      <c r="B17" t="inlineStr">
        <is>
          <t>Adam Salem</t>
        </is>
      </c>
      <c r="C17" t="n">
        <v>2024</v>
      </c>
      <c r="D17" t="n">
        <v>9</v>
      </c>
      <c r="E17" t="n">
        <v>2</v>
      </c>
    </row>
    <row r="18">
      <c r="A18" t="n">
        <v>17</v>
      </c>
      <c r="B18" t="inlineStr">
        <is>
          <t>Adam Salem</t>
        </is>
      </c>
      <c r="C18" t="n">
        <v>2024</v>
      </c>
      <c r="D18" t="n">
        <v>9</v>
      </c>
      <c r="E18" t="n">
        <v>947</v>
      </c>
    </row>
    <row r="19">
      <c r="A19" t="n">
        <v>18</v>
      </c>
      <c r="B19" t="inlineStr">
        <is>
          <t>Adam Salem</t>
        </is>
      </c>
      <c r="C19" t="n">
        <v>2024</v>
      </c>
      <c r="D19" t="n">
        <v>9</v>
      </c>
      <c r="E19" t="n">
        <v>451</v>
      </c>
    </row>
    <row r="20">
      <c r="A20" t="n">
        <v>19</v>
      </c>
      <c r="B20" t="inlineStr">
        <is>
          <t>Adam Salem</t>
        </is>
      </c>
      <c r="C20" t="n">
        <v>2024</v>
      </c>
      <c r="D20" t="n">
        <v>9</v>
      </c>
      <c r="E20" t="n">
        <v>91</v>
      </c>
    </row>
    <row r="21">
      <c r="A21" t="n">
        <v>20</v>
      </c>
      <c r="B21" t="inlineStr">
        <is>
          <t>Adam Salem</t>
        </is>
      </c>
      <c r="C21" t="n">
        <v>2024</v>
      </c>
      <c r="D21" t="n">
        <v>9</v>
      </c>
      <c r="E21" t="n">
        <v>278</v>
      </c>
    </row>
    <row r="22">
      <c r="A22" t="n">
        <v>21</v>
      </c>
      <c r="B22" t="inlineStr">
        <is>
          <t>Adam Salem</t>
        </is>
      </c>
      <c r="C22" t="n">
        <v>2024</v>
      </c>
      <c r="D22" t="n">
        <v>9</v>
      </c>
      <c r="E22" t="n">
        <v>82</v>
      </c>
    </row>
    <row r="23">
      <c r="A23" t="n">
        <v>22</v>
      </c>
      <c r="B23" t="inlineStr">
        <is>
          <t>Adam Salem</t>
        </is>
      </c>
      <c r="C23" t="n">
        <v>2024</v>
      </c>
      <c r="D23" t="n">
        <v>9</v>
      </c>
      <c r="E23" t="n">
        <v>0.201774</v>
      </c>
    </row>
    <row r="24">
      <c r="A24" t="n">
        <v>23</v>
      </c>
      <c r="B24" t="inlineStr">
        <is>
          <t>Adam Salem</t>
        </is>
      </c>
      <c r="C24" t="n">
        <v>2024</v>
      </c>
      <c r="D24" t="n">
        <v>9</v>
      </c>
      <c r="E24" t="n">
        <v>0.616408</v>
      </c>
    </row>
    <row r="25">
      <c r="A25" t="n">
        <v>24</v>
      </c>
      <c r="B25" t="inlineStr">
        <is>
          <t>Adam Salem</t>
        </is>
      </c>
      <c r="C25" t="n">
        <v>2024</v>
      </c>
      <c r="D25" t="n">
        <v>9</v>
      </c>
      <c r="E25" t="n">
        <v>0.181818</v>
      </c>
    </row>
    <row r="26">
      <c r="A26" t="n">
        <v>25</v>
      </c>
      <c r="B26" t="inlineStr">
        <is>
          <t>Adam Salem</t>
        </is>
      </c>
      <c r="C26" t="n">
        <v>2024</v>
      </c>
      <c r="D26" t="n">
        <v>9</v>
      </c>
      <c r="E26" t="n">
        <v>147</v>
      </c>
      <c r="F26" t="inlineStr">
        <is>
          <t>Customer Service</t>
        </is>
      </c>
    </row>
    <row r="27">
      <c r="A27" t="n">
        <v>26</v>
      </c>
      <c r="B27" t="inlineStr">
        <is>
          <t>Adam Salem</t>
        </is>
      </c>
      <c r="C27" t="n">
        <v>2024</v>
      </c>
      <c r="D27" t="n">
        <v>9</v>
      </c>
      <c r="E27" t="n">
        <v>118</v>
      </c>
      <c r="F27" t="inlineStr">
        <is>
          <t>Food</t>
        </is>
      </c>
    </row>
    <row r="28">
      <c r="A28" t="n">
        <v>27</v>
      </c>
      <c r="B28" t="inlineStr">
        <is>
          <t>Adam Salem</t>
        </is>
      </c>
      <c r="C28" t="n">
        <v>2024</v>
      </c>
      <c r="D28" t="n">
        <v>9</v>
      </c>
      <c r="E28" t="n">
        <v>116</v>
      </c>
      <c r="F28" t="inlineStr">
        <is>
          <t>Order Accuracy</t>
        </is>
      </c>
    </row>
    <row r="29">
      <c r="A29" t="n">
        <v>28</v>
      </c>
      <c r="B29" t="inlineStr">
        <is>
          <t>Adam Salem</t>
        </is>
      </c>
      <c r="C29" t="n">
        <v>2024</v>
      </c>
      <c r="D29" t="n">
        <v>9</v>
      </c>
      <c r="E29" t="n">
        <v>39</v>
      </c>
    </row>
    <row r="30">
      <c r="A30" t="n">
        <v>29</v>
      </c>
      <c r="B30" t="inlineStr">
        <is>
          <t>Adam Salem</t>
        </is>
      </c>
      <c r="C30" t="n">
        <v>2024</v>
      </c>
      <c r="D30" t="n">
        <v>9</v>
      </c>
      <c r="E30" t="n">
        <v>0.65</v>
      </c>
    </row>
    <row r="31">
      <c r="A31" t="n">
        <v>30</v>
      </c>
      <c r="B31" t="inlineStr">
        <is>
          <t>Adam Salem</t>
        </is>
      </c>
      <c r="C31" t="n">
        <v>2024</v>
      </c>
      <c r="D31" t="n">
        <v>9</v>
      </c>
      <c r="E31" t="n">
        <v>0</v>
      </c>
    </row>
    <row r="32">
      <c r="A32" t="n">
        <v>31</v>
      </c>
      <c r="B32" t="inlineStr">
        <is>
          <t>Adam Salem</t>
        </is>
      </c>
      <c r="C32" t="n">
        <v>2024</v>
      </c>
      <c r="D32" t="n">
        <v>9</v>
      </c>
      <c r="E32" t="n">
        <v>0</v>
      </c>
    </row>
    <row r="33">
      <c r="A33" t="n">
        <v>32</v>
      </c>
      <c r="B33" t="inlineStr">
        <is>
          <t>Adam Salem</t>
        </is>
      </c>
      <c r="C33" t="n">
        <v>2024</v>
      </c>
      <c r="D33" t="n">
        <v>9</v>
      </c>
      <c r="E33" t="n">
        <v>0</v>
      </c>
    </row>
    <row r="34">
      <c r="A34" t="n">
        <v>33</v>
      </c>
      <c r="B34" t="inlineStr">
        <is>
          <t>Adam Salem</t>
        </is>
      </c>
      <c r="C34" t="n">
        <v>2024</v>
      </c>
      <c r="D34" t="n">
        <v>9</v>
      </c>
      <c r="E34" t="n">
        <v>0</v>
      </c>
    </row>
    <row r="35">
      <c r="A35" t="n">
        <v>34</v>
      </c>
      <c r="B35" t="inlineStr">
        <is>
          <t>Adam Salem</t>
        </is>
      </c>
      <c r="C35" t="n">
        <v>2024</v>
      </c>
      <c r="D35" t="n">
        <v>9</v>
      </c>
      <c r="E35" t="n">
        <v>0</v>
      </c>
    </row>
    <row r="36">
      <c r="A36" t="n">
        <v>35</v>
      </c>
      <c r="B36" t="inlineStr">
        <is>
          <t>Adam Salem</t>
        </is>
      </c>
      <c r="C36" t="n">
        <v>2024</v>
      </c>
      <c r="D36" t="n">
        <v>9</v>
      </c>
      <c r="E36" t="n">
        <v>0</v>
      </c>
    </row>
    <row r="37">
      <c r="A37" t="n">
        <v>36</v>
      </c>
      <c r="B37" t="inlineStr">
        <is>
          <t>Adam Salem</t>
        </is>
      </c>
      <c r="C37" t="n">
        <v>2024</v>
      </c>
      <c r="D37" t="n">
        <v>9</v>
      </c>
      <c r="E37" t="n">
        <v>0</v>
      </c>
    </row>
    <row r="38">
      <c r="A38" t="n">
        <v>37</v>
      </c>
      <c r="B38" t="inlineStr">
        <is>
          <t>Adam Salem</t>
        </is>
      </c>
      <c r="C38" t="n">
        <v>2024</v>
      </c>
      <c r="D38" t="n">
        <v>9</v>
      </c>
      <c r="E38" t="n">
        <v>0</v>
      </c>
    </row>
    <row r="39">
      <c r="A39" t="n">
        <v>38</v>
      </c>
      <c r="B39" t="inlineStr">
        <is>
          <t>Adam Salem</t>
        </is>
      </c>
      <c r="C39" t="n">
        <v>2024</v>
      </c>
      <c r="D39" t="n">
        <v>9</v>
      </c>
      <c r="E39" t="n">
        <v>0</v>
      </c>
    </row>
    <row r="40">
      <c r="A40" t="n">
        <v>39</v>
      </c>
      <c r="B40" t="inlineStr">
        <is>
          <t>Adam Salem</t>
        </is>
      </c>
      <c r="C40" t="n">
        <v>2024</v>
      </c>
      <c r="D40" t="n">
        <v>9</v>
      </c>
      <c r="E40" t="n">
        <v>0</v>
      </c>
    </row>
    <row r="41">
      <c r="A41" t="n">
        <v>40</v>
      </c>
      <c r="B41" t="inlineStr">
        <is>
          <t>Adam Salem</t>
        </is>
      </c>
      <c r="C41" t="n">
        <v>2024</v>
      </c>
      <c r="D41" t="n">
        <v>9</v>
      </c>
      <c r="E41" t="n">
        <v>0</v>
      </c>
    </row>
    <row r="42">
      <c r="A42" t="n">
        <v>41</v>
      </c>
      <c r="B42" t="inlineStr">
        <is>
          <t>Adam Salem</t>
        </is>
      </c>
      <c r="C42" t="n">
        <v>2024</v>
      </c>
      <c r="D42" t="n">
        <v>9</v>
      </c>
      <c r="E42" t="n">
        <v>0</v>
      </c>
    </row>
    <row r="43">
      <c r="A43" t="n">
        <v>42</v>
      </c>
      <c r="B43" t="inlineStr">
        <is>
          <t>Adam Salem</t>
        </is>
      </c>
      <c r="C43" t="n">
        <v>2024</v>
      </c>
      <c r="D43" t="n">
        <v>9</v>
      </c>
      <c r="E43" t="n">
        <v>0</v>
      </c>
    </row>
    <row r="44">
      <c r="A44" t="n">
        <v>43</v>
      </c>
      <c r="B44" t="inlineStr">
        <is>
          <t>Adam Salem</t>
        </is>
      </c>
      <c r="C44" t="n">
        <v>2024</v>
      </c>
      <c r="D44" t="n">
        <v>9</v>
      </c>
      <c r="E44" t="n">
        <v>0</v>
      </c>
    </row>
    <row r="45">
      <c r="A45" t="n">
        <v>44</v>
      </c>
      <c r="B45" t="inlineStr">
        <is>
          <t>Adam Salem</t>
        </is>
      </c>
      <c r="C45" t="n">
        <v>2024</v>
      </c>
      <c r="D45" t="n">
        <v>9</v>
      </c>
      <c r="E45" t="n">
        <v>0</v>
      </c>
    </row>
    <row r="46">
      <c r="A46" t="n">
        <v>45</v>
      </c>
      <c r="B46" t="inlineStr">
        <is>
          <t>Adam Salem</t>
        </is>
      </c>
      <c r="C46" t="n">
        <v>2024</v>
      </c>
      <c r="D46" t="n">
        <v>9</v>
      </c>
      <c r="E46" t="n">
        <v>0</v>
      </c>
    </row>
    <row r="47">
      <c r="A47" t="n">
        <v>46</v>
      </c>
      <c r="B47" t="inlineStr">
        <is>
          <t>Adam Salem</t>
        </is>
      </c>
      <c r="C47" t="n">
        <v>2024</v>
      </c>
      <c r="D47" t="n">
        <v>9</v>
      </c>
      <c r="E47" t="n">
        <v>0</v>
      </c>
    </row>
    <row r="48">
      <c r="A48" t="n">
        <v>47</v>
      </c>
      <c r="B48" t="inlineStr">
        <is>
          <t>Adam Salem</t>
        </is>
      </c>
      <c r="C48" t="n">
        <v>2024</v>
      </c>
      <c r="D48" t="n">
        <v>9</v>
      </c>
      <c r="E48" t="n">
        <v>0</v>
      </c>
    </row>
    <row r="49">
      <c r="A49" t="n">
        <v>48</v>
      </c>
      <c r="B49" t="inlineStr">
        <is>
          <t>Adam Salem</t>
        </is>
      </c>
      <c r="C49" t="n">
        <v>2024</v>
      </c>
      <c r="D49" t="n">
        <v>9</v>
      </c>
      <c r="E49" t="n">
        <v>0</v>
      </c>
    </row>
    <row r="50">
      <c r="A50" t="n">
        <v>49</v>
      </c>
      <c r="B50" t="inlineStr">
        <is>
          <t>Adam Salem</t>
        </is>
      </c>
      <c r="C50" t="n">
        <v>2024</v>
      </c>
      <c r="D50" t="n">
        <v>9</v>
      </c>
      <c r="E50" t="n">
        <v>0</v>
      </c>
    </row>
    <row r="51">
      <c r="A51" t="n">
        <v>50</v>
      </c>
      <c r="B51" t="inlineStr">
        <is>
          <t>Adam Salem</t>
        </is>
      </c>
      <c r="C51" t="n">
        <v>2024</v>
      </c>
      <c r="D51" t="n">
        <v>9</v>
      </c>
      <c r="E51" t="n">
        <v>0</v>
      </c>
    </row>
    <row r="52">
      <c r="A52" t="n">
        <v>51</v>
      </c>
      <c r="B52" t="inlineStr">
        <is>
          <t>Adam Salem</t>
        </is>
      </c>
      <c r="C52" t="n">
        <v>2024</v>
      </c>
      <c r="D52" t="n">
        <v>9</v>
      </c>
      <c r="E52" t="n">
        <v>0</v>
      </c>
    </row>
    <row r="53">
      <c r="A53" t="n">
        <v>52</v>
      </c>
      <c r="B53" t="inlineStr">
        <is>
          <t>Adam Salem</t>
        </is>
      </c>
      <c r="C53" t="n">
        <v>2024</v>
      </c>
      <c r="D53" t="n">
        <v>9</v>
      </c>
      <c r="E53" t="n">
        <v>0</v>
      </c>
    </row>
    <row r="54">
      <c r="A54" t="n">
        <v>53</v>
      </c>
      <c r="B54" t="inlineStr">
        <is>
          <t>Adam Salem</t>
        </is>
      </c>
      <c r="C54" t="n">
        <v>2024</v>
      </c>
      <c r="D54" t="n">
        <v>9</v>
      </c>
      <c r="E54" t="n">
        <v>0</v>
      </c>
    </row>
    <row r="55">
      <c r="A55" t="n">
        <v>54</v>
      </c>
      <c r="B55" t="inlineStr">
        <is>
          <t>Adam Salem</t>
        </is>
      </c>
      <c r="C55" t="n">
        <v>2024</v>
      </c>
      <c r="D55" t="n">
        <v>9</v>
      </c>
      <c r="E55" t="n">
        <v>0</v>
      </c>
    </row>
    <row r="56">
      <c r="A56" t="n">
        <v>1</v>
      </c>
      <c r="B56" t="inlineStr">
        <is>
          <t>Brian Donohue</t>
        </is>
      </c>
      <c r="C56" t="n">
        <v>2024</v>
      </c>
      <c r="D56" t="n">
        <v>9</v>
      </c>
      <c r="E56" t="n">
        <v>23</v>
      </c>
    </row>
    <row r="57">
      <c r="A57" t="n">
        <v>2</v>
      </c>
      <c r="B57" t="inlineStr">
        <is>
          <t>Brian Donohue</t>
        </is>
      </c>
      <c r="C57" t="n">
        <v>2024</v>
      </c>
      <c r="D57" t="n">
        <v>9</v>
      </c>
      <c r="E57" t="n">
        <v>23</v>
      </c>
    </row>
    <row r="58">
      <c r="A58" t="n">
        <v>3</v>
      </c>
      <c r="B58" t="inlineStr">
        <is>
          <t>Brian Donohue</t>
        </is>
      </c>
      <c r="C58" t="n">
        <v>2024</v>
      </c>
      <c r="D58" t="n">
        <v>9</v>
      </c>
      <c r="E58" t="n">
        <v>94.62</v>
      </c>
    </row>
    <row r="59">
      <c r="A59" t="n">
        <v>4</v>
      </c>
      <c r="B59" t="inlineStr">
        <is>
          <t>Brian Donohue</t>
        </is>
      </c>
      <c r="C59" t="n">
        <v>2024</v>
      </c>
      <c r="D59" t="n">
        <v>9</v>
      </c>
      <c r="E59" t="n">
        <v>3</v>
      </c>
    </row>
    <row r="60">
      <c r="A60" t="n">
        <v>5</v>
      </c>
      <c r="B60" t="inlineStr">
        <is>
          <t>Brian Donohue</t>
        </is>
      </c>
      <c r="C60" t="n">
        <v>2024</v>
      </c>
      <c r="D60" t="n">
        <v>9</v>
      </c>
      <c r="E60" t="n">
        <v>0.13</v>
      </c>
    </row>
    <row r="61">
      <c r="A61" t="n">
        <v>6</v>
      </c>
      <c r="B61" t="inlineStr">
        <is>
          <t>Brian Donohue</t>
        </is>
      </c>
      <c r="C61" t="n">
        <v>2024</v>
      </c>
      <c r="D61" t="n">
        <v>9</v>
      </c>
      <c r="E61" t="n">
        <v>111</v>
      </c>
    </row>
    <row r="62">
      <c r="A62" t="n">
        <v>7</v>
      </c>
      <c r="B62" t="inlineStr">
        <is>
          <t>Brian Donohue</t>
        </is>
      </c>
      <c r="C62" t="n">
        <v>2024</v>
      </c>
      <c r="D62" t="n">
        <v>9</v>
      </c>
      <c r="E62" t="n">
        <v>1.89</v>
      </c>
    </row>
    <row r="63">
      <c r="A63" t="n">
        <v>8</v>
      </c>
      <c r="B63" t="inlineStr">
        <is>
          <t>Brian Donohue</t>
        </is>
      </c>
      <c r="C63" t="n">
        <v>2024</v>
      </c>
      <c r="D63" t="n">
        <v>9</v>
      </c>
      <c r="E63" t="n">
        <v>20</v>
      </c>
    </row>
    <row r="64">
      <c r="A64" t="n">
        <v>9</v>
      </c>
      <c r="B64" t="inlineStr">
        <is>
          <t>Brian Donohue</t>
        </is>
      </c>
      <c r="C64" t="n">
        <v>2024</v>
      </c>
      <c r="D64" t="n">
        <v>9</v>
      </c>
      <c r="E64" t="n">
        <v>3.3</v>
      </c>
    </row>
    <row r="65">
      <c r="A65" t="n">
        <v>10</v>
      </c>
      <c r="B65" t="inlineStr">
        <is>
          <t>Brian Donohue</t>
        </is>
      </c>
      <c r="C65" t="n">
        <v>2024</v>
      </c>
      <c r="D65" t="n">
        <v>9</v>
      </c>
      <c r="E65" t="n">
        <v>8</v>
      </c>
    </row>
    <row r="66">
      <c r="A66" t="n">
        <v>11</v>
      </c>
      <c r="B66" t="inlineStr">
        <is>
          <t>Brian Donohue</t>
        </is>
      </c>
      <c r="C66" t="n">
        <v>2024</v>
      </c>
      <c r="D66" t="n">
        <v>9</v>
      </c>
      <c r="E66" t="n">
        <v>3</v>
      </c>
    </row>
    <row r="67">
      <c r="A67" t="n">
        <v>12</v>
      </c>
      <c r="B67" t="inlineStr">
        <is>
          <t>Brian Donohue</t>
        </is>
      </c>
      <c r="C67" t="n">
        <v>2024</v>
      </c>
      <c r="D67" t="n">
        <v>9</v>
      </c>
      <c r="E67" t="n">
        <v>9</v>
      </c>
    </row>
    <row r="68">
      <c r="A68" t="n">
        <v>13</v>
      </c>
      <c r="B68" t="inlineStr">
        <is>
          <t>Brian Donohue</t>
        </is>
      </c>
      <c r="C68" t="n">
        <v>2024</v>
      </c>
      <c r="D68" t="n">
        <v>9</v>
      </c>
      <c r="E68" t="n">
        <v>61</v>
      </c>
    </row>
    <row r="69">
      <c r="A69" t="n">
        <v>14</v>
      </c>
      <c r="B69" t="inlineStr">
        <is>
          <t>Brian Donohue</t>
        </is>
      </c>
      <c r="C69" t="n">
        <v>2024</v>
      </c>
      <c r="D69" t="n">
        <v>9</v>
      </c>
      <c r="E69" t="n">
        <v>15</v>
      </c>
    </row>
    <row r="70">
      <c r="A70" t="n">
        <v>15</v>
      </c>
      <c r="B70" t="inlineStr">
        <is>
          <t>Brian Donohue</t>
        </is>
      </c>
      <c r="C70" t="n">
        <v>2024</v>
      </c>
      <c r="D70" t="n">
        <v>9</v>
      </c>
      <c r="E70" t="n">
        <v>34</v>
      </c>
    </row>
    <row r="71">
      <c r="A71" t="n">
        <v>16</v>
      </c>
      <c r="B71" t="inlineStr">
        <is>
          <t>Brian Donohue</t>
        </is>
      </c>
      <c r="C71" t="n">
        <v>2024</v>
      </c>
      <c r="D71" t="n">
        <v>9</v>
      </c>
      <c r="E71" t="n">
        <v>0</v>
      </c>
    </row>
    <row r="72">
      <c r="A72" t="n">
        <v>17</v>
      </c>
      <c r="B72" t="inlineStr">
        <is>
          <t>Brian Donohue</t>
        </is>
      </c>
      <c r="C72" t="n">
        <v>2024</v>
      </c>
      <c r="D72" t="n">
        <v>9</v>
      </c>
      <c r="E72" t="n">
        <v>463</v>
      </c>
    </row>
    <row r="73">
      <c r="A73" t="n">
        <v>18</v>
      </c>
      <c r="B73" t="inlineStr">
        <is>
          <t>Brian Donohue</t>
        </is>
      </c>
      <c r="C73" t="n">
        <v>2024</v>
      </c>
      <c r="D73" t="n">
        <v>9</v>
      </c>
      <c r="E73" t="n">
        <v>171</v>
      </c>
    </row>
    <row r="74">
      <c r="A74" t="n">
        <v>19</v>
      </c>
      <c r="B74" t="inlineStr">
        <is>
          <t>Brian Donohue</t>
        </is>
      </c>
      <c r="C74" t="n">
        <v>2024</v>
      </c>
      <c r="D74" t="n">
        <v>9</v>
      </c>
      <c r="E74" t="n">
        <v>58</v>
      </c>
    </row>
    <row r="75">
      <c r="A75" t="n">
        <v>20</v>
      </c>
      <c r="B75" t="inlineStr">
        <is>
          <t>Brian Donohue</t>
        </is>
      </c>
      <c r="C75" t="n">
        <v>2024</v>
      </c>
      <c r="D75" t="n">
        <v>9</v>
      </c>
      <c r="E75" t="n">
        <v>75</v>
      </c>
    </row>
    <row r="76">
      <c r="A76" t="n">
        <v>21</v>
      </c>
      <c r="B76" t="inlineStr">
        <is>
          <t>Brian Donohue</t>
        </is>
      </c>
      <c r="C76" t="n">
        <v>2024</v>
      </c>
      <c r="D76" t="n">
        <v>9</v>
      </c>
      <c r="E76" t="n">
        <v>38</v>
      </c>
    </row>
    <row r="77">
      <c r="A77" t="n">
        <v>22</v>
      </c>
      <c r="B77" t="inlineStr">
        <is>
          <t>Brian Donohue</t>
        </is>
      </c>
      <c r="C77" t="n">
        <v>2024</v>
      </c>
      <c r="D77" t="n">
        <v>9</v>
      </c>
      <c r="E77" t="n">
        <v>0.339181</v>
      </c>
    </row>
    <row r="78">
      <c r="A78" t="n">
        <v>23</v>
      </c>
      <c r="B78" t="inlineStr">
        <is>
          <t>Brian Donohue</t>
        </is>
      </c>
      <c r="C78" t="n">
        <v>2024</v>
      </c>
      <c r="D78" t="n">
        <v>9</v>
      </c>
      <c r="E78" t="n">
        <v>0.438596</v>
      </c>
    </row>
    <row r="79">
      <c r="A79" t="n">
        <v>24</v>
      </c>
      <c r="B79" t="inlineStr">
        <is>
          <t>Brian Donohue</t>
        </is>
      </c>
      <c r="C79" t="n">
        <v>2024</v>
      </c>
      <c r="D79" t="n">
        <v>9</v>
      </c>
      <c r="E79" t="n">
        <v>0.222222</v>
      </c>
    </row>
    <row r="80">
      <c r="A80" t="n">
        <v>25</v>
      </c>
      <c r="B80" t="inlineStr">
        <is>
          <t>Brian Donohue</t>
        </is>
      </c>
      <c r="C80" t="n">
        <v>2024</v>
      </c>
      <c r="D80" t="n">
        <v>9</v>
      </c>
      <c r="E80" t="n">
        <v>47</v>
      </c>
      <c r="F80" t="inlineStr">
        <is>
          <t>Order Accuracy</t>
        </is>
      </c>
    </row>
    <row r="81">
      <c r="A81" t="n">
        <v>26</v>
      </c>
      <c r="B81" t="inlineStr">
        <is>
          <t>Brian Donohue</t>
        </is>
      </c>
      <c r="C81" t="n">
        <v>2024</v>
      </c>
      <c r="D81" t="n">
        <v>9</v>
      </c>
      <c r="E81" t="n">
        <v>41</v>
      </c>
      <c r="F81" t="inlineStr">
        <is>
          <t>Food</t>
        </is>
      </c>
    </row>
    <row r="82">
      <c r="A82" t="n">
        <v>27</v>
      </c>
      <c r="B82" t="inlineStr">
        <is>
          <t>Brian Donohue</t>
        </is>
      </c>
      <c r="C82" t="n">
        <v>2024</v>
      </c>
      <c r="D82" t="n">
        <v>9</v>
      </c>
      <c r="E82" t="n">
        <v>33</v>
      </c>
      <c r="F82" t="inlineStr">
        <is>
          <t>Customer Service</t>
        </is>
      </c>
    </row>
    <row r="83">
      <c r="A83" t="n">
        <v>28</v>
      </c>
      <c r="B83" t="inlineStr">
        <is>
          <t>Brian Donohue</t>
        </is>
      </c>
      <c r="C83" t="n">
        <v>2024</v>
      </c>
      <c r="D83" t="n">
        <v>9</v>
      </c>
      <c r="E83" t="n">
        <v>102</v>
      </c>
    </row>
    <row r="84">
      <c r="A84" t="n">
        <v>29</v>
      </c>
      <c r="B84" t="inlineStr">
        <is>
          <t>Brian Donohue</t>
        </is>
      </c>
      <c r="C84" t="n">
        <v>2024</v>
      </c>
      <c r="D84" t="n">
        <v>9</v>
      </c>
      <c r="E84" t="n">
        <v>0.86</v>
      </c>
    </row>
    <row r="85">
      <c r="A85" t="n">
        <v>30</v>
      </c>
      <c r="B85" t="inlineStr">
        <is>
          <t>Brian Donohue</t>
        </is>
      </c>
      <c r="C85" t="n">
        <v>2024</v>
      </c>
      <c r="D85" t="n">
        <v>9</v>
      </c>
      <c r="E85" t="n">
        <v>0</v>
      </c>
    </row>
    <row r="86">
      <c r="A86" t="n">
        <v>31</v>
      </c>
      <c r="B86" t="inlineStr">
        <is>
          <t>Brian Donohue</t>
        </is>
      </c>
      <c r="C86" t="n">
        <v>2024</v>
      </c>
      <c r="D86" t="n">
        <v>9</v>
      </c>
      <c r="E86" t="n">
        <v>0</v>
      </c>
    </row>
    <row r="87">
      <c r="A87" t="n">
        <v>32</v>
      </c>
      <c r="B87" t="inlineStr">
        <is>
          <t>Brian Donohue</t>
        </is>
      </c>
      <c r="C87" t="n">
        <v>2024</v>
      </c>
      <c r="D87" t="n">
        <v>9</v>
      </c>
      <c r="E87" t="n">
        <v>0</v>
      </c>
    </row>
    <row r="88">
      <c r="A88" t="n">
        <v>33</v>
      </c>
      <c r="B88" t="inlineStr">
        <is>
          <t>Brian Donohue</t>
        </is>
      </c>
      <c r="C88" t="n">
        <v>2024</v>
      </c>
      <c r="D88" t="n">
        <v>9</v>
      </c>
      <c r="E88" t="n">
        <v>0</v>
      </c>
    </row>
    <row r="89">
      <c r="A89" t="n">
        <v>34</v>
      </c>
      <c r="B89" t="inlineStr">
        <is>
          <t>Brian Donohue</t>
        </is>
      </c>
      <c r="C89" t="n">
        <v>2024</v>
      </c>
      <c r="D89" t="n">
        <v>9</v>
      </c>
      <c r="E89" t="n">
        <v>0</v>
      </c>
    </row>
    <row r="90">
      <c r="A90" t="n">
        <v>35</v>
      </c>
      <c r="B90" t="inlineStr">
        <is>
          <t>Brian Donohue</t>
        </is>
      </c>
      <c r="C90" t="n">
        <v>2024</v>
      </c>
      <c r="D90" t="n">
        <v>9</v>
      </c>
      <c r="E90" t="n">
        <v>0</v>
      </c>
    </row>
    <row r="91">
      <c r="A91" t="n">
        <v>36</v>
      </c>
      <c r="B91" t="inlineStr">
        <is>
          <t>Brian Donohue</t>
        </is>
      </c>
      <c r="C91" t="n">
        <v>2024</v>
      </c>
      <c r="D91" t="n">
        <v>9</v>
      </c>
      <c r="E91" t="n">
        <v>0</v>
      </c>
    </row>
    <row r="92">
      <c r="A92" t="n">
        <v>37</v>
      </c>
      <c r="B92" t="inlineStr">
        <is>
          <t>Brian Donohue</t>
        </is>
      </c>
      <c r="C92" t="n">
        <v>2024</v>
      </c>
      <c r="D92" t="n">
        <v>9</v>
      </c>
      <c r="E92" t="n">
        <v>0</v>
      </c>
    </row>
    <row r="93">
      <c r="A93" t="n">
        <v>38</v>
      </c>
      <c r="B93" t="inlineStr">
        <is>
          <t>Brian Donohue</t>
        </is>
      </c>
      <c r="C93" t="n">
        <v>2024</v>
      </c>
      <c r="D93" t="n">
        <v>9</v>
      </c>
      <c r="E93" t="n">
        <v>0</v>
      </c>
    </row>
    <row r="94">
      <c r="A94" t="n">
        <v>39</v>
      </c>
      <c r="B94" t="inlineStr">
        <is>
          <t>Brian Donohue</t>
        </is>
      </c>
      <c r="C94" t="n">
        <v>2024</v>
      </c>
      <c r="D94" t="n">
        <v>9</v>
      </c>
      <c r="E94" t="n">
        <v>0</v>
      </c>
    </row>
    <row r="95">
      <c r="A95" t="n">
        <v>40</v>
      </c>
      <c r="B95" t="inlineStr">
        <is>
          <t>Brian Donohue</t>
        </is>
      </c>
      <c r="C95" t="n">
        <v>2024</v>
      </c>
      <c r="D95" t="n">
        <v>9</v>
      </c>
      <c r="E95" t="n">
        <v>0</v>
      </c>
    </row>
    <row r="96">
      <c r="A96" t="n">
        <v>41</v>
      </c>
      <c r="B96" t="inlineStr">
        <is>
          <t>Brian Donohue</t>
        </is>
      </c>
      <c r="C96" t="n">
        <v>2024</v>
      </c>
      <c r="D96" t="n">
        <v>9</v>
      </c>
      <c r="E96" t="n">
        <v>0</v>
      </c>
    </row>
    <row r="97">
      <c r="A97" t="n">
        <v>42</v>
      </c>
      <c r="B97" t="inlineStr">
        <is>
          <t>Brian Donohue</t>
        </is>
      </c>
      <c r="C97" t="n">
        <v>2024</v>
      </c>
      <c r="D97" t="n">
        <v>9</v>
      </c>
      <c r="E97" t="n">
        <v>0</v>
      </c>
    </row>
    <row r="98">
      <c r="A98" t="n">
        <v>43</v>
      </c>
      <c r="B98" t="inlineStr">
        <is>
          <t>Brian Donohue</t>
        </is>
      </c>
      <c r="C98" t="n">
        <v>2024</v>
      </c>
      <c r="D98" t="n">
        <v>9</v>
      </c>
      <c r="E98" t="n">
        <v>0</v>
      </c>
    </row>
    <row r="99">
      <c r="A99" t="n">
        <v>44</v>
      </c>
      <c r="B99" t="inlineStr">
        <is>
          <t>Brian Donohue</t>
        </is>
      </c>
      <c r="C99" t="n">
        <v>2024</v>
      </c>
      <c r="D99" t="n">
        <v>9</v>
      </c>
      <c r="E99" t="n">
        <v>0</v>
      </c>
    </row>
    <row r="100">
      <c r="A100" t="n">
        <v>45</v>
      </c>
      <c r="B100" t="inlineStr">
        <is>
          <t>Brian Donohue</t>
        </is>
      </c>
      <c r="C100" t="n">
        <v>2024</v>
      </c>
      <c r="D100" t="n">
        <v>9</v>
      </c>
      <c r="E100" t="n">
        <v>0</v>
      </c>
    </row>
    <row r="101">
      <c r="A101" t="n">
        <v>46</v>
      </c>
      <c r="B101" t="inlineStr">
        <is>
          <t>Brian Donohue</t>
        </is>
      </c>
      <c r="C101" t="n">
        <v>2024</v>
      </c>
      <c r="D101" t="n">
        <v>9</v>
      </c>
      <c r="E101" t="n">
        <v>0</v>
      </c>
    </row>
    <row r="102">
      <c r="A102" t="n">
        <v>47</v>
      </c>
      <c r="B102" t="inlineStr">
        <is>
          <t>Brian Donohue</t>
        </is>
      </c>
      <c r="C102" t="n">
        <v>2024</v>
      </c>
      <c r="D102" t="n">
        <v>9</v>
      </c>
      <c r="E102" t="n">
        <v>0</v>
      </c>
    </row>
    <row r="103">
      <c r="A103" t="n">
        <v>48</v>
      </c>
      <c r="B103" t="inlineStr">
        <is>
          <t>Brian Donohue</t>
        </is>
      </c>
      <c r="C103" t="n">
        <v>2024</v>
      </c>
      <c r="D103" t="n">
        <v>9</v>
      </c>
      <c r="E103" t="n">
        <v>0</v>
      </c>
    </row>
    <row r="104">
      <c r="A104" t="n">
        <v>49</v>
      </c>
      <c r="B104" t="inlineStr">
        <is>
          <t>Brian Donohue</t>
        </is>
      </c>
      <c r="C104" t="n">
        <v>2024</v>
      </c>
      <c r="D104" t="n">
        <v>9</v>
      </c>
      <c r="E104" t="n">
        <v>0</v>
      </c>
    </row>
    <row r="105">
      <c r="A105" t="n">
        <v>50</v>
      </c>
      <c r="B105" t="inlineStr">
        <is>
          <t>Brian Donohue</t>
        </is>
      </c>
      <c r="C105" t="n">
        <v>2024</v>
      </c>
      <c r="D105" t="n">
        <v>9</v>
      </c>
      <c r="E105" t="n">
        <v>0</v>
      </c>
    </row>
    <row r="106">
      <c r="A106" t="n">
        <v>51</v>
      </c>
      <c r="B106" t="inlineStr">
        <is>
          <t>Brian Donohue</t>
        </is>
      </c>
      <c r="C106" t="n">
        <v>2024</v>
      </c>
      <c r="D106" t="n">
        <v>9</v>
      </c>
      <c r="E106" t="n">
        <v>0</v>
      </c>
    </row>
    <row r="107">
      <c r="A107" t="n">
        <v>52</v>
      </c>
      <c r="B107" t="inlineStr">
        <is>
          <t>Brian Donohue</t>
        </is>
      </c>
      <c r="C107" t="n">
        <v>2024</v>
      </c>
      <c r="D107" t="n">
        <v>9</v>
      </c>
      <c r="E107" t="n">
        <v>0</v>
      </c>
    </row>
    <row r="108">
      <c r="A108" t="n">
        <v>53</v>
      </c>
      <c r="B108" t="inlineStr">
        <is>
          <t>Brian Donohue</t>
        </is>
      </c>
      <c r="C108" t="n">
        <v>2024</v>
      </c>
      <c r="D108" t="n">
        <v>9</v>
      </c>
      <c r="E108" t="n">
        <v>0</v>
      </c>
    </row>
    <row r="109">
      <c r="A109" t="n">
        <v>54</v>
      </c>
      <c r="B109" t="inlineStr">
        <is>
          <t>Brian Donohue</t>
        </is>
      </c>
      <c r="C109" t="n">
        <v>2024</v>
      </c>
      <c r="D109" t="n">
        <v>9</v>
      </c>
      <c r="E109" t="n">
        <v>0</v>
      </c>
    </row>
    <row r="110">
      <c r="A110" t="n">
        <v>1</v>
      </c>
      <c r="B110" t="inlineStr">
        <is>
          <t>Neil Gardner</t>
        </is>
      </c>
      <c r="C110" t="n">
        <v>2024</v>
      </c>
      <c r="D110" t="n">
        <v>9</v>
      </c>
      <c r="E110" t="n">
        <v>9</v>
      </c>
    </row>
    <row r="111">
      <c r="A111" t="n">
        <v>2</v>
      </c>
      <c r="B111" t="inlineStr">
        <is>
          <t>Neil Gardner</t>
        </is>
      </c>
      <c r="C111" t="n">
        <v>2024</v>
      </c>
      <c r="D111" t="n">
        <v>9</v>
      </c>
      <c r="E111" t="n">
        <v>9</v>
      </c>
    </row>
    <row r="112">
      <c r="A112" t="n">
        <v>3</v>
      </c>
      <c r="B112" t="inlineStr">
        <is>
          <t>Neil Gardner</t>
        </is>
      </c>
      <c r="C112" t="n">
        <v>2024</v>
      </c>
      <c r="D112" t="n">
        <v>9</v>
      </c>
      <c r="E112" t="n">
        <v>97.88</v>
      </c>
    </row>
    <row r="113">
      <c r="A113" t="n">
        <v>4</v>
      </c>
      <c r="B113" t="inlineStr">
        <is>
          <t>Neil Gardner</t>
        </is>
      </c>
      <c r="C113" t="n">
        <v>2024</v>
      </c>
      <c r="D113" t="n">
        <v>9</v>
      </c>
      <c r="E113" t="n">
        <v>0</v>
      </c>
    </row>
    <row r="114">
      <c r="A114" t="n">
        <v>5</v>
      </c>
      <c r="B114" t="inlineStr">
        <is>
          <t>Neil Gardner</t>
        </is>
      </c>
      <c r="C114" t="n">
        <v>2024</v>
      </c>
      <c r="D114" t="n">
        <v>9</v>
      </c>
      <c r="E114" t="n">
        <v>0</v>
      </c>
    </row>
    <row r="115">
      <c r="A115" t="n">
        <v>6</v>
      </c>
      <c r="B115" t="inlineStr">
        <is>
          <t>Neil Gardner</t>
        </is>
      </c>
      <c r="C115" t="n">
        <v>2024</v>
      </c>
      <c r="D115" t="n">
        <v>9</v>
      </c>
      <c r="E115" t="n">
        <v>19</v>
      </c>
    </row>
    <row r="116">
      <c r="A116" t="n">
        <v>7</v>
      </c>
      <c r="B116" t="inlineStr">
        <is>
          <t>Neil Gardner</t>
        </is>
      </c>
      <c r="C116" t="n">
        <v>2024</v>
      </c>
      <c r="D116" t="n">
        <v>9</v>
      </c>
      <c r="E116" t="n">
        <v>2.84</v>
      </c>
    </row>
    <row r="117">
      <c r="A117" t="n">
        <v>8</v>
      </c>
      <c r="B117" t="inlineStr">
        <is>
          <t>Neil Gardner</t>
        </is>
      </c>
      <c r="C117" t="n">
        <v>2024</v>
      </c>
      <c r="D117" t="n">
        <v>9</v>
      </c>
      <c r="E117" t="n">
        <v>0</v>
      </c>
    </row>
    <row r="118">
      <c r="A118" t="n">
        <v>9</v>
      </c>
      <c r="B118" t="inlineStr">
        <is>
          <t>Neil Gardner</t>
        </is>
      </c>
      <c r="C118" t="n">
        <v>2024</v>
      </c>
      <c r="D118" t="n">
        <v>9</v>
      </c>
      <c r="E118" t="n">
        <v>0</v>
      </c>
    </row>
    <row r="119">
      <c r="A119" t="n">
        <v>10</v>
      </c>
      <c r="B119" t="inlineStr">
        <is>
          <t>Neil Gardner</t>
        </is>
      </c>
      <c r="C119" t="n">
        <v>2024</v>
      </c>
      <c r="D119" t="n">
        <v>9</v>
      </c>
      <c r="E119" t="n">
        <v>0</v>
      </c>
    </row>
    <row r="120">
      <c r="A120" t="n">
        <v>11</v>
      </c>
      <c r="B120" t="inlineStr">
        <is>
          <t>Neil Gardner</t>
        </is>
      </c>
      <c r="C120" t="n">
        <v>2024</v>
      </c>
      <c r="D120" t="n">
        <v>9</v>
      </c>
      <c r="E120" t="n">
        <v>0</v>
      </c>
    </row>
    <row r="121">
      <c r="A121" t="n">
        <v>12</v>
      </c>
      <c r="B121" t="inlineStr">
        <is>
          <t>Neil Gardner</t>
        </is>
      </c>
      <c r="C121" t="n">
        <v>2024</v>
      </c>
      <c r="D121" t="n">
        <v>9</v>
      </c>
      <c r="E121" t="n">
        <v>0</v>
      </c>
    </row>
    <row r="122">
      <c r="A122" t="n">
        <v>13</v>
      </c>
      <c r="B122" t="inlineStr">
        <is>
          <t>Neil Gardner</t>
        </is>
      </c>
      <c r="C122" t="n">
        <v>2024</v>
      </c>
      <c r="D122" t="n">
        <v>9</v>
      </c>
      <c r="E122" t="n">
        <v>7</v>
      </c>
    </row>
    <row r="123">
      <c r="A123" t="n">
        <v>14</v>
      </c>
      <c r="B123" t="inlineStr">
        <is>
          <t>Neil Gardner</t>
        </is>
      </c>
      <c r="C123" t="n">
        <v>2024</v>
      </c>
      <c r="D123" t="n">
        <v>9</v>
      </c>
      <c r="E123" t="n">
        <v>3</v>
      </c>
    </row>
    <row r="124">
      <c r="A124" t="n">
        <v>15</v>
      </c>
      <c r="B124" t="inlineStr">
        <is>
          <t>Neil Gardner</t>
        </is>
      </c>
      <c r="C124" t="n">
        <v>2024</v>
      </c>
      <c r="D124" t="n">
        <v>9</v>
      </c>
      <c r="E124" t="n">
        <v>7</v>
      </c>
    </row>
    <row r="125">
      <c r="A125" t="n">
        <v>16</v>
      </c>
      <c r="B125" t="inlineStr">
        <is>
          <t>Neil Gardner</t>
        </is>
      </c>
      <c r="C125" t="n">
        <v>2024</v>
      </c>
      <c r="D125" t="n">
        <v>9</v>
      </c>
      <c r="E125" t="n">
        <v>0</v>
      </c>
    </row>
    <row r="126">
      <c r="A126" t="n">
        <v>17</v>
      </c>
      <c r="B126" t="inlineStr">
        <is>
          <t>Neil Gardner</t>
        </is>
      </c>
      <c r="C126" t="n">
        <v>2024</v>
      </c>
      <c r="D126" t="n">
        <v>9</v>
      </c>
      <c r="E126" t="n">
        <v>460</v>
      </c>
    </row>
    <row r="127">
      <c r="A127" t="n">
        <v>18</v>
      </c>
      <c r="B127" t="inlineStr">
        <is>
          <t>Neil Gardner</t>
        </is>
      </c>
      <c r="C127" t="n">
        <v>2024</v>
      </c>
      <c r="D127" t="n">
        <v>9</v>
      </c>
      <c r="E127" t="n">
        <v>195</v>
      </c>
    </row>
    <row r="128">
      <c r="A128" t="n">
        <v>19</v>
      </c>
      <c r="B128" t="inlineStr">
        <is>
          <t>Neil Gardner</t>
        </is>
      </c>
      <c r="C128" t="n">
        <v>2024</v>
      </c>
      <c r="D128" t="n">
        <v>9</v>
      </c>
      <c r="E128" t="n">
        <v>38</v>
      </c>
    </row>
    <row r="129">
      <c r="A129" t="n">
        <v>20</v>
      </c>
      <c r="B129" t="inlineStr">
        <is>
          <t>Neil Gardner</t>
        </is>
      </c>
      <c r="C129" t="n">
        <v>2024</v>
      </c>
      <c r="D129" t="n">
        <v>9</v>
      </c>
      <c r="E129" t="n">
        <v>105</v>
      </c>
    </row>
    <row r="130">
      <c r="A130" t="n">
        <v>21</v>
      </c>
      <c r="B130" t="inlineStr">
        <is>
          <t>Neil Gardner</t>
        </is>
      </c>
      <c r="C130" t="n">
        <v>2024</v>
      </c>
      <c r="D130" t="n">
        <v>9</v>
      </c>
      <c r="E130" t="n">
        <v>52</v>
      </c>
    </row>
    <row r="131">
      <c r="A131" t="n">
        <v>22</v>
      </c>
      <c r="B131" t="inlineStr">
        <is>
          <t>Neil Gardner</t>
        </is>
      </c>
      <c r="C131" t="n">
        <v>2024</v>
      </c>
      <c r="D131" t="n">
        <v>9</v>
      </c>
      <c r="E131" t="n">
        <v>0.194872</v>
      </c>
    </row>
    <row r="132">
      <c r="A132" t="n">
        <v>23</v>
      </c>
      <c r="B132" t="inlineStr">
        <is>
          <t>Neil Gardner</t>
        </is>
      </c>
      <c r="C132" t="n">
        <v>2024</v>
      </c>
      <c r="D132" t="n">
        <v>9</v>
      </c>
      <c r="E132" t="n">
        <v>0.538462</v>
      </c>
    </row>
    <row r="133">
      <c r="A133" t="n">
        <v>24</v>
      </c>
      <c r="B133" t="inlineStr">
        <is>
          <t>Neil Gardner</t>
        </is>
      </c>
      <c r="C133" t="n">
        <v>2024</v>
      </c>
      <c r="D133" t="n">
        <v>9</v>
      </c>
      <c r="E133" t="n">
        <v>0.266667</v>
      </c>
    </row>
    <row r="134">
      <c r="A134" t="n">
        <v>25</v>
      </c>
      <c r="B134" t="inlineStr">
        <is>
          <t>Neil Gardner</t>
        </is>
      </c>
      <c r="C134" t="n">
        <v>2024</v>
      </c>
      <c r="D134" t="n">
        <v>9</v>
      </c>
      <c r="E134" t="n">
        <v>76</v>
      </c>
      <c r="F134" t="inlineStr">
        <is>
          <t>Facilities</t>
        </is>
      </c>
    </row>
    <row r="135">
      <c r="A135" t="n">
        <v>26</v>
      </c>
      <c r="B135" t="inlineStr">
        <is>
          <t>Neil Gardner</t>
        </is>
      </c>
      <c r="C135" t="n">
        <v>2024</v>
      </c>
      <c r="D135" t="n">
        <v>9</v>
      </c>
      <c r="E135" t="n">
        <v>57</v>
      </c>
      <c r="F135" t="inlineStr">
        <is>
          <t>Customer Service</t>
        </is>
      </c>
    </row>
    <row r="136">
      <c r="A136" t="n">
        <v>27</v>
      </c>
      <c r="B136" t="inlineStr">
        <is>
          <t>Neil Gardner</t>
        </is>
      </c>
      <c r="C136" t="n">
        <v>2024</v>
      </c>
      <c r="D136" t="n">
        <v>9</v>
      </c>
      <c r="E136" t="n">
        <v>18</v>
      </c>
      <c r="F136" t="inlineStr">
        <is>
          <t>Not Using Dining Services</t>
        </is>
      </c>
    </row>
    <row r="137">
      <c r="A137" t="n">
        <v>28</v>
      </c>
      <c r="B137" t="inlineStr">
        <is>
          <t>Neil Gardner</t>
        </is>
      </c>
      <c r="C137" t="n">
        <v>2024</v>
      </c>
      <c r="D137" t="n">
        <v>9</v>
      </c>
      <c r="E137" t="n">
        <v>88</v>
      </c>
    </row>
    <row r="138">
      <c r="A138" t="n">
        <v>29</v>
      </c>
      <c r="B138" t="inlineStr">
        <is>
          <t>Neil Gardner</t>
        </is>
      </c>
      <c r="C138" t="n">
        <v>2024</v>
      </c>
      <c r="D138" t="n">
        <v>9</v>
      </c>
      <c r="E138" t="n">
        <v>0.88</v>
      </c>
    </row>
    <row r="139">
      <c r="A139" t="n">
        <v>30</v>
      </c>
      <c r="B139" t="inlineStr">
        <is>
          <t>Neil Gardner</t>
        </is>
      </c>
      <c r="C139" t="n">
        <v>2024</v>
      </c>
      <c r="D139" t="n">
        <v>9</v>
      </c>
      <c r="E139" t="n">
        <v>0</v>
      </c>
    </row>
    <row r="140">
      <c r="A140" t="n">
        <v>31</v>
      </c>
      <c r="B140" t="inlineStr">
        <is>
          <t>Neil Gardner</t>
        </is>
      </c>
      <c r="C140" t="n">
        <v>2024</v>
      </c>
      <c r="D140" t="n">
        <v>9</v>
      </c>
      <c r="E140" t="n">
        <v>0</v>
      </c>
    </row>
    <row r="141">
      <c r="A141" t="n">
        <v>32</v>
      </c>
      <c r="B141" t="inlineStr">
        <is>
          <t>Neil Gardner</t>
        </is>
      </c>
      <c r="C141" t="n">
        <v>2024</v>
      </c>
      <c r="D141" t="n">
        <v>9</v>
      </c>
      <c r="E141" t="n">
        <v>0</v>
      </c>
    </row>
    <row r="142">
      <c r="A142" t="n">
        <v>33</v>
      </c>
      <c r="B142" t="inlineStr">
        <is>
          <t>Neil Gardner</t>
        </is>
      </c>
      <c r="C142" t="n">
        <v>2024</v>
      </c>
      <c r="D142" t="n">
        <v>9</v>
      </c>
      <c r="E142" t="n">
        <v>0</v>
      </c>
    </row>
    <row r="143">
      <c r="A143" t="n">
        <v>34</v>
      </c>
      <c r="B143" t="inlineStr">
        <is>
          <t>Neil Gardner</t>
        </is>
      </c>
      <c r="C143" t="n">
        <v>2024</v>
      </c>
      <c r="D143" t="n">
        <v>9</v>
      </c>
      <c r="E143" t="n">
        <v>0</v>
      </c>
    </row>
    <row r="144">
      <c r="A144" t="n">
        <v>35</v>
      </c>
      <c r="B144" t="inlineStr">
        <is>
          <t>Neil Gardner</t>
        </is>
      </c>
      <c r="C144" t="n">
        <v>2024</v>
      </c>
      <c r="D144" t="n">
        <v>9</v>
      </c>
      <c r="E144" t="n">
        <v>0</v>
      </c>
    </row>
    <row r="145">
      <c r="A145" t="n">
        <v>36</v>
      </c>
      <c r="B145" t="inlineStr">
        <is>
          <t>Neil Gardner</t>
        </is>
      </c>
      <c r="C145" t="n">
        <v>2024</v>
      </c>
      <c r="D145" t="n">
        <v>9</v>
      </c>
      <c r="E145" t="n">
        <v>0</v>
      </c>
    </row>
    <row r="146">
      <c r="A146" t="n">
        <v>37</v>
      </c>
      <c r="B146" t="inlineStr">
        <is>
          <t>Neil Gardner</t>
        </is>
      </c>
      <c r="C146" t="n">
        <v>2024</v>
      </c>
      <c r="D146" t="n">
        <v>9</v>
      </c>
      <c r="E146" t="n">
        <v>0</v>
      </c>
    </row>
    <row r="147">
      <c r="A147" t="n">
        <v>38</v>
      </c>
      <c r="B147" t="inlineStr">
        <is>
          <t>Neil Gardner</t>
        </is>
      </c>
      <c r="C147" t="n">
        <v>2024</v>
      </c>
      <c r="D147" t="n">
        <v>9</v>
      </c>
      <c r="E147" t="n">
        <v>0</v>
      </c>
    </row>
    <row r="148">
      <c r="A148" t="n">
        <v>39</v>
      </c>
      <c r="B148" t="inlineStr">
        <is>
          <t>Neil Gardner</t>
        </is>
      </c>
      <c r="C148" t="n">
        <v>2024</v>
      </c>
      <c r="D148" t="n">
        <v>9</v>
      </c>
      <c r="E148" t="n">
        <v>0</v>
      </c>
    </row>
    <row r="149">
      <c r="A149" t="n">
        <v>40</v>
      </c>
      <c r="B149" t="inlineStr">
        <is>
          <t>Neil Gardner</t>
        </is>
      </c>
      <c r="C149" t="n">
        <v>2024</v>
      </c>
      <c r="D149" t="n">
        <v>9</v>
      </c>
      <c r="E149" t="n">
        <v>0</v>
      </c>
    </row>
    <row r="150">
      <c r="A150" t="n">
        <v>41</v>
      </c>
      <c r="B150" t="inlineStr">
        <is>
          <t>Neil Gardner</t>
        </is>
      </c>
      <c r="C150" t="n">
        <v>2024</v>
      </c>
      <c r="D150" t="n">
        <v>9</v>
      </c>
      <c r="E150" t="n">
        <v>0</v>
      </c>
    </row>
    <row r="151">
      <c r="A151" t="n">
        <v>42</v>
      </c>
      <c r="B151" t="inlineStr">
        <is>
          <t>Neil Gardner</t>
        </is>
      </c>
      <c r="C151" t="n">
        <v>2024</v>
      </c>
      <c r="D151" t="n">
        <v>9</v>
      </c>
      <c r="E151" t="n">
        <v>0</v>
      </c>
    </row>
    <row r="152">
      <c r="A152" t="n">
        <v>43</v>
      </c>
      <c r="B152" t="inlineStr">
        <is>
          <t>Neil Gardner</t>
        </is>
      </c>
      <c r="C152" t="n">
        <v>2024</v>
      </c>
      <c r="D152" t="n">
        <v>9</v>
      </c>
      <c r="E152" t="n">
        <v>0</v>
      </c>
    </row>
    <row r="153">
      <c r="A153" t="n">
        <v>44</v>
      </c>
      <c r="B153" t="inlineStr">
        <is>
          <t>Neil Gardner</t>
        </is>
      </c>
      <c r="C153" t="n">
        <v>2024</v>
      </c>
      <c r="D153" t="n">
        <v>9</v>
      </c>
      <c r="E153" t="n">
        <v>0</v>
      </c>
    </row>
    <row r="154">
      <c r="A154" t="n">
        <v>45</v>
      </c>
      <c r="B154" t="inlineStr">
        <is>
          <t>Neil Gardner</t>
        </is>
      </c>
      <c r="C154" t="n">
        <v>2024</v>
      </c>
      <c r="D154" t="n">
        <v>9</v>
      </c>
      <c r="E154" t="n">
        <v>0</v>
      </c>
    </row>
    <row r="155">
      <c r="A155" t="n">
        <v>46</v>
      </c>
      <c r="B155" t="inlineStr">
        <is>
          <t>Neil Gardner</t>
        </is>
      </c>
      <c r="C155" t="n">
        <v>2024</v>
      </c>
      <c r="D155" t="n">
        <v>9</v>
      </c>
      <c r="E155" t="n">
        <v>0</v>
      </c>
    </row>
    <row r="156">
      <c r="A156" t="n">
        <v>47</v>
      </c>
      <c r="B156" t="inlineStr">
        <is>
          <t>Neil Gardner</t>
        </is>
      </c>
      <c r="C156" t="n">
        <v>2024</v>
      </c>
      <c r="D156" t="n">
        <v>9</v>
      </c>
      <c r="E156" t="n">
        <v>0</v>
      </c>
    </row>
    <row r="157">
      <c r="A157" t="n">
        <v>48</v>
      </c>
      <c r="B157" t="inlineStr">
        <is>
          <t>Neil Gardner</t>
        </is>
      </c>
      <c r="C157" t="n">
        <v>2024</v>
      </c>
      <c r="D157" t="n">
        <v>9</v>
      </c>
      <c r="E157" t="n">
        <v>0</v>
      </c>
    </row>
    <row r="158">
      <c r="A158" t="n">
        <v>49</v>
      </c>
      <c r="B158" t="inlineStr">
        <is>
          <t>Neil Gardner</t>
        </is>
      </c>
      <c r="C158" t="n">
        <v>2024</v>
      </c>
      <c r="D158" t="n">
        <v>9</v>
      </c>
      <c r="E158" t="n">
        <v>0</v>
      </c>
    </row>
    <row r="159">
      <c r="A159" t="n">
        <v>50</v>
      </c>
      <c r="B159" t="inlineStr">
        <is>
          <t>Neil Gardner</t>
        </is>
      </c>
      <c r="C159" t="n">
        <v>2024</v>
      </c>
      <c r="D159" t="n">
        <v>9</v>
      </c>
      <c r="E159" t="n">
        <v>0</v>
      </c>
    </row>
    <row r="160">
      <c r="A160" t="n">
        <v>51</v>
      </c>
      <c r="B160" t="inlineStr">
        <is>
          <t>Neil Gardner</t>
        </is>
      </c>
      <c r="C160" t="n">
        <v>2024</v>
      </c>
      <c r="D160" t="n">
        <v>9</v>
      </c>
      <c r="E160" t="n">
        <v>0</v>
      </c>
    </row>
    <row r="161">
      <c r="A161" t="n">
        <v>52</v>
      </c>
      <c r="B161" t="inlineStr">
        <is>
          <t>Neil Gardner</t>
        </is>
      </c>
      <c r="C161" t="n">
        <v>2024</v>
      </c>
      <c r="D161" t="n">
        <v>9</v>
      </c>
      <c r="E161" t="n">
        <v>0</v>
      </c>
    </row>
    <row r="162">
      <c r="A162" t="n">
        <v>53</v>
      </c>
      <c r="B162" t="inlineStr">
        <is>
          <t>Neil Gardner</t>
        </is>
      </c>
      <c r="C162" t="n">
        <v>2024</v>
      </c>
      <c r="D162" t="n">
        <v>9</v>
      </c>
      <c r="E162" t="n">
        <v>0</v>
      </c>
    </row>
    <row r="163">
      <c r="A163" t="n">
        <v>54</v>
      </c>
      <c r="B163" t="inlineStr">
        <is>
          <t>Neil Gardner</t>
        </is>
      </c>
      <c r="C163" t="n">
        <v>2024</v>
      </c>
      <c r="D163" t="n">
        <v>9</v>
      </c>
      <c r="E163" t="n">
        <v>0</v>
      </c>
    </row>
    <row r="164">
      <c r="A164" t="n">
        <v>1</v>
      </c>
      <c r="B164" t="inlineStr">
        <is>
          <t>Peter Soguero</t>
        </is>
      </c>
      <c r="C164" t="n">
        <v>2024</v>
      </c>
      <c r="D164" t="n">
        <v>9</v>
      </c>
      <c r="E164" t="n">
        <v>29</v>
      </c>
    </row>
    <row r="165">
      <c r="A165" t="n">
        <v>2</v>
      </c>
      <c r="B165" t="inlineStr">
        <is>
          <t>Peter Soguero</t>
        </is>
      </c>
      <c r="C165" t="n">
        <v>2024</v>
      </c>
      <c r="D165" t="n">
        <v>9</v>
      </c>
      <c r="E165" t="n">
        <v>26</v>
      </c>
    </row>
    <row r="166">
      <c r="A166" t="n">
        <v>3</v>
      </c>
      <c r="B166" t="inlineStr">
        <is>
          <t>Peter Soguero</t>
        </is>
      </c>
      <c r="C166" t="n">
        <v>2024</v>
      </c>
      <c r="D166" t="n">
        <v>9</v>
      </c>
      <c r="E166" t="n">
        <v>94.58</v>
      </c>
    </row>
    <row r="167">
      <c r="A167" t="n">
        <v>4</v>
      </c>
      <c r="B167" t="inlineStr">
        <is>
          <t>Peter Soguero</t>
        </is>
      </c>
      <c r="C167" t="n">
        <v>2024</v>
      </c>
      <c r="D167" t="n">
        <v>9</v>
      </c>
      <c r="E167" t="n">
        <v>3</v>
      </c>
    </row>
    <row r="168">
      <c r="A168" t="n">
        <v>5</v>
      </c>
      <c r="B168" t="inlineStr">
        <is>
          <t>Peter Soguero</t>
        </is>
      </c>
      <c r="C168" t="n">
        <v>2024</v>
      </c>
      <c r="D168" t="n">
        <v>9</v>
      </c>
      <c r="E168" t="n">
        <v>0.1</v>
      </c>
    </row>
    <row r="169">
      <c r="A169" t="n">
        <v>6</v>
      </c>
      <c r="B169" t="inlineStr">
        <is>
          <t>Peter Soguero</t>
        </is>
      </c>
      <c r="C169" t="n">
        <v>2024</v>
      </c>
      <c r="D169" t="n">
        <v>9</v>
      </c>
      <c r="E169" t="n">
        <v>113</v>
      </c>
    </row>
    <row r="170">
      <c r="A170" t="n">
        <v>7</v>
      </c>
      <c r="B170" t="inlineStr">
        <is>
          <t>Peter Soguero</t>
        </is>
      </c>
      <c r="C170" t="n">
        <v>2024</v>
      </c>
      <c r="D170" t="n">
        <v>9</v>
      </c>
      <c r="E170" t="n">
        <v>2.38</v>
      </c>
    </row>
    <row r="171">
      <c r="A171" t="n">
        <v>8</v>
      </c>
      <c r="B171" t="inlineStr">
        <is>
          <t>Peter Soguero</t>
        </is>
      </c>
      <c r="C171" t="n">
        <v>2024</v>
      </c>
      <c r="D171" t="n">
        <v>9</v>
      </c>
      <c r="E171" t="n">
        <v>30</v>
      </c>
    </row>
    <row r="172">
      <c r="A172" t="n">
        <v>9</v>
      </c>
      <c r="B172" t="inlineStr">
        <is>
          <t>Peter Soguero</t>
        </is>
      </c>
      <c r="C172" t="n">
        <v>2024</v>
      </c>
      <c r="D172" t="n">
        <v>9</v>
      </c>
      <c r="E172" t="n">
        <v>1.85</v>
      </c>
    </row>
    <row r="173">
      <c r="A173" t="n">
        <v>10</v>
      </c>
      <c r="B173" t="inlineStr">
        <is>
          <t>Peter Soguero</t>
        </is>
      </c>
      <c r="C173" t="n">
        <v>2024</v>
      </c>
      <c r="D173" t="n">
        <v>9</v>
      </c>
      <c r="E173" t="n">
        <v>9</v>
      </c>
    </row>
    <row r="174">
      <c r="A174" t="n">
        <v>11</v>
      </c>
      <c r="B174" t="inlineStr">
        <is>
          <t>Peter Soguero</t>
        </is>
      </c>
      <c r="C174" t="n">
        <v>2024</v>
      </c>
      <c r="D174" t="n">
        <v>9</v>
      </c>
      <c r="E174" t="n">
        <v>3</v>
      </c>
    </row>
    <row r="175">
      <c r="A175" t="n">
        <v>12</v>
      </c>
      <c r="B175" t="inlineStr">
        <is>
          <t>Peter Soguero</t>
        </is>
      </c>
      <c r="C175" t="n">
        <v>2024</v>
      </c>
      <c r="D175" t="n">
        <v>9</v>
      </c>
      <c r="E175" t="n">
        <v>14</v>
      </c>
    </row>
    <row r="176">
      <c r="A176" t="n">
        <v>13</v>
      </c>
      <c r="B176" t="inlineStr">
        <is>
          <t>Peter Soguero</t>
        </is>
      </c>
      <c r="C176" t="n">
        <v>2024</v>
      </c>
      <c r="D176" t="n">
        <v>9</v>
      </c>
      <c r="E176" t="n">
        <v>74</v>
      </c>
    </row>
    <row r="177">
      <c r="A177" t="n">
        <v>14</v>
      </c>
      <c r="B177" t="inlineStr">
        <is>
          <t>Peter Soguero</t>
        </is>
      </c>
      <c r="C177" t="n">
        <v>2024</v>
      </c>
      <c r="D177" t="n">
        <v>9</v>
      </c>
      <c r="E177" t="n">
        <v>10</v>
      </c>
    </row>
    <row r="178">
      <c r="A178" t="n">
        <v>15</v>
      </c>
      <c r="B178" t="inlineStr">
        <is>
          <t>Peter Soguero</t>
        </is>
      </c>
      <c r="C178" t="n">
        <v>2024</v>
      </c>
      <c r="D178" t="n">
        <v>9</v>
      </c>
      <c r="E178" t="n">
        <v>43</v>
      </c>
    </row>
    <row r="179">
      <c r="A179" t="n">
        <v>16</v>
      </c>
      <c r="B179" t="inlineStr">
        <is>
          <t>Peter Soguero</t>
        </is>
      </c>
      <c r="C179" t="n">
        <v>2024</v>
      </c>
      <c r="D179" t="n">
        <v>9</v>
      </c>
      <c r="E179" t="n">
        <v>2</v>
      </c>
    </row>
    <row r="180">
      <c r="A180" t="n">
        <v>17</v>
      </c>
      <c r="B180" t="inlineStr">
        <is>
          <t>Peter Soguero</t>
        </is>
      </c>
      <c r="C180" t="n">
        <v>2024</v>
      </c>
      <c r="D180" t="n">
        <v>9</v>
      </c>
      <c r="E180" t="n">
        <v>459</v>
      </c>
    </row>
    <row r="181">
      <c r="A181" t="n">
        <v>18</v>
      </c>
      <c r="B181" t="inlineStr">
        <is>
          <t>Peter Soguero</t>
        </is>
      </c>
      <c r="C181" t="n">
        <v>2024</v>
      </c>
      <c r="D181" t="n">
        <v>9</v>
      </c>
      <c r="E181" t="n">
        <v>203</v>
      </c>
    </row>
    <row r="182">
      <c r="A182" t="n">
        <v>19</v>
      </c>
      <c r="B182" t="inlineStr">
        <is>
          <t>Peter Soguero</t>
        </is>
      </c>
      <c r="C182" t="n">
        <v>2024</v>
      </c>
      <c r="D182" t="n">
        <v>9</v>
      </c>
      <c r="E182" t="n">
        <v>46</v>
      </c>
    </row>
    <row r="183">
      <c r="A183" t="n">
        <v>20</v>
      </c>
      <c r="B183" t="inlineStr">
        <is>
          <t>Peter Soguero</t>
        </is>
      </c>
      <c r="C183" t="n">
        <v>2024</v>
      </c>
      <c r="D183" t="n">
        <v>9</v>
      </c>
      <c r="E183" t="n">
        <v>108</v>
      </c>
    </row>
    <row r="184">
      <c r="A184" t="n">
        <v>21</v>
      </c>
      <c r="B184" t="inlineStr">
        <is>
          <t>Peter Soguero</t>
        </is>
      </c>
      <c r="C184" t="n">
        <v>2024</v>
      </c>
      <c r="D184" t="n">
        <v>9</v>
      </c>
      <c r="E184" t="n">
        <v>49</v>
      </c>
    </row>
    <row r="185">
      <c r="A185" t="n">
        <v>22</v>
      </c>
      <c r="B185" t="inlineStr">
        <is>
          <t>Peter Soguero</t>
        </is>
      </c>
      <c r="C185" t="n">
        <v>2024</v>
      </c>
      <c r="D185" t="n">
        <v>9</v>
      </c>
      <c r="E185" t="n">
        <v>0.226601</v>
      </c>
    </row>
    <row r="186">
      <c r="A186" t="n">
        <v>23</v>
      </c>
      <c r="B186" t="inlineStr">
        <is>
          <t>Peter Soguero</t>
        </is>
      </c>
      <c r="C186" t="n">
        <v>2024</v>
      </c>
      <c r="D186" t="n">
        <v>9</v>
      </c>
      <c r="E186" t="n">
        <v>0.53202</v>
      </c>
    </row>
    <row r="187">
      <c r="A187" t="n">
        <v>24</v>
      </c>
      <c r="B187" t="inlineStr">
        <is>
          <t>Peter Soguero</t>
        </is>
      </c>
      <c r="C187" t="n">
        <v>2024</v>
      </c>
      <c r="D187" t="n">
        <v>9</v>
      </c>
      <c r="E187" t="n">
        <v>0.241379</v>
      </c>
    </row>
    <row r="188">
      <c r="A188" t="n">
        <v>25</v>
      </c>
      <c r="B188" t="inlineStr">
        <is>
          <t>Peter Soguero</t>
        </is>
      </c>
      <c r="C188" t="n">
        <v>2024</v>
      </c>
      <c r="D188" t="n">
        <v>9</v>
      </c>
      <c r="E188" t="n">
        <v>68</v>
      </c>
      <c r="F188" t="inlineStr">
        <is>
          <t>Customer Service</t>
        </is>
      </c>
    </row>
    <row r="189">
      <c r="A189" t="n">
        <v>26</v>
      </c>
      <c r="B189" t="inlineStr">
        <is>
          <t>Peter Soguero</t>
        </is>
      </c>
      <c r="C189" t="n">
        <v>2024</v>
      </c>
      <c r="D189" t="n">
        <v>9</v>
      </c>
      <c r="E189" t="n">
        <v>58</v>
      </c>
      <c r="F189" t="inlineStr">
        <is>
          <t>Facilities</t>
        </is>
      </c>
    </row>
    <row r="190">
      <c r="A190" t="n">
        <v>27</v>
      </c>
      <c r="B190" t="inlineStr">
        <is>
          <t>Peter Soguero</t>
        </is>
      </c>
      <c r="C190" t="n">
        <v>2024</v>
      </c>
      <c r="D190" t="n">
        <v>9</v>
      </c>
      <c r="E190" t="n">
        <v>46</v>
      </c>
      <c r="F190" t="inlineStr">
        <is>
          <t>Food</t>
        </is>
      </c>
    </row>
    <row r="191">
      <c r="A191" t="n">
        <v>28</v>
      </c>
      <c r="B191" t="inlineStr">
        <is>
          <t>Peter Soguero</t>
        </is>
      </c>
      <c r="C191" t="n">
        <v>2024</v>
      </c>
      <c r="D191" t="n">
        <v>9</v>
      </c>
      <c r="E191" t="n">
        <v>77</v>
      </c>
    </row>
    <row r="192">
      <c r="A192" t="n">
        <v>29</v>
      </c>
      <c r="B192" t="inlineStr">
        <is>
          <t>Peter Soguero</t>
        </is>
      </c>
      <c r="C192" t="n">
        <v>2024</v>
      </c>
      <c r="D192" t="n">
        <v>9</v>
      </c>
      <c r="E192" t="n">
        <v>0.85</v>
      </c>
    </row>
    <row r="193">
      <c r="A193" t="n">
        <v>30</v>
      </c>
      <c r="B193" t="inlineStr">
        <is>
          <t>Peter Soguero</t>
        </is>
      </c>
      <c r="C193" t="n">
        <v>2024</v>
      </c>
      <c r="D193" t="n">
        <v>9</v>
      </c>
      <c r="E193" t="n">
        <v>0</v>
      </c>
    </row>
    <row r="194">
      <c r="A194" t="n">
        <v>31</v>
      </c>
      <c r="B194" t="inlineStr">
        <is>
          <t>Peter Soguero</t>
        </is>
      </c>
      <c r="C194" t="n">
        <v>2024</v>
      </c>
      <c r="D194" t="n">
        <v>9</v>
      </c>
      <c r="E194" t="n">
        <v>0</v>
      </c>
    </row>
    <row r="195">
      <c r="A195" t="n">
        <v>32</v>
      </c>
      <c r="B195" t="inlineStr">
        <is>
          <t>Peter Soguero</t>
        </is>
      </c>
      <c r="C195" t="n">
        <v>2024</v>
      </c>
      <c r="D195" t="n">
        <v>9</v>
      </c>
      <c r="E195" t="n">
        <v>0</v>
      </c>
    </row>
    <row r="196">
      <c r="A196" t="n">
        <v>33</v>
      </c>
      <c r="B196" t="inlineStr">
        <is>
          <t>Peter Soguero</t>
        </is>
      </c>
      <c r="C196" t="n">
        <v>2024</v>
      </c>
      <c r="D196" t="n">
        <v>9</v>
      </c>
      <c r="E196" t="n">
        <v>0</v>
      </c>
    </row>
    <row r="197">
      <c r="A197" t="n">
        <v>34</v>
      </c>
      <c r="B197" t="inlineStr">
        <is>
          <t>Peter Soguero</t>
        </is>
      </c>
      <c r="C197" t="n">
        <v>2024</v>
      </c>
      <c r="D197" t="n">
        <v>9</v>
      </c>
      <c r="E197" t="n">
        <v>0</v>
      </c>
    </row>
    <row r="198">
      <c r="A198" t="n">
        <v>35</v>
      </c>
      <c r="B198" t="inlineStr">
        <is>
          <t>Peter Soguero</t>
        </is>
      </c>
      <c r="C198" t="n">
        <v>2024</v>
      </c>
      <c r="D198" t="n">
        <v>9</v>
      </c>
      <c r="E198" t="n">
        <v>0</v>
      </c>
    </row>
    <row r="199">
      <c r="A199" t="n">
        <v>36</v>
      </c>
      <c r="B199" t="inlineStr">
        <is>
          <t>Peter Soguero</t>
        </is>
      </c>
      <c r="C199" t="n">
        <v>2024</v>
      </c>
      <c r="D199" t="n">
        <v>9</v>
      </c>
      <c r="E199" t="n">
        <v>0</v>
      </c>
    </row>
    <row r="200">
      <c r="A200" t="n">
        <v>37</v>
      </c>
      <c r="B200" t="inlineStr">
        <is>
          <t>Peter Soguero</t>
        </is>
      </c>
      <c r="C200" t="n">
        <v>2024</v>
      </c>
      <c r="D200" t="n">
        <v>9</v>
      </c>
      <c r="E200" t="n">
        <v>0</v>
      </c>
    </row>
    <row r="201">
      <c r="A201" t="n">
        <v>38</v>
      </c>
      <c r="B201" t="inlineStr">
        <is>
          <t>Peter Soguero</t>
        </is>
      </c>
      <c r="C201" t="n">
        <v>2024</v>
      </c>
      <c r="D201" t="n">
        <v>9</v>
      </c>
      <c r="E201" t="n">
        <v>0</v>
      </c>
    </row>
    <row r="202">
      <c r="A202" t="n">
        <v>39</v>
      </c>
      <c r="B202" t="inlineStr">
        <is>
          <t>Peter Soguero</t>
        </is>
      </c>
      <c r="C202" t="n">
        <v>2024</v>
      </c>
      <c r="D202" t="n">
        <v>9</v>
      </c>
      <c r="E202" t="n">
        <v>0</v>
      </c>
    </row>
    <row r="203">
      <c r="A203" t="n">
        <v>40</v>
      </c>
      <c r="B203" t="inlineStr">
        <is>
          <t>Peter Soguero</t>
        </is>
      </c>
      <c r="C203" t="n">
        <v>2024</v>
      </c>
      <c r="D203" t="n">
        <v>9</v>
      </c>
      <c r="E203" t="n">
        <v>0</v>
      </c>
    </row>
    <row r="204">
      <c r="A204" t="n">
        <v>41</v>
      </c>
      <c r="B204" t="inlineStr">
        <is>
          <t>Peter Soguero</t>
        </is>
      </c>
      <c r="C204" t="n">
        <v>2024</v>
      </c>
      <c r="D204" t="n">
        <v>9</v>
      </c>
      <c r="E204" t="n">
        <v>0</v>
      </c>
    </row>
    <row r="205">
      <c r="A205" t="n">
        <v>42</v>
      </c>
      <c r="B205" t="inlineStr">
        <is>
          <t>Peter Soguero</t>
        </is>
      </c>
      <c r="C205" t="n">
        <v>2024</v>
      </c>
      <c r="D205" t="n">
        <v>9</v>
      </c>
      <c r="E205" t="n">
        <v>0</v>
      </c>
    </row>
    <row r="206">
      <c r="A206" t="n">
        <v>43</v>
      </c>
      <c r="B206" t="inlineStr">
        <is>
          <t>Peter Soguero</t>
        </is>
      </c>
      <c r="C206" t="n">
        <v>2024</v>
      </c>
      <c r="D206" t="n">
        <v>9</v>
      </c>
      <c r="E206" t="n">
        <v>0</v>
      </c>
    </row>
    <row r="207">
      <c r="A207" t="n">
        <v>44</v>
      </c>
      <c r="B207" t="inlineStr">
        <is>
          <t>Peter Soguero</t>
        </is>
      </c>
      <c r="C207" t="n">
        <v>2024</v>
      </c>
      <c r="D207" t="n">
        <v>9</v>
      </c>
      <c r="E207" t="n">
        <v>0</v>
      </c>
    </row>
    <row r="208">
      <c r="A208" t="n">
        <v>45</v>
      </c>
      <c r="B208" t="inlineStr">
        <is>
          <t>Peter Soguero</t>
        </is>
      </c>
      <c r="C208" t="n">
        <v>2024</v>
      </c>
      <c r="D208" t="n">
        <v>9</v>
      </c>
      <c r="E208" t="n">
        <v>0</v>
      </c>
    </row>
    <row r="209">
      <c r="A209" t="n">
        <v>46</v>
      </c>
      <c r="B209" t="inlineStr">
        <is>
          <t>Peter Soguero</t>
        </is>
      </c>
      <c r="C209" t="n">
        <v>2024</v>
      </c>
      <c r="D209" t="n">
        <v>9</v>
      </c>
      <c r="E209" t="n">
        <v>0</v>
      </c>
    </row>
    <row r="210">
      <c r="A210" t="n">
        <v>47</v>
      </c>
      <c r="B210" t="inlineStr">
        <is>
          <t>Peter Soguero</t>
        </is>
      </c>
      <c r="C210" t="n">
        <v>2024</v>
      </c>
      <c r="D210" t="n">
        <v>9</v>
      </c>
      <c r="E210" t="n">
        <v>0</v>
      </c>
    </row>
    <row r="211">
      <c r="A211" t="n">
        <v>48</v>
      </c>
      <c r="B211" t="inlineStr">
        <is>
          <t>Peter Soguero</t>
        </is>
      </c>
      <c r="C211" t="n">
        <v>2024</v>
      </c>
      <c r="D211" t="n">
        <v>9</v>
      </c>
      <c r="E211" t="n">
        <v>0</v>
      </c>
    </row>
    <row r="212">
      <c r="A212" t="n">
        <v>49</v>
      </c>
      <c r="B212" t="inlineStr">
        <is>
          <t>Peter Soguero</t>
        </is>
      </c>
      <c r="C212" t="n">
        <v>2024</v>
      </c>
      <c r="D212" t="n">
        <v>9</v>
      </c>
      <c r="E212" t="n">
        <v>0</v>
      </c>
    </row>
    <row r="213">
      <c r="A213" t="n">
        <v>50</v>
      </c>
      <c r="B213" t="inlineStr">
        <is>
          <t>Peter Soguero</t>
        </is>
      </c>
      <c r="C213" t="n">
        <v>2024</v>
      </c>
      <c r="D213" t="n">
        <v>9</v>
      </c>
      <c r="E213" t="n">
        <v>0</v>
      </c>
    </row>
    <row r="214">
      <c r="A214" t="n">
        <v>51</v>
      </c>
      <c r="B214" t="inlineStr">
        <is>
          <t>Peter Soguero</t>
        </is>
      </c>
      <c r="C214" t="n">
        <v>2024</v>
      </c>
      <c r="D214" t="n">
        <v>9</v>
      </c>
      <c r="E214" t="n">
        <v>0</v>
      </c>
    </row>
    <row r="215">
      <c r="A215" t="n">
        <v>52</v>
      </c>
      <c r="B215" t="inlineStr">
        <is>
          <t>Peter Soguero</t>
        </is>
      </c>
      <c r="C215" t="n">
        <v>2024</v>
      </c>
      <c r="D215" t="n">
        <v>9</v>
      </c>
      <c r="E215" t="n">
        <v>0</v>
      </c>
    </row>
    <row r="216">
      <c r="A216" t="n">
        <v>53</v>
      </c>
      <c r="B216" t="inlineStr">
        <is>
          <t>Peter Soguero</t>
        </is>
      </c>
      <c r="C216" t="n">
        <v>2024</v>
      </c>
      <c r="D216" t="n">
        <v>9</v>
      </c>
      <c r="E216" t="n">
        <v>0</v>
      </c>
    </row>
    <row r="217">
      <c r="A217" t="n">
        <v>54</v>
      </c>
      <c r="B217" t="inlineStr">
        <is>
          <t>Peter Soguero</t>
        </is>
      </c>
      <c r="C217" t="n">
        <v>2024</v>
      </c>
      <c r="D217" t="n">
        <v>9</v>
      </c>
      <c r="E217" t="n">
        <v>0</v>
      </c>
    </row>
    <row r="218">
      <c r="A218" t="n">
        <v>1</v>
      </c>
      <c r="B218" t="inlineStr">
        <is>
          <t>Rick Russo</t>
        </is>
      </c>
      <c r="C218" t="n">
        <v>2024</v>
      </c>
      <c r="D218" t="n">
        <v>9</v>
      </c>
      <c r="E218" t="n">
        <v>47</v>
      </c>
    </row>
    <row r="219">
      <c r="A219" t="n">
        <v>2</v>
      </c>
      <c r="B219" t="inlineStr">
        <is>
          <t>Rick Russo</t>
        </is>
      </c>
      <c r="C219" t="n">
        <v>2024</v>
      </c>
      <c r="D219" t="n">
        <v>9</v>
      </c>
      <c r="E219" t="n">
        <v>47</v>
      </c>
    </row>
    <row r="220">
      <c r="A220" t="n">
        <v>3</v>
      </c>
      <c r="B220" t="inlineStr">
        <is>
          <t>Rick Russo</t>
        </is>
      </c>
      <c r="C220" t="n">
        <v>2024</v>
      </c>
      <c r="D220" t="n">
        <v>9</v>
      </c>
      <c r="E220" t="n">
        <v>97.38</v>
      </c>
    </row>
    <row r="221">
      <c r="A221" t="n">
        <v>4</v>
      </c>
      <c r="B221" t="inlineStr">
        <is>
          <t>Rick Russo</t>
        </is>
      </c>
      <c r="C221" t="n">
        <v>2024</v>
      </c>
      <c r="D221" t="n">
        <v>9</v>
      </c>
      <c r="E221" t="n">
        <v>0</v>
      </c>
    </row>
    <row r="222">
      <c r="A222" t="n">
        <v>5</v>
      </c>
      <c r="B222" t="inlineStr">
        <is>
          <t>Rick Russo</t>
        </is>
      </c>
      <c r="C222" t="n">
        <v>2024</v>
      </c>
      <c r="D222" t="n">
        <v>9</v>
      </c>
      <c r="E222" t="n">
        <v>0</v>
      </c>
    </row>
    <row r="223">
      <c r="A223" t="n">
        <v>6</v>
      </c>
      <c r="B223" t="inlineStr">
        <is>
          <t>Rick Russo</t>
        </is>
      </c>
      <c r="C223" t="n">
        <v>2024</v>
      </c>
      <c r="D223" t="n">
        <v>9</v>
      </c>
      <c r="E223" t="n">
        <v>141</v>
      </c>
    </row>
    <row r="224">
      <c r="A224" t="n">
        <v>7</v>
      </c>
      <c r="B224" t="inlineStr">
        <is>
          <t>Rick Russo</t>
        </is>
      </c>
      <c r="C224" t="n">
        <v>2024</v>
      </c>
      <c r="D224" t="n">
        <v>9</v>
      </c>
      <c r="E224" t="n">
        <v>1.34</v>
      </c>
    </row>
    <row r="225">
      <c r="A225" t="n">
        <v>8</v>
      </c>
      <c r="B225" t="inlineStr">
        <is>
          <t>Rick Russo</t>
        </is>
      </c>
      <c r="C225" t="n">
        <v>2024</v>
      </c>
      <c r="D225" t="n">
        <v>9</v>
      </c>
      <c r="E225" t="n">
        <v>0</v>
      </c>
    </row>
    <row r="226">
      <c r="A226" t="n">
        <v>9</v>
      </c>
      <c r="B226" t="inlineStr">
        <is>
          <t>Rick Russo</t>
        </is>
      </c>
      <c r="C226" t="n">
        <v>2024</v>
      </c>
      <c r="D226" t="n">
        <v>9</v>
      </c>
      <c r="E226" t="n">
        <v>0</v>
      </c>
    </row>
    <row r="227">
      <c r="A227" t="n">
        <v>10</v>
      </c>
      <c r="B227" t="inlineStr">
        <is>
          <t>Rick Russo</t>
        </is>
      </c>
      <c r="C227" t="n">
        <v>2024</v>
      </c>
      <c r="D227" t="n">
        <v>9</v>
      </c>
      <c r="E227" t="n">
        <v>0</v>
      </c>
    </row>
    <row r="228">
      <c r="A228" t="n">
        <v>11</v>
      </c>
      <c r="B228" t="inlineStr">
        <is>
          <t>Rick Russo</t>
        </is>
      </c>
      <c r="C228" t="n">
        <v>2024</v>
      </c>
      <c r="D228" t="n">
        <v>9</v>
      </c>
      <c r="E228" t="n">
        <v>0</v>
      </c>
    </row>
    <row r="229">
      <c r="A229" t="n">
        <v>12</v>
      </c>
      <c r="B229" t="inlineStr">
        <is>
          <t>Rick Russo</t>
        </is>
      </c>
      <c r="C229" t="n">
        <v>2024</v>
      </c>
      <c r="D229" t="n">
        <v>9</v>
      </c>
      <c r="E229" t="n">
        <v>0</v>
      </c>
    </row>
    <row r="230">
      <c r="A230" t="n">
        <v>13</v>
      </c>
      <c r="B230" t="inlineStr">
        <is>
          <t>Rick Russo</t>
        </is>
      </c>
      <c r="C230" t="n">
        <v>2024</v>
      </c>
      <c r="D230" t="n">
        <v>9</v>
      </c>
      <c r="E230" t="n">
        <v>89</v>
      </c>
    </row>
    <row r="231">
      <c r="A231" t="n">
        <v>14</v>
      </c>
      <c r="B231" t="inlineStr">
        <is>
          <t>Rick Russo</t>
        </is>
      </c>
      <c r="C231" t="n">
        <v>2024</v>
      </c>
      <c r="D231" t="n">
        <v>9</v>
      </c>
      <c r="E231" t="n">
        <v>23</v>
      </c>
    </row>
    <row r="232">
      <c r="A232" t="n">
        <v>15</v>
      </c>
      <c r="B232" t="inlineStr">
        <is>
          <t>Rick Russo</t>
        </is>
      </c>
      <c r="C232" t="n">
        <v>2024</v>
      </c>
      <c r="D232" t="n">
        <v>9</v>
      </c>
      <c r="E232" t="n">
        <v>40</v>
      </c>
    </row>
    <row r="233">
      <c r="A233" t="n">
        <v>16</v>
      </c>
      <c r="B233" t="inlineStr">
        <is>
          <t>Rick Russo</t>
        </is>
      </c>
      <c r="C233" t="n">
        <v>2024</v>
      </c>
      <c r="D233" t="n">
        <v>9</v>
      </c>
      <c r="E233" t="n">
        <v>11</v>
      </c>
    </row>
    <row r="234">
      <c r="A234" t="n">
        <v>17</v>
      </c>
      <c r="B234" t="inlineStr">
        <is>
          <t>Rick Russo</t>
        </is>
      </c>
      <c r="C234" t="n">
        <v>2024</v>
      </c>
      <c r="D234" t="n">
        <v>9</v>
      </c>
      <c r="E234" t="n">
        <v>1180</v>
      </c>
    </row>
    <row r="235">
      <c r="A235" t="n">
        <v>18</v>
      </c>
      <c r="B235" t="inlineStr">
        <is>
          <t>Rick Russo</t>
        </is>
      </c>
      <c r="C235" t="n">
        <v>2024</v>
      </c>
      <c r="D235" t="n">
        <v>9</v>
      </c>
      <c r="E235" t="n">
        <v>819</v>
      </c>
    </row>
    <row r="236">
      <c r="A236" t="n">
        <v>19</v>
      </c>
      <c r="B236" t="inlineStr">
        <is>
          <t>Rick Russo</t>
        </is>
      </c>
      <c r="C236" t="n">
        <v>2024</v>
      </c>
      <c r="D236" t="n">
        <v>9</v>
      </c>
      <c r="E236" t="n">
        <v>106</v>
      </c>
    </row>
    <row r="237">
      <c r="A237" t="n">
        <v>20</v>
      </c>
      <c r="B237" t="inlineStr">
        <is>
          <t>Rick Russo</t>
        </is>
      </c>
      <c r="C237" t="n">
        <v>2024</v>
      </c>
      <c r="D237" t="n">
        <v>9</v>
      </c>
      <c r="E237" t="n">
        <v>588</v>
      </c>
    </row>
    <row r="238">
      <c r="A238" t="n">
        <v>21</v>
      </c>
      <c r="B238" t="inlineStr">
        <is>
          <t>Rick Russo</t>
        </is>
      </c>
      <c r="C238" t="n">
        <v>2024</v>
      </c>
      <c r="D238" t="n">
        <v>9</v>
      </c>
      <c r="E238" t="n">
        <v>125</v>
      </c>
    </row>
    <row r="239">
      <c r="A239" t="n">
        <v>22</v>
      </c>
      <c r="B239" t="inlineStr">
        <is>
          <t>Rick Russo</t>
        </is>
      </c>
      <c r="C239" t="n">
        <v>2024</v>
      </c>
      <c r="D239" t="n">
        <v>9</v>
      </c>
      <c r="E239" t="n">
        <v>0.129426</v>
      </c>
    </row>
    <row r="240">
      <c r="A240" t="n">
        <v>23</v>
      </c>
      <c r="B240" t="inlineStr">
        <is>
          <t>Rick Russo</t>
        </is>
      </c>
      <c r="C240" t="n">
        <v>2024</v>
      </c>
      <c r="D240" t="n">
        <v>9</v>
      </c>
      <c r="E240" t="n">
        <v>0.7179489999999999</v>
      </c>
    </row>
    <row r="241">
      <c r="A241" t="n">
        <v>24</v>
      </c>
      <c r="B241" t="inlineStr">
        <is>
          <t>Rick Russo</t>
        </is>
      </c>
      <c r="C241" t="n">
        <v>2024</v>
      </c>
      <c r="D241" t="n">
        <v>9</v>
      </c>
      <c r="E241" t="n">
        <v>0.152625</v>
      </c>
    </row>
    <row r="242">
      <c r="A242" t="n">
        <v>25</v>
      </c>
      <c r="B242" t="inlineStr">
        <is>
          <t>Rick Russo</t>
        </is>
      </c>
      <c r="C242" t="n">
        <v>2024</v>
      </c>
      <c r="D242" t="n">
        <v>9</v>
      </c>
      <c r="E242" t="n">
        <v>410</v>
      </c>
      <c r="F242" t="inlineStr">
        <is>
          <t>Order Accuracy</t>
        </is>
      </c>
    </row>
    <row r="243">
      <c r="A243" t="n">
        <v>26</v>
      </c>
      <c r="B243" t="inlineStr">
        <is>
          <t>Rick Russo</t>
        </is>
      </c>
      <c r="C243" t="n">
        <v>2024</v>
      </c>
      <c r="D243" t="n">
        <v>9</v>
      </c>
      <c r="E243" t="n">
        <v>261</v>
      </c>
      <c r="F243" t="inlineStr">
        <is>
          <t>Customer Service</t>
        </is>
      </c>
    </row>
    <row r="244">
      <c r="A244" t="n">
        <v>27</v>
      </c>
      <c r="B244" t="inlineStr">
        <is>
          <t>Rick Russo</t>
        </is>
      </c>
      <c r="C244" t="n">
        <v>2024</v>
      </c>
      <c r="D244" t="n">
        <v>9</v>
      </c>
      <c r="E244" t="n">
        <v>229</v>
      </c>
      <c r="F244" t="inlineStr">
        <is>
          <t>Food</t>
        </is>
      </c>
    </row>
    <row r="245">
      <c r="A245" t="n">
        <v>28</v>
      </c>
      <c r="B245" t="inlineStr">
        <is>
          <t>Rick Russo</t>
        </is>
      </c>
      <c r="C245" t="n">
        <v>2024</v>
      </c>
      <c r="D245" t="n">
        <v>9</v>
      </c>
      <c r="E245" t="n">
        <v>65</v>
      </c>
    </row>
    <row r="246">
      <c r="A246" t="n">
        <v>29</v>
      </c>
      <c r="B246" t="inlineStr">
        <is>
          <t>Rick Russo</t>
        </is>
      </c>
      <c r="C246" t="n">
        <v>2024</v>
      </c>
      <c r="D246" t="n">
        <v>9</v>
      </c>
      <c r="E246" t="n">
        <v>0.65</v>
      </c>
    </row>
    <row r="247">
      <c r="A247" t="n">
        <v>30</v>
      </c>
      <c r="B247" t="inlineStr">
        <is>
          <t>Rick Russo</t>
        </is>
      </c>
      <c r="C247" t="n">
        <v>2024</v>
      </c>
      <c r="D247" t="n">
        <v>9</v>
      </c>
      <c r="E247" t="n">
        <v>0</v>
      </c>
    </row>
    <row r="248">
      <c r="A248" t="n">
        <v>31</v>
      </c>
      <c r="B248" t="inlineStr">
        <is>
          <t>Rick Russo</t>
        </is>
      </c>
      <c r="C248" t="n">
        <v>2024</v>
      </c>
      <c r="D248" t="n">
        <v>9</v>
      </c>
      <c r="E248" t="n">
        <v>0</v>
      </c>
    </row>
    <row r="249">
      <c r="A249" t="n">
        <v>32</v>
      </c>
      <c r="B249" t="inlineStr">
        <is>
          <t>Rick Russo</t>
        </is>
      </c>
      <c r="C249" t="n">
        <v>2024</v>
      </c>
      <c r="D249" t="n">
        <v>9</v>
      </c>
      <c r="E249" t="n">
        <v>0</v>
      </c>
    </row>
    <row r="250">
      <c r="A250" t="n">
        <v>33</v>
      </c>
      <c r="B250" t="inlineStr">
        <is>
          <t>Rick Russo</t>
        </is>
      </c>
      <c r="C250" t="n">
        <v>2024</v>
      </c>
      <c r="D250" t="n">
        <v>9</v>
      </c>
      <c r="E250" t="n">
        <v>0</v>
      </c>
    </row>
    <row r="251">
      <c r="A251" t="n">
        <v>34</v>
      </c>
      <c r="B251" t="inlineStr">
        <is>
          <t>Rick Russo</t>
        </is>
      </c>
      <c r="C251" t="n">
        <v>2024</v>
      </c>
      <c r="D251" t="n">
        <v>9</v>
      </c>
      <c r="E251" t="n">
        <v>0</v>
      </c>
    </row>
    <row r="252">
      <c r="A252" t="n">
        <v>35</v>
      </c>
      <c r="B252" t="inlineStr">
        <is>
          <t>Rick Russo</t>
        </is>
      </c>
      <c r="C252" t="n">
        <v>2024</v>
      </c>
      <c r="D252" t="n">
        <v>9</v>
      </c>
      <c r="E252" t="n">
        <v>0</v>
      </c>
    </row>
    <row r="253">
      <c r="A253" t="n">
        <v>36</v>
      </c>
      <c r="B253" t="inlineStr">
        <is>
          <t>Rick Russo</t>
        </is>
      </c>
      <c r="C253" t="n">
        <v>2024</v>
      </c>
      <c r="D253" t="n">
        <v>9</v>
      </c>
      <c r="E253" t="n">
        <v>0</v>
      </c>
    </row>
    <row r="254">
      <c r="A254" t="n">
        <v>37</v>
      </c>
      <c r="B254" t="inlineStr">
        <is>
          <t>Rick Russo</t>
        </is>
      </c>
      <c r="C254" t="n">
        <v>2024</v>
      </c>
      <c r="D254" t="n">
        <v>9</v>
      </c>
      <c r="E254" t="n">
        <v>0</v>
      </c>
    </row>
    <row r="255">
      <c r="A255" t="n">
        <v>38</v>
      </c>
      <c r="B255" t="inlineStr">
        <is>
          <t>Rick Russo</t>
        </is>
      </c>
      <c r="C255" t="n">
        <v>2024</v>
      </c>
      <c r="D255" t="n">
        <v>9</v>
      </c>
      <c r="E255" t="n">
        <v>0</v>
      </c>
    </row>
    <row r="256">
      <c r="A256" t="n">
        <v>39</v>
      </c>
      <c r="B256" t="inlineStr">
        <is>
          <t>Rick Russo</t>
        </is>
      </c>
      <c r="C256" t="n">
        <v>2024</v>
      </c>
      <c r="D256" t="n">
        <v>9</v>
      </c>
      <c r="E256" t="n">
        <v>0</v>
      </c>
    </row>
    <row r="257">
      <c r="A257" t="n">
        <v>40</v>
      </c>
      <c r="B257" t="inlineStr">
        <is>
          <t>Rick Russo</t>
        </is>
      </c>
      <c r="C257" t="n">
        <v>2024</v>
      </c>
      <c r="D257" t="n">
        <v>9</v>
      </c>
      <c r="E257" t="n">
        <v>0</v>
      </c>
    </row>
    <row r="258">
      <c r="A258" t="n">
        <v>41</v>
      </c>
      <c r="B258" t="inlineStr">
        <is>
          <t>Rick Russo</t>
        </is>
      </c>
      <c r="C258" t="n">
        <v>2024</v>
      </c>
      <c r="D258" t="n">
        <v>9</v>
      </c>
      <c r="E258" t="n">
        <v>0</v>
      </c>
    </row>
    <row r="259">
      <c r="A259" t="n">
        <v>42</v>
      </c>
      <c r="B259" t="inlineStr">
        <is>
          <t>Rick Russo</t>
        </is>
      </c>
      <c r="C259" t="n">
        <v>2024</v>
      </c>
      <c r="D259" t="n">
        <v>9</v>
      </c>
      <c r="E259" t="n">
        <v>0</v>
      </c>
    </row>
    <row r="260">
      <c r="A260" t="n">
        <v>43</v>
      </c>
      <c r="B260" t="inlineStr">
        <is>
          <t>Rick Russo</t>
        </is>
      </c>
      <c r="C260" t="n">
        <v>2024</v>
      </c>
      <c r="D260" t="n">
        <v>9</v>
      </c>
      <c r="E260" t="n">
        <v>0</v>
      </c>
    </row>
    <row r="261">
      <c r="A261" t="n">
        <v>44</v>
      </c>
      <c r="B261" t="inlineStr">
        <is>
          <t>Rick Russo</t>
        </is>
      </c>
      <c r="C261" t="n">
        <v>2024</v>
      </c>
      <c r="D261" t="n">
        <v>9</v>
      </c>
      <c r="E261" t="n">
        <v>0</v>
      </c>
    </row>
    <row r="262">
      <c r="A262" t="n">
        <v>45</v>
      </c>
      <c r="B262" t="inlineStr">
        <is>
          <t>Rick Russo</t>
        </is>
      </c>
      <c r="C262" t="n">
        <v>2024</v>
      </c>
      <c r="D262" t="n">
        <v>9</v>
      </c>
      <c r="E262" t="n">
        <v>0</v>
      </c>
    </row>
    <row r="263">
      <c r="A263" t="n">
        <v>46</v>
      </c>
      <c r="B263" t="inlineStr">
        <is>
          <t>Rick Russo</t>
        </is>
      </c>
      <c r="C263" t="n">
        <v>2024</v>
      </c>
      <c r="D263" t="n">
        <v>9</v>
      </c>
      <c r="E263" t="n">
        <v>0</v>
      </c>
    </row>
    <row r="264">
      <c r="A264" t="n">
        <v>47</v>
      </c>
      <c r="B264" t="inlineStr">
        <is>
          <t>Rick Russo</t>
        </is>
      </c>
      <c r="C264" t="n">
        <v>2024</v>
      </c>
      <c r="D264" t="n">
        <v>9</v>
      </c>
      <c r="E264" t="n">
        <v>0</v>
      </c>
    </row>
    <row r="265">
      <c r="A265" t="n">
        <v>48</v>
      </c>
      <c r="B265" t="inlineStr">
        <is>
          <t>Rick Russo</t>
        </is>
      </c>
      <c r="C265" t="n">
        <v>2024</v>
      </c>
      <c r="D265" t="n">
        <v>9</v>
      </c>
      <c r="E265" t="n">
        <v>0</v>
      </c>
    </row>
    <row r="266">
      <c r="A266" t="n">
        <v>49</v>
      </c>
      <c r="B266" t="inlineStr">
        <is>
          <t>Rick Russo</t>
        </is>
      </c>
      <c r="C266" t="n">
        <v>2024</v>
      </c>
      <c r="D266" t="n">
        <v>9</v>
      </c>
      <c r="E266" t="n">
        <v>0</v>
      </c>
    </row>
    <row r="267">
      <c r="A267" t="n">
        <v>50</v>
      </c>
      <c r="B267" t="inlineStr">
        <is>
          <t>Rick Russo</t>
        </is>
      </c>
      <c r="C267" t="n">
        <v>2024</v>
      </c>
      <c r="D267" t="n">
        <v>9</v>
      </c>
      <c r="E267" t="n">
        <v>0</v>
      </c>
    </row>
    <row r="268">
      <c r="A268" t="n">
        <v>51</v>
      </c>
      <c r="B268" t="inlineStr">
        <is>
          <t>Rick Russo</t>
        </is>
      </c>
      <c r="C268" t="n">
        <v>2024</v>
      </c>
      <c r="D268" t="n">
        <v>9</v>
      </c>
      <c r="E268" t="n">
        <v>0</v>
      </c>
    </row>
    <row r="269">
      <c r="A269" t="n">
        <v>52</v>
      </c>
      <c r="B269" t="inlineStr">
        <is>
          <t>Rick Russo</t>
        </is>
      </c>
      <c r="C269" t="n">
        <v>2024</v>
      </c>
      <c r="D269" t="n">
        <v>9</v>
      </c>
      <c r="E269" t="n">
        <v>0</v>
      </c>
    </row>
    <row r="270">
      <c r="A270" t="n">
        <v>53</v>
      </c>
      <c r="B270" t="inlineStr">
        <is>
          <t>Rick Russo</t>
        </is>
      </c>
      <c r="C270" t="n">
        <v>2024</v>
      </c>
      <c r="D270" t="n">
        <v>9</v>
      </c>
      <c r="E270" t="n">
        <v>0</v>
      </c>
    </row>
    <row r="271">
      <c r="A271" t="n">
        <v>54</v>
      </c>
      <c r="B271" t="inlineStr">
        <is>
          <t>Rick Russo</t>
        </is>
      </c>
      <c r="C271" t="n">
        <v>2024</v>
      </c>
      <c r="D271" t="n">
        <v>9</v>
      </c>
      <c r="E271" t="n">
        <v>0</v>
      </c>
    </row>
    <row r="272">
      <c r="A272" t="n">
        <v>1</v>
      </c>
      <c r="B272" t="inlineStr">
        <is>
          <t>Sari Feltman</t>
        </is>
      </c>
      <c r="C272" t="n">
        <v>2024</v>
      </c>
      <c r="D272" t="n">
        <v>9</v>
      </c>
      <c r="E272" t="n">
        <v>46</v>
      </c>
    </row>
    <row r="273">
      <c r="A273" t="n">
        <v>2</v>
      </c>
      <c r="B273" t="inlineStr">
        <is>
          <t>Sari Feltman</t>
        </is>
      </c>
      <c r="C273" t="n">
        <v>2024</v>
      </c>
      <c r="D273" t="n">
        <v>9</v>
      </c>
      <c r="E273" t="n">
        <v>46</v>
      </c>
    </row>
    <row r="274">
      <c r="A274" t="n">
        <v>3</v>
      </c>
      <c r="B274" t="inlineStr">
        <is>
          <t>Sari Feltman</t>
        </is>
      </c>
      <c r="C274" t="n">
        <v>2024</v>
      </c>
      <c r="D274" t="n">
        <v>9</v>
      </c>
      <c r="E274" t="n">
        <v>96.86</v>
      </c>
    </row>
    <row r="275">
      <c r="A275" t="n">
        <v>4</v>
      </c>
      <c r="B275" t="inlineStr">
        <is>
          <t>Sari Feltman</t>
        </is>
      </c>
      <c r="C275" t="n">
        <v>2024</v>
      </c>
      <c r="D275" t="n">
        <v>9</v>
      </c>
      <c r="E275" t="n">
        <v>1</v>
      </c>
    </row>
    <row r="276">
      <c r="A276" t="n">
        <v>5</v>
      </c>
      <c r="B276" t="inlineStr">
        <is>
          <t>Sari Feltman</t>
        </is>
      </c>
      <c r="C276" t="n">
        <v>2024</v>
      </c>
      <c r="D276" t="n">
        <v>9</v>
      </c>
      <c r="E276" t="n">
        <v>0.02</v>
      </c>
    </row>
    <row r="277">
      <c r="A277" t="n">
        <v>6</v>
      </c>
      <c r="B277" t="inlineStr">
        <is>
          <t>Sari Feltman</t>
        </is>
      </c>
      <c r="C277" t="n">
        <v>2024</v>
      </c>
      <c r="D277" t="n">
        <v>9</v>
      </c>
      <c r="E277" t="n">
        <v>97</v>
      </c>
    </row>
    <row r="278">
      <c r="A278" t="n">
        <v>7</v>
      </c>
      <c r="B278" t="inlineStr">
        <is>
          <t>Sari Feltman</t>
        </is>
      </c>
      <c r="C278" t="n">
        <v>2024</v>
      </c>
      <c r="D278" t="n">
        <v>9</v>
      </c>
      <c r="E278" t="n">
        <v>3.95</v>
      </c>
    </row>
    <row r="279">
      <c r="A279" t="n">
        <v>8</v>
      </c>
      <c r="B279" t="inlineStr">
        <is>
          <t>Sari Feltman</t>
        </is>
      </c>
      <c r="C279" t="n">
        <v>2024</v>
      </c>
      <c r="D279" t="n">
        <v>9</v>
      </c>
      <c r="E279" t="n">
        <v>9</v>
      </c>
    </row>
    <row r="280">
      <c r="A280" t="n">
        <v>9</v>
      </c>
      <c r="B280" t="inlineStr">
        <is>
          <t>Sari Feltman</t>
        </is>
      </c>
      <c r="C280" t="n">
        <v>2024</v>
      </c>
      <c r="D280" t="n">
        <v>9</v>
      </c>
      <c r="E280" t="n">
        <v>10</v>
      </c>
    </row>
    <row r="281">
      <c r="A281" t="n">
        <v>10</v>
      </c>
      <c r="B281" t="inlineStr">
        <is>
          <t>Sari Feltman</t>
        </is>
      </c>
      <c r="C281" t="n">
        <v>2024</v>
      </c>
      <c r="D281" t="n">
        <v>9</v>
      </c>
      <c r="E281" t="n">
        <v>1</v>
      </c>
    </row>
    <row r="282">
      <c r="A282" t="n">
        <v>11</v>
      </c>
      <c r="B282" t="inlineStr">
        <is>
          <t>Sari Feltman</t>
        </is>
      </c>
      <c r="C282" t="n">
        <v>2024</v>
      </c>
      <c r="D282" t="n">
        <v>9</v>
      </c>
      <c r="E282" t="n">
        <v>0</v>
      </c>
    </row>
    <row r="283">
      <c r="A283" t="n">
        <v>12</v>
      </c>
      <c r="B283" t="inlineStr">
        <is>
          <t>Sari Feltman</t>
        </is>
      </c>
      <c r="C283" t="n">
        <v>2024</v>
      </c>
      <c r="D283" t="n">
        <v>9</v>
      </c>
      <c r="E283" t="n">
        <v>8</v>
      </c>
    </row>
    <row r="284">
      <c r="A284" t="n">
        <v>13</v>
      </c>
      <c r="B284" t="inlineStr">
        <is>
          <t>Sari Feltman</t>
        </is>
      </c>
      <c r="C284" t="n">
        <v>2024</v>
      </c>
      <c r="D284" t="n">
        <v>9</v>
      </c>
      <c r="E284" t="n">
        <v>46</v>
      </c>
    </row>
    <row r="285">
      <c r="A285" t="n">
        <v>14</v>
      </c>
      <c r="B285" t="inlineStr">
        <is>
          <t>Sari Feltman</t>
        </is>
      </c>
      <c r="C285" t="n">
        <v>2024</v>
      </c>
      <c r="D285" t="n">
        <v>9</v>
      </c>
      <c r="E285" t="n">
        <v>28</v>
      </c>
    </row>
    <row r="286">
      <c r="A286" t="n">
        <v>15</v>
      </c>
      <c r="B286" t="inlineStr">
        <is>
          <t>Sari Feltman</t>
        </is>
      </c>
      <c r="C286" t="n">
        <v>2024</v>
      </c>
      <c r="D286" t="n">
        <v>9</v>
      </c>
      <c r="E286" t="n">
        <v>37</v>
      </c>
    </row>
    <row r="287">
      <c r="A287" t="n">
        <v>16</v>
      </c>
      <c r="B287" t="inlineStr">
        <is>
          <t>Sari Feltman</t>
        </is>
      </c>
      <c r="C287" t="n">
        <v>2024</v>
      </c>
      <c r="D287" t="n">
        <v>9</v>
      </c>
      <c r="E287" t="n">
        <v>12</v>
      </c>
    </row>
    <row r="288">
      <c r="A288" t="n">
        <v>17</v>
      </c>
      <c r="B288" t="inlineStr">
        <is>
          <t>Sari Feltman</t>
        </is>
      </c>
      <c r="C288" t="n">
        <v>2024</v>
      </c>
      <c r="D288" t="n">
        <v>9</v>
      </c>
      <c r="E288" t="n">
        <v>491</v>
      </c>
    </row>
    <row r="289">
      <c r="A289" t="n">
        <v>18</v>
      </c>
      <c r="B289" t="inlineStr">
        <is>
          <t>Sari Feltman</t>
        </is>
      </c>
      <c r="C289" t="n">
        <v>2024</v>
      </c>
      <c r="D289" t="n">
        <v>9</v>
      </c>
      <c r="E289" t="n">
        <v>114</v>
      </c>
    </row>
    <row r="290">
      <c r="A290" t="n">
        <v>19</v>
      </c>
      <c r="B290" t="inlineStr">
        <is>
          <t>Sari Feltman</t>
        </is>
      </c>
      <c r="C290" t="n">
        <v>2024</v>
      </c>
      <c r="D290" t="n">
        <v>9</v>
      </c>
      <c r="E290" t="n">
        <v>42</v>
      </c>
    </row>
    <row r="291">
      <c r="A291" t="n">
        <v>20</v>
      </c>
      <c r="B291" t="inlineStr">
        <is>
          <t>Sari Feltman</t>
        </is>
      </c>
      <c r="C291" t="n">
        <v>2024</v>
      </c>
      <c r="D291" t="n">
        <v>9</v>
      </c>
      <c r="E291" t="n">
        <v>47</v>
      </c>
    </row>
    <row r="292">
      <c r="A292" t="n">
        <v>21</v>
      </c>
      <c r="B292" t="inlineStr">
        <is>
          <t>Sari Feltman</t>
        </is>
      </c>
      <c r="C292" t="n">
        <v>2024</v>
      </c>
      <c r="D292" t="n">
        <v>9</v>
      </c>
      <c r="E292" t="n">
        <v>25</v>
      </c>
    </row>
    <row r="293">
      <c r="A293" t="n">
        <v>22</v>
      </c>
      <c r="B293" t="inlineStr">
        <is>
          <t>Sari Feltman</t>
        </is>
      </c>
      <c r="C293" t="n">
        <v>2024</v>
      </c>
      <c r="D293" t="n">
        <v>9</v>
      </c>
      <c r="E293" t="n">
        <v>0.368421</v>
      </c>
    </row>
    <row r="294">
      <c r="A294" t="n">
        <v>23</v>
      </c>
      <c r="B294" t="inlineStr">
        <is>
          <t>Sari Feltman</t>
        </is>
      </c>
      <c r="C294" t="n">
        <v>2024</v>
      </c>
      <c r="D294" t="n">
        <v>9</v>
      </c>
      <c r="E294" t="n">
        <v>0.412281</v>
      </c>
    </row>
    <row r="295">
      <c r="A295" t="n">
        <v>24</v>
      </c>
      <c r="B295" t="inlineStr">
        <is>
          <t>Sari Feltman</t>
        </is>
      </c>
      <c r="C295" t="n">
        <v>2024</v>
      </c>
      <c r="D295" t="n">
        <v>9</v>
      </c>
      <c r="E295" t="n">
        <v>0.219298</v>
      </c>
    </row>
    <row r="296">
      <c r="A296" t="n">
        <v>25</v>
      </c>
      <c r="B296" t="inlineStr">
        <is>
          <t>Sari Feltman</t>
        </is>
      </c>
      <c r="C296" t="n">
        <v>2024</v>
      </c>
      <c r="D296" t="n">
        <v>9</v>
      </c>
      <c r="E296" t="n">
        <v>32</v>
      </c>
      <c r="F296" t="inlineStr">
        <is>
          <t>Food</t>
        </is>
      </c>
    </row>
    <row r="297">
      <c r="A297" t="n">
        <v>26</v>
      </c>
      <c r="B297" t="inlineStr">
        <is>
          <t>Sari Feltman</t>
        </is>
      </c>
      <c r="C297" t="n">
        <v>2024</v>
      </c>
      <c r="D297" t="n">
        <v>9</v>
      </c>
      <c r="E297" t="n">
        <v>14</v>
      </c>
      <c r="F297" t="inlineStr">
        <is>
          <t>Customer Service</t>
        </is>
      </c>
    </row>
    <row r="298">
      <c r="A298" t="n">
        <v>27</v>
      </c>
      <c r="B298" t="inlineStr">
        <is>
          <t>Sari Feltman</t>
        </is>
      </c>
      <c r="C298" t="n">
        <v>2024</v>
      </c>
      <c r="D298" t="n">
        <v>9</v>
      </c>
      <c r="E298" t="n">
        <v>12</v>
      </c>
      <c r="F298" t="inlineStr">
        <is>
          <t>Order Accuracy</t>
        </is>
      </c>
    </row>
    <row r="299">
      <c r="A299" t="n">
        <v>28</v>
      </c>
      <c r="B299" t="inlineStr">
        <is>
          <t>Sari Feltman</t>
        </is>
      </c>
      <c r="C299" t="n">
        <v>2024</v>
      </c>
      <c r="D299" t="n">
        <v>9</v>
      </c>
      <c r="E299" t="n">
        <v>274</v>
      </c>
    </row>
    <row r="300">
      <c r="A300" t="n">
        <v>29</v>
      </c>
      <c r="B300" t="inlineStr">
        <is>
          <t>Sari Feltman</t>
        </is>
      </c>
      <c r="C300" t="n">
        <v>2024</v>
      </c>
      <c r="D300" t="n">
        <v>9</v>
      </c>
      <c r="E300" t="n">
        <v>0.96</v>
      </c>
    </row>
    <row r="301">
      <c r="A301" t="n">
        <v>30</v>
      </c>
      <c r="B301" t="inlineStr">
        <is>
          <t>Sari Feltman</t>
        </is>
      </c>
      <c r="C301" t="n">
        <v>2024</v>
      </c>
      <c r="D301" t="n">
        <v>9</v>
      </c>
      <c r="E301" t="n">
        <v>0</v>
      </c>
    </row>
    <row r="302">
      <c r="A302" t="n">
        <v>31</v>
      </c>
      <c r="B302" t="inlineStr">
        <is>
          <t>Sari Feltman</t>
        </is>
      </c>
      <c r="C302" t="n">
        <v>2024</v>
      </c>
      <c r="D302" t="n">
        <v>9</v>
      </c>
      <c r="E302" t="n">
        <v>0</v>
      </c>
    </row>
    <row r="303">
      <c r="A303" t="n">
        <v>32</v>
      </c>
      <c r="B303" t="inlineStr">
        <is>
          <t>Sari Feltman</t>
        </is>
      </c>
      <c r="C303" t="n">
        <v>2024</v>
      </c>
      <c r="D303" t="n">
        <v>9</v>
      </c>
      <c r="E303" t="n">
        <v>0</v>
      </c>
    </row>
    <row r="304">
      <c r="A304" t="n">
        <v>33</v>
      </c>
      <c r="B304" t="inlineStr">
        <is>
          <t>Sari Feltman</t>
        </is>
      </c>
      <c r="C304" t="n">
        <v>2024</v>
      </c>
      <c r="D304" t="n">
        <v>9</v>
      </c>
      <c r="E304" t="n">
        <v>0</v>
      </c>
    </row>
    <row r="305">
      <c r="A305" t="n">
        <v>34</v>
      </c>
      <c r="B305" t="inlineStr">
        <is>
          <t>Sari Feltman</t>
        </is>
      </c>
      <c r="C305" t="n">
        <v>2024</v>
      </c>
      <c r="D305" t="n">
        <v>9</v>
      </c>
      <c r="E305" t="n">
        <v>0</v>
      </c>
    </row>
    <row r="306">
      <c r="A306" t="n">
        <v>35</v>
      </c>
      <c r="B306" t="inlineStr">
        <is>
          <t>Sari Feltman</t>
        </is>
      </c>
      <c r="C306" t="n">
        <v>2024</v>
      </c>
      <c r="D306" t="n">
        <v>9</v>
      </c>
      <c r="E306" t="n">
        <v>0</v>
      </c>
    </row>
    <row r="307">
      <c r="A307" t="n">
        <v>36</v>
      </c>
      <c r="B307" t="inlineStr">
        <is>
          <t>Sari Feltman</t>
        </is>
      </c>
      <c r="C307" t="n">
        <v>2024</v>
      </c>
      <c r="D307" t="n">
        <v>9</v>
      </c>
      <c r="E307" t="n">
        <v>0</v>
      </c>
    </row>
    <row r="308">
      <c r="A308" t="n">
        <v>37</v>
      </c>
      <c r="B308" t="inlineStr">
        <is>
          <t>Sari Feltman</t>
        </is>
      </c>
      <c r="C308" t="n">
        <v>2024</v>
      </c>
      <c r="D308" t="n">
        <v>9</v>
      </c>
      <c r="E308" t="n">
        <v>0</v>
      </c>
    </row>
    <row r="309">
      <c r="A309" t="n">
        <v>38</v>
      </c>
      <c r="B309" t="inlineStr">
        <is>
          <t>Sari Feltman</t>
        </is>
      </c>
      <c r="C309" t="n">
        <v>2024</v>
      </c>
      <c r="D309" t="n">
        <v>9</v>
      </c>
      <c r="E309" t="n">
        <v>0</v>
      </c>
    </row>
    <row r="310">
      <c r="A310" t="n">
        <v>39</v>
      </c>
      <c r="B310" t="inlineStr">
        <is>
          <t>Sari Feltman</t>
        </is>
      </c>
      <c r="C310" t="n">
        <v>2024</v>
      </c>
      <c r="D310" t="n">
        <v>9</v>
      </c>
      <c r="E310" t="n">
        <v>0</v>
      </c>
    </row>
    <row r="311">
      <c r="A311" t="n">
        <v>40</v>
      </c>
      <c r="B311" t="inlineStr">
        <is>
          <t>Sari Feltman</t>
        </is>
      </c>
      <c r="C311" t="n">
        <v>2024</v>
      </c>
      <c r="D311" t="n">
        <v>9</v>
      </c>
      <c r="E311" t="n">
        <v>0</v>
      </c>
    </row>
    <row r="312">
      <c r="A312" t="n">
        <v>41</v>
      </c>
      <c r="B312" t="inlineStr">
        <is>
          <t>Sari Feltman</t>
        </is>
      </c>
      <c r="C312" t="n">
        <v>2024</v>
      </c>
      <c r="D312" t="n">
        <v>9</v>
      </c>
      <c r="E312" t="n">
        <v>0</v>
      </c>
    </row>
    <row r="313">
      <c r="A313" t="n">
        <v>42</v>
      </c>
      <c r="B313" t="inlineStr">
        <is>
          <t>Sari Feltman</t>
        </is>
      </c>
      <c r="C313" t="n">
        <v>2024</v>
      </c>
      <c r="D313" t="n">
        <v>9</v>
      </c>
      <c r="E313" t="n">
        <v>0</v>
      </c>
    </row>
    <row r="314">
      <c r="A314" t="n">
        <v>43</v>
      </c>
      <c r="B314" t="inlineStr">
        <is>
          <t>Sari Feltman</t>
        </is>
      </c>
      <c r="C314" t="n">
        <v>2024</v>
      </c>
      <c r="D314" t="n">
        <v>9</v>
      </c>
      <c r="E314" t="n">
        <v>0</v>
      </c>
    </row>
    <row r="315">
      <c r="A315" t="n">
        <v>44</v>
      </c>
      <c r="B315" t="inlineStr">
        <is>
          <t>Sari Feltman</t>
        </is>
      </c>
      <c r="C315" t="n">
        <v>2024</v>
      </c>
      <c r="D315" t="n">
        <v>9</v>
      </c>
      <c r="E315" t="n">
        <v>0</v>
      </c>
    </row>
    <row r="316">
      <c r="A316" t="n">
        <v>45</v>
      </c>
      <c r="B316" t="inlineStr">
        <is>
          <t>Sari Feltman</t>
        </is>
      </c>
      <c r="C316" t="n">
        <v>2024</v>
      </c>
      <c r="D316" t="n">
        <v>9</v>
      </c>
      <c r="E316" t="n">
        <v>0</v>
      </c>
    </row>
    <row r="317">
      <c r="A317" t="n">
        <v>46</v>
      </c>
      <c r="B317" t="inlineStr">
        <is>
          <t>Sari Feltman</t>
        </is>
      </c>
      <c r="C317" t="n">
        <v>2024</v>
      </c>
      <c r="D317" t="n">
        <v>9</v>
      </c>
      <c r="E317" t="n">
        <v>0</v>
      </c>
    </row>
    <row r="318">
      <c r="A318" t="n">
        <v>47</v>
      </c>
      <c r="B318" t="inlineStr">
        <is>
          <t>Sari Feltman</t>
        </is>
      </c>
      <c r="C318" t="n">
        <v>2024</v>
      </c>
      <c r="D318" t="n">
        <v>9</v>
      </c>
      <c r="E318" t="n">
        <v>0</v>
      </c>
    </row>
    <row r="319">
      <c r="A319" t="n">
        <v>48</v>
      </c>
      <c r="B319" t="inlineStr">
        <is>
          <t>Sari Feltman</t>
        </is>
      </c>
      <c r="C319" t="n">
        <v>2024</v>
      </c>
      <c r="D319" t="n">
        <v>9</v>
      </c>
      <c r="E319" t="n">
        <v>0</v>
      </c>
    </row>
    <row r="320">
      <c r="A320" t="n">
        <v>49</v>
      </c>
      <c r="B320" t="inlineStr">
        <is>
          <t>Sari Feltman</t>
        </is>
      </c>
      <c r="C320" t="n">
        <v>2024</v>
      </c>
      <c r="D320" t="n">
        <v>9</v>
      </c>
      <c r="E320" t="n">
        <v>0</v>
      </c>
    </row>
    <row r="321">
      <c r="A321" t="n">
        <v>50</v>
      </c>
      <c r="B321" t="inlineStr">
        <is>
          <t>Sari Feltman</t>
        </is>
      </c>
      <c r="C321" t="n">
        <v>2024</v>
      </c>
      <c r="D321" t="n">
        <v>9</v>
      </c>
      <c r="E321" t="n">
        <v>0</v>
      </c>
    </row>
    <row r="322">
      <c r="A322" t="n">
        <v>51</v>
      </c>
      <c r="B322" t="inlineStr">
        <is>
          <t>Sari Feltman</t>
        </is>
      </c>
      <c r="C322" t="n">
        <v>2024</v>
      </c>
      <c r="D322" t="n">
        <v>9</v>
      </c>
      <c r="E322" t="n">
        <v>0</v>
      </c>
    </row>
    <row r="323">
      <c r="A323" t="n">
        <v>52</v>
      </c>
      <c r="B323" t="inlineStr">
        <is>
          <t>Sari Feltman</t>
        </is>
      </c>
      <c r="C323" t="n">
        <v>2024</v>
      </c>
      <c r="D323" t="n">
        <v>9</v>
      </c>
      <c r="E323" t="n">
        <v>0</v>
      </c>
    </row>
    <row r="324">
      <c r="A324" t="n">
        <v>53</v>
      </c>
      <c r="B324" t="inlineStr">
        <is>
          <t>Sari Feltman</t>
        </is>
      </c>
      <c r="C324" t="n">
        <v>2024</v>
      </c>
      <c r="D324" t="n">
        <v>9</v>
      </c>
      <c r="E324" t="n">
        <v>0</v>
      </c>
    </row>
    <row r="325">
      <c r="A325" t="n">
        <v>54</v>
      </c>
      <c r="B325" t="inlineStr">
        <is>
          <t>Sari Feltman</t>
        </is>
      </c>
      <c r="C325" t="n">
        <v>2024</v>
      </c>
      <c r="D325" t="n">
        <v>9</v>
      </c>
      <c r="E325" t="n"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4.45"/>
  <cols>
    <col width="12.5703125" bestFit="1" customWidth="1" min="1" max="1"/>
    <col width="5.5703125" bestFit="1" customWidth="1" min="2" max="2"/>
    <col width="6.140625" bestFit="1" customWidth="1" min="3" max="3"/>
    <col width="11.85546875" bestFit="1" customWidth="1" min="4" max="4"/>
    <col width="15.42578125" bestFit="1" customWidth="1" min="5" max="5"/>
  </cols>
  <sheetData>
    <row r="1">
      <c r="A1" t="inlineStr">
        <is>
          <t>METRIC_ID</t>
        </is>
      </c>
      <c r="B1" t="inlineStr">
        <is>
          <t>YR</t>
        </is>
      </c>
      <c r="C1" t="inlineStr">
        <is>
          <t>MO</t>
        </is>
      </c>
      <c r="D1" t="inlineStr">
        <is>
          <t>STATISTIC</t>
        </is>
      </c>
      <c r="E1" t="inlineStr">
        <is>
          <t>LABEL</t>
        </is>
      </c>
    </row>
    <row r="2">
      <c r="A2" t="n">
        <v>1</v>
      </c>
      <c r="B2" t="n">
        <v>2024</v>
      </c>
      <c r="C2" t="n">
        <v>9</v>
      </c>
      <c r="D2" t="n">
        <v>178</v>
      </c>
    </row>
    <row r="3">
      <c r="A3" t="n">
        <v>2</v>
      </c>
      <c r="B3" t="n">
        <v>2024</v>
      </c>
      <c r="C3" t="n">
        <v>9</v>
      </c>
      <c r="D3" t="n">
        <v>175</v>
      </c>
    </row>
    <row r="4">
      <c r="A4" t="n">
        <v>3</v>
      </c>
      <c r="B4" t="n">
        <v>2024</v>
      </c>
      <c r="C4" t="n">
        <v>9</v>
      </c>
      <c r="D4" t="n">
        <v>95.75</v>
      </c>
    </row>
    <row r="5">
      <c r="A5" t="n">
        <v>4</v>
      </c>
      <c r="B5" t="n">
        <v>2024</v>
      </c>
      <c r="C5" t="n">
        <v>9</v>
      </c>
      <c r="D5" t="n">
        <v>14</v>
      </c>
    </row>
    <row r="6">
      <c r="A6" t="n">
        <v>5</v>
      </c>
      <c r="B6" t="n">
        <v>2024</v>
      </c>
      <c r="C6" t="n">
        <v>9</v>
      </c>
      <c r="D6" t="n">
        <v>0.08</v>
      </c>
    </row>
    <row r="7">
      <c r="A7" t="n">
        <v>6</v>
      </c>
      <c r="B7" t="n">
        <v>2024</v>
      </c>
      <c r="C7" t="n">
        <v>9</v>
      </c>
      <c r="D7" t="n">
        <v>645</v>
      </c>
    </row>
    <row r="8">
      <c r="A8" t="n">
        <v>7</v>
      </c>
      <c r="B8" t="n">
        <v>2024</v>
      </c>
      <c r="C8" t="n">
        <v>9</v>
      </c>
      <c r="D8" t="n">
        <v>2.33</v>
      </c>
    </row>
    <row r="9">
      <c r="A9" t="n">
        <v>8</v>
      </c>
      <c r="B9" t="n">
        <v>2024</v>
      </c>
      <c r="C9" t="n">
        <v>9</v>
      </c>
      <c r="D9" t="n">
        <v>152</v>
      </c>
    </row>
    <row r="10">
      <c r="A10" t="n">
        <v>9</v>
      </c>
      <c r="B10" t="n">
        <v>2024</v>
      </c>
      <c r="C10" t="n">
        <v>9</v>
      </c>
      <c r="D10" t="n">
        <v>3.47</v>
      </c>
    </row>
    <row r="11">
      <c r="A11" t="n">
        <v>10</v>
      </c>
      <c r="B11" t="n">
        <v>2024</v>
      </c>
      <c r="C11" t="n">
        <v>9</v>
      </c>
      <c r="D11" t="n">
        <v>7</v>
      </c>
    </row>
    <row r="12">
      <c r="A12" t="n">
        <v>11</v>
      </c>
      <c r="B12" t="n">
        <v>2024</v>
      </c>
      <c r="C12" t="n">
        <v>9</v>
      </c>
      <c r="D12" t="n">
        <v>4</v>
      </c>
    </row>
    <row r="13">
      <c r="A13" t="n">
        <v>12</v>
      </c>
      <c r="B13" t="n">
        <v>2024</v>
      </c>
      <c r="C13" t="n">
        <v>9</v>
      </c>
      <c r="D13" t="n">
        <v>32</v>
      </c>
    </row>
    <row r="14">
      <c r="A14" t="n">
        <v>13</v>
      </c>
      <c r="B14" t="n">
        <v>2024</v>
      </c>
      <c r="C14" t="n">
        <v>9</v>
      </c>
      <c r="D14" t="n">
        <v>49</v>
      </c>
    </row>
    <row r="15">
      <c r="A15" t="n">
        <v>14</v>
      </c>
      <c r="B15" t="n">
        <v>2024</v>
      </c>
      <c r="C15" t="n">
        <v>9</v>
      </c>
      <c r="D15" t="n">
        <v>15</v>
      </c>
    </row>
    <row r="16">
      <c r="A16" t="n">
        <v>15</v>
      </c>
      <c r="B16" t="n">
        <v>2024</v>
      </c>
      <c r="C16" t="n">
        <v>9</v>
      </c>
      <c r="D16" t="n">
        <v>42</v>
      </c>
    </row>
    <row r="17">
      <c r="A17" t="n">
        <v>16</v>
      </c>
      <c r="B17" t="n">
        <v>2024</v>
      </c>
      <c r="C17" t="n">
        <v>9</v>
      </c>
      <c r="D17" t="n">
        <v>27</v>
      </c>
    </row>
    <row r="18">
      <c r="A18" t="n">
        <v>17</v>
      </c>
      <c r="B18" t="n">
        <v>2024</v>
      </c>
      <c r="C18" t="n">
        <v>9</v>
      </c>
      <c r="D18" t="n">
        <v>4000</v>
      </c>
    </row>
    <row r="19">
      <c r="A19" t="n">
        <v>18</v>
      </c>
      <c r="B19" t="n">
        <v>2024</v>
      </c>
      <c r="C19" t="n">
        <v>9</v>
      </c>
      <c r="D19" t="n">
        <v>1953</v>
      </c>
    </row>
    <row r="20">
      <c r="A20" t="n">
        <v>19</v>
      </c>
      <c r="B20" t="n">
        <v>2024</v>
      </c>
      <c r="C20" t="n">
        <v>9</v>
      </c>
      <c r="D20" t="n">
        <v>381</v>
      </c>
    </row>
    <row r="21">
      <c r="A21" t="n">
        <v>20</v>
      </c>
      <c r="B21" t="n">
        <v>2024</v>
      </c>
      <c r="C21" t="n">
        <v>9</v>
      </c>
      <c r="D21" t="n">
        <v>1201</v>
      </c>
    </row>
    <row r="22">
      <c r="A22" t="n">
        <v>21</v>
      </c>
      <c r="B22" t="n">
        <v>2024</v>
      </c>
      <c r="C22" t="n">
        <v>9</v>
      </c>
      <c r="D22" t="n">
        <v>371</v>
      </c>
    </row>
    <row r="23">
      <c r="A23" t="n">
        <v>22</v>
      </c>
      <c r="B23" t="n">
        <v>2024</v>
      </c>
      <c r="C23" t="n">
        <v>9</v>
      </c>
      <c r="D23" t="n">
        <v>0.195084</v>
      </c>
    </row>
    <row r="24">
      <c r="A24" t="n">
        <v>23</v>
      </c>
      <c r="B24" t="n">
        <v>2024</v>
      </c>
      <c r="C24" t="n">
        <v>9</v>
      </c>
      <c r="D24" t="n">
        <v>0.614951</v>
      </c>
    </row>
    <row r="25">
      <c r="A25" t="n">
        <v>24</v>
      </c>
      <c r="B25" t="n">
        <v>2024</v>
      </c>
      <c r="C25" t="n">
        <v>9</v>
      </c>
      <c r="D25" t="n">
        <v>0.189964</v>
      </c>
    </row>
    <row r="26">
      <c r="A26" t="n">
        <v>25</v>
      </c>
      <c r="B26" t="n">
        <v>2024</v>
      </c>
      <c r="C26" t="n">
        <v>9</v>
      </c>
      <c r="D26" t="n">
        <v>637</v>
      </c>
      <c r="E26" t="inlineStr">
        <is>
          <t>Order Accuracy</t>
        </is>
      </c>
    </row>
    <row r="27">
      <c r="A27" t="n">
        <v>26</v>
      </c>
      <c r="B27" t="n">
        <v>2024</v>
      </c>
      <c r="C27" t="n">
        <v>9</v>
      </c>
      <c r="D27" t="n">
        <v>579</v>
      </c>
      <c r="E27" t="inlineStr">
        <is>
          <t>Customer Service</t>
        </is>
      </c>
    </row>
    <row r="28">
      <c r="A28" t="n">
        <v>27</v>
      </c>
      <c r="B28" t="n">
        <v>2024</v>
      </c>
      <c r="C28" t="n">
        <v>9</v>
      </c>
      <c r="D28" t="n">
        <v>480</v>
      </c>
      <c r="E28" t="inlineStr">
        <is>
          <t>Food</t>
        </is>
      </c>
    </row>
    <row r="29">
      <c r="A29" t="n">
        <v>28</v>
      </c>
      <c r="B29" t="n">
        <v>2024</v>
      </c>
      <c r="C29" t="n">
        <v>9</v>
      </c>
      <c r="D29" t="n">
        <v>645</v>
      </c>
    </row>
    <row r="30">
      <c r="A30" t="n">
        <v>29</v>
      </c>
      <c r="B30" t="n">
        <v>2024</v>
      </c>
      <c r="C30" t="n">
        <v>9</v>
      </c>
      <c r="D30" t="n">
        <v>0.85</v>
      </c>
    </row>
    <row r="31">
      <c r="A31" t="n">
        <v>30</v>
      </c>
      <c r="B31" t="n">
        <v>2024</v>
      </c>
      <c r="C31" t="n">
        <v>9</v>
      </c>
      <c r="D31" t="n">
        <v>0</v>
      </c>
    </row>
    <row r="32">
      <c r="A32" t="n">
        <v>31</v>
      </c>
      <c r="B32" t="n">
        <v>2024</v>
      </c>
      <c r="C32" t="n">
        <v>9</v>
      </c>
      <c r="D32" t="n">
        <v>0</v>
      </c>
    </row>
    <row r="33">
      <c r="A33" t="n">
        <v>32</v>
      </c>
      <c r="B33" t="n">
        <v>2024</v>
      </c>
      <c r="C33" t="n">
        <v>9</v>
      </c>
      <c r="D33" t="n">
        <v>0</v>
      </c>
    </row>
    <row r="34">
      <c r="A34" t="n">
        <v>33</v>
      </c>
      <c r="B34" t="n">
        <v>2024</v>
      </c>
      <c r="C34" t="n">
        <v>9</v>
      </c>
      <c r="D34" t="n">
        <v>0</v>
      </c>
    </row>
    <row r="35">
      <c r="A35" t="n">
        <v>34</v>
      </c>
      <c r="B35" t="n">
        <v>2024</v>
      </c>
      <c r="C35" t="n">
        <v>9</v>
      </c>
      <c r="D35" t="n">
        <v>0</v>
      </c>
    </row>
    <row r="36">
      <c r="A36" t="n">
        <v>35</v>
      </c>
      <c r="B36" t="n">
        <v>2024</v>
      </c>
      <c r="C36" t="n">
        <v>9</v>
      </c>
      <c r="D36" t="n">
        <v>0</v>
      </c>
    </row>
    <row r="37">
      <c r="A37" t="n">
        <v>36</v>
      </c>
      <c r="B37" t="n">
        <v>2024</v>
      </c>
      <c r="C37" t="n">
        <v>9</v>
      </c>
      <c r="D37" t="n">
        <v>0</v>
      </c>
    </row>
    <row r="38">
      <c r="A38" t="n">
        <v>37</v>
      </c>
      <c r="B38" t="n">
        <v>2024</v>
      </c>
      <c r="C38" t="n">
        <v>9</v>
      </c>
      <c r="D38" t="n">
        <v>0</v>
      </c>
    </row>
    <row r="39">
      <c r="A39" t="n">
        <v>38</v>
      </c>
      <c r="B39" t="n">
        <v>2024</v>
      </c>
      <c r="C39" t="n">
        <v>9</v>
      </c>
      <c r="D39" t="n">
        <v>0</v>
      </c>
    </row>
    <row r="40">
      <c r="A40" t="n">
        <v>39</v>
      </c>
      <c r="B40" t="n">
        <v>2024</v>
      </c>
      <c r="C40" t="n">
        <v>9</v>
      </c>
      <c r="D40" t="n">
        <v>0</v>
      </c>
    </row>
    <row r="41">
      <c r="A41" t="n">
        <v>40</v>
      </c>
      <c r="B41" t="n">
        <v>2024</v>
      </c>
      <c r="C41" t="n">
        <v>9</v>
      </c>
      <c r="D41" t="n">
        <v>0</v>
      </c>
    </row>
    <row r="42">
      <c r="A42" t="n">
        <v>41</v>
      </c>
      <c r="B42" t="n">
        <v>2024</v>
      </c>
      <c r="C42" t="n">
        <v>9</v>
      </c>
      <c r="D42" t="n">
        <v>0</v>
      </c>
    </row>
    <row r="43">
      <c r="A43" t="n">
        <v>42</v>
      </c>
      <c r="B43" t="n">
        <v>2024</v>
      </c>
      <c r="C43" t="n">
        <v>9</v>
      </c>
      <c r="D43" t="n">
        <v>0</v>
      </c>
    </row>
    <row r="44">
      <c r="A44" t="n">
        <v>43</v>
      </c>
      <c r="B44" t="n">
        <v>2024</v>
      </c>
      <c r="C44" t="n">
        <v>9</v>
      </c>
      <c r="D44" t="n">
        <v>0</v>
      </c>
    </row>
    <row r="45">
      <c r="A45" t="n">
        <v>44</v>
      </c>
      <c r="B45" t="n">
        <v>2024</v>
      </c>
      <c r="C45" t="n">
        <v>9</v>
      </c>
      <c r="D45" t="n">
        <v>0</v>
      </c>
    </row>
    <row r="46">
      <c r="A46" t="n">
        <v>45</v>
      </c>
      <c r="B46" t="n">
        <v>2024</v>
      </c>
      <c r="C46" t="n">
        <v>9</v>
      </c>
      <c r="D46" t="n">
        <v>0</v>
      </c>
    </row>
    <row r="47">
      <c r="A47" t="n">
        <v>46</v>
      </c>
      <c r="B47" t="n">
        <v>2024</v>
      </c>
      <c r="C47" t="n">
        <v>9</v>
      </c>
      <c r="D47" t="n">
        <v>0</v>
      </c>
    </row>
    <row r="48">
      <c r="A48" t="n">
        <v>47</v>
      </c>
      <c r="B48" t="n">
        <v>2024</v>
      </c>
      <c r="C48" t="n">
        <v>9</v>
      </c>
      <c r="D48" t="n">
        <v>0</v>
      </c>
    </row>
    <row r="49">
      <c r="A49" t="n">
        <v>48</v>
      </c>
      <c r="B49" t="n">
        <v>2024</v>
      </c>
      <c r="C49" t="n">
        <v>9</v>
      </c>
      <c r="D49" t="n">
        <v>0</v>
      </c>
    </row>
    <row r="50">
      <c r="A50" t="n">
        <v>49</v>
      </c>
      <c r="B50" t="n">
        <v>2024</v>
      </c>
      <c r="C50" t="n">
        <v>9</v>
      </c>
      <c r="D50" t="n">
        <v>0</v>
      </c>
    </row>
    <row r="51">
      <c r="A51" t="n">
        <v>50</v>
      </c>
      <c r="B51" t="n">
        <v>2024</v>
      </c>
      <c r="C51" t="n">
        <v>9</v>
      </c>
      <c r="D51" t="n">
        <v>0</v>
      </c>
    </row>
    <row r="52">
      <c r="A52" t="n">
        <v>51</v>
      </c>
      <c r="B52" t="n">
        <v>2024</v>
      </c>
      <c r="C52" t="n">
        <v>9</v>
      </c>
      <c r="D52" t="n">
        <v>0</v>
      </c>
    </row>
    <row r="53">
      <c r="A53" t="n">
        <v>52</v>
      </c>
      <c r="B53" t="n">
        <v>2024</v>
      </c>
      <c r="C53" t="n">
        <v>9</v>
      </c>
      <c r="D53" t="n">
        <v>0</v>
      </c>
    </row>
    <row r="54">
      <c r="A54" t="n">
        <v>53</v>
      </c>
      <c r="B54" t="n">
        <v>2024</v>
      </c>
      <c r="C54" t="n">
        <v>9</v>
      </c>
      <c r="D54" t="n">
        <v>0</v>
      </c>
    </row>
    <row r="55">
      <c r="A55" t="n">
        <v>54</v>
      </c>
      <c r="B55" t="n">
        <v>2024</v>
      </c>
      <c r="C55" t="n">
        <v>9</v>
      </c>
      <c r="D55" t="n"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sheetPr>
    <tabColor theme="5" tint="0.3999755851924192"/>
    <outlinePr summaryBelow="1" summaryRight="1"/>
    <pageSetUpPr/>
  </sheetPr>
  <dimension ref="B2:K53"/>
  <sheetViews>
    <sheetView topLeftCell="A3" zoomScale="85" zoomScaleNormal="85" workbookViewId="0">
      <selection activeCell="S36" sqref="S36"/>
    </sheetView>
  </sheetViews>
  <sheetFormatPr baseColWidth="8" defaultRowHeight="14.45"/>
  <cols>
    <col width="6.5703125" customWidth="1" min="9" max="9"/>
  </cols>
  <sheetData>
    <row r="2" ht="21" customHeight="1">
      <c r="B2" s="45" t="inlineStr">
        <is>
          <t>Step 1</t>
        </is>
      </c>
      <c r="C2" s="6" t="inlineStr">
        <is>
          <t>Select all cells of report we want to show on final report (currently all columns from A-N and all rows 1-58)</t>
        </is>
      </c>
    </row>
    <row r="4" ht="21" customHeight="1">
      <c r="B4" s="45" t="inlineStr">
        <is>
          <t>Step 2</t>
        </is>
      </c>
      <c r="C4" s="6" t="inlineStr">
        <is>
          <t>Go to 'File', then 'Save As', Select PDF</t>
        </is>
      </c>
    </row>
    <row r="6" ht="21" customHeight="1">
      <c r="B6" s="45" t="inlineStr">
        <is>
          <t>Step 3</t>
        </is>
      </c>
      <c r="C6" s="6" t="inlineStr">
        <is>
          <t xml:space="preserve">Hit More Options &gt; then Options &gt; then ensure Publish what is 'Selection' &gt; Hit 'Ok' </t>
        </is>
      </c>
    </row>
    <row r="11" ht="18.6" customHeight="1"/>
    <row r="22" ht="21" customHeight="1">
      <c r="E22" s="2" t="n"/>
      <c r="F22" s="2" t="n"/>
      <c r="G22" s="2" t="n"/>
      <c r="H22" s="2" t="n"/>
      <c r="I22" s="2" t="n"/>
      <c r="K22" s="2" t="n"/>
    </row>
    <row r="37" ht="21" customHeight="1">
      <c r="E37" s="2" t="n"/>
      <c r="F37" s="2" t="n"/>
      <c r="G37" s="2" t="n"/>
      <c r="H37" s="2" t="n"/>
      <c r="I37" s="2" t="n"/>
      <c r="K37" s="2" t="n"/>
    </row>
    <row r="44" ht="21" customHeight="1">
      <c r="B44" s="45" t="inlineStr">
        <is>
          <t>Step 3</t>
        </is>
      </c>
      <c r="C44" s="6" t="inlineStr">
        <is>
          <t xml:space="preserve">Hit 'Save' and ensure PDF is saved in this analytics team folder &gt; </t>
        </is>
      </c>
      <c r="K44" s="44" t="inlineStr">
        <is>
          <t>Published Reports</t>
        </is>
      </c>
    </row>
    <row r="45" ht="18.6" customHeight="1">
      <c r="G45" s="5" t="n"/>
    </row>
    <row r="46" ht="21" customHeight="1">
      <c r="C46" s="3" t="inlineStr">
        <is>
          <t>Result should look like this</t>
        </is>
      </c>
      <c r="G46" s="52" t="n"/>
    </row>
    <row r="49" ht="18.6" customHeight="1">
      <c r="C49" s="6" t="n"/>
    </row>
    <row r="50" ht="15.95" customHeight="1">
      <c r="C50" s="41" t="n"/>
    </row>
    <row r="52" ht="18.6" customHeight="1">
      <c r="C52" s="6" t="n"/>
    </row>
    <row r="53" ht="21" customHeight="1">
      <c r="C53" s="41" t="n"/>
      <c r="D53" s="2" t="n"/>
    </row>
  </sheetData>
  <hyperlinks>
    <hyperlink ref="K44" display="../../../../../../../:f:/r/sites/FLIK_Sam-E15Channel/Shared Documents/E15 Channel/Analytics/Analytics Hours/Monthly Infographic/Published Reports?csf=1&amp;web=1&amp;e=Q0WBzN" r:id="rId1"/>
  </hyperlink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 codeName="Sheet11">
    <tabColor theme="5" tint="0.3999755851924192"/>
    <outlinePr summaryBelow="1" summaryRight="1"/>
    <pageSetUpPr/>
  </sheetPr>
  <dimension ref="B2:B20"/>
  <sheetViews>
    <sheetView zoomScaleNormal="115" workbookViewId="0">
      <selection activeCell="AD15" sqref="AD15:AD16"/>
    </sheetView>
  </sheetViews>
  <sheetFormatPr baseColWidth="8" defaultRowHeight="14.45"/>
  <sheetData>
    <row r="2" ht="18.6" customHeight="1">
      <c r="B2" s="5" t="inlineStr">
        <is>
          <t>For Individual SDDR main table:</t>
        </is>
      </c>
    </row>
    <row r="3">
      <c r="B3" t="inlineStr">
        <is>
          <t>add column with long version of month name to reference. i.e. 'September</t>
        </is>
      </c>
    </row>
    <row r="4">
      <c r="B4" t="inlineStr">
        <is>
          <t>add column to designate whether qa, voc or red phone/origami</t>
        </is>
      </c>
    </row>
    <row r="5">
      <c r="B5" t="inlineStr">
        <is>
          <t>add column to note metric description</t>
        </is>
      </c>
    </row>
    <row r="8" ht="18.6" customHeight="1">
      <c r="B8" s="5" t="inlineStr">
        <is>
          <t>For All SDDR table:</t>
        </is>
      </c>
    </row>
    <row r="9">
      <c r="B9" t="inlineStr">
        <is>
          <t>add column with long version of month name to reference. i.e. 'September</t>
        </is>
      </c>
    </row>
    <row r="10">
      <c r="B10" t="inlineStr">
        <is>
          <t>add column to designate whether qa, voc or red phone/origami</t>
        </is>
      </c>
    </row>
    <row r="11">
      <c r="B11" t="inlineStr">
        <is>
          <t>add column to note metric description</t>
        </is>
      </c>
    </row>
    <row r="12">
      <c r="B12" t="inlineStr">
        <is>
          <t>add column saying 'All Scott Davis Direct Reports' to Reference</t>
        </is>
      </c>
    </row>
    <row r="15" ht="18.6" customHeight="1">
      <c r="B15" s="5" t="inlineStr">
        <is>
          <t>For code:</t>
        </is>
      </c>
    </row>
    <row r="16">
      <c r="B16" t="inlineStr">
        <is>
          <t>add code to ensure pos, neutral, neg %s add to 100%</t>
        </is>
      </c>
    </row>
    <row r="17">
      <c r="B17" t="inlineStr">
        <is>
          <t>add all needed origami &amp; red phone data labels</t>
        </is>
      </c>
    </row>
    <row r="20">
      <c r="B20" t="inlineStr">
        <is>
          <t>update code to handle duplicate values (issue example below)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Wood, Brendon</dc:creator>
  <dcterms:created xsi:type="dcterms:W3CDTF">2024-08-22T23:16:24Z</dcterms:created>
  <dcterms:modified xsi:type="dcterms:W3CDTF">2024-10-24T01:17:06Z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0x0101009A11AB10DDE7CE43ADB0FDD04E53378F</vt:lpwstr>
  </property>
  <property name="MediaServiceImageTags" fmtid="{D5CDD505-2E9C-101B-9397-08002B2CF9AE}" pid="3">
    <vt:lpwstr/>
  </property>
</Properties>
</file>