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910" activeTab="1"/>
  </bookViews>
  <sheets>
    <sheet name="data" sheetId="1" r:id="rId1"/>
    <sheet name="insights" sheetId="2" r:id="rId2"/>
  </sheets>
  <definedNames>
    <definedName name="_xlnm._FilterDatabase" localSheetId="0" hidden="1">data!$A$1:$G$7169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G34" i="2"/>
  <c r="G24" i="2"/>
  <c r="G37" i="2"/>
  <c r="G36" i="2"/>
  <c r="G35" i="2"/>
  <c r="G33" i="2"/>
  <c r="G32" i="2"/>
  <c r="G31" i="2"/>
  <c r="G30" i="2"/>
  <c r="G29" i="2"/>
  <c r="G28" i="2"/>
  <c r="G27" i="2"/>
  <c r="G26" i="2"/>
  <c r="G25" i="2"/>
  <c r="G23" i="2"/>
  <c r="D21" i="2"/>
  <c r="D20" i="2"/>
  <c r="D19" i="2"/>
  <c r="D18" i="2"/>
  <c r="D17" i="2"/>
  <c r="D16" i="2"/>
  <c r="D15" i="2"/>
  <c r="D14" i="2"/>
  <c r="D13" i="2"/>
  <c r="I13" i="2"/>
  <c r="I12" i="2"/>
  <c r="I10" i="2"/>
  <c r="I11" i="2"/>
  <c r="I9" i="2"/>
  <c r="I8" i="2"/>
  <c r="I7" i="2"/>
  <c r="I6" i="2"/>
  <c r="I5" i="2"/>
  <c r="I4" i="2"/>
  <c r="E4" i="2"/>
  <c r="B4" i="2"/>
  <c r="A4" i="2"/>
  <c r="I15" i="2" l="1"/>
</calcChain>
</file>

<file path=xl/sharedStrings.xml><?xml version="1.0" encoding="utf-8"?>
<sst xmlns="http://schemas.openxmlformats.org/spreadsheetml/2006/main" count="28725" uniqueCount="59">
  <si>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</si>
  <si>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</si>
  <si>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</si>
  <si>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</si>
  <si>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</si>
  <si>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</si>
  <si>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</si>
  <si>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</si>
  <si>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</si>
  <si>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</si>
  <si>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</si>
  <si>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</si>
  <si>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</si>
  <si>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</si>
  <si>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</si>
  <si>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</si>
  <si>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</si>
  <si>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</si>
  <si>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</si>
  <si>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</si>
  <si>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</si>
  <si>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</si>
  <si>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</si>
  <si>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</si>
  <si>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</si>
  <si>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</si>
  <si>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</si>
  <si>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</si>
  <si>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</si>
  <si>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</si>
  <si>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</si>
  <si>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</si>
  <si>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</si>
  <si>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</si>
  <si>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</si>
  <si>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</si>
  <si>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</si>
  <si>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Total no. of males Hired</t>
  </si>
  <si>
    <t>Total no. of females hired</t>
  </si>
  <si>
    <t>Task-1</t>
  </si>
  <si>
    <t>Task-2</t>
  </si>
  <si>
    <t>Avg salary of employees</t>
  </si>
  <si>
    <t>Task-3</t>
  </si>
  <si>
    <t>Class Interval</t>
  </si>
  <si>
    <t>Frequency</t>
  </si>
  <si>
    <t>Task-4</t>
  </si>
  <si>
    <t>0-40000</t>
  </si>
  <si>
    <t>80001 - 120000</t>
  </si>
  <si>
    <t>120001 - 160000</t>
  </si>
  <si>
    <t>160001 - 200000</t>
  </si>
  <si>
    <t>200001 - 240000</t>
  </si>
  <si>
    <t>240001 - 280000</t>
  </si>
  <si>
    <t>280001 - 320000</t>
  </si>
  <si>
    <t>320001 - 360000</t>
  </si>
  <si>
    <t>360001 - 400000</t>
  </si>
  <si>
    <t>40001-80000</t>
  </si>
  <si>
    <t>Proportion of people working in different deptartments</t>
  </si>
  <si>
    <t>Task-5</t>
  </si>
  <si>
    <t>Proportion of different post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</si>
</sst>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0" fillId="2" borderId="0" xfId="0" applyFill="1" applyAlignment="1">
      <alignment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661854768154"/>
          <c:y val="0.18793998511380108"/>
          <c:w val="0.7240402449693788"/>
          <c:h val="0.5535453441454146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insights!$H$4:$H$13</c:f>
              <c:strCache>
                <c:ptCount val="10"/>
                <c:pt idx="0">
                  <c:v>0-40000</c:v>
                </c:pt>
                <c:pt idx="1">
                  <c:v>40001-80000</c:v>
                </c:pt>
                <c:pt idx="2">
                  <c:v>80001 - 120000</c:v>
                </c:pt>
                <c:pt idx="3">
                  <c:v>120001 - 160000</c:v>
                </c:pt>
                <c:pt idx="4">
                  <c:v>160001 - 200000</c:v>
                </c:pt>
                <c:pt idx="5">
                  <c:v>200001 - 240000</c:v>
                </c:pt>
                <c:pt idx="6">
                  <c:v>240001 - 280000</c:v>
                </c:pt>
                <c:pt idx="7">
                  <c:v>280001 - 320000</c:v>
                </c:pt>
                <c:pt idx="8">
                  <c:v>320001 - 360000</c:v>
                </c:pt>
                <c:pt idx="9">
                  <c:v>360001 - 400000</c:v>
                </c:pt>
              </c:strCache>
            </c:strRef>
          </c:cat>
          <c:val>
            <c:numRef>
              <c:f>insights!$I$4:$I$13</c:f>
              <c:numCache>
                <c:formatCode>General</c:formatCode>
                <c:ptCount val="10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7120"/>
        <c:axId val="214635008"/>
      </c:barChart>
      <c:catAx>
        <c:axId val="2053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5008"/>
        <c:crosses val="autoZero"/>
        <c:auto val="1"/>
        <c:lblAlgn val="ctr"/>
        <c:lblOffset val="100"/>
        <c:noMultiLvlLbl val="0"/>
      </c:catAx>
      <c:valAx>
        <c:axId val="2146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1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7863828206943"/>
          <c:y val="0.22059548288947958"/>
          <c:w val="0.72769809800597673"/>
          <c:h val="0.463779861912165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insights!$C$13:$C$21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insights!$D$13:$D$21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8656"/>
        <c:axId val="214636736"/>
      </c:barChart>
      <c:catAx>
        <c:axId val="2053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6736"/>
        <c:crosses val="autoZero"/>
        <c:auto val="1"/>
        <c:lblAlgn val="ctr"/>
        <c:lblOffset val="100"/>
        <c:noMultiLvlLbl val="0"/>
      </c:catAx>
      <c:valAx>
        <c:axId val="2146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1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1054243219596"/>
          <c:y val="0.13521126760563379"/>
          <c:w val="0.62291666666666667"/>
          <c:h val="0.84225352112676055"/>
        </c:manualLayout>
      </c:layout>
      <c:pieChart>
        <c:varyColors val="1"/>
        <c:ser>
          <c:idx val="0"/>
          <c:order val="0"/>
          <c:spPr>
            <a:ln w="19050">
              <a:noFill/>
            </a:ln>
          </c:spPr>
          <c:cat>
            <c:strRef>
              <c:f>insights!$F$23:$F$37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insights!$G$23:$G$37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5718197725284362"/>
          <c:y val="0.17872699715352483"/>
          <c:w val="9.5595800524934382E-2"/>
          <c:h val="0.766489667664781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66674</xdr:rowOff>
    </xdr:from>
    <xdr:to>
      <xdr:col>17</xdr:col>
      <xdr:colOff>190500</xdr:colOff>
      <xdr:row>17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1000125</xdr:colOff>
      <xdr:row>22</xdr:row>
      <xdr:rowOff>38100</xdr:rowOff>
    </xdr:from>
    <xdr:to>
      <xdr:col>4</xdr:col>
      <xdr:colOff>9526</xdr:colOff>
      <xdr:row>38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19</xdr:row>
      <xdr:rowOff>76199</xdr:rowOff>
    </xdr:from>
    <xdr:to>
      <xdr:col>14</xdr:col>
      <xdr:colOff>285750</xdr:colOff>
      <xdr:row>37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0.43284</cdr:y>
    </cdr:from>
    <cdr:to>
      <cdr:x>1</cdr:x>
      <cdr:y>0.59028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1381126"/>
          <a:ext cx="914400" cy="502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0.13333</cdr:x>
      <cdr:y>0.01389</cdr:y>
    </cdr:from>
    <cdr:to>
      <cdr:x>0.81875</cdr:x>
      <cdr:y>0.13433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9600" y="44318"/>
          <a:ext cx="3133725" cy="38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/>
            <a:t>Frequency according to</a:t>
          </a:r>
          <a:r>
            <a:rPr lang="en-IN" sz="1400" b="1" baseline="0"/>
            <a:t> class intervals</a:t>
          </a:r>
          <a:endParaRPr lang="en-IN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0.05092</cdr:x>
      <cdr:y>0.04294</cdr:y>
    </cdr:from>
    <cdr:to>
      <cdr:x>0.95794</cdr:x>
      <cdr:y>0.12577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5" y="128442"/>
          <a:ext cx="4241923" cy="24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/>
            <a:t>Proportion of people working in different departments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0.17083</cdr:x>
      <cdr:y>0.02817</cdr:y>
    </cdr:from>
    <cdr:to>
      <cdr:x>0.7875</cdr:x>
      <cdr:y>0.12958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50" y="95251"/>
          <a:ext cx="2819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/>
            <a:t>Proportion of</a:t>
          </a:r>
          <a:r>
            <a:rPr lang="en-IN" sz="1400" b="1" baseline="0"/>
            <a:t> different post tiers</a:t>
          </a:r>
          <a:endParaRPr lang="en-IN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9"/>
  <sheetViews>
    <sheetView workbookViewId="0">
      <selection activeCell="G2" sqref="G2"/>
    </sheetView>
  </sheetViews>
  <sheetFormatPr defaultRowHeight="15" x14ac:dyDescent="0.25"/>
  <cols>
    <col min="1" max="1" width="16.85546875" customWidth="1"/>
    <col min="2" max="2" width="20.5703125" customWidth="1"/>
    <col min="3" max="3" width="16.85546875" customWidth="1"/>
    <col min="4" max="4" width="21.85546875" customWidth="1"/>
    <col min="5" max="5" width="27.5703125" bestFit="1" customWidth="1"/>
    <col min="6" max="6" width="25.28515625" customWidth="1"/>
    <col min="7" max="7" width="13.85546875" customWidth="1"/>
  </cols>
  <sheetData>
    <row r="1" spans="1:7" ht="14.45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ht="14.45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ht="14.45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ht="14.45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ht="14.45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ht="14.45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ht="14.45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ht="14.45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ht="14.45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ht="14.45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ht="14.45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ht="14.45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ht="14.45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ht="14.45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ht="14.45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ht="14.45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ht="14.45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ht="14.45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ht="14.45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ht="14.45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ht="14.45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ht="14.45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ht="14.45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ht="14.45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ht="14.45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C17" workbookViewId="0">
      <selection activeCell="B16" sqref="B16"/>
    </sheetView>
  </sheetViews>
  <sheetFormatPr defaultRowHeight="15" x14ac:dyDescent="0.25"/>
  <cols>
    <col min="1" max="1" width="22.42578125" bestFit="1" customWidth="1"/>
    <col min="2" max="2" width="24.140625" bestFit="1" customWidth="1"/>
    <col min="3" max="3" width="51.7109375" bestFit="1" customWidth="1"/>
    <col min="5" max="5" width="22.85546875" bestFit="1" customWidth="1"/>
    <col min="6" max="6" width="30.7109375" bestFit="1" customWidth="1"/>
    <col min="8" max="8" width="14.7109375" bestFit="1" customWidth="1"/>
    <col min="9" max="9" width="10.28515625" bestFit="1" customWidth="1"/>
  </cols>
  <sheetData>
    <row r="1" spans="1:9" x14ac:dyDescent="0.25">
      <c r="A1" s="4" t="s">
        <v>39</v>
      </c>
      <c r="B1" s="4"/>
      <c r="E1" s="3" t="s">
        <v>40</v>
      </c>
      <c r="H1" s="3" t="s">
        <v>42</v>
      </c>
      <c r="I1" s="3"/>
    </row>
    <row r="3" spans="1:9" x14ac:dyDescent="0.25">
      <c r="A3" s="5" t="s">
        <v>37</v>
      </c>
      <c r="B3" s="6" t="s">
        <v>38</v>
      </c>
      <c r="E3" s="5" t="s">
        <v>41</v>
      </c>
      <c r="H3" s="5" t="s">
        <v>43</v>
      </c>
      <c r="I3" s="5" t="s">
        <v>44</v>
      </c>
    </row>
    <row r="4" spans="1:9" x14ac:dyDescent="0.25">
      <c r="A4">
        <f>COUNTIFS(data!D:D,"Male",data!C:C,"Hired")</f>
        <v>2563</v>
      </c>
      <c r="B4">
        <f>COUNTIFS(data!D:D,"Female",data!C:C,"Hired")</f>
        <v>1856</v>
      </c>
      <c r="E4">
        <f>AVERAGEIFS(data!G:G,data!C:C,"Hired")</f>
        <v>49752.896103896106</v>
      </c>
      <c r="H4" t="s">
        <v>46</v>
      </c>
      <c r="I4">
        <f>COUNTIFS(data!G:G,"&gt;=0",data!G:G,"&lt;=40000")</f>
        <v>2831</v>
      </c>
    </row>
    <row r="5" spans="1:9" x14ac:dyDescent="0.25">
      <c r="H5" t="s">
        <v>55</v>
      </c>
      <c r="I5">
        <f>COUNTIFS(data!G:G,"&gt;=40001",data!G:G,"&lt;=80000")</f>
        <v>2963</v>
      </c>
    </row>
    <row r="6" spans="1:9" x14ac:dyDescent="0.25">
      <c r="H6" s="7" t="s">
        <v>47</v>
      </c>
      <c r="I6">
        <f>COUNTIFS(data!G:G,"&gt;=80001",data!G:G,"&lt;=120000")</f>
        <v>1370</v>
      </c>
    </row>
    <row r="7" spans="1:9" x14ac:dyDescent="0.25">
      <c r="H7" s="7" t="s">
        <v>48</v>
      </c>
      <c r="I7">
        <f>COUNTIFS(data!G:G,"&gt;=120001",data!G:G,"&lt;=160000")</f>
        <v>0</v>
      </c>
    </row>
    <row r="8" spans="1:9" x14ac:dyDescent="0.25">
      <c r="H8" s="7" t="s">
        <v>49</v>
      </c>
      <c r="I8">
        <f>COUNTIFS(data!G:G,"&gt;=160001",data!G:G,"&lt;=200000")</f>
        <v>1</v>
      </c>
    </row>
    <row r="9" spans="1:9" x14ac:dyDescent="0.25">
      <c r="H9" s="7" t="s">
        <v>50</v>
      </c>
      <c r="I9">
        <f>COUNTIFS(data!G:G,"&gt;=200001",data!G:G,"&lt;=240000")</f>
        <v>0</v>
      </c>
    </row>
    <row r="10" spans="1:9" x14ac:dyDescent="0.25">
      <c r="C10" s="3" t="s">
        <v>45</v>
      </c>
      <c r="D10" s="3"/>
      <c r="H10" s="7" t="s">
        <v>51</v>
      </c>
      <c r="I10">
        <f>COUNTIFS(data!G:G,"&gt;=240001",data!G:G,"&lt;=280000")</f>
        <v>0</v>
      </c>
    </row>
    <row r="11" spans="1:9" x14ac:dyDescent="0.25">
      <c r="H11" s="7" t="s">
        <v>52</v>
      </c>
      <c r="I11">
        <f>COUNTIFS(data!G:G,"&gt;=280001",data!G:G,"&lt;=320000")</f>
        <v>1</v>
      </c>
    </row>
    <row r="12" spans="1:9" x14ac:dyDescent="0.25">
      <c r="C12" s="5" t="s">
        <v>56</v>
      </c>
      <c r="D12" s="5"/>
      <c r="H12" s="7" t="s">
        <v>53</v>
      </c>
      <c r="I12">
        <f>COUNTIFS(data!G:G,"&gt;=320001",data!G:G,"&lt;=360000")</f>
        <v>0</v>
      </c>
    </row>
    <row r="13" spans="1:9" x14ac:dyDescent="0.25">
      <c r="C13" t="s">
        <v>13</v>
      </c>
      <c r="D13">
        <f>COUNTIFS(data!E:E,"Finance Department",data!C:C,"Hired")</f>
        <v>176</v>
      </c>
      <c r="H13" s="7" t="s">
        <v>54</v>
      </c>
      <c r="I13">
        <f>COUNTIFS(data!G:G,"&gt;=360001",data!G:G,"&lt;=400000")</f>
        <v>1</v>
      </c>
    </row>
    <row r="14" spans="1:9" x14ac:dyDescent="0.25">
      <c r="C14" t="s">
        <v>19</v>
      </c>
      <c r="D14">
        <f>COUNTIFS(data!E:E,"General Management",data!C:C,"Hired")</f>
        <v>113</v>
      </c>
    </row>
    <row r="15" spans="1:9" x14ac:dyDescent="0.25">
      <c r="C15" t="s">
        <v>16</v>
      </c>
      <c r="D15">
        <f>COUNTIFS(data!E:E,"Human Resource Department",data!C:C,"Hired")</f>
        <v>70</v>
      </c>
      <c r="I15">
        <f>SUM(I4:I13)</f>
        <v>7167</v>
      </c>
    </row>
    <row r="16" spans="1:9" x14ac:dyDescent="0.25">
      <c r="C16" t="s">
        <v>15</v>
      </c>
      <c r="D16">
        <f>COUNTIFS(data!E:E,"Marketing Department",data!C:C,"Hired")</f>
        <v>202</v>
      </c>
    </row>
    <row r="17" spans="3:7" x14ac:dyDescent="0.25">
      <c r="C17" t="s">
        <v>17</v>
      </c>
      <c r="D17">
        <f>COUNTIFS(data!E:E,"operations Department",data!C:C,"Hired")</f>
        <v>1843</v>
      </c>
    </row>
    <row r="18" spans="3:7" x14ac:dyDescent="0.25">
      <c r="C18" t="s">
        <v>14</v>
      </c>
      <c r="D18">
        <f>COUNTIFS(data!E:E,"Production Department",data!C:C,"Hired")</f>
        <v>246</v>
      </c>
    </row>
    <row r="19" spans="3:7" x14ac:dyDescent="0.25">
      <c r="C19" t="s">
        <v>18</v>
      </c>
      <c r="D19">
        <f>COUNTIFS(data!E:E,"Purchase Department",data!C:C,"Hired")</f>
        <v>230</v>
      </c>
    </row>
    <row r="20" spans="3:7" x14ac:dyDescent="0.25">
      <c r="C20" t="s">
        <v>12</v>
      </c>
      <c r="D20">
        <f>COUNTIFS(data!E:E,"Sales Department",data!C:C,"Hired")</f>
        <v>485</v>
      </c>
      <c r="F20" s="3" t="s">
        <v>57</v>
      </c>
      <c r="G20" s="3"/>
    </row>
    <row r="21" spans="3:7" x14ac:dyDescent="0.25">
      <c r="C21" t="s">
        <v>20</v>
      </c>
      <c r="D21">
        <f>COUNTIFS(data!E:E,"Service Department",data!C:C,"Hired")</f>
        <v>1332</v>
      </c>
    </row>
    <row r="22" spans="3:7" x14ac:dyDescent="0.25">
      <c r="F22" s="5" t="s">
        <v>58</v>
      </c>
      <c r="G22" s="5"/>
    </row>
    <row r="23" spans="3:7" x14ac:dyDescent="0.25">
      <c r="F23" t="s">
        <v>5</v>
      </c>
      <c r="G23">
        <f>COUNTIF(data!F:F,"b9")</f>
        <v>463</v>
      </c>
    </row>
    <row r="24" spans="3:7" x14ac:dyDescent="0.25">
      <c r="F24" t="s">
        <v>9</v>
      </c>
      <c r="G24">
        <f>COUNTIF(data!F:F,"c-10")</f>
        <v>232</v>
      </c>
    </row>
    <row r="25" spans="3:7" x14ac:dyDescent="0.25">
      <c r="F25" t="s">
        <v>2</v>
      </c>
      <c r="G25">
        <f>COUNTIF(data!F:F,"c5")</f>
        <v>1747</v>
      </c>
    </row>
    <row r="26" spans="3:7" x14ac:dyDescent="0.25">
      <c r="F26" t="s">
        <v>1</v>
      </c>
      <c r="G26">
        <f>COUNTIF(data!F:F,"c8")</f>
        <v>320</v>
      </c>
    </row>
    <row r="27" spans="3:7" x14ac:dyDescent="0.25">
      <c r="F27" t="s">
        <v>10</v>
      </c>
      <c r="G27">
        <f>COUNTIF(data!F:F,"c9")</f>
        <v>1792</v>
      </c>
    </row>
    <row r="28" spans="3:7" x14ac:dyDescent="0.25">
      <c r="F28" t="s">
        <v>7</v>
      </c>
      <c r="G28">
        <f>COUNTIF(data!F:F,"i1")</f>
        <v>222</v>
      </c>
    </row>
    <row r="29" spans="3:7" x14ac:dyDescent="0.25">
      <c r="F29" t="s">
        <v>3</v>
      </c>
      <c r="G29">
        <f>COUNTIF(data!F:F,"i4")</f>
        <v>88</v>
      </c>
    </row>
    <row r="30" spans="3:7" x14ac:dyDescent="0.25">
      <c r="F30" t="s">
        <v>6</v>
      </c>
      <c r="G30">
        <f>COUNTIF(data!F:F,"i5")</f>
        <v>787</v>
      </c>
    </row>
    <row r="31" spans="3:7" x14ac:dyDescent="0.25">
      <c r="F31" t="s">
        <v>8</v>
      </c>
      <c r="G31">
        <f>COUNTIF(data!F:F,"i6")</f>
        <v>527</v>
      </c>
    </row>
    <row r="32" spans="3:7" x14ac:dyDescent="0.25">
      <c r="F32" t="s">
        <v>4</v>
      </c>
      <c r="G32">
        <f>COUNTIF(data!F:F,"i7")</f>
        <v>982</v>
      </c>
    </row>
    <row r="33" spans="6:7" x14ac:dyDescent="0.25">
      <c r="F33" t="s">
        <v>23</v>
      </c>
      <c r="G33">
        <f>COUNTIF(data!F:F,"m6")</f>
        <v>3</v>
      </c>
    </row>
    <row r="34" spans="6:7" x14ac:dyDescent="0.25">
      <c r="F34" t="s">
        <v>24</v>
      </c>
      <c r="G34">
        <f>COUNTIF(data!F:F,"m7")</f>
        <v>1</v>
      </c>
    </row>
    <row r="35" spans="6:7" x14ac:dyDescent="0.25">
      <c r="F35" t="s">
        <v>22</v>
      </c>
      <c r="G35">
        <f>COUNTIF(data!F:F,"n10")</f>
        <v>1</v>
      </c>
    </row>
    <row r="36" spans="6:7" x14ac:dyDescent="0.25">
      <c r="F36" t="s">
        <v>26</v>
      </c>
      <c r="G36">
        <f>COUNTIF(data!F:F,"n6")</f>
        <v>1</v>
      </c>
    </row>
    <row r="37" spans="6:7" x14ac:dyDescent="0.25">
      <c r="F37" t="s">
        <v>25</v>
      </c>
      <c r="G37">
        <f>COUNTIF(data!F:F,"n9")</f>
        <v>1</v>
      </c>
    </row>
    <row r="39" spans="6:7" x14ac:dyDescent="0.25">
      <c r="G39">
        <f>SUM(G23:G37)</f>
        <v>7167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insights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admin</cp:lastModifiedBy>
  <dcterms:created xsi:type="dcterms:W3CDTF">2021-08-03T05:37:34Z</dcterms:created>
  <dcterms:modified xsi:type="dcterms:W3CDTF">2024-03-31T15:28:58Z</dcterms:modified>
</cp:coreProperties>
</file>