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300" windowWidth="11550" windowHeight="5400"/>
  </bookViews>
  <sheets>
    <sheet name="Control Pedidos" sheetId="1" r:id="rId1"/>
    <sheet name="Lista Clientes" sheetId="2" r:id="rId2"/>
    <sheet name="feriados 2017" sheetId="5" r:id="rId3"/>
  </sheets>
  <externalReferences>
    <externalReference r:id="rId4"/>
  </externalReferences>
  <definedNames>
    <definedName name="_xlnm._FilterDatabase" localSheetId="0" hidden="1">'Control Pedidos'!$A$4:$W$188</definedName>
    <definedName name="_xlnm._FilterDatabase" localSheetId="1" hidden="1">'Lista Clientes'!$A$5:$F$71</definedName>
    <definedName name="_xlnm.Print_Area" localSheetId="0">'Control Pedidos'!$C$1:$M$10</definedName>
  </definedNames>
  <calcPr calcId="145621"/>
</workbook>
</file>

<file path=xl/calcChain.xml><?xml version="1.0" encoding="utf-8"?>
<calcChain xmlns="http://schemas.openxmlformats.org/spreadsheetml/2006/main">
  <c r="V39" i="1" l="1"/>
  <c r="V38" i="1"/>
  <c r="V37" i="1"/>
  <c r="J66" i="1" l="1"/>
  <c r="I66" i="1"/>
  <c r="L19" i="1" l="1"/>
  <c r="L18" i="1"/>
  <c r="L10" i="1" l="1"/>
  <c r="L9" i="1"/>
  <c r="V31" i="1" l="1"/>
  <c r="J70" i="1" l="1"/>
  <c r="I70" i="1"/>
  <c r="W43" i="1" l="1"/>
  <c r="V43" i="1"/>
  <c r="U43" i="1"/>
  <c r="T43" i="1"/>
  <c r="K43" i="1"/>
  <c r="J43" i="1"/>
  <c r="I43" i="1"/>
  <c r="W44" i="1"/>
  <c r="V44" i="1"/>
  <c r="U44" i="1"/>
  <c r="T44" i="1"/>
  <c r="K44" i="1"/>
  <c r="J44" i="1"/>
  <c r="I44" i="1"/>
  <c r="G196" i="1"/>
  <c r="W45" i="1"/>
  <c r="V45" i="1"/>
  <c r="U45" i="1"/>
  <c r="T45" i="1"/>
  <c r="K45" i="1"/>
  <c r="J45" i="1"/>
  <c r="I45" i="1"/>
  <c r="W46" i="1"/>
  <c r="V46" i="1"/>
  <c r="U46" i="1"/>
  <c r="T46" i="1"/>
  <c r="K46" i="1"/>
  <c r="J46" i="1"/>
  <c r="I46" i="1"/>
  <c r="I92" i="1"/>
  <c r="J75" i="1"/>
  <c r="I75" i="1"/>
  <c r="K35" i="1"/>
  <c r="J35" i="1"/>
  <c r="I35" i="1"/>
  <c r="K34" i="1"/>
  <c r="J34" i="1"/>
  <c r="I34" i="1"/>
  <c r="W91" i="1"/>
  <c r="W126" i="1"/>
  <c r="V126" i="1"/>
  <c r="U126" i="1"/>
  <c r="K126" i="1"/>
  <c r="J126" i="1"/>
  <c r="I126" i="1"/>
  <c r="W80" i="1"/>
  <c r="W116" i="1"/>
  <c r="W71" i="1"/>
  <c r="W39" i="1"/>
  <c r="W69" i="1"/>
  <c r="W47" i="1"/>
  <c r="W68" i="1"/>
  <c r="W92" i="1"/>
  <c r="W81" i="1"/>
  <c r="W70" i="1"/>
  <c r="W118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02" i="1"/>
  <c r="J79" i="1"/>
  <c r="I79" i="1"/>
  <c r="J71" i="1"/>
  <c r="I71" i="1"/>
  <c r="J69" i="1"/>
  <c r="I69" i="1"/>
  <c r="I90" i="1"/>
  <c r="J90" i="1"/>
  <c r="K90" i="1"/>
  <c r="T90" i="1"/>
  <c r="U90" i="1"/>
  <c r="V90" i="1"/>
  <c r="W90" i="1"/>
  <c r="I91" i="1"/>
  <c r="J91" i="1"/>
  <c r="K91" i="1"/>
  <c r="T91" i="1"/>
  <c r="U91" i="1"/>
  <c r="V91" i="1"/>
  <c r="J92" i="1"/>
  <c r="K92" i="1"/>
  <c r="T92" i="1"/>
  <c r="U92" i="1"/>
  <c r="V92" i="1"/>
  <c r="W93" i="1"/>
  <c r="V93" i="1"/>
  <c r="U93" i="1"/>
  <c r="T93" i="1"/>
  <c r="K93" i="1"/>
  <c r="J93" i="1"/>
  <c r="I93" i="1"/>
  <c r="J89" i="1"/>
  <c r="I89" i="1"/>
  <c r="J68" i="1" l="1"/>
  <c r="I68" i="1"/>
  <c r="J67" i="1"/>
  <c r="I67" i="1"/>
  <c r="W9" i="1"/>
  <c r="V9" i="1"/>
  <c r="T9" i="1"/>
  <c r="K9" i="1"/>
  <c r="J9" i="1"/>
  <c r="I9" i="1"/>
  <c r="I65" i="1" l="1"/>
  <c r="C193" i="1"/>
  <c r="J16" i="1"/>
  <c r="I16" i="1"/>
  <c r="J10" i="1" l="1"/>
  <c r="I10" i="1"/>
  <c r="K115" i="1"/>
  <c r="W25" i="1"/>
  <c r="V25" i="1"/>
  <c r="U25" i="1"/>
  <c r="T25" i="1"/>
  <c r="K25" i="1"/>
  <c r="J25" i="1"/>
  <c r="I25" i="1"/>
  <c r="W6" i="1"/>
  <c r="V6" i="1"/>
  <c r="U6" i="1"/>
  <c r="T6" i="1"/>
  <c r="K6" i="1"/>
  <c r="J6" i="1"/>
  <c r="I6" i="1"/>
  <c r="W5" i="1"/>
  <c r="V5" i="1"/>
  <c r="U5" i="1"/>
  <c r="T5" i="1"/>
  <c r="K5" i="1"/>
  <c r="J5" i="1"/>
  <c r="I5" i="1"/>
  <c r="J14" i="1"/>
  <c r="I14" i="1"/>
  <c r="W50" i="1"/>
  <c r="V50" i="1"/>
  <c r="U50" i="1"/>
  <c r="T50" i="1"/>
  <c r="K50" i="1"/>
  <c r="J50" i="1"/>
  <c r="I50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88" i="1" l="1"/>
  <c r="J107" i="1" l="1"/>
  <c r="I107" i="1"/>
  <c r="J104" i="1"/>
  <c r="I104" i="1"/>
  <c r="I78" i="1"/>
  <c r="W40" i="1"/>
  <c r="V40" i="1"/>
  <c r="T40" i="1"/>
  <c r="K40" i="1"/>
  <c r="J40" i="1"/>
  <c r="I40" i="1"/>
  <c r="K48" i="1"/>
  <c r="J139" i="1"/>
  <c r="I139" i="1"/>
  <c r="J138" i="1"/>
  <c r="I138" i="1"/>
  <c r="J137" i="1"/>
  <c r="I137" i="1"/>
  <c r="J136" i="1"/>
  <c r="I136" i="1"/>
  <c r="K96" i="1"/>
  <c r="J96" i="1"/>
  <c r="I96" i="1"/>
  <c r="U84" i="1"/>
  <c r="T84" i="1"/>
  <c r="V32" i="1"/>
  <c r="W37" i="1"/>
  <c r="U37" i="1"/>
  <c r="T37" i="1"/>
  <c r="K37" i="1"/>
  <c r="J37" i="1"/>
  <c r="I37" i="1"/>
  <c r="W36" i="1"/>
  <c r="V36" i="1"/>
  <c r="U36" i="1"/>
  <c r="T36" i="1"/>
  <c r="K36" i="1"/>
  <c r="J36" i="1"/>
  <c r="I36" i="1"/>
  <c r="V14" i="1"/>
  <c r="T16" i="1"/>
  <c r="T18" i="1"/>
  <c r="J110" i="1"/>
  <c r="I110" i="1"/>
  <c r="J103" i="1"/>
  <c r="I103" i="1"/>
  <c r="W21" i="1"/>
  <c r="W38" i="1"/>
  <c r="U38" i="1"/>
  <c r="T38" i="1"/>
  <c r="K38" i="1"/>
  <c r="J38" i="1"/>
  <c r="I38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86" i="1"/>
  <c r="U89" i="1"/>
  <c r="U88" i="1"/>
  <c r="U87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49" i="1"/>
  <c r="U48" i="1"/>
  <c r="U47" i="1"/>
  <c r="U42" i="1"/>
  <c r="U41" i="1"/>
  <c r="U39" i="1"/>
  <c r="U35" i="1"/>
  <c r="U34" i="1"/>
  <c r="U28" i="1"/>
  <c r="U27" i="1"/>
  <c r="U26" i="1"/>
  <c r="U23" i="1"/>
  <c r="U22" i="1"/>
  <c r="U21" i="1"/>
  <c r="U20" i="1"/>
  <c r="U16" i="1"/>
  <c r="U15" i="1"/>
  <c r="U14" i="1"/>
  <c r="U13" i="1"/>
  <c r="U12" i="1"/>
  <c r="U11" i="1"/>
  <c r="U10" i="1"/>
  <c r="U8" i="1"/>
  <c r="U7" i="1"/>
  <c r="W76" i="1"/>
  <c r="V76" i="1"/>
  <c r="T76" i="1"/>
  <c r="K76" i="1"/>
  <c r="J76" i="1"/>
  <c r="I76" i="1"/>
  <c r="I118" i="1"/>
  <c r="C196" i="1"/>
  <c r="J31" i="1"/>
  <c r="I31" i="1"/>
  <c r="J15" i="1"/>
  <c r="I15" i="1"/>
  <c r="J72" i="1"/>
  <c r="I72" i="1"/>
  <c r="J64" i="1"/>
  <c r="I64" i="1"/>
  <c r="J58" i="1"/>
  <c r="I58" i="1"/>
  <c r="K56" i="1"/>
  <c r="J52" i="1"/>
  <c r="I52" i="1"/>
  <c r="J32" i="1"/>
  <c r="I32" i="1"/>
  <c r="T118" i="1"/>
  <c r="V125" i="1"/>
  <c r="V124" i="1"/>
  <c r="V123" i="1"/>
  <c r="V122" i="1"/>
  <c r="V121" i="1"/>
  <c r="V120" i="1"/>
  <c r="V119" i="1"/>
  <c r="V118" i="1"/>
  <c r="V117" i="1"/>
  <c r="V116" i="1"/>
  <c r="V115" i="1"/>
  <c r="T124" i="1"/>
  <c r="T123" i="1"/>
  <c r="T122" i="1"/>
  <c r="T121" i="1"/>
  <c r="T120" i="1"/>
  <c r="T119" i="1"/>
  <c r="K118" i="1"/>
  <c r="J118" i="1"/>
  <c r="J108" i="1"/>
  <c r="I108" i="1"/>
  <c r="W11" i="1"/>
  <c r="V11" i="1"/>
  <c r="T11" i="1"/>
  <c r="K11" i="1"/>
  <c r="J11" i="1"/>
  <c r="I11" i="1"/>
  <c r="W15" i="1"/>
  <c r="V15" i="1"/>
  <c r="T15" i="1"/>
  <c r="K15" i="1"/>
  <c r="W87" i="1"/>
  <c r="V87" i="1"/>
  <c r="T87" i="1"/>
  <c r="K87" i="1"/>
  <c r="J87" i="1"/>
  <c r="I87" i="1"/>
  <c r="K101" i="1"/>
  <c r="J99" i="1"/>
  <c r="I99" i="1"/>
  <c r="J82" i="1"/>
  <c r="I82" i="1"/>
  <c r="J81" i="1"/>
  <c r="I81" i="1"/>
  <c r="J80" i="1"/>
  <c r="I80" i="1"/>
  <c r="J78" i="1"/>
  <c r="J77" i="1"/>
  <c r="I77" i="1"/>
  <c r="J74" i="1"/>
  <c r="I74" i="1"/>
  <c r="K73" i="1"/>
  <c r="J73" i="1"/>
  <c r="I73" i="1"/>
  <c r="J60" i="1"/>
  <c r="I60" i="1"/>
  <c r="J57" i="1"/>
  <c r="I57" i="1"/>
  <c r="J56" i="1"/>
  <c r="I56" i="1"/>
  <c r="J54" i="1"/>
  <c r="I54" i="1"/>
  <c r="J53" i="1"/>
  <c r="I53" i="1"/>
  <c r="J51" i="1"/>
  <c r="I51" i="1"/>
  <c r="J49" i="1"/>
  <c r="I49" i="1"/>
  <c r="J30" i="1"/>
  <c r="I30" i="1"/>
  <c r="J29" i="1"/>
  <c r="I29" i="1"/>
  <c r="J28" i="1"/>
  <c r="I28" i="1"/>
  <c r="K27" i="1"/>
  <c r="J27" i="1"/>
  <c r="I27" i="1"/>
  <c r="J22" i="1"/>
  <c r="I22" i="1"/>
  <c r="J18" i="1"/>
  <c r="I18" i="1"/>
  <c r="J13" i="1"/>
  <c r="I13" i="1"/>
  <c r="J12" i="1"/>
  <c r="I12" i="1"/>
  <c r="K8" i="1"/>
  <c r="W121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09" i="1"/>
  <c r="I109" i="1"/>
  <c r="J106" i="1"/>
  <c r="I106" i="1"/>
  <c r="J105" i="1"/>
  <c r="I105" i="1"/>
  <c r="K103" i="1"/>
  <c r="J102" i="1"/>
  <c r="I102" i="1"/>
  <c r="J101" i="1"/>
  <c r="I101" i="1"/>
  <c r="J100" i="1"/>
  <c r="I100" i="1"/>
  <c r="J98" i="1"/>
  <c r="I98" i="1"/>
  <c r="J97" i="1"/>
  <c r="I97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95" i="1"/>
  <c r="J94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95" i="1"/>
  <c r="I94" i="1"/>
  <c r="J86" i="1"/>
  <c r="I86" i="1"/>
  <c r="J84" i="1"/>
  <c r="I84" i="1"/>
  <c r="J88" i="1"/>
  <c r="I88" i="1"/>
  <c r="J83" i="1"/>
  <c r="I83" i="1"/>
  <c r="J65" i="1"/>
  <c r="J63" i="1"/>
  <c r="I63" i="1"/>
  <c r="J62" i="1"/>
  <c r="I62" i="1"/>
  <c r="J61" i="1"/>
  <c r="I61" i="1"/>
  <c r="J59" i="1"/>
  <c r="I59" i="1"/>
  <c r="J55" i="1"/>
  <c r="I55" i="1"/>
  <c r="J48" i="1"/>
  <c r="I48" i="1"/>
  <c r="J47" i="1"/>
  <c r="I47" i="1"/>
  <c r="J42" i="1"/>
  <c r="I42" i="1"/>
  <c r="J41" i="1"/>
  <c r="I41" i="1"/>
  <c r="J39" i="1"/>
  <c r="I39" i="1"/>
  <c r="J33" i="1"/>
  <c r="I33" i="1"/>
  <c r="K26" i="1"/>
  <c r="J26" i="1"/>
  <c r="I26" i="1"/>
  <c r="J24" i="1"/>
  <c r="I24" i="1"/>
  <c r="J23" i="1"/>
  <c r="I23" i="1"/>
  <c r="J21" i="1"/>
  <c r="I21" i="1"/>
  <c r="K20" i="1"/>
  <c r="J20" i="1"/>
  <c r="I20" i="1"/>
  <c r="I19" i="1"/>
  <c r="J19" i="1"/>
  <c r="J17" i="1"/>
  <c r="I17" i="1"/>
  <c r="J8" i="1"/>
  <c r="J7" i="1"/>
  <c r="I8" i="1"/>
  <c r="I7" i="1"/>
  <c r="K188" i="1"/>
  <c r="W188" i="1"/>
  <c r="V188" i="1"/>
  <c r="T188" i="1"/>
  <c r="W187" i="1"/>
  <c r="V187" i="1"/>
  <c r="T187" i="1"/>
  <c r="K187" i="1"/>
  <c r="W186" i="1"/>
  <c r="V186" i="1"/>
  <c r="T186" i="1"/>
  <c r="K186" i="1"/>
  <c r="W185" i="1"/>
  <c r="V185" i="1"/>
  <c r="T185" i="1"/>
  <c r="K185" i="1"/>
  <c r="W184" i="1"/>
  <c r="V184" i="1"/>
  <c r="T184" i="1"/>
  <c r="K184" i="1"/>
  <c r="W183" i="1"/>
  <c r="V183" i="1"/>
  <c r="T183" i="1"/>
  <c r="K183" i="1"/>
  <c r="W182" i="1"/>
  <c r="V182" i="1"/>
  <c r="T182" i="1"/>
  <c r="K182" i="1"/>
  <c r="W181" i="1"/>
  <c r="V181" i="1"/>
  <c r="T181" i="1"/>
  <c r="K181" i="1"/>
  <c r="W180" i="1"/>
  <c r="V180" i="1"/>
  <c r="T180" i="1"/>
  <c r="K180" i="1"/>
  <c r="W179" i="1"/>
  <c r="V179" i="1"/>
  <c r="T179" i="1"/>
  <c r="K179" i="1"/>
  <c r="W178" i="1"/>
  <c r="V178" i="1"/>
  <c r="T178" i="1"/>
  <c r="K178" i="1"/>
  <c r="W177" i="1"/>
  <c r="V177" i="1"/>
  <c r="T177" i="1"/>
  <c r="K177" i="1"/>
  <c r="W176" i="1"/>
  <c r="V176" i="1"/>
  <c r="T176" i="1"/>
  <c r="K176" i="1"/>
  <c r="W174" i="1"/>
  <c r="V174" i="1"/>
  <c r="T174" i="1"/>
  <c r="K174" i="1"/>
  <c r="W173" i="1"/>
  <c r="V173" i="1"/>
  <c r="T173" i="1"/>
  <c r="K173" i="1"/>
  <c r="K167" i="1"/>
  <c r="K166" i="1"/>
  <c r="W169" i="1"/>
  <c r="V169" i="1"/>
  <c r="T169" i="1"/>
  <c r="K169" i="1"/>
  <c r="W168" i="1"/>
  <c r="V168" i="1"/>
  <c r="T168" i="1"/>
  <c r="K168" i="1"/>
  <c r="W167" i="1"/>
  <c r="V167" i="1"/>
  <c r="T167" i="1"/>
  <c r="W166" i="1"/>
  <c r="V166" i="1"/>
  <c r="T166" i="1"/>
  <c r="W171" i="1"/>
  <c r="V171" i="1"/>
  <c r="T171" i="1"/>
  <c r="K171" i="1"/>
  <c r="W170" i="1"/>
  <c r="V170" i="1"/>
  <c r="T170" i="1"/>
  <c r="K170" i="1"/>
  <c r="W165" i="1"/>
  <c r="V165" i="1"/>
  <c r="T165" i="1"/>
  <c r="K165" i="1"/>
  <c r="W164" i="1"/>
  <c r="V164" i="1"/>
  <c r="T164" i="1"/>
  <c r="K164" i="1"/>
  <c r="W172" i="1"/>
  <c r="V172" i="1"/>
  <c r="T172" i="1"/>
  <c r="K172" i="1"/>
  <c r="W163" i="1"/>
  <c r="V163" i="1"/>
  <c r="T163" i="1"/>
  <c r="K163" i="1"/>
  <c r="W161" i="1"/>
  <c r="V161" i="1"/>
  <c r="T161" i="1"/>
  <c r="K161" i="1"/>
  <c r="W160" i="1"/>
  <c r="V160" i="1"/>
  <c r="T160" i="1"/>
  <c r="K160" i="1"/>
  <c r="W162" i="1"/>
  <c r="V162" i="1"/>
  <c r="T162" i="1"/>
  <c r="K162" i="1"/>
  <c r="W159" i="1"/>
  <c r="V159" i="1"/>
  <c r="T159" i="1"/>
  <c r="K159" i="1"/>
  <c r="K175" i="1"/>
  <c r="K108" i="1"/>
  <c r="T108" i="1"/>
  <c r="V108" i="1"/>
  <c r="W108" i="1"/>
  <c r="K53" i="1"/>
  <c r="K49" i="1"/>
  <c r="W54" i="1"/>
  <c r="V54" i="1"/>
  <c r="T54" i="1"/>
  <c r="K54" i="1"/>
  <c r="W144" i="1"/>
  <c r="V144" i="1"/>
  <c r="T144" i="1"/>
  <c r="K144" i="1"/>
  <c r="K138" i="1"/>
  <c r="K12" i="1"/>
  <c r="K10" i="1"/>
  <c r="K55" i="1"/>
  <c r="K52" i="1"/>
  <c r="K13" i="1"/>
  <c r="W88" i="1"/>
  <c r="V88" i="1"/>
  <c r="T88" i="1"/>
  <c r="K88" i="1"/>
  <c r="W29" i="1"/>
  <c r="V29" i="1"/>
  <c r="T29" i="1"/>
  <c r="K29" i="1"/>
  <c r="W82" i="1"/>
  <c r="V82" i="1"/>
  <c r="T82" i="1"/>
  <c r="K82" i="1"/>
  <c r="K32" i="1"/>
  <c r="K14" i="1"/>
  <c r="K7" i="1"/>
  <c r="K152" i="1"/>
  <c r="K151" i="1"/>
  <c r="K150" i="1"/>
  <c r="K39" i="1"/>
  <c r="K33" i="1"/>
  <c r="K28" i="1"/>
  <c r="K22" i="1"/>
  <c r="K21" i="1"/>
  <c r="K158" i="1"/>
  <c r="K157" i="1"/>
  <c r="K156" i="1"/>
  <c r="K155" i="1"/>
  <c r="K154" i="1"/>
  <c r="K153" i="1"/>
  <c r="K149" i="1"/>
  <c r="K148" i="1"/>
  <c r="K147" i="1"/>
  <c r="K139" i="1"/>
  <c r="K100" i="1"/>
  <c r="K97" i="1"/>
  <c r="K94" i="1"/>
  <c r="K79" i="1"/>
  <c r="K16" i="1"/>
  <c r="K146" i="1"/>
  <c r="K145" i="1"/>
  <c r="K143" i="1"/>
  <c r="K142" i="1"/>
  <c r="K141" i="1"/>
  <c r="K140" i="1"/>
  <c r="K134" i="1"/>
  <c r="K133" i="1"/>
  <c r="K131" i="1"/>
  <c r="K130" i="1"/>
  <c r="W175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5" i="1"/>
  <c r="W124" i="1"/>
  <c r="W123" i="1"/>
  <c r="W122" i="1"/>
  <c r="W120" i="1"/>
  <c r="W119" i="1"/>
  <c r="W117" i="1"/>
  <c r="W115" i="1"/>
  <c r="W114" i="1"/>
  <c r="W113" i="1"/>
  <c r="W112" i="1"/>
  <c r="W111" i="1"/>
  <c r="W110" i="1"/>
  <c r="W109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86" i="1"/>
  <c r="W84" i="1"/>
  <c r="W89" i="1"/>
  <c r="W83" i="1"/>
  <c r="W79" i="1"/>
  <c r="W78" i="1"/>
  <c r="W77" i="1"/>
  <c r="W75" i="1"/>
  <c r="W74" i="1"/>
  <c r="W73" i="1"/>
  <c r="W72" i="1"/>
  <c r="W67" i="1"/>
  <c r="W66" i="1"/>
  <c r="W65" i="1"/>
  <c r="W64" i="1"/>
  <c r="W63" i="1"/>
  <c r="W62" i="1"/>
  <c r="W61" i="1"/>
  <c r="W59" i="1"/>
  <c r="W58" i="1"/>
  <c r="W57" i="1"/>
  <c r="W56" i="1"/>
  <c r="W55" i="1"/>
  <c r="W53" i="1"/>
  <c r="W52" i="1"/>
  <c r="W51" i="1"/>
  <c r="W49" i="1"/>
  <c r="W48" i="1"/>
  <c r="W42" i="1"/>
  <c r="W41" i="1"/>
  <c r="W35" i="1"/>
  <c r="W34" i="1"/>
  <c r="W33" i="1"/>
  <c r="W32" i="1"/>
  <c r="W31" i="1"/>
  <c r="W30" i="1"/>
  <c r="W28" i="1"/>
  <c r="W27" i="1"/>
  <c r="W26" i="1"/>
  <c r="W24" i="1"/>
  <c r="W23" i="1"/>
  <c r="W22" i="1"/>
  <c r="W20" i="1"/>
  <c r="W19" i="1"/>
  <c r="W18" i="1"/>
  <c r="W17" i="1"/>
  <c r="W16" i="1"/>
  <c r="W14" i="1"/>
  <c r="W13" i="1"/>
  <c r="W12" i="1"/>
  <c r="W10" i="1"/>
  <c r="W8" i="1"/>
  <c r="W7" i="1"/>
  <c r="W60" i="1"/>
  <c r="K84" i="1"/>
  <c r="K89" i="1"/>
  <c r="K83" i="1"/>
  <c r="K81" i="1"/>
  <c r="V7" i="1"/>
  <c r="V175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14" i="1"/>
  <c r="V113" i="1"/>
  <c r="V112" i="1"/>
  <c r="V111" i="1"/>
  <c r="V110" i="1"/>
  <c r="V109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86" i="1"/>
  <c r="V84" i="1"/>
  <c r="V89" i="1"/>
  <c r="V83" i="1"/>
  <c r="V81" i="1"/>
  <c r="V80" i="1"/>
  <c r="V79" i="1"/>
  <c r="V78" i="1"/>
  <c r="V77" i="1"/>
  <c r="V75" i="1"/>
  <c r="V74" i="1"/>
  <c r="V73" i="1"/>
  <c r="V72" i="1"/>
  <c r="V71" i="1"/>
  <c r="V70" i="1"/>
  <c r="V69" i="1"/>
  <c r="V68" i="1"/>
  <c r="V67" i="1"/>
  <c r="V66" i="1"/>
  <c r="V64" i="1"/>
  <c r="V63" i="1"/>
  <c r="V62" i="1"/>
  <c r="V61" i="1"/>
  <c r="V60" i="1"/>
  <c r="V59" i="1"/>
  <c r="V58" i="1"/>
  <c r="V57" i="1"/>
  <c r="V56" i="1"/>
  <c r="V55" i="1"/>
  <c r="V53" i="1"/>
  <c r="V52" i="1"/>
  <c r="V51" i="1"/>
  <c r="V49" i="1"/>
  <c r="V48" i="1"/>
  <c r="V47" i="1"/>
  <c r="V42" i="1"/>
  <c r="V41" i="1"/>
  <c r="V35" i="1"/>
  <c r="V34" i="1"/>
  <c r="V33" i="1"/>
  <c r="V30" i="1"/>
  <c r="V28" i="1"/>
  <c r="V27" i="1"/>
  <c r="V26" i="1"/>
  <c r="V24" i="1"/>
  <c r="V23" i="1"/>
  <c r="V22" i="1"/>
  <c r="V21" i="1"/>
  <c r="V20" i="1"/>
  <c r="V19" i="1"/>
  <c r="V18" i="1"/>
  <c r="V17" i="1"/>
  <c r="V16" i="1"/>
  <c r="V13" i="1"/>
  <c r="V12" i="1"/>
  <c r="V10" i="1"/>
  <c r="V8" i="1"/>
  <c r="V65" i="1"/>
  <c r="K80" i="1"/>
  <c r="K68" i="1"/>
  <c r="K63" i="1"/>
  <c r="K60" i="1"/>
  <c r="K59" i="1"/>
  <c r="T7" i="1"/>
  <c r="K137" i="1"/>
  <c r="K136" i="1"/>
  <c r="K135" i="1"/>
  <c r="K132" i="1"/>
  <c r="K129" i="1"/>
  <c r="K128" i="1"/>
  <c r="K127" i="1"/>
  <c r="T67" i="1"/>
  <c r="K67" i="1"/>
  <c r="K107" i="1"/>
  <c r="K117" i="1"/>
  <c r="K116" i="1"/>
  <c r="K114" i="1"/>
  <c r="K113" i="1"/>
  <c r="K112" i="1"/>
  <c r="K111" i="1"/>
  <c r="K110" i="1"/>
  <c r="K109" i="1"/>
  <c r="K106" i="1"/>
  <c r="K105" i="1"/>
  <c r="K104" i="1"/>
  <c r="K99" i="1"/>
  <c r="K98" i="1"/>
  <c r="K95" i="1"/>
  <c r="K86" i="1"/>
  <c r="K78" i="1"/>
  <c r="K77" i="1"/>
  <c r="K75" i="1"/>
  <c r="K74" i="1"/>
  <c r="K72" i="1"/>
  <c r="K71" i="1"/>
  <c r="K70" i="1"/>
  <c r="K69" i="1"/>
  <c r="K66" i="1"/>
  <c r="K65" i="1"/>
  <c r="K64" i="1"/>
  <c r="K62" i="1"/>
  <c r="K61" i="1"/>
  <c r="K58" i="1"/>
  <c r="K57" i="1"/>
  <c r="K51" i="1"/>
  <c r="K47" i="1"/>
  <c r="K42" i="1"/>
  <c r="K41" i="1"/>
  <c r="K31" i="1"/>
  <c r="K30" i="1"/>
  <c r="K24" i="1"/>
  <c r="K23" i="1"/>
  <c r="K19" i="1"/>
  <c r="K18" i="1"/>
  <c r="K17" i="1"/>
  <c r="T10" i="1"/>
  <c r="T12" i="1"/>
  <c r="T13" i="1"/>
  <c r="T14" i="1"/>
  <c r="T17" i="1"/>
  <c r="T19" i="1"/>
  <c r="T20" i="1"/>
  <c r="T21" i="1"/>
  <c r="T22" i="1"/>
  <c r="T23" i="1"/>
  <c r="T24" i="1"/>
  <c r="T26" i="1"/>
  <c r="T27" i="1"/>
  <c r="T28" i="1"/>
  <c r="T30" i="1"/>
  <c r="T31" i="1"/>
  <c r="T32" i="1"/>
  <c r="T33" i="1"/>
  <c r="T34" i="1"/>
  <c r="T35" i="1"/>
  <c r="T39" i="1"/>
  <c r="T41" i="1"/>
  <c r="T42" i="1"/>
  <c r="T47" i="1"/>
  <c r="T48" i="1"/>
  <c r="T49" i="1"/>
  <c r="T51" i="1"/>
  <c r="T52" i="1"/>
  <c r="T53" i="1"/>
  <c r="T55" i="1"/>
  <c r="T56" i="1"/>
  <c r="T57" i="1"/>
  <c r="T58" i="1"/>
  <c r="T59" i="1"/>
  <c r="T60" i="1"/>
  <c r="T61" i="1"/>
  <c r="T62" i="1"/>
  <c r="T63" i="1"/>
  <c r="T64" i="1"/>
  <c r="T65" i="1"/>
  <c r="T66" i="1"/>
  <c r="T68" i="1"/>
  <c r="T69" i="1"/>
  <c r="T70" i="1"/>
  <c r="T71" i="1"/>
  <c r="T72" i="1"/>
  <c r="T73" i="1"/>
  <c r="T74" i="1"/>
  <c r="T75" i="1"/>
  <c r="T77" i="1"/>
  <c r="T78" i="1"/>
  <c r="T79" i="1"/>
  <c r="T80" i="1"/>
  <c r="T81" i="1"/>
  <c r="T83" i="1"/>
  <c r="T89" i="1"/>
  <c r="T86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9" i="1"/>
  <c r="T110" i="1"/>
  <c r="T111" i="1"/>
  <c r="T112" i="1"/>
  <c r="T113" i="1"/>
  <c r="T114" i="1"/>
  <c r="T115" i="1"/>
  <c r="T116" i="1"/>
  <c r="T117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75" i="1"/>
  <c r="T8" i="1"/>
</calcChain>
</file>

<file path=xl/comments1.xml><?xml version="1.0" encoding="utf-8"?>
<comments xmlns="http://schemas.openxmlformats.org/spreadsheetml/2006/main">
  <authors>
    <author>ssuarez</author>
    <author>agr41507</author>
  </authors>
  <commentList>
    <comment ref="I4" authorId="0">
      <text>
        <r>
          <rPr>
            <b/>
            <sz val="8"/>
            <color indexed="81"/>
            <rFont val="Tahoma"/>
            <family val="2"/>
          </rPr>
          <t>ssuarez:</t>
        </r>
        <r>
          <rPr>
            <sz val="8"/>
            <color indexed="81"/>
            <rFont val="Tahoma"/>
            <family val="2"/>
          </rPr>
          <t xml:space="preserve">
Seleccionar tipo de producto de lista desplegable.</t>
        </r>
      </text>
    </comment>
    <comment ref="M4" authorId="0">
      <text>
        <r>
          <rPr>
            <b/>
            <sz val="8"/>
            <color indexed="81"/>
            <rFont val="Tahoma"/>
            <family val="2"/>
          </rPr>
          <t>ssuarez:</t>
        </r>
        <r>
          <rPr>
            <sz val="8"/>
            <color indexed="81"/>
            <rFont val="Tahoma"/>
            <family val="2"/>
          </rPr>
          <t xml:space="preserve">
Indicar si requiere prioridad de entrega</t>
        </r>
      </text>
    </comment>
    <comment ref="C8" authorId="1">
      <text>
        <r>
          <rPr>
            <b/>
            <sz val="9"/>
            <color indexed="81"/>
            <rFont val="Tahoma"/>
            <family val="2"/>
          </rPr>
          <t>agr41507:</t>
        </r>
        <r>
          <rPr>
            <sz val="9"/>
            <color indexed="81"/>
            <rFont val="Tahoma"/>
            <family val="2"/>
          </rPr>
          <t xml:space="preserve">
Inventario selectivo se termino a 3:30 pm 01/09/17</t>
        </r>
      </text>
    </comment>
    <comment ref="C9" authorId="1">
      <text>
        <r>
          <rPr>
            <b/>
            <sz val="9"/>
            <color indexed="81"/>
            <rFont val="Tahoma"/>
            <family val="2"/>
          </rPr>
          <t>agr41507:</t>
        </r>
        <r>
          <rPr>
            <sz val="9"/>
            <color indexed="81"/>
            <rFont val="Tahoma"/>
            <family val="2"/>
          </rPr>
          <t xml:space="preserve">
Inventario selectivo se termino a 3:30 pm 01/09/17</t>
        </r>
      </text>
    </comment>
    <comment ref="C10" authorId="1">
      <text>
        <r>
          <rPr>
            <b/>
            <sz val="9"/>
            <color indexed="81"/>
            <rFont val="Tahoma"/>
            <family val="2"/>
          </rPr>
          <t>agr41507:</t>
        </r>
        <r>
          <rPr>
            <sz val="9"/>
            <color indexed="81"/>
            <rFont val="Tahoma"/>
            <family val="2"/>
          </rPr>
          <t xml:space="preserve">
PEDIDO EN HOLD C1</t>
        </r>
      </text>
    </comment>
    <comment ref="C15" authorId="1">
      <text>
        <r>
          <rPr>
            <b/>
            <sz val="9"/>
            <color indexed="81"/>
            <rFont val="Tahoma"/>
            <family val="2"/>
          </rPr>
          <t>agr41507:</t>
        </r>
        <r>
          <rPr>
            <sz val="9"/>
            <color indexed="81"/>
            <rFont val="Tahoma"/>
            <family val="2"/>
          </rPr>
          <t xml:space="preserve">
PEDIDO EN HOLD C1</t>
        </r>
      </text>
    </comment>
    <comment ref="C16" authorId="1">
      <text>
        <r>
          <rPr>
            <b/>
            <sz val="9"/>
            <color indexed="81"/>
            <rFont val="Tahoma"/>
            <family val="2"/>
          </rPr>
          <t>agr41507:</t>
        </r>
        <r>
          <rPr>
            <sz val="9"/>
            <color indexed="81"/>
            <rFont val="Tahoma"/>
            <family val="2"/>
          </rPr>
          <t xml:space="preserve">
PEDIDO EN HOLD C1</t>
        </r>
      </text>
    </comment>
    <comment ref="C17" authorId="1">
      <text>
        <r>
          <rPr>
            <b/>
            <sz val="9"/>
            <color indexed="81"/>
            <rFont val="Tahoma"/>
            <family val="2"/>
          </rPr>
          <t>agr41507:</t>
        </r>
        <r>
          <rPr>
            <sz val="9"/>
            <color indexed="81"/>
            <rFont val="Tahoma"/>
            <family val="2"/>
          </rPr>
          <t xml:space="preserve">
PEDIDO EN HOLD C1</t>
        </r>
      </text>
    </comment>
    <comment ref="C18" authorId="1">
      <text>
        <r>
          <rPr>
            <b/>
            <sz val="9"/>
            <color indexed="81"/>
            <rFont val="Tahoma"/>
            <family val="2"/>
          </rPr>
          <t>agr41507:</t>
        </r>
        <r>
          <rPr>
            <sz val="9"/>
            <color indexed="81"/>
            <rFont val="Tahoma"/>
            <family val="2"/>
          </rPr>
          <t xml:space="preserve">
PEDIDO EN HOLD C1</t>
        </r>
      </text>
    </comment>
    <comment ref="C35" authorId="1">
      <text>
        <r>
          <rPr>
            <b/>
            <sz val="9"/>
            <color indexed="81"/>
            <rFont val="Tahoma"/>
            <family val="2"/>
          </rPr>
          <t>agr41507:</t>
        </r>
        <r>
          <rPr>
            <sz val="9"/>
            <color indexed="81"/>
            <rFont val="Tahoma"/>
            <family val="2"/>
          </rPr>
          <t xml:space="preserve">
PEDIDO EN HOLD C1</t>
        </r>
      </text>
    </comment>
    <comment ref="C36" authorId="1">
      <text>
        <r>
          <rPr>
            <b/>
            <sz val="9"/>
            <color indexed="81"/>
            <rFont val="Tahoma"/>
            <family val="2"/>
          </rPr>
          <t>agr41507:</t>
        </r>
        <r>
          <rPr>
            <sz val="9"/>
            <color indexed="81"/>
            <rFont val="Tahoma"/>
            <family val="2"/>
          </rPr>
          <t xml:space="preserve">
PEDIDO EN HOLD C1</t>
        </r>
      </text>
    </comment>
    <comment ref="V36" authorId="1">
      <text>
        <r>
          <rPr>
            <b/>
            <sz val="9"/>
            <color indexed="81"/>
            <rFont val="Tahoma"/>
            <family val="2"/>
          </rPr>
          <t>agr41507:</t>
        </r>
        <r>
          <rPr>
            <sz val="9"/>
            <color indexed="81"/>
            <rFont val="Tahoma"/>
            <family val="2"/>
          </rPr>
          <t xml:space="preserve">
paso del huracan </t>
        </r>
      </text>
    </comment>
    <comment ref="C37" authorId="1">
      <text>
        <r>
          <rPr>
            <b/>
            <sz val="9"/>
            <color indexed="81"/>
            <rFont val="Tahoma"/>
            <family val="2"/>
          </rPr>
          <t>agr41507:</t>
        </r>
        <r>
          <rPr>
            <sz val="9"/>
            <color indexed="81"/>
            <rFont val="Tahoma"/>
            <family val="2"/>
          </rPr>
          <t xml:space="preserve">
PEDIDO EN HOLD C1</t>
        </r>
      </text>
    </comment>
    <comment ref="V37" authorId="1">
      <text>
        <r>
          <rPr>
            <b/>
            <sz val="9"/>
            <color indexed="81"/>
            <rFont val="Tahoma"/>
            <family val="2"/>
          </rPr>
          <t>agr41507:</t>
        </r>
        <r>
          <rPr>
            <sz val="9"/>
            <color indexed="81"/>
            <rFont val="Tahoma"/>
            <family val="2"/>
          </rPr>
          <t xml:space="preserve">
paso del huracan </t>
        </r>
      </text>
    </comment>
    <comment ref="C38" authorId="1">
      <text>
        <r>
          <rPr>
            <b/>
            <sz val="9"/>
            <color indexed="81"/>
            <rFont val="Tahoma"/>
            <family val="2"/>
          </rPr>
          <t>agr41507:</t>
        </r>
        <r>
          <rPr>
            <sz val="9"/>
            <color indexed="81"/>
            <rFont val="Tahoma"/>
            <family val="2"/>
          </rPr>
          <t xml:space="preserve">
PEDIDO EN HOLD C1</t>
        </r>
      </text>
    </comment>
    <comment ref="V38" authorId="1">
      <text>
        <r>
          <rPr>
            <b/>
            <sz val="9"/>
            <color indexed="81"/>
            <rFont val="Tahoma"/>
            <family val="2"/>
          </rPr>
          <t>agr41507:</t>
        </r>
        <r>
          <rPr>
            <sz val="9"/>
            <color indexed="81"/>
            <rFont val="Tahoma"/>
            <family val="2"/>
          </rPr>
          <t xml:space="preserve">
paso del huracan </t>
        </r>
      </text>
    </comment>
    <comment ref="C39" authorId="1">
      <text>
        <r>
          <rPr>
            <b/>
            <sz val="9"/>
            <color indexed="81"/>
            <rFont val="Tahoma"/>
            <family val="2"/>
          </rPr>
          <t>agr41507:</t>
        </r>
        <r>
          <rPr>
            <sz val="9"/>
            <color indexed="81"/>
            <rFont val="Tahoma"/>
            <family val="2"/>
          </rPr>
          <t xml:space="preserve">
PEDIDO EN HOLD C1</t>
        </r>
      </text>
    </comment>
    <comment ref="V39" authorId="1">
      <text>
        <r>
          <rPr>
            <b/>
            <sz val="9"/>
            <color indexed="81"/>
            <rFont val="Tahoma"/>
            <family val="2"/>
          </rPr>
          <t>agr41507:</t>
        </r>
        <r>
          <rPr>
            <sz val="9"/>
            <color indexed="81"/>
            <rFont val="Tahoma"/>
            <family val="2"/>
          </rPr>
          <t xml:space="preserve">
paso del huracan </t>
        </r>
      </text>
    </comment>
  </commentList>
</comments>
</file>

<file path=xl/sharedStrings.xml><?xml version="1.0" encoding="utf-8"?>
<sst xmlns="http://schemas.openxmlformats.org/spreadsheetml/2006/main" count="586" uniqueCount="204">
  <si>
    <t># Orden</t>
  </si>
  <si>
    <t>Cliente</t>
  </si>
  <si>
    <t>Vx</t>
  </si>
  <si>
    <t>Rx</t>
  </si>
  <si>
    <t xml:space="preserve"># Cliente </t>
  </si>
  <si>
    <t>Horarios Entrega</t>
  </si>
  <si>
    <t>Doc. Control Pedidos</t>
  </si>
  <si>
    <t>Ty Prod.</t>
  </si>
  <si>
    <t>Lista Clientes GSK</t>
  </si>
  <si>
    <t># Cliente</t>
  </si>
  <si>
    <t>Nombre Cliente</t>
  </si>
  <si>
    <t>Horarios Recepcion Productos</t>
  </si>
  <si>
    <t>MERCANTIL FARMACEUTICA</t>
  </si>
  <si>
    <t>CONSUMO</t>
  </si>
  <si>
    <t>PROFARMA</t>
  </si>
  <si>
    <t>ALFAU Y SANCHEZ</t>
  </si>
  <si>
    <t>FARMA</t>
  </si>
  <si>
    <t>DOCTORES MALLEN GUERRA</t>
  </si>
  <si>
    <t>EMPRESAS J. GASSO GASSO</t>
  </si>
  <si>
    <t>SUED FARMACEUTICA</t>
  </si>
  <si>
    <t>SANOFI AVENTIS DE LA REP. DOM.</t>
  </si>
  <si>
    <t xml:space="preserve">FONT GAMUNDI </t>
  </si>
  <si>
    <t>NG VACUNA XPRESS</t>
  </si>
  <si>
    <t>VACUNAS</t>
  </si>
  <si>
    <t>Tipo cliente</t>
  </si>
  <si>
    <t>VACUNAS BIOLOGICOS</t>
  </si>
  <si>
    <t>L-M-MI-J-V 8:30 AM - 10:30 AM</t>
  </si>
  <si>
    <t>el cliente envia su transporte a Yobel a recoger su pedido</t>
  </si>
  <si>
    <t>PROPHARMA (HAITI)</t>
  </si>
  <si>
    <t>REINBOLD EXPORT - IMPORT (HAITI)</t>
  </si>
  <si>
    <t>Anna Henriquez</t>
  </si>
  <si>
    <t>Kenia Silvestre</t>
  </si>
  <si>
    <t>Andreina Pozo</t>
  </si>
  <si>
    <t>Yanet Hernández</t>
  </si>
  <si>
    <t>Fior D'Aliza Hernandez</t>
  </si>
  <si>
    <t>Amarilis Jimenez</t>
  </si>
  <si>
    <t>Ivan Diaz</t>
  </si>
  <si>
    <t>Lissette Andújar</t>
  </si>
  <si>
    <t>Inmaculada Cerda</t>
  </si>
  <si>
    <t>Rosa Arzola</t>
  </si>
  <si>
    <t>Erasmo Campos</t>
  </si>
  <si>
    <t>Lenny Aquino</t>
  </si>
  <si>
    <t>MM Y POP CONSUMO</t>
  </si>
  <si>
    <t>MM Y POP FARMA</t>
  </si>
  <si>
    <t>DR. LUIS RIVERA (maternidad la Altagracia)</t>
  </si>
  <si>
    <t>el personal lo recoge directo en Yobel</t>
  </si>
  <si>
    <t>L-M-MI-J-V, 8AM-2:30PM (SANTIAGO)</t>
  </si>
  <si>
    <t>Cx</t>
  </si>
  <si>
    <t>Tipo de Orden</t>
  </si>
  <si>
    <t>Enviar a GSK Novocentro</t>
  </si>
  <si>
    <t>L-M-MI-J, 8AM-11:30AM Y 1:30PM-4:00PM, VIERNES hasta las 12pm</t>
  </si>
  <si>
    <t>L-M-MI-J-V, 8AM-12:30AM Y 1:30PM-4:00PM</t>
  </si>
  <si>
    <t xml:space="preserve">L-M-MI-J-V, 8AM-12:00AM Y 1:30PM-4:00PM </t>
  </si>
  <si>
    <t>L-M-MI-J-V, 8AM-12:00AM Y 1:00PM-4:00PM</t>
  </si>
  <si>
    <t>L-M-MI-J-V, 8AM-5PM (en cualquier horario)</t>
  </si>
  <si>
    <t>L-M-MI-J-V, 8AM-11AM</t>
  </si>
  <si>
    <t>GENERAL Rx y Cx</t>
  </si>
  <si>
    <t>Total pedidos del mes</t>
  </si>
  <si>
    <t>Pedidos despachados fuera de rango 24 hrs</t>
  </si>
  <si>
    <t>Pedidos despachados a tiempo</t>
  </si>
  <si>
    <t>KPI Despacho</t>
  </si>
  <si>
    <t>Acción</t>
  </si>
  <si>
    <t>Margie Morel</t>
  </si>
  <si>
    <t>OFIC. GSK NOVOCENTRO</t>
  </si>
  <si>
    <t>L-M-MI-J-V 8:00 AM - 4:00 PM</t>
  </si>
  <si>
    <t>716-1</t>
  </si>
  <si>
    <t>OFIC. GSK EN YOBEL</t>
  </si>
  <si>
    <t>L-M-MI-J-V 8:00 AM - 5:00 PM</t>
  </si>
  <si>
    <t>VARIOS</t>
  </si>
  <si>
    <t>Yaniri Almanzar</t>
  </si>
  <si>
    <t>Yocasta Marte Bueno</t>
  </si>
  <si>
    <t>KPI Facturacion</t>
  </si>
  <si>
    <t>Pedidos Caturados fuera de rango 2 hrs</t>
  </si>
  <si>
    <t>Pedidos Capturados a tiempo</t>
  </si>
  <si>
    <t>Luz Mercedes Maria Parra</t>
  </si>
  <si>
    <t>Jose Nazario Hernandez Mesa</t>
  </si>
  <si>
    <t>FARMA/CONSUMO</t>
  </si>
  <si>
    <t>Carolina Gonzalez Cruz</t>
  </si>
  <si>
    <t>Registrek</t>
  </si>
  <si>
    <t>Rx/Cx</t>
  </si>
  <si>
    <t>SUED &amp; FARGESA SRL</t>
  </si>
  <si>
    <t>Entregar en la Oficina de GSK Yobel</t>
  </si>
  <si>
    <t>Mallen guerra (Reempaque)</t>
  </si>
  <si>
    <t>SUED FARMACEUTICA(GOB)</t>
  </si>
  <si>
    <t>Wilmer Felipe Pacheco Flores</t>
  </si>
  <si>
    <t>Dirección</t>
  </si>
  <si>
    <t>Autopista duarte KM 10 ½ # 51,  sector las ventas al lado de alfaría dominicana</t>
  </si>
  <si>
    <t>Calle H. No. 41, Zona Ind. Herrera, Sto. Dgo., RD</t>
  </si>
  <si>
    <t>Calle Manuel Rodriguez Objio #14,Gazcue, Sto. Dgo., RD</t>
  </si>
  <si>
    <t>cliente recoge pedido en Yobel</t>
  </si>
  <si>
    <t>Av. Maximo Gomez #27,esq. Ramon Santana, Sto. Dgo., RD</t>
  </si>
  <si>
    <t>AGLF Antonio Gutierrez Lab.Farmaceutico</t>
  </si>
  <si>
    <t>Calle Altagracia Saviñon # 9, Los Prados.</t>
  </si>
  <si>
    <t>AGLF Antonio Gutierrez Lab.Farmaceutico Gobierno</t>
  </si>
  <si>
    <t>Av. Roberto Pastoriza No.111, Ens. Naco, Sto. Dgo.,RD</t>
  </si>
  <si>
    <t>Bio-Nuclear, S.A.</t>
  </si>
  <si>
    <t>Ave. Tiradente No. 74, (detras de color vision), Sto Dgo</t>
  </si>
  <si>
    <t>Bio-Nuclear S.A.   Gob.</t>
  </si>
  <si>
    <t>ALMACEN DITEK, Av J Fco P Gómez 2, Haina</t>
  </si>
  <si>
    <t>Avenida Isabel Aguiar esq. Calle A, Zona Ind. Herrera, Sto. Dgo., RD</t>
  </si>
  <si>
    <t>L-M-MI-J-V, 8AM-11am Y 2:00PM-4:00PM</t>
  </si>
  <si>
    <t>SUED &amp; FARGESA SRL tender</t>
  </si>
  <si>
    <t>Av. Prolongación 27 de feb #100 (oficina GSK dentro de Yobel)</t>
  </si>
  <si>
    <t>REGISTRO SANITARIO Cx</t>
  </si>
  <si>
    <t>Av.Paseo de los R Catolicos # 15</t>
  </si>
  <si>
    <t>Av. Lope de Vega #29 Torre Novocentro local 406, Sto. Dgo.</t>
  </si>
  <si>
    <t>personal recoge en Yobel</t>
  </si>
  <si>
    <t>Ammy Compres</t>
  </si>
  <si>
    <t>Calle 1 Residencial Caroly #4, Moca</t>
  </si>
  <si>
    <t>Carlos Severino</t>
  </si>
  <si>
    <t>Antigua Calle 6, Calle. Monseñor Hugo Polanco. Casa no. 8. Frente a la Iglesia San Martín de Porres, Villa Olga</t>
  </si>
  <si>
    <t>Ricardo Piñeyro</t>
  </si>
  <si>
    <t>Calle 14 A # 30, Embrujo 1 1ro  En Santiago</t>
  </si>
  <si>
    <t>Sector Villa Olga, calle rincón largo, residencial Imperial I (frente a la piscinade la PUCMM), primara etapa, apto. E1</t>
  </si>
  <si>
    <t>REGISTRO SANITARIO Rx</t>
  </si>
  <si>
    <t>Bio</t>
  </si>
  <si>
    <t>N/A</t>
  </si>
  <si>
    <t>L-M-MI-J-V, 8:30AM-12:00AM Y 1:30:00PM-4:30PM</t>
  </si>
  <si>
    <t>Av. Tiradentes , Plaza Naco, Local 28, Sto. Dgo., RD</t>
  </si>
  <si>
    <t>Julio Cesar Ruiz</t>
  </si>
  <si>
    <t>Calle Las damas, Edif.Emelie II, Sector los alamos, Frente al Homs</t>
  </si>
  <si>
    <t>La Zurza II Calle 5B No 14 Santiago, Entrado por Puerta del Sol</t>
  </si>
  <si>
    <t>Vx/Cx</t>
  </si>
  <si>
    <t>ACERH DOMINICANA</t>
  </si>
  <si>
    <t>Av.27 de Febrero # 223</t>
  </si>
  <si>
    <t>L-M-MI-J, 8AM-12:00AM Y 1:45PM-3:30 PM Los viernes hasta 12:00 PM</t>
  </si>
  <si>
    <t>Hugo Sanchez Pappatera</t>
  </si>
  <si>
    <t>Alejandro Gomez</t>
  </si>
  <si>
    <t>Nerys Venecia Terrero Reyes</t>
  </si>
  <si>
    <t># Bultos</t>
  </si>
  <si>
    <t>Nota</t>
  </si>
  <si>
    <t>Calidad GSK Yobel</t>
  </si>
  <si>
    <t xml:space="preserve">NG VACUNA XPRESS </t>
  </si>
  <si>
    <t>HORA PEDIDO VENTAS</t>
  </si>
  <si>
    <t># Factura / Nota credito</t>
  </si>
  <si>
    <t>Fecha recibido por el cliente</t>
  </si>
  <si>
    <t>Hora recibido por el cliente</t>
  </si>
  <si>
    <t>Fecha envio a Yobel</t>
  </si>
  <si>
    <t>Hora envio a Yobel</t>
  </si>
  <si>
    <t>Fecha factura/nota crédito</t>
  </si>
  <si>
    <t>AÑO NUEVO</t>
  </si>
  <si>
    <t>REYES</t>
  </si>
  <si>
    <t>VIRGEN DE LA ALTAGRACIA</t>
  </si>
  <si>
    <t>JUAN PABLO DUARTE</t>
  </si>
  <si>
    <t>INDEPENDENCIA NACIONAL</t>
  </si>
  <si>
    <t>JUEVES SANTO</t>
  </si>
  <si>
    <t>VIERNES SANTO</t>
  </si>
  <si>
    <t>DIA DEL TRABAJO</t>
  </si>
  <si>
    <t>CORPUS CHRISTI</t>
  </si>
  <si>
    <t>RESTAURACION</t>
  </si>
  <si>
    <t>VIRGEN DE LAS MERCEDES</t>
  </si>
  <si>
    <t xml:space="preserve">CONSTITUCION </t>
  </si>
  <si>
    <t>NAVIDAD</t>
  </si>
  <si>
    <t>KPI Yobel  entregas</t>
  </si>
  <si>
    <t>KPI Facturacion GSK</t>
  </si>
  <si>
    <t>Calle Eliseo Grullon 17, Los Prados</t>
  </si>
  <si>
    <t>Esperar que facturador de GSK indique  la fecha de entrega.</t>
  </si>
  <si>
    <t>Fecha recibo volante devolucion GSK por Log.Salida</t>
  </si>
  <si>
    <t>Fecha recibo volante devolucion GSK por Log.Interna</t>
  </si>
  <si>
    <t>KPI Yobel  Log.Salida</t>
  </si>
  <si>
    <t>KPI Yobel  Log.Interna</t>
  </si>
  <si>
    <t>Elba Maritza Reynoso Reye</t>
  </si>
  <si>
    <t>Calle 3 # 8, las Dianas Santiago</t>
  </si>
  <si>
    <t>Ave. Jacobo Majluta No 72, Santo Domingo Norte, Rep.Dom.</t>
  </si>
  <si>
    <t>L-M-MI-J-V, 8AM-12PM Y 1:00 PM - 4:00 PM</t>
  </si>
  <si>
    <t>KETTLE SANCHEZ &amp; CP,C POR A</t>
  </si>
  <si>
    <t>Rx/Vx</t>
  </si>
  <si>
    <t>FECHA PEDIDO VENTAS</t>
  </si>
  <si>
    <t>Jose Rafael Duran Guaba</t>
  </si>
  <si>
    <t>Calle el Fundo, # 27, paso de Moca</t>
  </si>
  <si>
    <t>Mauricio Gerardo Gonzalez Navarro</t>
  </si>
  <si>
    <t>Nemanja  Laic</t>
  </si>
  <si>
    <t>Feriados REP. DOM. 2017 (mm-dd-aa)</t>
  </si>
  <si>
    <t>L-MI-V, 8AM-11:30AM y 1:30 PM a 4:00 PM, M y J llamar ante de enviar</t>
  </si>
  <si>
    <t>L-M-MI-J-V, 8AM-1:00PM (SI ES EN LA TARDE, LLAMAR ANTES PARA CONFIRMAR)</t>
  </si>
  <si>
    <t>L-MI-V, 8AM-12:00PM, y 2-4pm (llamar antes de entregar para confirmar)</t>
  </si>
  <si>
    <t>SY</t>
  </si>
  <si>
    <t>envio</t>
  </si>
  <si>
    <t>POR FAVOR DE ENTREGAR EN LA OFICINA DE GSK NOVO CENTRO</t>
  </si>
  <si>
    <t>SO</t>
  </si>
  <si>
    <t>POR FAVOR NO DESPACHAR HASTA TERNER AUTORIZACION DE CALIDAD GSK, EL PEDIDO SE TIENE QUE DESPACHAR EN UN CAMION REFRIGERADO</t>
  </si>
  <si>
    <t xml:space="preserve">POR FAVOR NO DESPACHAR HASTA TERNER AUTORIZACION DE CALIDAD GSK, EL PEDIDO SE TIENE QUE DESPACHAR EN UN CAMION REFRIGERADO EL MIERCOLES 06/09 </t>
  </si>
  <si>
    <t>POR FAVOR NO DESPACHAR HASTA TENER AUTORIZACION DE CALIDAD GSK, EL PEDIDO SE TIENE QUE DESPACHAR EN UN CAMION REFRIGERADO EL LUNES 11/09</t>
  </si>
  <si>
    <t>VOLANTE DEVOLUCION</t>
  </si>
  <si>
    <t>retiro</t>
  </si>
  <si>
    <t>8717/8718</t>
  </si>
  <si>
    <t>S8</t>
  </si>
  <si>
    <t>POR FAVOR DE ENTREGAR EN YOBEL EL VIERNES 08/09 A SEÑOR LAWRENCE BONETTI</t>
  </si>
  <si>
    <t>POR FAVOR DE ENTREGAR EN YOBEL EL VIERNES 08/09 A SEÑOR TERESA KNIPPING</t>
  </si>
  <si>
    <t>POR FAVOR DE ENTREGAR EN YOBEL EL VIERNES 08/09 A SEÑOR CAROLINA ABUD</t>
  </si>
  <si>
    <t>POR FAVOR DE ENTREGAR EN SANTIAGO A LA DIRRECCION CALLE 1ERA RESIDENCIAL SAMIRA I, APARTAMENTO A4, VILLA MARINA ATT.JULISSA RAMOS.</t>
  </si>
  <si>
    <t>POR FAVOR DE ENTREGAR EN YOBEL EL VIERNES 08/09 A SEÑORA CAROLINA ABUD</t>
  </si>
  <si>
    <t>ORDEN CANCELADA</t>
  </si>
  <si>
    <t>S7</t>
  </si>
  <si>
    <t>8625/8626</t>
  </si>
  <si>
    <t>8580/8582</t>
  </si>
  <si>
    <t>POR FAVOR DE ENTREGAR EL JUEVES 21/09</t>
  </si>
  <si>
    <t>AVERIA DESTETADA EN ALMACEN DE YOBEL LOGISTICA DE SALIDAD</t>
  </si>
  <si>
    <t>POR FAVOR EN YOBEL A DRA.ANDREA MONTOYA</t>
  </si>
  <si>
    <t xml:space="preserve">Por favor  de Asuntos Regulatorios Registrek S.R.L.
Ave. Roberto Pastoriza No.420
2do piso, Oficina 2ª, Torre Da Vinci, Ens. Piantini
Santo Domingo, República Dominicana.
Tel (829)544-7121
</t>
  </si>
  <si>
    <t>POR FAVOR DE ENTREGAR EL MIERCOLES 27/09 EN UN CAMION REFRIGERADO, NO PUEDE ENTREGAR EL PEDIDO SIN LA AUTORIZACION DE CALIDAD DE GSK.</t>
  </si>
  <si>
    <t>SE</t>
  </si>
  <si>
    <t>Si el numero de orden se repite se le añade un:  - mas las veces que se esta repientiendo por ejemplo: 17000342-1</t>
  </si>
  <si>
    <t>LOS QUE SON RECOGIDOS POR EL CLIENTE NO LO SUBIMOS AL SISTEMA EN ESTA PARTE PONEN LAS 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</si>
</sst>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[$-1C0A]hh:mm:ss\ AM/PM;@"/>
    <numFmt numFmtId="166" formatCode="[$-409]d\-mmm\-yy;@"/>
  </numFmts>
  <fonts count="2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10"/>
      <color indexed="10"/>
      <name val="Tahoma"/>
      <family val="2"/>
    </font>
    <font>
      <b/>
      <sz val="10"/>
      <color indexed="12"/>
      <name val="Tahoma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name val="Calibri"/>
      <family val="2"/>
      <scheme val="minor"/>
    </font>
    <font>
      <sz val="10"/>
      <name val="Century Gothic"/>
      <family val="2"/>
    </font>
    <font>
      <sz val="11"/>
      <name val="Calibri"/>
      <family val="2"/>
    </font>
    <font>
      <sz val="10"/>
      <name val="Cambria"/>
      <family val="1"/>
      <scheme val="maj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1" fillId="0" borderId="0" applyFont="0" applyFill="0" applyBorder="0" applyAlignment="0" applyProtection="0"/>
    <xf numFmtId="0" fontId="18" fillId="0" borderId="0"/>
  </cellStyleXfs>
  <cellXfs count="123">
    <xf numFmtId="0" fontId="0" fillId="0" borderId="0" xfId="0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2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2" fillId="0" borderId="1" xfId="0" applyFont="1" applyBorder="1"/>
    <xf numFmtId="0" fontId="5" fillId="0" borderId="0" xfId="0" applyFont="1" applyAlignment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 applyAlignment="1"/>
    <xf numFmtId="165" fontId="0" fillId="0" borderId="1" xfId="0" applyNumberFormat="1" applyBorder="1"/>
    <xf numFmtId="0" fontId="3" fillId="0" borderId="0" xfId="0" applyFont="1" applyBorder="1" applyAlignment="1"/>
    <xf numFmtId="0" fontId="0" fillId="4" borderId="0" xfId="0" applyFill="1"/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vertical="center"/>
    </xf>
    <xf numFmtId="0" fontId="14" fillId="5" borderId="1" xfId="0" applyFont="1" applyFill="1" applyBorder="1" applyAlignment="1">
      <alignment horizontal="right" vertical="center"/>
    </xf>
    <xf numFmtId="9" fontId="15" fillId="0" borderId="1" xfId="1" applyFont="1" applyBorder="1" applyAlignment="1">
      <alignment vertical="center"/>
    </xf>
    <xf numFmtId="0" fontId="9" fillId="0" borderId="1" xfId="0" applyFont="1" applyBorder="1" applyAlignment="1">
      <alignment wrapText="1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/>
    <xf numFmtId="0" fontId="3" fillId="0" borderId="1" xfId="0" applyFont="1" applyFill="1" applyBorder="1" applyAlignment="1"/>
    <xf numFmtId="0" fontId="3" fillId="0" borderId="0" xfId="0" applyFont="1" applyAlignment="1">
      <alignment horizontal="center"/>
    </xf>
    <xf numFmtId="0" fontId="9" fillId="0" borderId="1" xfId="0" applyNumberFormat="1" applyFont="1" applyBorder="1" applyAlignment="1">
      <alignment horizontal="center" vertical="center" wrapText="1"/>
    </xf>
    <xf numFmtId="0" fontId="0" fillId="0" borderId="0" xfId="0" applyFill="1"/>
    <xf numFmtId="0" fontId="0" fillId="0" borderId="1" xfId="0" quotePrefix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6" fillId="0" borderId="0" xfId="0" applyFont="1"/>
    <xf numFmtId="0" fontId="8" fillId="0" borderId="1" xfId="0" applyFont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3" fillId="0" borderId="1" xfId="0" quotePrefix="1" applyNumberFormat="1" applyFont="1" applyBorder="1" applyAlignment="1">
      <alignment horizontal="right"/>
    </xf>
    <xf numFmtId="0" fontId="3" fillId="4" borderId="1" xfId="0" applyFont="1" applyFill="1" applyBorder="1" applyAlignment="1"/>
    <xf numFmtId="0" fontId="9" fillId="4" borderId="1" xfId="0" applyNumberFormat="1" applyFont="1" applyFill="1" applyBorder="1" applyAlignment="1">
      <alignment horizontal="justify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NumberFormat="1" applyFont="1" applyBorder="1" applyAlignment="1">
      <alignment horizontal="left" wrapText="1"/>
    </xf>
    <xf numFmtId="0" fontId="9" fillId="0" borderId="1" xfId="0" applyNumberFormat="1" applyFont="1" applyBorder="1" applyAlignment="1">
      <alignment horizontal="left" vertical="center" wrapText="1"/>
    </xf>
    <xf numFmtId="166" fontId="17" fillId="0" borderId="0" xfId="0" applyNumberFormat="1" applyFont="1" applyFill="1" applyBorder="1"/>
    <xf numFmtId="0" fontId="17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2" fontId="0" fillId="0" borderId="1" xfId="0" applyNumberFormat="1" applyBorder="1"/>
    <xf numFmtId="0" fontId="20" fillId="0" borderId="0" xfId="0" applyFont="1"/>
    <xf numFmtId="0" fontId="5" fillId="0" borderId="0" xfId="0" applyFont="1" applyAlignment="1">
      <alignment horizontal="center"/>
    </xf>
    <xf numFmtId="0" fontId="3" fillId="0" borderId="1" xfId="0" applyNumberFormat="1" applyFont="1" applyBorder="1"/>
    <xf numFmtId="165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right"/>
    </xf>
    <xf numFmtId="0" fontId="3" fillId="0" borderId="0" xfId="0" applyFont="1" applyFill="1"/>
    <xf numFmtId="0" fontId="21" fillId="0" borderId="1" xfId="0" applyNumberFormat="1" applyFont="1" applyFill="1" applyBorder="1" applyAlignment="1">
      <alignment wrapText="1"/>
    </xf>
    <xf numFmtId="0" fontId="9" fillId="0" borderId="1" xfId="0" applyNumberFormat="1" applyFont="1" applyBorder="1" applyAlignment="1">
      <alignment horizontal="justify" vertical="center" wrapText="1"/>
    </xf>
    <xf numFmtId="165" fontId="0" fillId="0" borderId="1" xfId="0" applyNumberFormat="1" applyBorder="1" applyAlignment="1">
      <alignment horizontal="right"/>
    </xf>
    <xf numFmtId="14" fontId="19" fillId="2" borderId="5" xfId="0" applyNumberFormat="1" applyFont="1" applyFill="1" applyBorder="1" applyAlignment="1">
      <alignment wrapText="1"/>
    </xf>
    <xf numFmtId="0" fontId="19" fillId="2" borderId="2" xfId="0" applyFont="1" applyFill="1" applyBorder="1" applyAlignment="1">
      <alignment wrapText="1"/>
    </xf>
    <xf numFmtId="0" fontId="19" fillId="6" borderId="2" xfId="0" applyFont="1" applyFill="1" applyBorder="1" applyAlignment="1"/>
    <xf numFmtId="0" fontId="19" fillId="2" borderId="4" xfId="0" applyFont="1" applyFill="1" applyBorder="1" applyAlignment="1"/>
    <xf numFmtId="0" fontId="19" fillId="6" borderId="1" xfId="0" applyFont="1" applyFill="1" applyBorder="1" applyAlignment="1">
      <alignment vertical="center" wrapText="1"/>
    </xf>
    <xf numFmtId="165" fontId="0" fillId="0" borderId="1" xfId="0" applyNumberFormat="1" applyBorder="1" applyAlignment="1"/>
    <xf numFmtId="0" fontId="0" fillId="0" borderId="1" xfId="0" applyBorder="1" applyAlignment="1"/>
    <xf numFmtId="0" fontId="0" fillId="0" borderId="1" xfId="0" applyNumberFormat="1" applyBorder="1" applyAlignment="1"/>
    <xf numFmtId="2" fontId="0" fillId="0" borderId="1" xfId="0" applyNumberFormat="1" applyBorder="1" applyAlignment="1"/>
    <xf numFmtId="0" fontId="0" fillId="4" borderId="1" xfId="0" applyFill="1" applyBorder="1" applyAlignment="1"/>
    <xf numFmtId="0" fontId="0" fillId="0" borderId="1" xfId="0" applyFill="1" applyBorder="1" applyAlignment="1"/>
    <xf numFmtId="164" fontId="0" fillId="0" borderId="1" xfId="0" applyNumberFormat="1" applyFill="1" applyBorder="1" applyAlignment="1"/>
    <xf numFmtId="165" fontId="0" fillId="0" borderId="1" xfId="0" applyNumberFormat="1" applyFill="1" applyBorder="1" applyAlignment="1"/>
    <xf numFmtId="164" fontId="0" fillId="4" borderId="1" xfId="0" applyNumberFormat="1" applyFill="1" applyBorder="1" applyAlignment="1"/>
    <xf numFmtId="165" fontId="0" fillId="4" borderId="1" xfId="0" applyNumberFormat="1" applyFill="1" applyBorder="1" applyAlignment="1"/>
    <xf numFmtId="1" fontId="0" fillId="0" borderId="1" xfId="0" applyNumberFormat="1" applyBorder="1" applyAlignment="1"/>
    <xf numFmtId="16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NumberFormat="1" applyFont="1" applyBorder="1" applyAlignment="1"/>
    <xf numFmtId="2" fontId="0" fillId="0" borderId="1" xfId="0" applyNumberFormat="1" applyFont="1" applyBorder="1" applyAlignment="1"/>
    <xf numFmtId="0" fontId="0" fillId="0" borderId="1" xfId="0" applyFill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6" xfId="0" applyBorder="1" applyAlignment="1"/>
    <xf numFmtId="0" fontId="19" fillId="2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6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19" fillId="7" borderId="2" xfId="0" applyFont="1" applyFill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22" fillId="0" borderId="1" xfId="0" applyFont="1" applyBorder="1" applyAlignment="1"/>
    <xf numFmtId="165" fontId="23" fillId="0" borderId="1" xfId="0" applyNumberFormat="1" applyFont="1" applyBorder="1" applyAlignment="1"/>
    <xf numFmtId="165" fontId="0" fillId="0" borderId="1" xfId="0" applyNumberFormat="1" applyFont="1" applyFill="1" applyBorder="1" applyAlignment="1"/>
    <xf numFmtId="0" fontId="0" fillId="0" borderId="1" xfId="0" applyNumberFormat="1" applyBorder="1" applyAlignment="1">
      <alignment horizontal="center"/>
    </xf>
    <xf numFmtId="14" fontId="20" fillId="0" borderId="1" xfId="0" applyNumberFormat="1" applyFont="1" applyBorder="1" applyAlignment="1"/>
    <xf numFmtId="0" fontId="0" fillId="0" borderId="1" xfId="0" applyNumberFormat="1" applyFill="1" applyBorder="1" applyAlignment="1"/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3" fillId="8" borderId="1" xfId="0" applyFont="1" applyFill="1" applyBorder="1" applyAlignment="1"/>
    <xf numFmtId="0" fontId="0" fillId="8" borderId="1" xfId="0" applyFill="1" applyBorder="1" applyAlignment="1"/>
    <xf numFmtId="0" fontId="3" fillId="0" borderId="1" xfId="0" applyFont="1" applyBorder="1" applyAlignment="1">
      <alignment horizontal="center" vertical="center"/>
    </xf>
  </cellXfs>
  <cellStyles count="3">
    <cellStyle name="Excel Built-in Normal" xfId="2"/>
    <cellStyle name="Normal" xfId="0" builtinId="0"/>
    <cellStyle name="Porcentaje" xfId="1" builtinId="5"/>
  </cellStyles>
  <dxfs count="0"/>
  <tableStyles count="0" defaultTableStyle="TableStyleMedium9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r41507/AppData/Local/Microsoft/Windows/Temporary%20Internet%20Files/Content.Outlook/8A6M866J/2-CONTROL%20DE%20PEDIDOS%20(PICKING)%20Febr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Pedidos"/>
      <sheetName val="Lista Clientes"/>
      <sheetName val="feriados 2017"/>
      <sheetName val="feriados 2016"/>
      <sheetName val="8360"/>
      <sheetName val="8356,8358"/>
      <sheetName val="8077,8078"/>
      <sheetName val="8891"/>
      <sheetName val="8890"/>
      <sheetName val="8889"/>
      <sheetName val="9085,9087"/>
      <sheetName val="8930"/>
      <sheetName val="8931"/>
      <sheetName val="8807"/>
      <sheetName val="9082,9083"/>
    </sheetNames>
    <sheetDataSet>
      <sheetData sheetId="0" refreshError="1"/>
      <sheetData sheetId="1" refreshError="1"/>
      <sheetData sheetId="2" refreshError="1">
        <row r="4">
          <cell r="A4">
            <v>42736</v>
          </cell>
        </row>
        <row r="5">
          <cell r="A5">
            <v>42744</v>
          </cell>
        </row>
        <row r="6">
          <cell r="A6">
            <v>42756</v>
          </cell>
        </row>
        <row r="7">
          <cell r="A7">
            <v>42765</v>
          </cell>
        </row>
        <row r="8">
          <cell r="A8">
            <v>42793</v>
          </cell>
        </row>
        <row r="9">
          <cell r="A9">
            <v>42838</v>
          </cell>
        </row>
        <row r="10">
          <cell r="A10">
            <v>42839</v>
          </cell>
        </row>
        <row r="11">
          <cell r="A11">
            <v>42856</v>
          </cell>
        </row>
        <row r="12">
          <cell r="A12">
            <v>42901</v>
          </cell>
        </row>
        <row r="13">
          <cell r="A13">
            <v>42961</v>
          </cell>
        </row>
        <row r="14">
          <cell r="A14">
            <v>43002</v>
          </cell>
        </row>
        <row r="15">
          <cell r="A15">
            <v>43045</v>
          </cell>
        </row>
        <row r="16">
          <cell r="A16">
            <v>43094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AA1048569"/>
  <sheetViews>
    <sheetView showGridLines="0" tabSelected="1" zoomScaleNormal="100" workbookViewId="0">
      <pane ySplit="4" topLeftCell="A5" activePane="bottomLeft" state="frozen"/>
      <selection pane="bottomLeft" activeCell="K86" sqref="K86"/>
    </sheetView>
  </sheetViews>
  <sheetFormatPr baseColWidth="10" defaultColWidth="9.140625" defaultRowHeight="15" x14ac:dyDescent="0.25"/>
  <cols>
    <col min="1" max="1" width="13.140625" customWidth="1"/>
    <col min="2" max="2" width="13.7109375" customWidth="1"/>
    <col min="3" max="3" width="14.28515625" customWidth="1"/>
    <col min="4" max="4" width="20.140625" bestFit="1" customWidth="1"/>
    <col min="5" max="5" width="23.140625" style="20" customWidth="1"/>
    <col min="6" max="6" width="22" style="20" bestFit="1" customWidth="1"/>
    <col min="7" max="7" width="11.85546875" style="20" customWidth="1"/>
    <col min="8" max="8" width="14.28515625" customWidth="1"/>
    <col min="9" max="9" width="13.140625" style="42" customWidth="1"/>
    <col min="10" max="10" width="46.85546875" customWidth="1"/>
    <col min="11" max="11" width="71.7109375" customWidth="1"/>
    <col min="12" max="12" width="8" style="20" bestFit="1" customWidth="1"/>
    <col min="13" max="13" width="64.5703125" customWidth="1"/>
    <col min="14" max="14" width="19.5703125" bestFit="1" customWidth="1"/>
    <col min="15" max="15" width="17.7109375" customWidth="1"/>
    <col min="16" max="16" width="13.7109375" customWidth="1"/>
    <col min="17" max="17" width="14.5703125" bestFit="1" customWidth="1"/>
    <col min="18" max="19" width="19.5703125" bestFit="1" customWidth="1"/>
    <col min="20" max="23" width="11.5703125" bestFit="1" customWidth="1"/>
    <col min="24" max="24" width="11.42578125"/>
    <col min="25" max="25" width="18.28515625" bestFit="1" customWidth="1"/>
    <col min="26" max="28" width="11.42578125"/>
  </cols>
  <sheetData>
    <row r="1" spans="1:27" ht="46.5" x14ac:dyDescent="0.7">
      <c r="A1" s="16" t="s">
        <v>6</v>
      </c>
      <c r="H1" s="16"/>
      <c r="I1" s="65"/>
      <c r="J1" s="16"/>
      <c r="K1" s="16"/>
      <c r="L1" s="65"/>
      <c r="M1" s="16"/>
    </row>
    <row r="2" spans="1:27" x14ac:dyDescent="0.25">
      <c r="M2" s="1"/>
    </row>
    <row r="3" spans="1:27" x14ac:dyDescent="0.25">
      <c r="A3" s="25"/>
      <c r="D3" s="18"/>
      <c r="F3" s="17"/>
      <c r="G3" s="17"/>
      <c r="I3" s="17"/>
      <c r="J3" s="18"/>
      <c r="K3" s="18"/>
      <c r="L3" s="17"/>
      <c r="N3" s="25"/>
      <c r="O3" s="25"/>
      <c r="P3" s="25"/>
      <c r="Q3" s="25"/>
      <c r="R3" s="25"/>
      <c r="S3" s="25"/>
      <c r="T3" s="25"/>
      <c r="U3" s="25"/>
      <c r="V3" s="25"/>
      <c r="W3" s="25"/>
      <c r="Z3" s="19"/>
      <c r="AA3" s="19"/>
    </row>
    <row r="4" spans="1:27" s="60" customFormat="1" ht="60" customHeight="1" x14ac:dyDescent="0.25">
      <c r="A4" s="73" t="s">
        <v>167</v>
      </c>
      <c r="B4" s="73" t="s">
        <v>133</v>
      </c>
      <c r="C4" s="74" t="s">
        <v>137</v>
      </c>
      <c r="D4" s="74" t="s">
        <v>138</v>
      </c>
      <c r="E4" s="97" t="s">
        <v>0</v>
      </c>
      <c r="F4" s="97" t="s">
        <v>48</v>
      </c>
      <c r="G4" s="97" t="s">
        <v>61</v>
      </c>
      <c r="H4" s="97" t="s">
        <v>4</v>
      </c>
      <c r="I4" s="102" t="s">
        <v>7</v>
      </c>
      <c r="J4" s="75" t="s">
        <v>1</v>
      </c>
      <c r="K4" s="75" t="s">
        <v>5</v>
      </c>
      <c r="L4" s="76" t="s">
        <v>129</v>
      </c>
      <c r="M4" s="97" t="s">
        <v>130</v>
      </c>
      <c r="N4" s="107" t="s">
        <v>134</v>
      </c>
      <c r="O4" s="107" t="s">
        <v>139</v>
      </c>
      <c r="P4" s="107" t="s">
        <v>135</v>
      </c>
      <c r="Q4" s="107" t="s">
        <v>136</v>
      </c>
      <c r="R4" s="107" t="s">
        <v>157</v>
      </c>
      <c r="S4" s="107" t="s">
        <v>158</v>
      </c>
      <c r="T4" s="77" t="s">
        <v>154</v>
      </c>
      <c r="U4" s="77" t="s">
        <v>153</v>
      </c>
      <c r="V4" s="77" t="s">
        <v>159</v>
      </c>
      <c r="W4" s="77" t="s">
        <v>160</v>
      </c>
      <c r="Z4" s="61"/>
      <c r="AA4" s="62"/>
    </row>
    <row r="5" spans="1:27" ht="15" hidden="1" customHeight="1" x14ac:dyDescent="0.25">
      <c r="A5" s="23">
        <v>42979</v>
      </c>
      <c r="B5" s="78">
        <v>0.49374999999999997</v>
      </c>
      <c r="C5" s="23">
        <v>42979</v>
      </c>
      <c r="D5" s="78">
        <v>0.49444444444444446</v>
      </c>
      <c r="E5" s="33">
        <v>17000199</v>
      </c>
      <c r="F5" s="6" t="s">
        <v>176</v>
      </c>
      <c r="G5" s="104" t="s">
        <v>177</v>
      </c>
      <c r="H5" s="40">
        <v>513566</v>
      </c>
      <c r="I5" s="6" t="str">
        <f>VLOOKUP(H5,'Lista Clientes'!A5:F70,2,FALSE)</f>
        <v>Rx</v>
      </c>
      <c r="J5" s="40" t="str">
        <f>VLOOKUP(H5,'Lista Clientes'!A5:F70,3,FALSE)</f>
        <v>Lissette Andújar</v>
      </c>
      <c r="K5" s="79" t="str">
        <f>VLOOKUP(H5,'Lista Clientes'!A5:F70,6,0)</f>
        <v>el personal lo recoge directo en Yobel</v>
      </c>
      <c r="L5" s="79">
        <v>1</v>
      </c>
      <c r="M5" s="37" t="s">
        <v>178</v>
      </c>
      <c r="N5" s="80">
        <v>17000461</v>
      </c>
      <c r="O5" s="23">
        <v>42979</v>
      </c>
      <c r="P5" s="23">
        <v>42982</v>
      </c>
      <c r="Q5" s="78">
        <v>0.48958333333333331</v>
      </c>
      <c r="R5" s="23"/>
      <c r="S5" s="23"/>
      <c r="T5" s="81">
        <f t="shared" ref="T5:T9" si="0">24*(D5-B5)</f>
        <v>1.666666666666794E-2</v>
      </c>
      <c r="U5" s="80">
        <f>IF(G5="envio",(NETWORKDAYS(C5,P5,'[1]feriados 2017'!$A$4:$A$16))-1, "n/a")</f>
        <v>1</v>
      </c>
      <c r="V5" s="80" t="str">
        <f>IF(G5="retiro",(NETWORKDAYS(C5,R5,'[1]feriados 2017'!$A$4:$A$16))-1, "n/a")</f>
        <v>n/a</v>
      </c>
      <c r="W5" s="80" t="str">
        <f>IF(G5="retiro",(NETWORKDAYS(R5,S5,'[1]feriados 2017'!$A$4:$A$16))-1, "n/a")</f>
        <v>n/a</v>
      </c>
    </row>
    <row r="6" spans="1:27" hidden="1" x14ac:dyDescent="0.25">
      <c r="A6" s="23">
        <v>42979</v>
      </c>
      <c r="B6" s="78">
        <v>0.49374999999999997</v>
      </c>
      <c r="C6" s="23">
        <v>42979</v>
      </c>
      <c r="D6" s="78">
        <v>0.49444444444444446</v>
      </c>
      <c r="E6" s="33">
        <v>17000198</v>
      </c>
      <c r="F6" s="6" t="s">
        <v>176</v>
      </c>
      <c r="G6" s="104" t="s">
        <v>177</v>
      </c>
      <c r="H6" s="40">
        <v>635520</v>
      </c>
      <c r="I6" s="6" t="str">
        <f>VLOOKUP(H6,'Lista Clientes'!A5:F70,2,FALSE)</f>
        <v>Rx</v>
      </c>
      <c r="J6" s="40" t="str">
        <f>VLOOKUP(H6,'Lista Clientes'!A5:F70,3,FALSE)</f>
        <v>Anna Henriquez</v>
      </c>
      <c r="K6" s="79" t="str">
        <f>VLOOKUP(H6,'Lista Clientes'!A5:F70,6,0)</f>
        <v>L-M-MI-J-V, 8AM-2:30PM (SANTIAGO)</v>
      </c>
      <c r="L6" s="79">
        <v>1</v>
      </c>
      <c r="M6" s="37" t="s">
        <v>178</v>
      </c>
      <c r="N6" s="80">
        <v>17000460</v>
      </c>
      <c r="O6" s="23">
        <v>42979</v>
      </c>
      <c r="P6" s="23">
        <v>42982</v>
      </c>
      <c r="Q6" s="78"/>
      <c r="R6" s="23"/>
      <c r="S6" s="23"/>
      <c r="T6" s="81">
        <f t="shared" si="0"/>
        <v>1.666666666666794E-2</v>
      </c>
      <c r="U6" s="80">
        <f>IF(G6="envio",(NETWORKDAYS(C6,P6,'[1]feriados 2017'!$A$4:$A$16))-1, "n/a")</f>
        <v>1</v>
      </c>
      <c r="V6" s="80" t="str">
        <f>IF(G6="retiro",(NETWORKDAYS(C6,R6,'[1]feriados 2017'!$A$4:$A$16))-1, "n/a")</f>
        <v>n/a</v>
      </c>
      <c r="W6" s="80" t="str">
        <f>IF(G6="retiro",(NETWORKDAYS(R6,S6,'[1]feriados 2017'!$A$4:$A$16))-1, "n/a")</f>
        <v>n/a</v>
      </c>
    </row>
    <row r="7" spans="1:27" hidden="1" x14ac:dyDescent="0.25">
      <c r="A7" s="23">
        <v>42979</v>
      </c>
      <c r="B7" s="78">
        <v>0.49374999999999997</v>
      </c>
      <c r="C7" s="23">
        <v>42979</v>
      </c>
      <c r="D7" s="78">
        <v>0.49444444444444446</v>
      </c>
      <c r="E7" s="33">
        <v>17000197</v>
      </c>
      <c r="F7" s="6" t="s">
        <v>176</v>
      </c>
      <c r="G7" s="104" t="s">
        <v>177</v>
      </c>
      <c r="H7" s="40">
        <v>722428</v>
      </c>
      <c r="I7" s="6" t="str">
        <f>VLOOKUP(H7,'Lista Clientes'!A6:F71,2,FALSE)</f>
        <v>Rx</v>
      </c>
      <c r="J7" s="40" t="str">
        <f>VLOOKUP(H7,'Lista Clientes'!A6:F71,3,FALSE)</f>
        <v>Nemanja  Laic</v>
      </c>
      <c r="K7" s="79" t="str">
        <f>VLOOKUP(H7,'Lista Clientes'!A6:F71,6,0)</f>
        <v>el personal lo recoge directo en Yobel</v>
      </c>
      <c r="L7" s="79">
        <v>1</v>
      </c>
      <c r="M7" s="37" t="s">
        <v>178</v>
      </c>
      <c r="N7" s="80">
        <v>17000459</v>
      </c>
      <c r="O7" s="23">
        <v>42979</v>
      </c>
      <c r="P7" s="23">
        <v>42982</v>
      </c>
      <c r="Q7" s="78">
        <v>0.48958333333333331</v>
      </c>
      <c r="R7" s="23"/>
      <c r="S7" s="23"/>
      <c r="T7" s="81">
        <f t="shared" si="0"/>
        <v>1.666666666666794E-2</v>
      </c>
      <c r="U7" s="80">
        <f>IF(G7="envio",(NETWORKDAYS(C7,P7,'[1]feriados 2017'!$A$4:$A$16))-1, "n/a")</f>
        <v>1</v>
      </c>
      <c r="V7" s="80" t="str">
        <f>IF(G7="retiro",(NETWORKDAYS(C7,R7,'[1]feriados 2017'!$A$4:$A$16))-1, "n/a")</f>
        <v>n/a</v>
      </c>
      <c r="W7" s="80" t="str">
        <f>IF(G7="retiro",(NETWORKDAYS(R7,S7,'[1]feriados 2017'!$A$4:$A$16))-1, "n/a")</f>
        <v>n/a</v>
      </c>
    </row>
    <row r="8" spans="1:27" ht="45" hidden="1" x14ac:dyDescent="0.25">
      <c r="A8" s="23">
        <v>42979</v>
      </c>
      <c r="B8" s="78">
        <v>0.56180555555555556</v>
      </c>
      <c r="C8" s="23">
        <v>42979</v>
      </c>
      <c r="D8" s="78">
        <v>0.68194444444444446</v>
      </c>
      <c r="E8" s="33">
        <v>17000338</v>
      </c>
      <c r="F8" s="6" t="s">
        <v>179</v>
      </c>
      <c r="G8" s="104" t="s">
        <v>177</v>
      </c>
      <c r="H8" s="40">
        <v>687981</v>
      </c>
      <c r="I8" s="6" t="str">
        <f>VLOOKUP(H8,'Lista Clientes'!A7:F72,2,FALSE)</f>
        <v>Cx</v>
      </c>
      <c r="J8" s="40" t="str">
        <f>VLOOKUP(H8,'Lista Clientes'!A7:F72,3,FALSE)</f>
        <v>KETTLE SANCHEZ &amp; CP,C POR A</v>
      </c>
      <c r="K8" s="79" t="str">
        <f>VLOOKUP(H8,'Lista Clientes'!A7:F72,6,0)</f>
        <v>L-M-MI-J-V, 8AM-12PM Y 1:00 PM - 4:00 PM</v>
      </c>
      <c r="L8" s="79">
        <v>66</v>
      </c>
      <c r="M8" s="37" t="s">
        <v>180</v>
      </c>
      <c r="N8" s="80">
        <v>17000452</v>
      </c>
      <c r="O8" s="23">
        <v>42983</v>
      </c>
      <c r="P8" s="23">
        <v>42983</v>
      </c>
      <c r="Q8" s="78"/>
      <c r="R8" s="78"/>
      <c r="S8" s="23"/>
      <c r="T8" s="81">
        <f t="shared" si="0"/>
        <v>2.8833333333333337</v>
      </c>
      <c r="U8" s="80">
        <f>IF(G8="envio",(NETWORKDAYS(C8,P8,'[1]feriados 2017'!$A$4:$A$16))-1, "n/a")</f>
        <v>2</v>
      </c>
      <c r="V8" s="80" t="str">
        <f>IF(G8="retiro",(NETWORKDAYS(C8,R8,'[1]feriados 2017'!$A$4:$A$16))-1, "n/a")</f>
        <v>n/a</v>
      </c>
      <c r="W8" s="80" t="str">
        <f>IF(G8="retiro",(NETWORKDAYS(R8,S8,'[1]feriados 2017'!$A$4:$A$16))-1, "n/a")</f>
        <v>n/a</v>
      </c>
    </row>
    <row r="9" spans="1:27" ht="45" hidden="1" x14ac:dyDescent="0.25">
      <c r="A9" s="23">
        <v>42979</v>
      </c>
      <c r="B9" s="78">
        <v>0.56180555555555556</v>
      </c>
      <c r="C9" s="23">
        <v>42979</v>
      </c>
      <c r="D9" s="78">
        <v>0.68194444444444446</v>
      </c>
      <c r="E9" s="33">
        <v>17000337</v>
      </c>
      <c r="F9" s="6" t="s">
        <v>179</v>
      </c>
      <c r="G9" s="104" t="s">
        <v>177</v>
      </c>
      <c r="H9" s="40">
        <v>513456</v>
      </c>
      <c r="I9" s="6" t="str">
        <f>VLOOKUP(H9,'Lista Clientes'!A7:F72,2,FALSE)</f>
        <v>Cx</v>
      </c>
      <c r="J9" s="40" t="str">
        <f>VLOOKUP(H9,'Lista Clientes'!A7:F72,3,FALSE)</f>
        <v>MERCANTIL FARMACEUTICA</v>
      </c>
      <c r="K9" s="79" t="str">
        <f>VLOOKUP(H9,'Lista Clientes'!A4:F69,6,0)</f>
        <v>L-M-MI-J-V, 8AM-12:00AM Y 1:00PM-4:00PM</v>
      </c>
      <c r="L9" s="79">
        <f>700+25</f>
        <v>725</v>
      </c>
      <c r="M9" s="37" t="s">
        <v>181</v>
      </c>
      <c r="N9" s="80">
        <v>17000454</v>
      </c>
      <c r="O9" s="23">
        <v>42984</v>
      </c>
      <c r="P9" s="23">
        <v>42984</v>
      </c>
      <c r="Q9" s="78">
        <v>0.47361111111111115</v>
      </c>
      <c r="R9" s="23"/>
      <c r="S9" s="23"/>
      <c r="T9" s="81">
        <f t="shared" si="0"/>
        <v>2.8833333333333337</v>
      </c>
      <c r="U9" s="80">
        <v>1</v>
      </c>
      <c r="V9" s="80" t="str">
        <f>IF(G9="retiro",(NETWORKDAYS(C9,R9,'[1]feriados 2017'!$A$4:$A$16))-1, "n/a")</f>
        <v>n/a</v>
      </c>
      <c r="W9" s="80" t="str">
        <f>IF(G9="retiro",(NETWORKDAYS(R9,S9,'[1]feriados 2017'!$A$4:$A$16))-1, "n/a")</f>
        <v>n/a</v>
      </c>
    </row>
    <row r="10" spans="1:27" ht="45" hidden="1" x14ac:dyDescent="0.25">
      <c r="A10" s="23">
        <v>42982</v>
      </c>
      <c r="B10" s="78">
        <v>0.47916666666666669</v>
      </c>
      <c r="C10" s="23">
        <v>42982</v>
      </c>
      <c r="D10" s="78">
        <v>0.65763888888888888</v>
      </c>
      <c r="E10" s="33">
        <v>17000340</v>
      </c>
      <c r="F10" s="6" t="s">
        <v>179</v>
      </c>
      <c r="G10" s="104" t="s">
        <v>177</v>
      </c>
      <c r="H10" s="40">
        <v>513332</v>
      </c>
      <c r="I10" s="6" t="str">
        <f>VLOOKUP(H10,'Lista Clientes'!A6:F71,2,FALSE)</f>
        <v>Cx</v>
      </c>
      <c r="J10" s="40" t="str">
        <f>VLOOKUP(H10,'Lista Clientes'!A6:F71,3,FALSE)</f>
        <v>SUED FARMACEUTICA</v>
      </c>
      <c r="K10" s="79" t="str">
        <f>VLOOKUP(H10,'Lista Clientes'!A6:F71,6,0)</f>
        <v>L-MI-V, 8AM-11:30AM y 1:30 PM a 4:00 PM, M y J llamar ante de enviar</v>
      </c>
      <c r="L10" s="79">
        <f>194+10</f>
        <v>204</v>
      </c>
      <c r="M10" s="37" t="s">
        <v>182</v>
      </c>
      <c r="N10" s="80">
        <v>17000465</v>
      </c>
      <c r="O10" s="23">
        <v>42989</v>
      </c>
      <c r="P10" s="23">
        <v>42990</v>
      </c>
      <c r="Q10" s="78"/>
      <c r="R10" s="23"/>
      <c r="S10" s="23"/>
      <c r="T10" s="81">
        <f t="shared" ref="T10:T83" si="1">24*(D10-B10)</f>
        <v>4.2833333333333332</v>
      </c>
      <c r="U10" s="80">
        <f>IF(G10="envio",(NETWORKDAYS(C10,P10,'[1]feriados 2017'!$A$4:$A$16))-1, "n/a")</f>
        <v>6</v>
      </c>
      <c r="V10" s="80" t="str">
        <f>IF(G10="retiro",(NETWORKDAYS(C10,R10,'[1]feriados 2017'!$A$4:$A$16))-1, "n/a")</f>
        <v>n/a</v>
      </c>
      <c r="W10" s="80" t="str">
        <f>IF(G10="retiro",(NETWORKDAYS(R10,S10,'[1]feriados 2017'!$A$4:$A$16))-1, "n/a")</f>
        <v>n/a</v>
      </c>
    </row>
    <row r="11" spans="1:27" ht="27.75" hidden="1" customHeight="1" x14ac:dyDescent="0.25">
      <c r="A11" s="23">
        <v>42982</v>
      </c>
      <c r="B11" s="78">
        <v>0.51666666666666672</v>
      </c>
      <c r="C11" s="23">
        <v>42982</v>
      </c>
      <c r="D11" s="78">
        <v>0.65763888888888888</v>
      </c>
      <c r="E11" s="33">
        <v>8715</v>
      </c>
      <c r="F11" s="6" t="s">
        <v>183</v>
      </c>
      <c r="G11" s="104" t="s">
        <v>184</v>
      </c>
      <c r="H11" s="40">
        <v>636530</v>
      </c>
      <c r="I11" s="6" t="str">
        <f>VLOOKUP(H11,'Lista Clientes'!A5:F70,2,FALSE)</f>
        <v>Rx/Vx</v>
      </c>
      <c r="J11" s="40" t="str">
        <f>VLOOKUP(H11,'Lista Clientes'!A5:F70,3,FALSE)</f>
        <v>DOCTORES MALLEN GUERRA</v>
      </c>
      <c r="K11" s="79" t="str">
        <f>VLOOKUP(H11,'Lista Clientes'!A6:F71,6,0)</f>
        <v>Esperar que facturador de GSK indique  la fecha de entrega.</v>
      </c>
      <c r="L11" s="79">
        <v>1</v>
      </c>
      <c r="M11" s="37"/>
      <c r="N11" s="80"/>
      <c r="O11" s="23"/>
      <c r="P11" s="23"/>
      <c r="Q11" s="78"/>
      <c r="R11" s="23"/>
      <c r="S11" s="23"/>
      <c r="T11" s="81">
        <f>24*(D11-B11)</f>
        <v>3.383333333333332</v>
      </c>
      <c r="U11" s="80" t="str">
        <f>IF(G11="envio",(NETWORKDAYS(C11,P11,'[1]feriados 2017'!$A$4:$A$16))-1, "n/a")</f>
        <v>n/a</v>
      </c>
      <c r="V11" s="80">
        <f>IF(G11="retiro",(NETWORKDAYS(C11,R11,'[1]feriados 2017'!$A$4:$A$16))-1, "n/a")</f>
        <v>-30694</v>
      </c>
      <c r="W11" s="80">
        <f>IF(G11="retiro",(NETWORKDAYS(R11,S11,'[1]feriados 2017'!$A$4:$A$16))-1, "n/a")</f>
        <v>-1</v>
      </c>
      <c r="Z11" s="42"/>
    </row>
    <row r="12" spans="1:27" hidden="1" x14ac:dyDescent="0.25">
      <c r="A12" s="23">
        <v>42982</v>
      </c>
      <c r="B12" s="78">
        <v>0.67083333333333339</v>
      </c>
      <c r="C12" s="23">
        <v>42982</v>
      </c>
      <c r="D12" s="78">
        <v>0.68055555555555547</v>
      </c>
      <c r="E12" s="33">
        <v>17000341</v>
      </c>
      <c r="F12" s="6" t="s">
        <v>179</v>
      </c>
      <c r="G12" s="104" t="s">
        <v>177</v>
      </c>
      <c r="H12" s="40">
        <v>513018</v>
      </c>
      <c r="I12" s="6" t="str">
        <f>VLOOKUP(H12,'Lista Clientes'!A6:F71,2,FALSE)</f>
        <v>Rx</v>
      </c>
      <c r="J12" s="40" t="str">
        <f>VLOOKUP(H12,'Lista Clientes'!A6:F71,3,FALSE)</f>
        <v>ALFAU Y SANCHEZ</v>
      </c>
      <c r="K12" s="79" t="str">
        <f>VLOOKUP(H12,'Lista Clientes'!A7:F72,6,0)</f>
        <v>L-M-MI-J, 8AM-12:00AM Y 1:45PM-3:30 PM Los viernes hasta 12:00 PM</v>
      </c>
      <c r="L12" s="79">
        <v>1</v>
      </c>
      <c r="M12" s="37"/>
      <c r="N12" s="80">
        <v>17000453</v>
      </c>
      <c r="O12" s="23">
        <v>42983</v>
      </c>
      <c r="P12" s="23">
        <v>42983</v>
      </c>
      <c r="Q12" s="78">
        <v>0.65486111111111112</v>
      </c>
      <c r="R12" s="23"/>
      <c r="S12" s="23"/>
      <c r="T12" s="81">
        <f t="shared" si="1"/>
        <v>0.23333333333332984</v>
      </c>
      <c r="U12" s="80">
        <f>IF(G12="envio",(NETWORKDAYS(C12,P12,'[1]feriados 2017'!$A$4:$A$16))-1, "n/a")</f>
        <v>1</v>
      </c>
      <c r="V12" s="80" t="str">
        <f>IF(G12="retiro",(NETWORKDAYS(C12,R12,'[1]feriados 2017'!$A$4:$A$16))-1, "n/a")</f>
        <v>n/a</v>
      </c>
      <c r="W12" s="80" t="str">
        <f>IF(G12="retiro",(NETWORKDAYS(R12,S12,'[1]feriados 2017'!$A$4:$A$16))-1, "n/a")</f>
        <v>n/a</v>
      </c>
      <c r="Z12" s="42"/>
    </row>
    <row r="13" spans="1:27" hidden="1" x14ac:dyDescent="0.25">
      <c r="A13" s="23">
        <v>42983</v>
      </c>
      <c r="B13" s="72">
        <v>0.51736111111111105</v>
      </c>
      <c r="C13" s="23">
        <v>42983</v>
      </c>
      <c r="D13" s="78">
        <v>0.51736111111111105</v>
      </c>
      <c r="E13" s="33">
        <v>17000338</v>
      </c>
      <c r="F13" s="6" t="s">
        <v>179</v>
      </c>
      <c r="G13" s="104" t="s">
        <v>177</v>
      </c>
      <c r="H13" s="40">
        <v>687981</v>
      </c>
      <c r="I13" s="6" t="str">
        <f>VLOOKUP(H13,'Lista Clientes'!A7:F72,2,FALSE)</f>
        <v>Cx</v>
      </c>
      <c r="J13" s="40" t="str">
        <f>VLOOKUP(H13,'Lista Clientes'!A7:F72,3,FALSE)</f>
        <v>KETTLE SANCHEZ &amp; CP,C POR A</v>
      </c>
      <c r="K13" s="79" t="str">
        <f>VLOOKUP(H13,'Lista Clientes'!A6:F71,6,0)</f>
        <v>L-M-MI-J-V, 8AM-12PM Y 1:00 PM - 4:00 PM</v>
      </c>
      <c r="L13" s="79">
        <v>7</v>
      </c>
      <c r="M13" s="37"/>
      <c r="N13" s="80">
        <v>17000455</v>
      </c>
      <c r="O13" s="23">
        <v>42984</v>
      </c>
      <c r="P13" s="23">
        <v>42984</v>
      </c>
      <c r="Q13" s="78"/>
      <c r="R13" s="23"/>
      <c r="S13" s="23"/>
      <c r="T13" s="81">
        <f t="shared" si="1"/>
        <v>0</v>
      </c>
      <c r="U13" s="80">
        <f>IF(G13="envio",(NETWORKDAYS(C13,P13,'[1]feriados 2017'!$A$4:$A$16))-1, "n/a")</f>
        <v>1</v>
      </c>
      <c r="V13" s="80" t="str">
        <f>IF(G13="retiro",(NETWORKDAYS(C13,R13,'[1]feriados 2017'!$A$4:$A$16))-1, "n/a")</f>
        <v>n/a</v>
      </c>
      <c r="W13" s="80" t="str">
        <f>IF(G13="retiro",(NETWORKDAYS(R13,S13,'[1]feriados 2017'!$A$4:$A$16))-1, "n/a")</f>
        <v>n/a</v>
      </c>
    </row>
    <row r="14" spans="1:27" hidden="1" x14ac:dyDescent="0.25">
      <c r="A14" s="23">
        <v>42983</v>
      </c>
      <c r="B14" s="72">
        <v>0.45833333333333331</v>
      </c>
      <c r="C14" s="23">
        <v>42983</v>
      </c>
      <c r="D14" s="78">
        <v>0.52222222222222225</v>
      </c>
      <c r="E14" s="33" t="s">
        <v>185</v>
      </c>
      <c r="F14" s="6" t="s">
        <v>183</v>
      </c>
      <c r="G14" s="40" t="s">
        <v>184</v>
      </c>
      <c r="H14" s="40">
        <v>513019</v>
      </c>
      <c r="I14" s="6" t="str">
        <f>VLOOKUP(H14,'Lista Clientes'!A6:F71,2,FALSE)</f>
        <v>Rx</v>
      </c>
      <c r="J14" s="40" t="str">
        <f>VLOOKUP(H14,'Lista Clientes'!A6:F71,3,FALSE)</f>
        <v>EMPRESAS J. GASSO GASSO</v>
      </c>
      <c r="K14" s="79" t="str">
        <f>VLOOKUP(H14,'Lista Clientes'!A6:F71,6,0)</f>
        <v>L-M-MI-J-V, 8AM-12:30AM Y 1:30PM-4:00PM</v>
      </c>
      <c r="L14" s="79">
        <v>1</v>
      </c>
      <c r="M14" s="37"/>
      <c r="N14" s="80"/>
      <c r="O14" s="23"/>
      <c r="P14" s="23"/>
      <c r="Q14" s="78"/>
      <c r="R14" s="23">
        <v>42984</v>
      </c>
      <c r="S14" s="23"/>
      <c r="T14" s="81">
        <f t="shared" si="1"/>
        <v>1.5333333333333345</v>
      </c>
      <c r="U14" s="80" t="str">
        <f>IF(G14="envio",(NETWORKDAYS(C14,P14,'[1]feriados 2017'!$A$4:$A$16))-1, "n/a")</f>
        <v>n/a</v>
      </c>
      <c r="V14" s="80">
        <f>IF(G14="retiro",(NETWORKDAYS(C14,R14,'[1]feriados 2017'!$A$4:$A$16))-1, "n/a")</f>
        <v>1</v>
      </c>
      <c r="W14" s="80">
        <f>IF(G14="retiro",(NETWORKDAYS(R14,S14,'[1]feriados 2017'!$A$4:$A$16))-1, "n/a")</f>
        <v>-30696</v>
      </c>
    </row>
    <row r="15" spans="1:27" hidden="1" x14ac:dyDescent="0.25">
      <c r="A15" s="23">
        <v>42983</v>
      </c>
      <c r="B15" s="78">
        <v>0.3666666666666667</v>
      </c>
      <c r="C15" s="23">
        <v>42983</v>
      </c>
      <c r="D15" s="78">
        <v>0.57986111111111105</v>
      </c>
      <c r="E15" s="33">
        <v>17000343</v>
      </c>
      <c r="F15" s="6" t="s">
        <v>179</v>
      </c>
      <c r="G15" s="40" t="s">
        <v>177</v>
      </c>
      <c r="H15" s="40">
        <v>513007</v>
      </c>
      <c r="I15" s="6" t="str">
        <f>VLOOKUP(H15,'Lista Clientes'!A6:F71,2,FALSE)</f>
        <v>Rx/Vx</v>
      </c>
      <c r="J15" s="40" t="str">
        <f>VLOOKUP(H15,'Lista Clientes'!A6:F71,3,FALSE)</f>
        <v>SUED &amp; FARGESA SRL</v>
      </c>
      <c r="K15" s="79" t="str">
        <f>VLOOKUP(H15,'Lista Clientes'!A5:F70,6,0)</f>
        <v>L-MI-V, 8AM-12:00PM, y 2-4pm (llamar antes de entregar para confirmar)</v>
      </c>
      <c r="L15" s="79">
        <v>2</v>
      </c>
      <c r="M15" s="37"/>
      <c r="N15" s="80">
        <v>17000457</v>
      </c>
      <c r="O15" s="23">
        <v>42984</v>
      </c>
      <c r="P15" s="23">
        <v>42984</v>
      </c>
      <c r="Q15" s="78">
        <v>0.52430555555555558</v>
      </c>
      <c r="R15" s="23"/>
      <c r="S15" s="23"/>
      <c r="T15" s="81">
        <f>24*(D15-B15)</f>
        <v>5.1166666666666645</v>
      </c>
      <c r="U15" s="80">
        <f>IF(G15="envio",(NETWORKDAYS(C15,P15,'[1]feriados 2017'!$A$4:$A$16))-1, "n/a")</f>
        <v>1</v>
      </c>
      <c r="V15" s="80" t="str">
        <f>IF(G15="retiro",(NETWORKDAYS(C15,R15,'[1]feriados 2017'!$A$4:$A$16))-1, "n/a")</f>
        <v>n/a</v>
      </c>
      <c r="W15" s="80" t="str">
        <f>IF(G15="retiro",(NETWORKDAYS(R15,S15,'[1]feriados 2017'!$A$4:$A$16))-1, "n/a")</f>
        <v>n/a</v>
      </c>
    </row>
    <row r="16" spans="1:27" hidden="1" x14ac:dyDescent="0.25">
      <c r="A16" s="23">
        <v>42983</v>
      </c>
      <c r="B16" s="78">
        <v>0.3666666666666667</v>
      </c>
      <c r="C16" s="23">
        <v>42983</v>
      </c>
      <c r="D16" s="78">
        <v>0.57986111111111105</v>
      </c>
      <c r="E16" s="33">
        <v>17000342</v>
      </c>
      <c r="F16" s="6" t="s">
        <v>179</v>
      </c>
      <c r="G16" s="40" t="s">
        <v>177</v>
      </c>
      <c r="H16" s="40">
        <v>513007</v>
      </c>
      <c r="I16" s="6" t="str">
        <f>VLOOKUP(H16,'Lista Clientes'!A7:F72,2,FALSE)</f>
        <v>Rx/Vx</v>
      </c>
      <c r="J16" s="40" t="str">
        <f>VLOOKUP(H16,'Lista Clientes'!A7:F72,3,FALSE)</f>
        <v>SUED &amp; FARGESA SRL</v>
      </c>
      <c r="K16" s="79" t="str">
        <f>VLOOKUP(H16,'Lista Clientes'!A6:F71,6,0)</f>
        <v>L-MI-V, 8AM-12:00PM, y 2-4pm (llamar antes de entregar para confirmar)</v>
      </c>
      <c r="L16" s="79">
        <v>115</v>
      </c>
      <c r="M16" s="37"/>
      <c r="N16" s="80">
        <v>17000456</v>
      </c>
      <c r="O16" s="23">
        <v>42984</v>
      </c>
      <c r="P16" s="23">
        <v>42984</v>
      </c>
      <c r="Q16" s="78">
        <v>0.53819444444444442</v>
      </c>
      <c r="R16" s="23"/>
      <c r="S16" s="23"/>
      <c r="T16" s="81">
        <f>24*(D16-B16)</f>
        <v>5.1166666666666645</v>
      </c>
      <c r="U16" s="80">
        <f>IF(G16="envio",(NETWORKDAYS(C16,P16,'[1]feriados 2017'!$A$4:$A$16))-1, "n/a")</f>
        <v>1</v>
      </c>
      <c r="V16" s="80" t="str">
        <f>IF(G16="retiro",(NETWORKDAYS(C16,R16,'[1]feriados 2017'!$A$4:$A$16))-1, "n/a")</f>
        <v>n/a</v>
      </c>
      <c r="W16" s="80" t="str">
        <f>IF(G16="retiro",(NETWORKDAYS(R16,S16,'[1]feriados 2017'!$A$4:$A$16))-1, "n/a")</f>
        <v>n/a</v>
      </c>
    </row>
    <row r="17" spans="1:23" hidden="1" x14ac:dyDescent="0.25">
      <c r="A17" s="23">
        <v>42983</v>
      </c>
      <c r="B17" s="78">
        <v>0.4909722222222222</v>
      </c>
      <c r="C17" s="23">
        <v>42983</v>
      </c>
      <c r="D17" s="78">
        <v>0.65138888888888891</v>
      </c>
      <c r="E17" s="33">
        <v>17000347</v>
      </c>
      <c r="F17" s="6" t="s">
        <v>179</v>
      </c>
      <c r="G17" s="40" t="s">
        <v>177</v>
      </c>
      <c r="H17" s="40">
        <v>513500</v>
      </c>
      <c r="I17" s="6" t="str">
        <f>VLOOKUP(H17,'Lista Clientes'!A6:F71,2,FALSE)</f>
        <v>Cx</v>
      </c>
      <c r="J17" s="40" t="str">
        <f>VLOOKUP(H17,'Lista Clientes'!A6:F71,3,FALSE)</f>
        <v>EMPRESAS J. GASSO GASSO</v>
      </c>
      <c r="K17" s="79" t="str">
        <f>VLOOKUP(H17,'Lista Clientes'!A6:F71,6,0)</f>
        <v>L-M-MI-J-V, 8AM-12:30AM Y 1:30PM-4:00PM</v>
      </c>
      <c r="L17" s="79">
        <v>23</v>
      </c>
      <c r="M17" s="37"/>
      <c r="N17" s="80">
        <v>17000464</v>
      </c>
      <c r="O17" s="23">
        <v>42986</v>
      </c>
      <c r="P17" s="23">
        <v>42986</v>
      </c>
      <c r="Q17" s="78">
        <v>0.6972222222222223</v>
      </c>
      <c r="R17" s="23"/>
      <c r="S17" s="23"/>
      <c r="T17" s="81">
        <f t="shared" si="1"/>
        <v>3.850000000000001</v>
      </c>
      <c r="U17" s="114">
        <v>1</v>
      </c>
      <c r="V17" s="80" t="str">
        <f>IF(G17="retiro",(NETWORKDAYS(C17,R17,'[1]feriados 2017'!$A$4:$A$16))-1, "n/a")</f>
        <v>n/a</v>
      </c>
      <c r="W17" s="80" t="str">
        <f>IF(G17="retiro",(NETWORKDAYS(R17,S17,'[1]feriados 2017'!$A$4:$A$16))-1, "n/a")</f>
        <v>n/a</v>
      </c>
    </row>
    <row r="18" spans="1:23" hidden="1" x14ac:dyDescent="0.25">
      <c r="A18" s="23">
        <v>42983</v>
      </c>
      <c r="B18" s="78">
        <v>0.4909722222222222</v>
      </c>
      <c r="C18" s="23">
        <v>42983</v>
      </c>
      <c r="D18" s="78">
        <v>0.65138888888888891</v>
      </c>
      <c r="E18" s="33">
        <v>17000346</v>
      </c>
      <c r="F18" s="6" t="s">
        <v>179</v>
      </c>
      <c r="G18" s="40" t="s">
        <v>177</v>
      </c>
      <c r="H18" s="40">
        <v>604504</v>
      </c>
      <c r="I18" s="6" t="str">
        <f>VLOOKUP(H18,'Lista Clientes'!A6:F71,2,FALSE)</f>
        <v>Cx</v>
      </c>
      <c r="J18" s="40" t="str">
        <f>VLOOKUP(H18,'Lista Clientes'!A6:F71,3,FALSE)</f>
        <v>EMPRESAS J. GASSO GASSO</v>
      </c>
      <c r="K18" s="79" t="str">
        <f>VLOOKUP(H18,'Lista Clientes'!A6:F71,6,0)</f>
        <v>L-M-MI-J-V, 8AM-12:30AM Y 1:30PM-4:00PM</v>
      </c>
      <c r="L18" s="79">
        <f>771+11</f>
        <v>782</v>
      </c>
      <c r="M18" s="37"/>
      <c r="N18" s="80">
        <v>17000463</v>
      </c>
      <c r="O18" s="23">
        <v>42986</v>
      </c>
      <c r="P18" s="23">
        <v>42986</v>
      </c>
      <c r="Q18" s="78">
        <v>0.73958333333333337</v>
      </c>
      <c r="R18" s="23"/>
      <c r="S18" s="23"/>
      <c r="T18" s="81">
        <f t="shared" si="1"/>
        <v>3.850000000000001</v>
      </c>
      <c r="U18" s="114">
        <v>1</v>
      </c>
      <c r="V18" s="80" t="str">
        <f>IF(G18="retiro",(NETWORKDAYS(C18,R18,'[1]feriados 2017'!$A$4:$A$16))-1, "n/a")</f>
        <v>n/a</v>
      </c>
      <c r="W18" s="80" t="str">
        <f>IF(G18="retiro",(NETWORKDAYS(R18,S18,'[1]feriados 2017'!$A$4:$A$16))-1, "n/a")</f>
        <v>n/a</v>
      </c>
    </row>
    <row r="19" spans="1:23" hidden="1" x14ac:dyDescent="0.25">
      <c r="A19" s="23">
        <v>42984</v>
      </c>
      <c r="B19" s="78">
        <v>0.42291666666666666</v>
      </c>
      <c r="C19" s="23">
        <v>42984</v>
      </c>
      <c r="D19" s="78">
        <v>0.42291666666666666</v>
      </c>
      <c r="E19" s="33">
        <v>17000342</v>
      </c>
      <c r="F19" s="6" t="s">
        <v>179</v>
      </c>
      <c r="G19" s="40" t="s">
        <v>177</v>
      </c>
      <c r="H19" s="40">
        <v>513007</v>
      </c>
      <c r="I19" s="6" t="str">
        <f>VLOOKUP(H19,'Lista Clientes'!A6:F71,2,FALSE)</f>
        <v>Rx/Vx</v>
      </c>
      <c r="J19" s="40" t="str">
        <f>VLOOKUP(H19,'Lista Clientes'!A6:F71,3,FALSE)</f>
        <v>SUED &amp; FARGESA SRL</v>
      </c>
      <c r="K19" s="79" t="str">
        <f>VLOOKUP(H19,'Lista Clientes'!A6:F71,6,0)</f>
        <v>L-MI-V, 8AM-12:00PM, y 2-4pm (llamar antes de entregar para confirmar)</v>
      </c>
      <c r="L19" s="79">
        <f>2+14</f>
        <v>16</v>
      </c>
      <c r="M19" s="37"/>
      <c r="N19" s="80">
        <v>17000459</v>
      </c>
      <c r="O19" s="23">
        <v>42986</v>
      </c>
      <c r="P19" s="23">
        <v>42986</v>
      </c>
      <c r="Q19" s="78">
        <v>0.63541666666666663</v>
      </c>
      <c r="R19" s="23"/>
      <c r="S19" s="23"/>
      <c r="T19" s="81">
        <f t="shared" si="1"/>
        <v>0</v>
      </c>
      <c r="U19" s="80">
        <v>1</v>
      </c>
      <c r="V19" s="80" t="str">
        <f>IF(G19="retiro",(NETWORKDAYS(C19,R19,'[1]feriados 2017'!$A$4:$A$16))-1, "n/a")</f>
        <v>n/a</v>
      </c>
      <c r="W19" s="80" t="str">
        <f>IF(G19="retiro",(NETWORKDAYS(R19,S19,'[1]feriados 2017'!$A$4:$A$16))-1, "n/a")</f>
        <v>n/a</v>
      </c>
    </row>
    <row r="20" spans="1:23" ht="30" hidden="1" x14ac:dyDescent="0.25">
      <c r="A20" s="23">
        <v>42984</v>
      </c>
      <c r="B20" s="78">
        <v>0.375</v>
      </c>
      <c r="C20" s="23">
        <v>42984</v>
      </c>
      <c r="D20" s="78">
        <v>0.44166666666666665</v>
      </c>
      <c r="E20" s="33">
        <v>17000191</v>
      </c>
      <c r="F20" s="6" t="s">
        <v>186</v>
      </c>
      <c r="G20" s="40" t="s">
        <v>177</v>
      </c>
      <c r="H20" s="40">
        <v>681368</v>
      </c>
      <c r="I20" s="6" t="str">
        <f>VLOOKUP(H20,'Lista Clientes'!A7:F72,2,FALSE)</f>
        <v>Cx</v>
      </c>
      <c r="J20" s="40" t="str">
        <f>VLOOKUP(H20,'Lista Clientes'!A7:F72,3,FALSE)</f>
        <v>Nerys Venecia Terrero Reyes</v>
      </c>
      <c r="K20" s="79" t="str">
        <f>VLOOKUP(H20,'Lista Clientes'!A7:F72,6,0)</f>
        <v>Enviar a GSK Novocentro</v>
      </c>
      <c r="L20" s="79">
        <v>40</v>
      </c>
      <c r="M20" s="37" t="s">
        <v>187</v>
      </c>
      <c r="N20" s="80"/>
      <c r="O20" s="23"/>
      <c r="P20" s="23"/>
      <c r="Q20" s="78"/>
      <c r="R20" s="23"/>
      <c r="S20" s="23"/>
      <c r="T20" s="81">
        <f t="shared" si="1"/>
        <v>1.5999999999999996</v>
      </c>
      <c r="U20" s="80">
        <f>IF(G20="envio",(NETWORKDAYS(C20,P20,'[1]feriados 2017'!$A$4:$A$16))-1, "n/a")</f>
        <v>-30696</v>
      </c>
      <c r="V20" s="80" t="str">
        <f>IF(G20="retiro",(NETWORKDAYS(C20,R20,'[1]feriados 2017'!$A$4:$A$16))-1, "n/a")</f>
        <v>n/a</v>
      </c>
      <c r="W20" s="80" t="str">
        <f>IF(G20="retiro",(NETWORKDAYS(R20,S20,'[1]feriados 2017'!$A$4:$A$16))-1, "n/a")</f>
        <v>n/a</v>
      </c>
    </row>
    <row r="21" spans="1:23" ht="30" hidden="1" x14ac:dyDescent="0.25">
      <c r="A21" s="23">
        <v>42984</v>
      </c>
      <c r="B21" s="78">
        <v>0.375</v>
      </c>
      <c r="C21" s="23">
        <v>42984</v>
      </c>
      <c r="D21" s="78">
        <v>0.44166666666666665</v>
      </c>
      <c r="E21" s="33">
        <v>17000192</v>
      </c>
      <c r="F21" s="6" t="s">
        <v>186</v>
      </c>
      <c r="G21" s="40" t="s">
        <v>177</v>
      </c>
      <c r="H21" s="40">
        <v>681368</v>
      </c>
      <c r="I21" s="6" t="str">
        <f>VLOOKUP(H21,'Lista Clientes'!A6:F71,2,FALSE)</f>
        <v>Cx</v>
      </c>
      <c r="J21" s="40" t="str">
        <f>VLOOKUP(H21,'Lista Clientes'!A6:F71,3,FALSE)</f>
        <v>Nerys Venecia Terrero Reyes</v>
      </c>
      <c r="K21" s="79" t="str">
        <f>VLOOKUP(H21,'Lista Clientes'!A6:F71,6,0)</f>
        <v>Enviar a GSK Novocentro</v>
      </c>
      <c r="L21" s="79">
        <v>40</v>
      </c>
      <c r="M21" s="37" t="s">
        <v>188</v>
      </c>
      <c r="N21" s="80"/>
      <c r="O21" s="23"/>
      <c r="P21" s="23"/>
      <c r="Q21" s="78"/>
      <c r="R21" s="23"/>
      <c r="S21" s="23"/>
      <c r="T21" s="81">
        <f t="shared" si="1"/>
        <v>1.5999999999999996</v>
      </c>
      <c r="U21" s="80">
        <f>IF(G21="envio",(NETWORKDAYS(C21,P21,'[1]feriados 2017'!$A$4:$A$16))-1, "n/a")</f>
        <v>-30696</v>
      </c>
      <c r="V21" s="80" t="str">
        <f>IF(G21="retiro",(NETWORKDAYS(C21,R21,'[1]feriados 2017'!$A$4:$A$16))-1, "n/a")</f>
        <v>n/a</v>
      </c>
      <c r="W21" s="80" t="str">
        <f>IF(G21="retiro",(NETWORKDAYS(R21,S21,'[1]feriados 2017'!$A$4:$A$16))-1, "n/a")</f>
        <v>n/a</v>
      </c>
    </row>
    <row r="22" spans="1:23" ht="30" hidden="1" x14ac:dyDescent="0.25">
      <c r="A22" s="23">
        <v>42984</v>
      </c>
      <c r="B22" s="78">
        <v>0.375</v>
      </c>
      <c r="C22" s="23">
        <v>42984</v>
      </c>
      <c r="D22" s="78">
        <v>0.44166666666666665</v>
      </c>
      <c r="E22" s="33">
        <v>17000193</v>
      </c>
      <c r="F22" s="6" t="s">
        <v>186</v>
      </c>
      <c r="G22" s="40" t="s">
        <v>177</v>
      </c>
      <c r="H22" s="40">
        <v>681368</v>
      </c>
      <c r="I22" s="6" t="str">
        <f>VLOOKUP(H22,'Lista Clientes'!A7:F72,2,FALSE)</f>
        <v>Cx</v>
      </c>
      <c r="J22" s="40" t="str">
        <f>VLOOKUP(H22,'Lista Clientes'!A7:F72,3,FALSE)</f>
        <v>Nerys Venecia Terrero Reyes</v>
      </c>
      <c r="K22" s="79" t="str">
        <f>VLOOKUP(H22,'Lista Clientes'!A7:F72,6,0)</f>
        <v>Enviar a GSK Novocentro</v>
      </c>
      <c r="L22" s="79">
        <v>40</v>
      </c>
      <c r="M22" s="37" t="s">
        <v>189</v>
      </c>
      <c r="N22" s="80" t="s">
        <v>192</v>
      </c>
      <c r="O22" s="23"/>
      <c r="P22" s="23"/>
      <c r="Q22" s="78"/>
      <c r="R22" s="23"/>
      <c r="S22" s="23"/>
      <c r="T22" s="81">
        <f t="shared" si="1"/>
        <v>1.5999999999999996</v>
      </c>
      <c r="U22" s="80">
        <f>IF(G22="envio",(NETWORKDAYS(C22,P22,'[1]feriados 2017'!$A$4:$A$16))-1, "n/a")</f>
        <v>-30696</v>
      </c>
      <c r="V22" s="80" t="str">
        <f>IF(G22="retiro",(NETWORKDAYS(C22,R22,'[1]feriados 2017'!$A$4:$A$16))-1, "n/a")</f>
        <v>n/a</v>
      </c>
      <c r="W22" s="80" t="str">
        <f>IF(G22="retiro",(NETWORKDAYS(R22,S22,'[1]feriados 2017'!$A$4:$A$16))-1, "n/a")</f>
        <v>n/a</v>
      </c>
    </row>
    <row r="23" spans="1:23" ht="45" hidden="1" x14ac:dyDescent="0.25">
      <c r="A23" s="23">
        <v>42984</v>
      </c>
      <c r="B23" s="78">
        <v>0.375</v>
      </c>
      <c r="C23" s="23">
        <v>42984</v>
      </c>
      <c r="D23" s="78">
        <v>0.44166666666666665</v>
      </c>
      <c r="E23" s="99">
        <v>17000190</v>
      </c>
      <c r="F23" s="6" t="s">
        <v>186</v>
      </c>
      <c r="G23" s="40" t="s">
        <v>177</v>
      </c>
      <c r="H23" s="40">
        <v>681368</v>
      </c>
      <c r="I23" s="6" t="str">
        <f>VLOOKUP(H23,'Lista Clientes'!A6:F71,2,FALSE)</f>
        <v>Cx</v>
      </c>
      <c r="J23" s="40" t="str">
        <f>VLOOKUP(H23,'Lista Clientes'!A6:F71,3,FALSE)</f>
        <v>Nerys Venecia Terrero Reyes</v>
      </c>
      <c r="K23" s="79" t="str">
        <f>VLOOKUP(H23,'Lista Clientes'!A6:F71,6,0)</f>
        <v>Enviar a GSK Novocentro</v>
      </c>
      <c r="L23" s="79">
        <v>51</v>
      </c>
      <c r="M23" s="37" t="s">
        <v>190</v>
      </c>
      <c r="N23" s="80"/>
      <c r="O23" s="23"/>
      <c r="P23" s="23"/>
      <c r="Q23" s="78"/>
      <c r="R23" s="23"/>
      <c r="S23" s="23"/>
      <c r="T23" s="81">
        <f t="shared" si="1"/>
        <v>1.5999999999999996</v>
      </c>
      <c r="U23" s="80">
        <f>IF(G23="envio",(NETWORKDAYS(C23,P23,'[1]feriados 2017'!$A$4:$A$16))-1, "n/a")</f>
        <v>-30696</v>
      </c>
      <c r="V23" s="80" t="str">
        <f>IF(G23="retiro",(NETWORKDAYS(C23,R23,'[1]feriados 2017'!$A$4:$A$16))-1, "n/a")</f>
        <v>n/a</v>
      </c>
      <c r="W23" s="80" t="str">
        <f>IF(G23="retiro",(NETWORKDAYS(R23,S23,'[1]feriados 2017'!$A$4:$A$16))-1, "n/a")</f>
        <v>n/a</v>
      </c>
    </row>
    <row r="24" spans="1:23" ht="45" hidden="1" x14ac:dyDescent="0.25">
      <c r="A24" s="23">
        <v>42984</v>
      </c>
      <c r="B24" s="78">
        <v>0.375</v>
      </c>
      <c r="C24" s="23">
        <v>42984</v>
      </c>
      <c r="D24" s="78">
        <v>0.44166666666666665</v>
      </c>
      <c r="E24" s="99">
        <v>17000200</v>
      </c>
      <c r="F24" s="6" t="s">
        <v>176</v>
      </c>
      <c r="G24" s="40" t="s">
        <v>177</v>
      </c>
      <c r="H24" s="40">
        <v>681368</v>
      </c>
      <c r="I24" s="6" t="str">
        <f>VLOOKUP(H24,'Lista Clientes'!A7:F72,2,FALSE)</f>
        <v>Cx</v>
      </c>
      <c r="J24" s="40" t="str">
        <f>VLOOKUP(H24,'Lista Clientes'!A7:F72,3,FALSE)</f>
        <v>Nerys Venecia Terrero Reyes</v>
      </c>
      <c r="K24" s="79" t="str">
        <f>VLOOKUP(H24,'Lista Clientes'!A7:F72,6,0)</f>
        <v>Enviar a GSK Novocentro</v>
      </c>
      <c r="L24" s="79">
        <v>6</v>
      </c>
      <c r="M24" s="37" t="s">
        <v>190</v>
      </c>
      <c r="N24" s="80">
        <v>17000466</v>
      </c>
      <c r="O24" s="23">
        <v>42984</v>
      </c>
      <c r="P24" s="23">
        <v>42986</v>
      </c>
      <c r="Q24" s="78"/>
      <c r="R24" s="23"/>
      <c r="S24" s="23"/>
      <c r="T24" s="81">
        <f t="shared" si="1"/>
        <v>1.5999999999999996</v>
      </c>
      <c r="U24" s="80">
        <v>1</v>
      </c>
      <c r="V24" s="80" t="str">
        <f>IF(G24="retiro",(NETWORKDAYS(C24,R24,'[1]feriados 2017'!$A$4:$A$16))-1, "n/a")</f>
        <v>n/a</v>
      </c>
      <c r="W24" s="80" t="str">
        <f>IF(G24="retiro",(NETWORKDAYS(R24,S24,'[1]feriados 2017'!$A$4:$A$16))-1, "n/a")</f>
        <v>n/a</v>
      </c>
    </row>
    <row r="25" spans="1:23" ht="30" hidden="1" x14ac:dyDescent="0.25">
      <c r="A25" s="23">
        <v>42984</v>
      </c>
      <c r="B25" s="78">
        <v>0.375</v>
      </c>
      <c r="C25" s="23">
        <v>42984</v>
      </c>
      <c r="D25" s="78">
        <v>0.44166666666666665</v>
      </c>
      <c r="E25" s="99">
        <v>17000201</v>
      </c>
      <c r="F25" s="6" t="s">
        <v>176</v>
      </c>
      <c r="G25" s="40" t="s">
        <v>177</v>
      </c>
      <c r="H25" s="40">
        <v>681368</v>
      </c>
      <c r="I25" s="6" t="str">
        <f>VLOOKUP(H25,'Lista Clientes'!A5:F70,2,FALSE)</f>
        <v>Cx</v>
      </c>
      <c r="J25" s="40" t="str">
        <f>VLOOKUP(H25,'Lista Clientes'!A5:F70,3,FALSE)</f>
        <v>Nerys Venecia Terrero Reyes</v>
      </c>
      <c r="K25" s="79" t="str">
        <f>VLOOKUP(H25,'Lista Clientes'!A5:F70,6,0)</f>
        <v>Enviar a GSK Novocentro</v>
      </c>
      <c r="L25" s="79">
        <v>6</v>
      </c>
      <c r="M25" s="37" t="s">
        <v>187</v>
      </c>
      <c r="N25" s="80"/>
      <c r="O25" s="23"/>
      <c r="P25" s="23"/>
      <c r="Q25" s="78"/>
      <c r="R25" s="23"/>
      <c r="S25" s="23"/>
      <c r="T25" s="81">
        <f>24*(D25-B25)</f>
        <v>1.5999999999999996</v>
      </c>
      <c r="U25" s="80">
        <f>IF(G25="envio",(NETWORKDAYS(C25,P25,'[1]feriados 2017'!$A$4:$A$16))-1, "n/a")</f>
        <v>-30696</v>
      </c>
      <c r="V25" s="80" t="str">
        <f>IF(G25="retiro",(NETWORKDAYS(C25,R25,'[1]feriados 2017'!$A$4:$A$16))-1, "n/a")</f>
        <v>n/a</v>
      </c>
      <c r="W25" s="80" t="str">
        <f>IF(G25="retiro",(NETWORKDAYS(R25,S25,'[1]feriados 2017'!$A$4:$A$16))-1, "n/a")</f>
        <v>n/a</v>
      </c>
    </row>
    <row r="26" spans="1:23" ht="30" hidden="1" x14ac:dyDescent="0.25">
      <c r="A26" s="23">
        <v>42984</v>
      </c>
      <c r="B26" s="78">
        <v>0.375</v>
      </c>
      <c r="C26" s="23">
        <v>42984</v>
      </c>
      <c r="D26" s="78">
        <v>0.44166666666666665</v>
      </c>
      <c r="E26" s="99">
        <v>17000202</v>
      </c>
      <c r="F26" s="6" t="s">
        <v>176</v>
      </c>
      <c r="G26" s="40" t="s">
        <v>177</v>
      </c>
      <c r="H26" s="40">
        <v>681368</v>
      </c>
      <c r="I26" s="6" t="str">
        <f>VLOOKUP(H26,'Lista Clientes'!A6:F71,2,FALSE)</f>
        <v>Cx</v>
      </c>
      <c r="J26" s="40" t="str">
        <f>VLOOKUP(H26,'Lista Clientes'!A6:F71,3,FALSE)</f>
        <v>Nerys Venecia Terrero Reyes</v>
      </c>
      <c r="K26" s="79" t="str">
        <f>VLOOKUP(H26,'Lista Clientes'!A6:F71,6,0)</f>
        <v>Enviar a GSK Novocentro</v>
      </c>
      <c r="L26" s="79">
        <v>6</v>
      </c>
      <c r="M26" s="37" t="s">
        <v>188</v>
      </c>
      <c r="N26" s="80"/>
      <c r="O26" s="23"/>
      <c r="P26" s="23"/>
      <c r="Q26" s="78"/>
      <c r="R26" s="23"/>
      <c r="S26" s="23"/>
      <c r="T26" s="81">
        <f t="shared" si="1"/>
        <v>1.5999999999999996</v>
      </c>
      <c r="U26" s="80">
        <f>IF(G26="envio",(NETWORKDAYS(C26,P26,'[1]feriados 2017'!$A$4:$A$16))-1, "n/a")</f>
        <v>-30696</v>
      </c>
      <c r="V26" s="80" t="str">
        <f>IF(G26="retiro",(NETWORKDAYS(C26,R26,'[1]feriados 2017'!$A$4:$A$16))-1, "n/a")</f>
        <v>n/a</v>
      </c>
      <c r="W26" s="80" t="str">
        <f>IF(G26="retiro",(NETWORKDAYS(R26,S26,'[1]feriados 2017'!$A$4:$A$16))-1, "n/a")</f>
        <v>n/a</v>
      </c>
    </row>
    <row r="27" spans="1:23" ht="30" hidden="1" x14ac:dyDescent="0.25">
      <c r="A27" s="23">
        <v>42984</v>
      </c>
      <c r="B27" s="78">
        <v>0.375</v>
      </c>
      <c r="C27" s="23">
        <v>42984</v>
      </c>
      <c r="D27" s="78">
        <v>0.44166666666666665</v>
      </c>
      <c r="E27" s="99">
        <v>17000203</v>
      </c>
      <c r="F27" s="6" t="s">
        <v>176</v>
      </c>
      <c r="G27" s="40" t="s">
        <v>177</v>
      </c>
      <c r="H27" s="40">
        <v>681368</v>
      </c>
      <c r="I27" s="6" t="str">
        <f>VLOOKUP(H27,'Lista Clientes'!A6:F71,2,FALSE)</f>
        <v>Cx</v>
      </c>
      <c r="J27" s="40" t="str">
        <f>VLOOKUP(H27,'Lista Clientes'!A6:F71,3,FALSE)</f>
        <v>Nerys Venecia Terrero Reyes</v>
      </c>
      <c r="K27" s="79" t="str">
        <f>VLOOKUP(H27,'Lista Clientes'!A6:F71,6,0)</f>
        <v>Enviar a GSK Novocentro</v>
      </c>
      <c r="L27" s="79">
        <v>6</v>
      </c>
      <c r="M27" s="37" t="s">
        <v>191</v>
      </c>
      <c r="N27" s="80"/>
      <c r="O27" s="23"/>
      <c r="P27" s="23"/>
      <c r="Q27" s="78"/>
      <c r="R27" s="23"/>
      <c r="S27" s="23"/>
      <c r="T27" s="81">
        <f t="shared" si="1"/>
        <v>1.5999999999999996</v>
      </c>
      <c r="U27" s="80">
        <f>IF(G27="envio",(NETWORKDAYS(C27,P27,'[1]feriados 2017'!$A$4:$A$16))-1, "n/a")</f>
        <v>-30696</v>
      </c>
      <c r="V27" s="80" t="str">
        <f>IF(G27="retiro",(NETWORKDAYS(C27,R27,'[1]feriados 2017'!$A$4:$A$16))-1, "n/a")</f>
        <v>n/a</v>
      </c>
      <c r="W27" s="80" t="str">
        <f>IF(G27="retiro",(NETWORKDAYS(R27,S27,'[1]feriados 2017'!$A$4:$A$16))-1, "n/a")</f>
        <v>n/a</v>
      </c>
    </row>
    <row r="28" spans="1:23" s="44" customFormat="1" hidden="1" x14ac:dyDescent="0.25">
      <c r="A28" s="23">
        <v>42984</v>
      </c>
      <c r="B28" s="78">
        <v>0.375</v>
      </c>
      <c r="C28" s="23">
        <v>42986</v>
      </c>
      <c r="D28" s="78">
        <v>0.44166666666666665</v>
      </c>
      <c r="E28" s="100">
        <v>17000011</v>
      </c>
      <c r="F28" s="6" t="s">
        <v>193</v>
      </c>
      <c r="G28" s="40" t="s">
        <v>177</v>
      </c>
      <c r="H28" s="40">
        <v>670631</v>
      </c>
      <c r="I28" s="6" t="str">
        <f>VLOOKUP(H28,'Lista Clientes'!A6:F71,2,FALSE)</f>
        <v>Rx</v>
      </c>
      <c r="J28" s="40" t="str">
        <f>VLOOKUP(H28,'Lista Clientes'!A6:F71,3,FALSE)</f>
        <v>Jose Nazario Hernandez Mesa</v>
      </c>
      <c r="K28" s="83" t="str">
        <f>VLOOKUP(H28,'Lista Clientes'!A6:F71,6,0)</f>
        <v>Enviar a GSK Novocentro</v>
      </c>
      <c r="L28" s="83">
        <v>1</v>
      </c>
      <c r="M28" s="37"/>
      <c r="N28" s="80">
        <v>17000467</v>
      </c>
      <c r="O28" s="84">
        <v>42984</v>
      </c>
      <c r="P28" s="84">
        <v>42986</v>
      </c>
      <c r="Q28" s="85">
        <v>0.61944444444444446</v>
      </c>
      <c r="R28" s="84"/>
      <c r="S28" s="84"/>
      <c r="T28" s="81">
        <f t="shared" si="1"/>
        <v>1.5999999999999996</v>
      </c>
      <c r="U28" s="80">
        <f>IF(G28="envio",(NETWORKDAYS(C28,P28,'[1]feriados 2017'!$A$4:$A$16))-1, "n/a")</f>
        <v>0</v>
      </c>
      <c r="V28" s="80" t="str">
        <f>IF(G28="retiro",(NETWORKDAYS(C28,R28,'[1]feriados 2017'!$A$4:$A$16))-1, "n/a")</f>
        <v>n/a</v>
      </c>
      <c r="W28" s="80" t="str">
        <f>IF(G28="retiro",(NETWORKDAYS(R28,S28,'[1]feriados 2017'!$A$4:$A$16))-1, "n/a")</f>
        <v>n/a</v>
      </c>
    </row>
    <row r="29" spans="1:23" hidden="1" x14ac:dyDescent="0.25">
      <c r="A29" s="23">
        <v>42984</v>
      </c>
      <c r="B29" s="78">
        <v>0.44166666666666665</v>
      </c>
      <c r="C29" s="23">
        <v>42984</v>
      </c>
      <c r="D29" s="78">
        <v>0.49652777777777773</v>
      </c>
      <c r="E29" s="100">
        <v>17000349</v>
      </c>
      <c r="F29" s="6" t="s">
        <v>179</v>
      </c>
      <c r="G29" s="40" t="s">
        <v>177</v>
      </c>
      <c r="H29" s="40">
        <v>676199</v>
      </c>
      <c r="I29" s="6" t="str">
        <f>VLOOKUP(H29,'Lista Clientes'!A6:F71,2,FALSE)</f>
        <v>Vx</v>
      </c>
      <c r="J29" s="40" t="str">
        <f>VLOOKUP(H29,'Lista Clientes'!A6:F71,3,FALSE)</f>
        <v>Bio-Nuclear, S.A.</v>
      </c>
      <c r="K29" s="79" t="str">
        <f>VLOOKUP(H29,'Lista Clientes'!A5:F70,6,0)</f>
        <v>L-M-MI-J-V, 8:30AM-12:00AM Y 1:30:00PM-4:30PM</v>
      </c>
      <c r="L29" s="79">
        <v>1</v>
      </c>
      <c r="M29" s="37"/>
      <c r="N29" s="80">
        <v>17000461</v>
      </c>
      <c r="O29" s="23">
        <v>42986</v>
      </c>
      <c r="P29" s="23">
        <v>42986</v>
      </c>
      <c r="Q29" s="78">
        <v>0.59375</v>
      </c>
      <c r="R29" s="23"/>
      <c r="S29" s="23"/>
      <c r="T29" s="81">
        <f>24*(D29-B29)</f>
        <v>1.316666666666666</v>
      </c>
      <c r="U29" s="80">
        <v>1</v>
      </c>
      <c r="V29" s="80" t="str">
        <f>IF(G29="retiro",(NETWORKDAYS(C29,R29,'[1]feriados 2017'!$A$4:$A$16))-1, "n/a")</f>
        <v>n/a</v>
      </c>
      <c r="W29" s="80" t="str">
        <f>IF(G29="retiro",(NETWORKDAYS(R29,S29,'[1]feriados 2017'!$A$4:$A$16))-1, "n/a")</f>
        <v>n/a</v>
      </c>
    </row>
    <row r="30" spans="1:23" hidden="1" x14ac:dyDescent="0.25">
      <c r="A30" s="23">
        <v>42984</v>
      </c>
      <c r="B30" s="78">
        <v>0.44166666666666665</v>
      </c>
      <c r="C30" s="23">
        <v>42984</v>
      </c>
      <c r="D30" s="78">
        <v>0.49652777777777773</v>
      </c>
      <c r="E30" s="100">
        <v>17000354</v>
      </c>
      <c r="F30" s="6" t="s">
        <v>179</v>
      </c>
      <c r="G30" s="40" t="s">
        <v>177</v>
      </c>
      <c r="H30" s="40">
        <v>613387</v>
      </c>
      <c r="I30" s="6" t="str">
        <f>VLOOKUP(H30,'Lista Clientes'!A6:F71,2,FALSE)</f>
        <v>Cx</v>
      </c>
      <c r="J30" s="40" t="str">
        <f>VLOOKUP(H30,'Lista Clientes'!A6:F71,3,FALSE)</f>
        <v>PROFARMA</v>
      </c>
      <c r="K30" s="79" t="str">
        <f>VLOOKUP(H30,'Lista Clientes'!A6:F71,6,0)</f>
        <v>L-M-MI-J-V, 8AM-1:00PM (SI ES EN LA TARDE, LLAMAR ANTES PARA CONFIRMAR)</v>
      </c>
      <c r="L30" s="79">
        <v>11</v>
      </c>
      <c r="M30" s="37"/>
      <c r="N30" s="80">
        <v>17000462</v>
      </c>
      <c r="O30" s="23">
        <v>42986</v>
      </c>
      <c r="P30" s="23">
        <v>42986</v>
      </c>
      <c r="Q30" s="78">
        <v>0.5</v>
      </c>
      <c r="R30" s="23"/>
      <c r="S30" s="23"/>
      <c r="T30" s="81">
        <f t="shared" si="1"/>
        <v>1.316666666666666</v>
      </c>
      <c r="U30" s="80">
        <v>1</v>
      </c>
      <c r="V30" s="80" t="str">
        <f>IF(G30="retiro",(NETWORKDAYS(C30,R30,'[1]feriados 2017'!$A$4:$A$16))-1, "n/a")</f>
        <v>n/a</v>
      </c>
      <c r="W30" s="80" t="str">
        <f>IF(G30="retiro",(NETWORKDAYS(R30,S30,'[1]feriados 2017'!$A$4:$A$16))-1, "n/a")</f>
        <v>n/a</v>
      </c>
    </row>
    <row r="31" spans="1:23" hidden="1" x14ac:dyDescent="0.25">
      <c r="A31" s="23">
        <v>42984</v>
      </c>
      <c r="B31" s="78">
        <v>0.53125</v>
      </c>
      <c r="C31" s="23">
        <v>42984</v>
      </c>
      <c r="D31" s="78">
        <v>0.53125</v>
      </c>
      <c r="E31" s="33">
        <v>17000344</v>
      </c>
      <c r="F31" s="6" t="s">
        <v>179</v>
      </c>
      <c r="G31" s="40" t="s">
        <v>177</v>
      </c>
      <c r="H31" s="40">
        <v>614216</v>
      </c>
      <c r="I31" s="6" t="str">
        <f>VLOOKUP(H31,'Lista Clientes'!A6:F71,2,FALSE)</f>
        <v>Vx</v>
      </c>
      <c r="J31" s="40" t="str">
        <f>VLOOKUP(H31,'Lista Clientes'!A6:F71,3,FALSE)</f>
        <v xml:space="preserve">NG VACUNA XPRESS </v>
      </c>
      <c r="K31" s="79" t="str">
        <f>VLOOKUP(H31,'Lista Clientes'!A7:F72,6,0)</f>
        <v>L-M-MI-J-V, 8AM-5PM (en cualquier horario)</v>
      </c>
      <c r="L31" s="79">
        <v>5</v>
      </c>
      <c r="M31" s="37"/>
      <c r="N31" s="80">
        <v>17000460</v>
      </c>
      <c r="O31" s="23">
        <v>42986</v>
      </c>
      <c r="P31" s="23">
        <v>42986</v>
      </c>
      <c r="Q31" s="78">
        <v>0.56944444444444442</v>
      </c>
      <c r="R31" s="23"/>
      <c r="S31" s="23"/>
      <c r="T31" s="81">
        <f t="shared" si="1"/>
        <v>0</v>
      </c>
      <c r="U31" s="80">
        <v>1</v>
      </c>
      <c r="V31" s="80" t="str">
        <f>IF(G31="retiro",(NETWORKDAYS(C31,R31,'[1]feriados 2017'!$A$4:$A$16))-1, "n/a")</f>
        <v>n/a</v>
      </c>
      <c r="W31" s="80" t="str">
        <f>IF(G31="retiro",(NETWORKDAYS(R31,S31,'[1]feriados 2017'!$A$4:$A$16))-1, "n/a")</f>
        <v>n/a</v>
      </c>
    </row>
    <row r="32" spans="1:23" hidden="1" x14ac:dyDescent="0.25">
      <c r="A32" s="23">
        <v>42984</v>
      </c>
      <c r="B32" s="78">
        <v>0.61041666666666672</v>
      </c>
      <c r="C32" s="23">
        <v>42984</v>
      </c>
      <c r="D32" s="78">
        <v>0.61041666666666672</v>
      </c>
      <c r="E32" s="33">
        <v>17000338</v>
      </c>
      <c r="F32" s="6" t="s">
        <v>179</v>
      </c>
      <c r="G32" s="40" t="s">
        <v>177</v>
      </c>
      <c r="H32" s="40">
        <v>687981</v>
      </c>
      <c r="I32" s="6" t="str">
        <f>VLOOKUP(H32,'Lista Clientes'!A6:F71,2,FALSE)</f>
        <v>Cx</v>
      </c>
      <c r="J32" s="40" t="str">
        <f>VLOOKUP(H32,'Lista Clientes'!A6:F71,3,FALSE)</f>
        <v>KETTLE SANCHEZ &amp; CP,C POR A</v>
      </c>
      <c r="K32" s="79" t="str">
        <f>VLOOKUP(H32,'Lista Clientes'!A6:F71,6,0)</f>
        <v>L-M-MI-J-V, 8AM-12PM Y 1:00 PM - 4:00 PM</v>
      </c>
      <c r="L32" s="79">
        <v>1</v>
      </c>
      <c r="M32" s="37"/>
      <c r="N32" s="80">
        <v>17000458</v>
      </c>
      <c r="O32" s="86">
        <v>42956</v>
      </c>
      <c r="P32" s="86">
        <v>42986</v>
      </c>
      <c r="Q32" s="87"/>
      <c r="R32" s="86"/>
      <c r="S32" s="86"/>
      <c r="T32" s="81">
        <f t="shared" si="1"/>
        <v>0</v>
      </c>
      <c r="U32" s="80">
        <v>1</v>
      </c>
      <c r="V32" s="80" t="str">
        <f>IF(G32="retiro",(NETWORKDAYS(C33,R32,'[1]feriados 2017'!$A$4:$A$16))-1, "n/a")</f>
        <v>n/a</v>
      </c>
      <c r="W32" s="80" t="str">
        <f>IF(G32="retiro",(NETWORKDAYS(R32,S32,'[1]feriados 2017'!$A$4:$A$16))-1, "n/a")</f>
        <v>n/a</v>
      </c>
    </row>
    <row r="33" spans="1:27" hidden="1" x14ac:dyDescent="0.25">
      <c r="A33" s="23">
        <v>42985</v>
      </c>
      <c r="B33" s="78">
        <v>0.33333333333333331</v>
      </c>
      <c r="C33" s="23">
        <v>42985</v>
      </c>
      <c r="D33" s="78">
        <v>0.37847222222222227</v>
      </c>
      <c r="E33" s="33">
        <v>17000353</v>
      </c>
      <c r="F33" s="6" t="s">
        <v>179</v>
      </c>
      <c r="G33" s="40" t="s">
        <v>177</v>
      </c>
      <c r="H33" s="40">
        <v>636530</v>
      </c>
      <c r="I33" s="6" t="str">
        <f>VLOOKUP(H33,'Lista Clientes'!A6:F71,2,FALSE)</f>
        <v>Rx/Vx</v>
      </c>
      <c r="J33" s="40" t="str">
        <f>VLOOKUP(H33,'Lista Clientes'!A6:F71,3,FALSE)</f>
        <v>DOCTORES MALLEN GUERRA</v>
      </c>
      <c r="K33" s="79" t="str">
        <f>VLOOKUP(H33,'Lista Clientes'!A6:F71,6,0)</f>
        <v>Esperar que facturador de GSK indique  la fecha de entrega.</v>
      </c>
      <c r="L33" s="79">
        <v>28</v>
      </c>
      <c r="M33" s="37"/>
      <c r="N33" s="80">
        <v>17000457</v>
      </c>
      <c r="O33" s="23">
        <v>42989</v>
      </c>
      <c r="P33" s="23">
        <v>42989</v>
      </c>
      <c r="Q33" s="78">
        <v>0.47916666666666669</v>
      </c>
      <c r="R33" s="23"/>
      <c r="S33" s="23"/>
      <c r="T33" s="81">
        <f t="shared" si="1"/>
        <v>1.0833333333333348</v>
      </c>
      <c r="U33" s="80">
        <v>1</v>
      </c>
      <c r="V33" s="80" t="str">
        <f>IF(G33="retiro",(NETWORKDAYS(C33,R33,'[1]feriados 2017'!$A$4:$A$16))-1, "n/a")</f>
        <v>n/a</v>
      </c>
      <c r="W33" s="80" t="str">
        <f>IF(G33="retiro",(NETWORKDAYS(R33,S33,'[1]feriados 2017'!$A$4:$A$16))-1, "n/a")</f>
        <v>n/a</v>
      </c>
    </row>
    <row r="34" spans="1:27" hidden="1" x14ac:dyDescent="0.25">
      <c r="A34" s="23">
        <v>42986</v>
      </c>
      <c r="B34" s="78">
        <v>0.33333333333333331</v>
      </c>
      <c r="C34" s="23">
        <v>42986</v>
      </c>
      <c r="D34" s="78">
        <v>0.37847222222222227</v>
      </c>
      <c r="E34" s="33">
        <v>17000348</v>
      </c>
      <c r="F34" s="6" t="s">
        <v>179</v>
      </c>
      <c r="G34" s="40" t="s">
        <v>177</v>
      </c>
      <c r="H34" s="40">
        <v>614132</v>
      </c>
      <c r="I34" s="6" t="str">
        <f>VLOOKUP(H34,'Lista Clientes'!A6:F70,2,FALSE)</f>
        <v>Vx</v>
      </c>
      <c r="J34" s="40" t="str">
        <f>VLOOKUP(H34,'Lista Clientes'!A6:F71,3,FALSE)</f>
        <v>NG VACUNA XPRESS</v>
      </c>
      <c r="K34" s="79" t="str">
        <f>VLOOKUP(H34,'Lista Clientes'!A6:F72,6,0)</f>
        <v>L-M-MI-J-V, 8AM-5PM (en cualquier horario)</v>
      </c>
      <c r="L34" s="79">
        <v>5</v>
      </c>
      <c r="M34" s="37"/>
      <c r="N34" s="80">
        <v>17000466</v>
      </c>
      <c r="O34" s="23">
        <v>42989</v>
      </c>
      <c r="P34" s="23">
        <v>42989</v>
      </c>
      <c r="Q34" s="78">
        <v>0.52569444444444446</v>
      </c>
      <c r="R34" s="23"/>
      <c r="S34" s="23"/>
      <c r="T34" s="81">
        <f t="shared" si="1"/>
        <v>1.0833333333333348</v>
      </c>
      <c r="U34" s="80">
        <f>IF(G34="envio",(NETWORKDAYS(C34,P34,'[1]feriados 2017'!$A$4:$A$16))-1, "n/a")</f>
        <v>1</v>
      </c>
      <c r="V34" s="80" t="str">
        <f>IF(G34="retiro",(NETWORKDAYS(C34,R34,'[1]feriados 2017'!$A$4:$A$16))-1, "n/a")</f>
        <v>n/a</v>
      </c>
      <c r="W34" s="80" t="str">
        <f>IF(G34="retiro",(NETWORKDAYS(R34,S34,'[1]feriados 2017'!$A$4:$A$16))-1, "n/a")</f>
        <v>n/a</v>
      </c>
    </row>
    <row r="35" spans="1:27" hidden="1" x14ac:dyDescent="0.25">
      <c r="A35" s="23">
        <v>42986</v>
      </c>
      <c r="B35" s="78">
        <v>0.40763888888888888</v>
      </c>
      <c r="C35" s="23">
        <v>42986</v>
      </c>
      <c r="D35" s="78">
        <v>0.50902777777777775</v>
      </c>
      <c r="E35" s="99">
        <v>17000355</v>
      </c>
      <c r="F35" s="6" t="s">
        <v>179</v>
      </c>
      <c r="G35" s="40" t="s">
        <v>177</v>
      </c>
      <c r="H35" s="40">
        <v>513018</v>
      </c>
      <c r="I35" s="6" t="str">
        <f>VLOOKUP(H35,'Lista Clientes'!A7:F71,2,FALSE)</f>
        <v>Rx</v>
      </c>
      <c r="J35" s="40" t="str">
        <f>VLOOKUP(H35,'Lista Clientes'!A7:F72,3,FALSE)</f>
        <v>ALFAU Y SANCHEZ</v>
      </c>
      <c r="K35" s="79" t="str">
        <f>VLOOKUP(H35,'Lista Clientes'!A7:F73,6,0)</f>
        <v>L-M-MI-J, 8AM-12:00AM Y 1:45PM-3:30 PM Los viernes hasta 12:00 PM</v>
      </c>
      <c r="L35" s="82">
        <v>118</v>
      </c>
      <c r="M35" s="37"/>
      <c r="N35" s="88">
        <v>17000468</v>
      </c>
      <c r="O35" s="23">
        <v>42989</v>
      </c>
      <c r="P35" s="23">
        <v>42989</v>
      </c>
      <c r="Q35" s="78">
        <v>0.60902777777777783</v>
      </c>
      <c r="R35" s="23"/>
      <c r="S35" s="23"/>
      <c r="T35" s="81">
        <f t="shared" si="1"/>
        <v>2.4333333333333327</v>
      </c>
      <c r="U35" s="80">
        <f>IF(G35="envio",(NETWORKDAYS(C35,P35,'[1]feriados 2017'!$A$4:$A$16))-1, "n/a")</f>
        <v>1</v>
      </c>
      <c r="V35" s="80" t="str">
        <f>IF(G35="retiro",(NETWORKDAYS(C35,R35,'[1]feriados 2017'!$A$4:$A$16))-1, "n/a")</f>
        <v>n/a</v>
      </c>
      <c r="W35" s="80" t="str">
        <f>IF(G35="retiro",(NETWORKDAYS(R35,S35,'[1]feriados 2017'!$A$4:$A$16))-1, "n/a")</f>
        <v>n/a</v>
      </c>
    </row>
    <row r="36" spans="1:27" hidden="1" x14ac:dyDescent="0.25">
      <c r="A36" s="23">
        <v>42986</v>
      </c>
      <c r="B36" s="78">
        <v>0.48958333333333331</v>
      </c>
      <c r="C36" s="23">
        <v>42986</v>
      </c>
      <c r="D36" s="78">
        <v>0.51250000000000007</v>
      </c>
      <c r="E36" s="99">
        <v>8665</v>
      </c>
      <c r="F36" s="6" t="s">
        <v>183</v>
      </c>
      <c r="G36" s="40" t="s">
        <v>184</v>
      </c>
      <c r="H36" s="40">
        <v>636530</v>
      </c>
      <c r="I36" s="6" t="str">
        <f>VLOOKUP(H36,'Lista Clientes'!A5:F70,2,FALSE)</f>
        <v>Rx/Vx</v>
      </c>
      <c r="J36" s="40" t="str">
        <f>VLOOKUP(H36,'Lista Clientes'!A5:F70,3,FALSE)</f>
        <v>DOCTORES MALLEN GUERRA</v>
      </c>
      <c r="K36" s="79" t="str">
        <f>VLOOKUP(H36,'Lista Clientes'!A5:F70,6,0)</f>
        <v>Esperar que facturador de GSK indique  la fecha de entrega.</v>
      </c>
      <c r="L36" s="79">
        <v>1</v>
      </c>
      <c r="M36" s="37"/>
      <c r="N36" s="80"/>
      <c r="O36" s="23"/>
      <c r="P36" s="23"/>
      <c r="Q36" s="78"/>
      <c r="R36" s="23">
        <v>42991</v>
      </c>
      <c r="S36" s="23">
        <v>42992</v>
      </c>
      <c r="T36" s="81">
        <f>24*(D36-B36)</f>
        <v>0.55000000000000204</v>
      </c>
      <c r="U36" s="80" t="str">
        <f>IF(G36="envio",(NETWORKDAYS(C36,P36,'[1]feriados 2017'!$A$4:$A$16))-1, "n/a")</f>
        <v>n/a</v>
      </c>
      <c r="V36" s="80">
        <f>IF(G36="retiro",(NETWORKDAYS(C36,R36,'[1]feriados 2017'!$A$4:$A$16))-1, "n/a")</f>
        <v>3</v>
      </c>
      <c r="W36" s="80">
        <f>IF(G36="retiro",(NETWORKDAYS(R36,S36,'[1]feriados 2017'!$A$4:$A$16))-1, "n/a")</f>
        <v>1</v>
      </c>
    </row>
    <row r="37" spans="1:27" hidden="1" x14ac:dyDescent="0.25">
      <c r="A37" s="23">
        <v>42986</v>
      </c>
      <c r="B37" s="78">
        <v>0.48958333333333331</v>
      </c>
      <c r="C37" s="23">
        <v>42986</v>
      </c>
      <c r="D37" s="78">
        <v>0.51250000000000007</v>
      </c>
      <c r="E37" s="33">
        <v>8667</v>
      </c>
      <c r="F37" s="6" t="s">
        <v>183</v>
      </c>
      <c r="G37" s="40" t="s">
        <v>184</v>
      </c>
      <c r="H37" s="40">
        <v>513500</v>
      </c>
      <c r="I37" s="6" t="str">
        <f>VLOOKUP(H37,'Lista Clientes'!A5:F70,2,FALSE)</f>
        <v>Cx</v>
      </c>
      <c r="J37" s="40" t="str">
        <f>VLOOKUP(H37,'Lista Clientes'!A5:F70,3,FALSE)</f>
        <v>EMPRESAS J. GASSO GASSO</v>
      </c>
      <c r="K37" s="79" t="str">
        <f>VLOOKUP(H37,'Lista Clientes'!A5:F70,6,0)</f>
        <v>L-M-MI-J-V, 8AM-12:30AM Y 1:30PM-4:00PM</v>
      </c>
      <c r="L37" s="79">
        <v>1</v>
      </c>
      <c r="M37" s="37"/>
      <c r="N37" s="80"/>
      <c r="O37" s="23"/>
      <c r="P37" s="23"/>
      <c r="Q37" s="78"/>
      <c r="R37" s="23">
        <v>42991</v>
      </c>
      <c r="S37" s="23">
        <v>42992</v>
      </c>
      <c r="T37" s="81">
        <f>24*(D37-B37)</f>
        <v>0.55000000000000204</v>
      </c>
      <c r="U37" s="80" t="str">
        <f>IF(G37="envio",(NETWORKDAYS(C37,P37,'[1]feriados 2017'!$A$4:$A$16))-1, "n/a")</f>
        <v>n/a</v>
      </c>
      <c r="V37" s="80">
        <f>IF(G37="retiro",(NETWORKDAYS(C37,R37,'[1]feriados 2017'!$A$4:$A$16))-1, "n/a")</f>
        <v>3</v>
      </c>
      <c r="W37" s="80">
        <f>IF(G37="retiro",(NETWORKDAYS(R37,S37,'[1]feriados 2017'!$A$4:$A$16))-1, "n/a")</f>
        <v>1</v>
      </c>
    </row>
    <row r="38" spans="1:27" hidden="1" x14ac:dyDescent="0.25">
      <c r="A38" s="23">
        <v>42986</v>
      </c>
      <c r="B38" s="78">
        <v>0.48958333333333331</v>
      </c>
      <c r="C38" s="23">
        <v>42986</v>
      </c>
      <c r="D38" s="78">
        <v>0.51250000000000007</v>
      </c>
      <c r="E38" s="33">
        <v>8666</v>
      </c>
      <c r="F38" s="98" t="s">
        <v>183</v>
      </c>
      <c r="G38" s="40" t="s">
        <v>184</v>
      </c>
      <c r="H38" s="40">
        <v>604504</v>
      </c>
      <c r="I38" s="6" t="str">
        <f>VLOOKUP(H38,'Lista Clientes'!A5:F70,2,FALSE)</f>
        <v>Cx</v>
      </c>
      <c r="J38" s="40" t="str">
        <f>VLOOKUP(H38,'Lista Clientes'!A5:F70,3,FALSE)</f>
        <v>EMPRESAS J. GASSO GASSO</v>
      </c>
      <c r="K38" s="79" t="str">
        <f>VLOOKUP(H38,'Lista Clientes'!A6:F71,6,0)</f>
        <v>L-M-MI-J-V, 8AM-12:30AM Y 1:30PM-4:00PM</v>
      </c>
      <c r="L38" s="79">
        <v>1</v>
      </c>
      <c r="M38" s="37"/>
      <c r="N38" s="80"/>
      <c r="O38" s="84"/>
      <c r="P38" s="84"/>
      <c r="Q38" s="85"/>
      <c r="R38" s="23">
        <v>42991</v>
      </c>
      <c r="S38" s="23">
        <v>42992</v>
      </c>
      <c r="T38" s="81">
        <f>24*(D38-B38)</f>
        <v>0.55000000000000204</v>
      </c>
      <c r="U38" s="80" t="str">
        <f>IF(G38="envio",(NETWORKDAYS(C38,P38,'[1]feriados 2017'!$A$4:$A$16))-1, "n/a")</f>
        <v>n/a</v>
      </c>
      <c r="V38" s="80">
        <f>IF(G38="retiro",(NETWORKDAYS(C38,R38,'[1]feriados 2017'!$A$4:$A$16))-1, "n/a")</f>
        <v>3</v>
      </c>
      <c r="W38" s="80">
        <f>IF(G38="retiro",(NETWORKDAYS(R38,S38,'[1]feriados 2017'!$A$4:$A$16))-1, "n/a")</f>
        <v>1</v>
      </c>
    </row>
    <row r="39" spans="1:27" hidden="1" x14ac:dyDescent="0.25">
      <c r="A39" s="23">
        <v>42986</v>
      </c>
      <c r="B39" s="78">
        <v>0.51250000000000007</v>
      </c>
      <c r="C39" s="23">
        <v>42986</v>
      </c>
      <c r="D39" s="78">
        <v>0.51527777777777783</v>
      </c>
      <c r="E39" s="33">
        <v>8720</v>
      </c>
      <c r="F39" s="98" t="s">
        <v>183</v>
      </c>
      <c r="G39" s="40" t="s">
        <v>184</v>
      </c>
      <c r="H39" s="40">
        <v>513009</v>
      </c>
      <c r="I39" s="6" t="str">
        <f>VLOOKUP(H39,'Lista Clientes'!A6:F71,2,FALSE)</f>
        <v>Rx/Vx</v>
      </c>
      <c r="J39" s="40" t="str">
        <f>VLOOKUP(H39,'Lista Clientes'!A6:F71,3,FALSE)</f>
        <v xml:space="preserve">FONT GAMUNDI </v>
      </c>
      <c r="K39" s="79" t="str">
        <f>VLOOKUP(H39,'Lista Clientes'!A7:F72,6,0)</f>
        <v xml:space="preserve">L-M-MI-J-V, 8AM-12:00AM Y 1:30PM-4:00PM </v>
      </c>
      <c r="L39" s="79">
        <v>1</v>
      </c>
      <c r="M39" s="37"/>
      <c r="N39" s="80"/>
      <c r="O39" s="84"/>
      <c r="P39" s="84"/>
      <c r="Q39" s="85"/>
      <c r="R39" s="23">
        <v>42991</v>
      </c>
      <c r="S39" s="23">
        <v>42992</v>
      </c>
      <c r="T39" s="81">
        <f t="shared" si="1"/>
        <v>6.666666666666643E-2</v>
      </c>
      <c r="U39" s="80" t="str">
        <f>IF(G39="envio",(NETWORKDAYS(C39,P39,'[1]feriados 2017'!$A$4:$A$16))-1, "n/a")</f>
        <v>n/a</v>
      </c>
      <c r="V39" s="80">
        <f>IF(G39="retiro",(NETWORKDAYS(C39,R39,'[1]feriados 2017'!$A$4:$A$16))-1, "n/a")</f>
        <v>3</v>
      </c>
      <c r="W39" s="80">
        <f>IF(G39="retiro",(NETWORKDAYS(R39,S39,'[1]feriados 2017'!$A$4:$A$16))-1, "n/a")</f>
        <v>1</v>
      </c>
    </row>
    <row r="40" spans="1:27" hidden="1" x14ac:dyDescent="0.25">
      <c r="A40" s="23">
        <v>42986</v>
      </c>
      <c r="B40" s="78">
        <v>0.64583333333333337</v>
      </c>
      <c r="C40" s="23">
        <v>42986</v>
      </c>
      <c r="D40" s="78">
        <v>0.75624999999999998</v>
      </c>
      <c r="E40" s="100">
        <v>17000357</v>
      </c>
      <c r="F40" s="98" t="s">
        <v>179</v>
      </c>
      <c r="G40" s="40" t="s">
        <v>177</v>
      </c>
      <c r="H40" s="54">
        <v>513019</v>
      </c>
      <c r="I40" s="6" t="str">
        <f>VLOOKUP(H40,'Lista Clientes'!A5:F70,2,FALSE)</f>
        <v>Rx</v>
      </c>
      <c r="J40" s="40" t="str">
        <f>VLOOKUP(H40,'Lista Clientes'!A5:F70,3,FALSE)</f>
        <v>EMPRESAS J. GASSO GASSO</v>
      </c>
      <c r="K40" s="79" t="str">
        <f>VLOOKUP(H40,'Lista Clientes'!A5:F70,6,0)</f>
        <v>L-M-MI-J-V, 8AM-12:30AM Y 1:30PM-4:00PM</v>
      </c>
      <c r="L40" s="79">
        <v>125</v>
      </c>
      <c r="M40" s="37"/>
      <c r="N40" s="80">
        <v>17000469</v>
      </c>
      <c r="O40" s="23">
        <v>42990</v>
      </c>
      <c r="P40" s="23">
        <v>42990</v>
      </c>
      <c r="Q40" s="78"/>
      <c r="R40" s="23"/>
      <c r="S40" s="23"/>
      <c r="T40" s="81">
        <f>24*(D40-B40)</f>
        <v>2.6499999999999986</v>
      </c>
      <c r="U40" s="80">
        <v>1</v>
      </c>
      <c r="V40" s="80" t="str">
        <f>IF(G40="retiro",(NETWORKDAYS(C40,R40,'[1]feriados 2017'!$A$4:$A$16))-1, "n/a")</f>
        <v>n/a</v>
      </c>
      <c r="W40" s="80" t="str">
        <f>IF(G40="retiro",(NETWORKDAYS(R40,S40,'[1]feriados 2017'!$A$4:$A$16))-1, "n/a")</f>
        <v>n/a</v>
      </c>
    </row>
    <row r="41" spans="1:27" hidden="1" x14ac:dyDescent="0.25">
      <c r="A41" s="23">
        <v>42993</v>
      </c>
      <c r="B41" s="78">
        <v>0.45833333333333331</v>
      </c>
      <c r="C41" s="23">
        <v>42993</v>
      </c>
      <c r="D41" s="78">
        <v>0.47152777777777777</v>
      </c>
      <c r="E41" s="99" t="s">
        <v>194</v>
      </c>
      <c r="F41" s="98" t="s">
        <v>183</v>
      </c>
      <c r="G41" s="40" t="s">
        <v>184</v>
      </c>
      <c r="H41" s="54">
        <v>513456</v>
      </c>
      <c r="I41" s="6" t="str">
        <f>VLOOKUP(H41,'Lista Clientes'!A6:F71,2,FALSE)</f>
        <v>Cx</v>
      </c>
      <c r="J41" s="40" t="str">
        <f>VLOOKUP(H41,'Lista Clientes'!A6:F71,3,FALSE)</f>
        <v>MERCANTIL FARMACEUTICA</v>
      </c>
      <c r="K41" s="79" t="str">
        <f>VLOOKUP(H41,'Lista Clientes'!A6:F71,6,0)</f>
        <v>L-M-MI-J-V, 8AM-12:00AM Y 1:00PM-4:00PM</v>
      </c>
      <c r="L41" s="79">
        <v>3</v>
      </c>
      <c r="M41" s="37"/>
      <c r="N41" s="80"/>
      <c r="O41" s="23"/>
      <c r="P41" s="23"/>
      <c r="Q41" s="78"/>
      <c r="R41" s="23">
        <v>42996</v>
      </c>
      <c r="S41" s="23"/>
      <c r="T41" s="81">
        <f>24*(D41-B42)</f>
        <v>0.31666666666666687</v>
      </c>
      <c r="U41" s="80" t="str">
        <f>IF(G41="envio",(NETWORKDAYS(C41,P41,'[1]feriados 2017'!$A$4:$A$16))-1, "n/a")</f>
        <v>n/a</v>
      </c>
      <c r="V41" s="80">
        <f>IF(G41="retiro",(NETWORKDAYS(C41,R41,'[1]feriados 2017'!$A$4:$A$16))-1, "n/a")</f>
        <v>1</v>
      </c>
      <c r="W41" s="80">
        <f>IF(G41="retiro",(NETWORKDAYS(R41,S41,'[1]feriados 2017'!$A$4:$A$16))-1, "n/a")</f>
        <v>-30704</v>
      </c>
    </row>
    <row r="42" spans="1:27" s="26" customFormat="1" hidden="1" x14ac:dyDescent="0.25">
      <c r="A42" s="23">
        <v>42993</v>
      </c>
      <c r="B42" s="78">
        <v>0.45833333333333331</v>
      </c>
      <c r="C42" s="23">
        <v>42993</v>
      </c>
      <c r="D42" s="78">
        <v>0.47152777777777777</v>
      </c>
      <c r="E42" s="99">
        <v>8627</v>
      </c>
      <c r="F42" s="98" t="s">
        <v>183</v>
      </c>
      <c r="G42" s="40" t="s">
        <v>184</v>
      </c>
      <c r="H42" s="54">
        <v>513332</v>
      </c>
      <c r="I42" s="103" t="str">
        <f>VLOOKUP(H42,'Lista Clientes'!A7:F72,2,FALSE)</f>
        <v>Cx</v>
      </c>
      <c r="J42" s="54" t="str">
        <f>VLOOKUP(H42,'Lista Clientes'!A7:F72,3,FALSE)</f>
        <v>SUED FARMACEUTICA</v>
      </c>
      <c r="K42" s="82" t="str">
        <f>VLOOKUP(H42,'Lista Clientes'!A6:F71,6,0)</f>
        <v>L-MI-V, 8AM-11:30AM y 1:30 PM a 4:00 PM, M y J llamar ante de enviar</v>
      </c>
      <c r="L42" s="82">
        <v>4</v>
      </c>
      <c r="M42" s="37"/>
      <c r="N42" s="80"/>
      <c r="O42" s="23"/>
      <c r="P42" s="23"/>
      <c r="Q42" s="78"/>
      <c r="R42" s="23">
        <v>42996</v>
      </c>
      <c r="S42" s="23"/>
      <c r="T42" s="81" t="e">
        <f>24*(D42-#REF!)</f>
        <v>#REF!</v>
      </c>
      <c r="U42" s="80" t="str">
        <f>IF(G42="envio",(NETWORKDAYS(C42,P42,'[1]feriados 2017'!$A$4:$A$16))-1, "n/a")</f>
        <v>n/a</v>
      </c>
      <c r="V42" s="80">
        <f>IF(G42="retiro",(NETWORKDAYS(C42,R42,'[1]feriados 2017'!$A$4:$A$16))-1, "n/a")</f>
        <v>1</v>
      </c>
      <c r="W42" s="80">
        <f>IF(G42="retiro",(NETWORKDAYS(R42,S42,'[1]feriados 2017'!$A$4:$A$16))-1, "n/a")</f>
        <v>-30704</v>
      </c>
      <c r="X42"/>
      <c r="Y42"/>
      <c r="Z42"/>
      <c r="AA42"/>
    </row>
    <row r="43" spans="1:27" hidden="1" x14ac:dyDescent="0.25">
      <c r="A43" s="23">
        <v>42990</v>
      </c>
      <c r="B43" s="78">
        <v>0.50624999999999998</v>
      </c>
      <c r="C43" s="23">
        <v>43078</v>
      </c>
      <c r="D43" s="78">
        <v>0.52083333333333337</v>
      </c>
      <c r="E43" s="112">
        <v>8820</v>
      </c>
      <c r="F43" s="6" t="s">
        <v>183</v>
      </c>
      <c r="G43" s="40" t="s">
        <v>184</v>
      </c>
      <c r="H43" s="40">
        <v>513332</v>
      </c>
      <c r="I43" s="6" t="str">
        <f>VLOOKUP(H43,'Lista Clientes'!A2:F67,2,FALSE)</f>
        <v>Cx</v>
      </c>
      <c r="J43" s="40" t="str">
        <f>VLOOKUP(H43,'Lista Clientes'!A2:F67,3,FALSE)</f>
        <v>SUED FARMACEUTICA</v>
      </c>
      <c r="K43" s="79" t="str">
        <f>VLOOKUP(H43,'Lista Clientes'!A2:F67,6,0)</f>
        <v>L-MI-V, 8AM-11:30AM y 1:30 PM a 4:00 PM, M y J llamar ante de enviar</v>
      </c>
      <c r="L43" s="79">
        <v>1</v>
      </c>
      <c r="M43" s="37"/>
      <c r="N43" s="80"/>
      <c r="O43" s="23"/>
      <c r="P43" s="23"/>
      <c r="Q43" s="78"/>
      <c r="R43" s="23"/>
      <c r="S43" s="23"/>
      <c r="T43" s="81">
        <f>24*(D43-B43)</f>
        <v>0.35000000000000142</v>
      </c>
      <c r="U43" s="80" t="str">
        <f>IF(G43="envio",(NETWORKDAYS(C43,P43,'[1]feriados 2017'!$A$4:$A$16))-1, "n/a")</f>
        <v>n/a</v>
      </c>
      <c r="V43" s="80">
        <f>IF(G43="retiro",(NETWORKDAYS(C43,R43,'[1]feriados 2017'!$A$4:$A$16))-1, "n/a")</f>
        <v>-30762</v>
      </c>
      <c r="W43" s="80">
        <f>IF(G43="retiro",(NETWORKDAYS(R43,S43,'[1]feriados 2017'!$A$4:$A$16))-1, "n/a")</f>
        <v>-1</v>
      </c>
    </row>
    <row r="44" spans="1:27" hidden="1" x14ac:dyDescent="0.25">
      <c r="A44" s="23">
        <v>42987</v>
      </c>
      <c r="B44" s="78">
        <v>0.63055555555555554</v>
      </c>
      <c r="C44" s="23">
        <v>42993</v>
      </c>
      <c r="D44" s="78">
        <v>0.50624999999999998</v>
      </c>
      <c r="E44" s="112" t="s">
        <v>195</v>
      </c>
      <c r="F44" s="6" t="s">
        <v>183</v>
      </c>
      <c r="G44" s="40" t="s">
        <v>184</v>
      </c>
      <c r="H44" s="40">
        <v>513018</v>
      </c>
      <c r="I44" s="6" t="str">
        <f>VLOOKUP(H44,'Lista Clientes'!A3:F68,2,FALSE)</f>
        <v>Rx</v>
      </c>
      <c r="J44" s="40" t="str">
        <f>VLOOKUP(H44,'Lista Clientes'!A3:F68,3,FALSE)</f>
        <v>ALFAU Y SANCHEZ</v>
      </c>
      <c r="K44" s="79" t="str">
        <f>VLOOKUP(H44,'Lista Clientes'!A3:F68,6,0)</f>
        <v>L-M-MI-J, 8AM-12:00AM Y 1:45PM-3:30 PM Los viernes hasta 12:00 PM</v>
      </c>
      <c r="L44" s="79">
        <v>4</v>
      </c>
      <c r="M44" s="37"/>
      <c r="N44" s="80"/>
      <c r="O44" s="23"/>
      <c r="P44" s="23"/>
      <c r="Q44" s="78"/>
      <c r="R44" s="23">
        <v>42996</v>
      </c>
      <c r="S44" s="23">
        <v>42996</v>
      </c>
      <c r="T44" s="81">
        <f>24*(D44-B44)</f>
        <v>-2.9833333333333334</v>
      </c>
      <c r="U44" s="80" t="str">
        <f>IF(G44="envio",(NETWORKDAYS(C44,P44,'[1]feriados 2017'!$A$4:$A$16))-1, "n/a")</f>
        <v>n/a</v>
      </c>
      <c r="V44" s="80">
        <f>IF(G44="retiro",(NETWORKDAYS(C44,R44,'[1]feriados 2017'!$A$4:$A$16))-1, "n/a")</f>
        <v>1</v>
      </c>
      <c r="W44" s="80">
        <f>IF(G44="retiro",(NETWORKDAYS(R44,S44,'[1]feriados 2017'!$A$4:$A$16))-1, "n/a")</f>
        <v>0</v>
      </c>
    </row>
    <row r="45" spans="1:27" hidden="1" x14ac:dyDescent="0.25">
      <c r="A45" s="23">
        <v>42993</v>
      </c>
      <c r="B45" s="78">
        <v>0.58333333333333337</v>
      </c>
      <c r="C45" s="23">
        <v>42993</v>
      </c>
      <c r="D45" s="78">
        <v>0.63541666666666663</v>
      </c>
      <c r="E45" s="112">
        <v>17000197</v>
      </c>
      <c r="F45" s="6" t="s">
        <v>186</v>
      </c>
      <c r="G45" s="40" t="s">
        <v>177</v>
      </c>
      <c r="H45" s="40">
        <v>513587</v>
      </c>
      <c r="I45" s="6" t="str">
        <f>VLOOKUP(H45,'Lista Clientes'!A4:F69,2,FALSE)</f>
        <v>Rx</v>
      </c>
      <c r="J45" s="40" t="str">
        <f>VLOOKUP(H45,'Lista Clientes'!A4:F69,3,FALSE)</f>
        <v>Amarilis Jimenez</v>
      </c>
      <c r="K45" s="79" t="str">
        <f>VLOOKUP(H45,'Lista Clientes'!A4:F69,6,0)</f>
        <v>Enviar a GSK Novocentro</v>
      </c>
      <c r="L45" s="79">
        <v>1</v>
      </c>
      <c r="M45" s="37"/>
      <c r="N45" s="80">
        <v>17000474</v>
      </c>
      <c r="O45" s="23">
        <v>42992</v>
      </c>
      <c r="P45" s="23">
        <v>42996</v>
      </c>
      <c r="Q45" s="78">
        <v>0.45347222222222222</v>
      </c>
      <c r="R45" s="23"/>
      <c r="S45" s="23"/>
      <c r="T45" s="81">
        <f>24*(D45-B45)</f>
        <v>1.2499999999999982</v>
      </c>
      <c r="U45" s="80">
        <f>IF(G45="envio",(NETWORKDAYS(C45,P45,'[1]feriados 2017'!$A$4:$A$16))-1, "n/a")</f>
        <v>1</v>
      </c>
      <c r="V45" s="80" t="str">
        <f>IF(G45="retiro",(NETWORKDAYS(C45,R45,'[1]feriados 2017'!$A$4:$A$16))-1, "n/a")</f>
        <v>n/a</v>
      </c>
      <c r="W45" s="80" t="str">
        <f>IF(G45="retiro",(NETWORKDAYS(R45,S45,'[1]feriados 2017'!$A$4:$A$16))-1, "n/a")</f>
        <v>n/a</v>
      </c>
    </row>
    <row r="46" spans="1:27" hidden="1" x14ac:dyDescent="0.25">
      <c r="A46" s="23">
        <v>42993</v>
      </c>
      <c r="B46" s="78">
        <v>0.58333333333333337</v>
      </c>
      <c r="C46" s="23">
        <v>42993</v>
      </c>
      <c r="D46" s="78">
        <v>0.63541666666666663</v>
      </c>
      <c r="E46" s="112">
        <v>17000194</v>
      </c>
      <c r="F46" s="6" t="s">
        <v>186</v>
      </c>
      <c r="G46" s="40" t="s">
        <v>177</v>
      </c>
      <c r="H46" s="40">
        <v>513541</v>
      </c>
      <c r="I46" s="6" t="str">
        <f>VLOOKUP(H46,'Lista Clientes'!A5:F70,2,FALSE)</f>
        <v>Rx</v>
      </c>
      <c r="J46" s="40" t="str">
        <f>VLOOKUP(H46,'Lista Clientes'!A5:F70,3,FALSE)</f>
        <v>Elba Maritza Reynoso Reye</v>
      </c>
      <c r="K46" s="79" t="str">
        <f>VLOOKUP(H46,'Lista Clientes'!A5:F70,6,0)</f>
        <v>L-M-MI-J-V, 8AM-2:30PM (SANTIAGO)</v>
      </c>
      <c r="L46" s="79">
        <v>8</v>
      </c>
      <c r="M46" s="37" t="s">
        <v>196</v>
      </c>
      <c r="N46" s="80">
        <v>17000471</v>
      </c>
      <c r="O46" s="23">
        <v>42992</v>
      </c>
      <c r="P46" s="23">
        <v>42997</v>
      </c>
      <c r="Q46" s="78">
        <v>0.63888888888888895</v>
      </c>
      <c r="R46" s="23"/>
      <c r="S46" s="23"/>
      <c r="T46" s="81">
        <f>24*(D46-B46)</f>
        <v>1.2499999999999982</v>
      </c>
      <c r="U46" s="80">
        <f>IF(G46="envio",(NETWORKDAYS(C46,P46,'[1]feriados 2017'!$A$4:$A$16))-1, "n/a")</f>
        <v>2</v>
      </c>
      <c r="V46" s="80" t="str">
        <f>IF(G46="retiro",(NETWORKDAYS(C46,R46,'[1]feriados 2017'!$A$4:$A$16))-1, "n/a")</f>
        <v>n/a</v>
      </c>
      <c r="W46" s="80" t="str">
        <f>IF(G46="retiro",(NETWORKDAYS(R46,S46,'[1]feriados 2017'!$A$4:$A$16))-1, "n/a")</f>
        <v>n/a</v>
      </c>
    </row>
    <row r="47" spans="1:27" hidden="1" x14ac:dyDescent="0.25">
      <c r="A47" s="23">
        <v>42993</v>
      </c>
      <c r="B47" s="78">
        <v>0.58333333333333337</v>
      </c>
      <c r="C47" s="23">
        <v>42993</v>
      </c>
      <c r="D47" s="78">
        <v>0.63541666666666663</v>
      </c>
      <c r="E47" s="112">
        <v>17000195</v>
      </c>
      <c r="F47" s="6" t="s">
        <v>186</v>
      </c>
      <c r="G47" s="40" t="s">
        <v>177</v>
      </c>
      <c r="H47" s="40">
        <v>513562</v>
      </c>
      <c r="I47" s="6" t="str">
        <f>VLOOKUP(H47,'Lista Clientes'!A6:F71,2,FALSE)</f>
        <v>Rx</v>
      </c>
      <c r="J47" s="40" t="str">
        <f>VLOOKUP(H47,'Lista Clientes'!A6:F71,3,FALSE)</f>
        <v>Fior D'Aliza Hernandez</v>
      </c>
      <c r="K47" s="79" t="str">
        <f>VLOOKUP(H47,'Lista Clientes'!A7:F72,6,0)</f>
        <v>el personal lo recoge directo en Yobel</v>
      </c>
      <c r="L47" s="79">
        <v>24</v>
      </c>
      <c r="M47" s="37" t="s">
        <v>196</v>
      </c>
      <c r="N47" s="80"/>
      <c r="O47" s="23"/>
      <c r="P47" s="23"/>
      <c r="Q47" s="78"/>
      <c r="R47" s="23"/>
      <c r="S47" s="23"/>
      <c r="T47" s="81">
        <f t="shared" si="1"/>
        <v>1.2499999999999982</v>
      </c>
      <c r="U47" s="80">
        <f>IF(G47="envio",(NETWORKDAYS(C47,P47,'[1]feriados 2017'!$A$4:$A$16))-1, "n/a")</f>
        <v>-30703</v>
      </c>
      <c r="V47" s="80" t="str">
        <f>IF(G47="retiro",(NETWORKDAYS(C47,R47,'[1]feriados 2017'!$A$4:$A$16))-1, "n/a")</f>
        <v>n/a</v>
      </c>
      <c r="W47" s="80" t="str">
        <f>IF(G47="retiro",(NETWORKDAYS(R47,S47,'[1]feriados 2017'!$A$4:$A$16))-1, "n/a")</f>
        <v>n/a</v>
      </c>
    </row>
    <row r="48" spans="1:27" hidden="1" x14ac:dyDescent="0.25">
      <c r="A48" s="23">
        <v>42993</v>
      </c>
      <c r="B48" s="78">
        <v>0.58333333333333337</v>
      </c>
      <c r="C48" s="23">
        <v>42993</v>
      </c>
      <c r="D48" s="78">
        <v>0.63541666666666663</v>
      </c>
      <c r="E48" s="99">
        <v>17000196</v>
      </c>
      <c r="F48" s="6" t="s">
        <v>186</v>
      </c>
      <c r="G48" s="40" t="s">
        <v>177</v>
      </c>
      <c r="H48" s="54">
        <v>513566</v>
      </c>
      <c r="I48" s="6" t="str">
        <f>VLOOKUP(H48,'Lista Clientes'!A6:F71,2,FALSE)</f>
        <v>Rx</v>
      </c>
      <c r="J48" s="40" t="str">
        <f>VLOOKUP(H48,'Lista Clientes'!A6:F71,3,FALSE)</f>
        <v>Lissette Andújar</v>
      </c>
      <c r="K48" s="79" t="str">
        <f>VLOOKUP(H48,'Lista Clientes'!A6:F71,6,0)</f>
        <v>el personal lo recoge directo en Yobel</v>
      </c>
      <c r="L48" s="79">
        <v>8</v>
      </c>
      <c r="M48" s="37" t="s">
        <v>196</v>
      </c>
      <c r="N48" s="80"/>
      <c r="O48" s="23"/>
      <c r="P48" s="23"/>
      <c r="Q48" s="78"/>
      <c r="R48" s="23"/>
      <c r="S48" s="23"/>
      <c r="T48" s="81">
        <f t="shared" si="1"/>
        <v>1.2499999999999982</v>
      </c>
      <c r="U48" s="80">
        <f>IF(G48="envio",(NETWORKDAYS(C48,P48,'[1]feriados 2017'!$A$4:$A$16))-1, "n/a")</f>
        <v>-30703</v>
      </c>
      <c r="V48" s="80" t="str">
        <f>IF(G48="retiro",(NETWORKDAYS(C48,R48,'[1]feriados 2017'!$A$4:$A$16))-1, "n/a")</f>
        <v>n/a</v>
      </c>
      <c r="W48" s="80" t="str">
        <f>IF(G48="retiro",(NETWORKDAYS(R48,S48,'[1]feriados 2017'!$A$4:$A$16))-1, "n/a")</f>
        <v>n/a</v>
      </c>
    </row>
    <row r="49" spans="1:23" hidden="1" x14ac:dyDescent="0.25">
      <c r="A49" s="23">
        <v>42993</v>
      </c>
      <c r="B49" s="78">
        <v>0.58333333333333337</v>
      </c>
      <c r="C49" s="23">
        <v>42993</v>
      </c>
      <c r="D49" s="78">
        <v>0.63541666666666663</v>
      </c>
      <c r="E49" s="99">
        <v>17000199</v>
      </c>
      <c r="F49" s="6" t="s">
        <v>186</v>
      </c>
      <c r="G49" s="40" t="s">
        <v>177</v>
      </c>
      <c r="H49" s="40">
        <v>657487</v>
      </c>
      <c r="I49" s="6" t="str">
        <f>VLOOKUP(H49,'Lista Clientes'!A6:F71,2,FALSE)</f>
        <v>Rx</v>
      </c>
      <c r="J49" s="40" t="str">
        <f>VLOOKUP(H49,'Lista Clientes'!A6:F71,3,FALSE)</f>
        <v>Andreina Pozo</v>
      </c>
      <c r="K49" s="79" t="str">
        <f>VLOOKUP(H49,'Lista Clientes'!A6:F71,6,0)</f>
        <v>el personal lo recoge directo en Yobel</v>
      </c>
      <c r="L49" s="79">
        <v>9</v>
      </c>
      <c r="M49" s="37" t="s">
        <v>196</v>
      </c>
      <c r="N49" s="80"/>
      <c r="O49" s="23"/>
      <c r="P49" s="23"/>
      <c r="Q49" s="78"/>
      <c r="R49" s="23"/>
      <c r="S49" s="23"/>
      <c r="T49" s="81">
        <f t="shared" si="1"/>
        <v>1.2499999999999982</v>
      </c>
      <c r="U49" s="80">
        <f>IF(G49="envio",(NETWORKDAYS(C49,P49,'[1]feriados 2017'!$A$4:$A$16))-1, "n/a")</f>
        <v>-30703</v>
      </c>
      <c r="V49" s="80" t="str">
        <f>IF(G49="retiro",(NETWORKDAYS(C49,R49,'[1]feriados 2017'!$A$4:$A$16))-1, "n/a")</f>
        <v>n/a</v>
      </c>
      <c r="W49" s="80" t="str">
        <f>IF(G49="retiro",(NETWORKDAYS(R49,S49,'[1]feriados 2017'!$A$4:$A$16))-1, "n/a")</f>
        <v>n/a</v>
      </c>
    </row>
    <row r="50" spans="1:23" hidden="1" x14ac:dyDescent="0.25">
      <c r="A50" s="23">
        <v>42993</v>
      </c>
      <c r="B50" s="78">
        <v>0.58333333333333337</v>
      </c>
      <c r="C50" s="23">
        <v>42993</v>
      </c>
      <c r="D50" s="78">
        <v>0.63541666666666663</v>
      </c>
      <c r="E50" s="99">
        <v>17000200</v>
      </c>
      <c r="F50" s="6" t="s">
        <v>186</v>
      </c>
      <c r="G50" s="40" t="s">
        <v>177</v>
      </c>
      <c r="H50" s="40">
        <v>667833</v>
      </c>
      <c r="I50" s="6" t="str">
        <f>VLOOKUP(H50,'Lista Clientes'!A5:F70,2,FALSE)</f>
        <v>Rx</v>
      </c>
      <c r="J50" s="40" t="str">
        <f>VLOOKUP(H50,'Lista Clientes'!A5:F70,3,FALSE)</f>
        <v>Yocasta Marte Bueno</v>
      </c>
      <c r="K50" s="79" t="str">
        <f>VLOOKUP(H50,'Lista Clientes'!A5:F70,6,0)</f>
        <v>el personal lo recoge directo en Yobel</v>
      </c>
      <c r="L50" s="79">
        <v>8</v>
      </c>
      <c r="M50" s="37" t="s">
        <v>196</v>
      </c>
      <c r="N50" s="80"/>
      <c r="O50" s="23"/>
      <c r="P50" s="23"/>
      <c r="Q50" s="78"/>
      <c r="R50" s="23"/>
      <c r="S50" s="23"/>
      <c r="T50" s="81">
        <f>24*(D50-B50)</f>
        <v>1.2499999999999982</v>
      </c>
      <c r="U50" s="80">
        <f>IF(G50="envio",(NETWORKDAYS(C50,P50,'[1]feriados 2017'!$A$4:$A$16))-1, "n/a")</f>
        <v>-30703</v>
      </c>
      <c r="V50" s="80" t="str">
        <f>IF(G50="retiro",(NETWORKDAYS(C50,R50,'[1]feriados 2017'!$A$4:$A$16))-1, "n/a")</f>
        <v>n/a</v>
      </c>
      <c r="W50" s="80" t="str">
        <f>IF(G50="retiro",(NETWORKDAYS(R50,S50,'[1]feriados 2017'!$A$4:$A$16))-1, "n/a")</f>
        <v>n/a</v>
      </c>
    </row>
    <row r="51" spans="1:23" hidden="1" x14ac:dyDescent="0.25">
      <c r="A51" s="23">
        <v>42993</v>
      </c>
      <c r="B51" s="78">
        <v>0.58333333333333337</v>
      </c>
      <c r="C51" s="23">
        <v>42993</v>
      </c>
      <c r="D51" s="78">
        <v>0.63541666666666663</v>
      </c>
      <c r="E51" s="99">
        <v>17000201</v>
      </c>
      <c r="F51" s="6" t="s">
        <v>186</v>
      </c>
      <c r="G51" s="40" t="s">
        <v>177</v>
      </c>
      <c r="H51" s="40">
        <v>667834</v>
      </c>
      <c r="I51" s="6" t="str">
        <f>VLOOKUP(H51,'Lista Clientes'!A6:F71,2,FALSE)</f>
        <v>Rx</v>
      </c>
      <c r="J51" s="40" t="str">
        <f>VLOOKUP(H51,'Lista Clientes'!A6:F71,3,FALSE)</f>
        <v>Yaniri Almanzar</v>
      </c>
      <c r="K51" s="79" t="str">
        <f>VLOOKUP(H51,'Lista Clientes'!A6:F71,6,0)</f>
        <v>el personal lo recoge directo en Yobel</v>
      </c>
      <c r="L51" s="79">
        <v>7</v>
      </c>
      <c r="M51" s="37" t="s">
        <v>196</v>
      </c>
      <c r="N51" s="80"/>
      <c r="O51" s="23"/>
      <c r="P51" s="23"/>
      <c r="Q51" s="78"/>
      <c r="R51" s="23"/>
      <c r="S51" s="23"/>
      <c r="T51" s="81">
        <f t="shared" si="1"/>
        <v>1.2499999999999982</v>
      </c>
      <c r="U51" s="80">
        <f>IF(G51="envio",(NETWORKDAYS(C51,P51,'[1]feriados 2017'!$A$4:$A$16))-1, "n/a")</f>
        <v>-30703</v>
      </c>
      <c r="V51" s="80" t="str">
        <f>IF(G51="retiro",(NETWORKDAYS(C51,R51,'[1]feriados 2017'!$A$4:$A$16))-1, "n/a")</f>
        <v>n/a</v>
      </c>
      <c r="W51" s="80" t="str">
        <f>IF(G51="retiro",(NETWORKDAYS(R51,S51,'[1]feriados 2017'!$A$4:$A$16))-1, "n/a")</f>
        <v>n/a</v>
      </c>
    </row>
    <row r="52" spans="1:23" hidden="1" x14ac:dyDescent="0.25">
      <c r="A52" s="23">
        <v>42993</v>
      </c>
      <c r="B52" s="78">
        <v>0.58333333333333337</v>
      </c>
      <c r="C52" s="23">
        <v>42993</v>
      </c>
      <c r="D52" s="78">
        <v>0.63541666666666663</v>
      </c>
      <c r="E52" s="99">
        <v>17000202</v>
      </c>
      <c r="F52" s="6" t="s">
        <v>186</v>
      </c>
      <c r="G52" s="40" t="s">
        <v>177</v>
      </c>
      <c r="H52" s="40">
        <v>669254</v>
      </c>
      <c r="I52" s="6" t="str">
        <f>VLOOKUP(H52,'Lista Clientes'!A6:F71,2,FALSE)</f>
        <v>Rx</v>
      </c>
      <c r="J52" s="40" t="str">
        <f>VLOOKUP(H52,'Lista Clientes'!A6:F71,3,FALSE)</f>
        <v>Luz Mercedes Maria Parra</v>
      </c>
      <c r="K52" s="79" t="str">
        <f>VLOOKUP(H52,'Lista Clientes'!A6:F71,6,0)</f>
        <v>el personal lo recoge directo en Yobel</v>
      </c>
      <c r="L52" s="79">
        <v>4</v>
      </c>
      <c r="M52" s="37" t="s">
        <v>196</v>
      </c>
      <c r="N52" s="80"/>
      <c r="O52" s="23"/>
      <c r="P52" s="23"/>
      <c r="Q52" s="78"/>
      <c r="R52" s="23"/>
      <c r="S52" s="23"/>
      <c r="T52" s="81">
        <f t="shared" si="1"/>
        <v>1.2499999999999982</v>
      </c>
      <c r="U52" s="80">
        <f>IF(G52="envio",(NETWORKDAYS(C52,P52,'[1]feriados 2017'!$A$4:$A$16))-1, "n/a")</f>
        <v>-30703</v>
      </c>
      <c r="V52" s="80" t="str">
        <f>IF(G52="retiro",(NETWORKDAYS(C52,R52,'[1]feriados 2017'!$A$4:$A$16))-1, "n/a")</f>
        <v>n/a</v>
      </c>
      <c r="W52" s="80" t="str">
        <f>IF(G52="retiro",(NETWORKDAYS(R52,S52,'[1]feriados 2017'!$A$4:$A$16))-1, "n/a")</f>
        <v>n/a</v>
      </c>
    </row>
    <row r="53" spans="1:23" hidden="1" x14ac:dyDescent="0.25">
      <c r="A53" s="23">
        <v>42993</v>
      </c>
      <c r="B53" s="78">
        <v>0.58333333333333337</v>
      </c>
      <c r="C53" s="23">
        <v>42993</v>
      </c>
      <c r="D53" s="78">
        <v>0.63541666666666663</v>
      </c>
      <c r="E53" s="99">
        <v>17000203</v>
      </c>
      <c r="F53" s="6" t="s">
        <v>186</v>
      </c>
      <c r="G53" s="40" t="s">
        <v>177</v>
      </c>
      <c r="H53" s="40">
        <v>676365</v>
      </c>
      <c r="I53" s="6" t="str">
        <f>VLOOKUP(H53,'Lista Clientes'!A6:F71,2,FALSE)</f>
        <v>Rx</v>
      </c>
      <c r="J53" s="40" t="str">
        <f>VLOOKUP(H53,'Lista Clientes'!A6:F71,3,FALSE)</f>
        <v>Wilmer Felipe Pacheco Flores</v>
      </c>
      <c r="K53" s="79" t="str">
        <f>VLOOKUP(H53,'Lista Clientes'!A7:F72,6,0)</f>
        <v>el personal lo recoge directo en Yobel</v>
      </c>
      <c r="L53" s="79">
        <v>11</v>
      </c>
      <c r="M53" s="37" t="s">
        <v>196</v>
      </c>
      <c r="N53" s="80"/>
      <c r="O53" s="23"/>
      <c r="P53" s="23"/>
      <c r="Q53" s="78"/>
      <c r="R53" s="23"/>
      <c r="S53" s="23"/>
      <c r="T53" s="81">
        <f t="shared" si="1"/>
        <v>1.2499999999999982</v>
      </c>
      <c r="U53" s="80">
        <f>IF(G53="envio",(NETWORKDAYS(C53,P53,'[1]feriados 2017'!$A$4:$A$16))-1, "n/a")</f>
        <v>-30703</v>
      </c>
      <c r="V53" s="80" t="str">
        <f>IF(G53="retiro",(NETWORKDAYS(C53,R53,'[1]feriados 2017'!$A$4:$A$16))-1, "n/a")</f>
        <v>n/a</v>
      </c>
      <c r="W53" s="80" t="str">
        <f>IF(G53="retiro",(NETWORKDAYS(R53,S53,'[1]feriados 2017'!$A$4:$A$16))-1, "n/a")</f>
        <v>n/a</v>
      </c>
    </row>
    <row r="54" spans="1:23" s="44" customFormat="1" hidden="1" x14ac:dyDescent="0.25">
      <c r="A54" s="23">
        <v>42993</v>
      </c>
      <c r="B54" s="78">
        <v>0.58333333333333337</v>
      </c>
      <c r="C54" s="23">
        <v>42993</v>
      </c>
      <c r="D54" s="78">
        <v>0.63541666666666663</v>
      </c>
      <c r="E54" s="99">
        <v>17000204</v>
      </c>
      <c r="F54" s="6" t="s">
        <v>186</v>
      </c>
      <c r="G54" s="40" t="s">
        <v>177</v>
      </c>
      <c r="H54" s="40">
        <v>677066</v>
      </c>
      <c r="I54" s="6" t="str">
        <f>VLOOKUP(H54,'Lista Clientes'!A6:F71,2,FALSE)</f>
        <v>Rx</v>
      </c>
      <c r="J54" s="40" t="str">
        <f>VLOOKUP(H54,'Lista Clientes'!A6:F71,3,FALSE)</f>
        <v>Carlos Severino</v>
      </c>
      <c r="K54" s="83" t="str">
        <f>VLOOKUP(H54,'Lista Clientes'!A5:F70,6,0)</f>
        <v>el personal lo recoge directo en Yobel</v>
      </c>
      <c r="L54" s="83">
        <v>6</v>
      </c>
      <c r="M54" s="37" t="s">
        <v>196</v>
      </c>
      <c r="N54" s="80"/>
      <c r="O54" s="84"/>
      <c r="P54" s="84"/>
      <c r="Q54" s="85"/>
      <c r="R54" s="23"/>
      <c r="S54" s="84"/>
      <c r="T54" s="81">
        <f>24*(D54-B54)</f>
        <v>1.2499999999999982</v>
      </c>
      <c r="U54" s="80">
        <f>IF(G54="envio",(NETWORKDAYS(C54,P54,'[1]feriados 2017'!$A$4:$A$16))-1, "n/a")</f>
        <v>-30703</v>
      </c>
      <c r="V54" s="80" t="str">
        <f>IF(G54="retiro",(NETWORKDAYS(C54,R54,'[1]feriados 2017'!$A$4:$A$16))-1, "n/a")</f>
        <v>n/a</v>
      </c>
      <c r="W54" s="80" t="str">
        <f>IF(G54="retiro",(NETWORKDAYS(R54,S54,'[1]feriados 2017'!$A$4:$A$16))-1, "n/a")</f>
        <v>n/a</v>
      </c>
    </row>
    <row r="55" spans="1:23" s="44" customFormat="1" hidden="1" x14ac:dyDescent="0.25">
      <c r="A55" s="23">
        <v>42993</v>
      </c>
      <c r="B55" s="78">
        <v>0.58333333333333337</v>
      </c>
      <c r="C55" s="23">
        <v>42993</v>
      </c>
      <c r="D55" s="78">
        <v>0.63541666666666663</v>
      </c>
      <c r="E55" s="99">
        <v>17000206</v>
      </c>
      <c r="F55" s="6" t="s">
        <v>186</v>
      </c>
      <c r="G55" s="40" t="s">
        <v>177</v>
      </c>
      <c r="H55" s="40">
        <v>722428</v>
      </c>
      <c r="I55" s="6" t="str">
        <f>VLOOKUP(H55,'Lista Clientes'!A6:F71,2,FALSE)</f>
        <v>Rx</v>
      </c>
      <c r="J55" s="40" t="str">
        <f>VLOOKUP(H55,'Lista Clientes'!A6:F71,3,FALSE)</f>
        <v>Nemanja  Laic</v>
      </c>
      <c r="K55" s="79" t="str">
        <f>VLOOKUP(H55,'Lista Clientes'!A6:F71,6,0)</f>
        <v>el personal lo recoge directo en Yobel</v>
      </c>
      <c r="L55" s="83">
        <v>28</v>
      </c>
      <c r="M55" s="37" t="s">
        <v>196</v>
      </c>
      <c r="N55" s="80"/>
      <c r="O55" s="84"/>
      <c r="P55" s="84"/>
      <c r="Q55" s="85"/>
      <c r="R55" s="85"/>
      <c r="S55" s="84"/>
      <c r="T55" s="81">
        <f t="shared" si="1"/>
        <v>1.2499999999999982</v>
      </c>
      <c r="U55" s="80">
        <f>IF(G55="envio",(NETWORKDAYS(C55,P55,'[1]feriados 2017'!$A$4:$A$16))-1, "n/a")</f>
        <v>-30703</v>
      </c>
      <c r="V55" s="80" t="str">
        <f>IF(G55="retiro",(NETWORKDAYS(C55,R55,'[1]feriados 2017'!$A$4:$A$16))-1, "n/a")</f>
        <v>n/a</v>
      </c>
      <c r="W55" s="80" t="str">
        <f>IF(G55="retiro",(NETWORKDAYS(R55,S55,'[1]feriados 2017'!$A$4:$A$16))-1, "n/a")</f>
        <v>n/a</v>
      </c>
    </row>
    <row r="56" spans="1:23" s="44" customFormat="1" hidden="1" x14ac:dyDescent="0.25">
      <c r="A56" s="23">
        <v>42993</v>
      </c>
      <c r="B56" s="78">
        <v>0.58333333333333337</v>
      </c>
      <c r="C56" s="23">
        <v>42993</v>
      </c>
      <c r="D56" s="78">
        <v>0.63541666666666663</v>
      </c>
      <c r="E56" s="33">
        <v>17000198</v>
      </c>
      <c r="F56" s="6" t="s">
        <v>186</v>
      </c>
      <c r="G56" s="40" t="s">
        <v>177</v>
      </c>
      <c r="H56" s="40">
        <v>635520</v>
      </c>
      <c r="I56" s="6" t="str">
        <f>VLOOKUP(H56,'Lista Clientes'!A6:F71,2,FALSE)</f>
        <v>Rx</v>
      </c>
      <c r="J56" s="40" t="str">
        <f>VLOOKUP(H56,'Lista Clientes'!A6:F71,3,FALSE)</f>
        <v>Anna Henriquez</v>
      </c>
      <c r="K56" s="79" t="str">
        <f>VLOOKUP(H56,'Lista Clientes'!A6:F71,6,0)</f>
        <v>L-M-MI-J-V, 8AM-2:30PM (SANTIAGO)</v>
      </c>
      <c r="L56" s="83">
        <v>32</v>
      </c>
      <c r="M56" s="37" t="s">
        <v>196</v>
      </c>
      <c r="N56" s="80">
        <v>17000475</v>
      </c>
      <c r="O56" s="84">
        <v>42992</v>
      </c>
      <c r="P56" s="84">
        <v>42997</v>
      </c>
      <c r="Q56" s="85">
        <v>0.56944444444444442</v>
      </c>
      <c r="R56" s="89"/>
      <c r="S56" s="89"/>
      <c r="T56" s="81">
        <f t="shared" si="1"/>
        <v>1.2499999999999982</v>
      </c>
      <c r="U56" s="80">
        <f>IF(G56="envio",(NETWORKDAYS(C56,P56,'[1]feriados 2017'!$A$4:$A$16))-1, "n/a")</f>
        <v>2</v>
      </c>
      <c r="V56" s="80" t="str">
        <f>IF(G56="retiro",(NETWORKDAYS(C56,R56,'[1]feriados 2017'!$A$4:$A$16))-1, "n/a")</f>
        <v>n/a</v>
      </c>
      <c r="W56" s="80" t="str">
        <f>IF(G56="retiro",(NETWORKDAYS(R56,S56,'[1]feriados 2017'!$A$4:$A$16))-1, "n/a")</f>
        <v>n/a</v>
      </c>
    </row>
    <row r="57" spans="1:23" s="44" customFormat="1" hidden="1" x14ac:dyDescent="0.25">
      <c r="A57" s="23">
        <v>42993</v>
      </c>
      <c r="B57" s="78">
        <v>0.58333333333333337</v>
      </c>
      <c r="C57" s="23">
        <v>42993</v>
      </c>
      <c r="D57" s="78">
        <v>0.63541666666666663</v>
      </c>
      <c r="E57" s="33">
        <v>17000205</v>
      </c>
      <c r="F57" s="6" t="s">
        <v>186</v>
      </c>
      <c r="G57" s="40" t="s">
        <v>177</v>
      </c>
      <c r="H57" s="40">
        <v>688147</v>
      </c>
      <c r="I57" s="6" t="str">
        <f>VLOOKUP(H57,'Lista Clientes'!A7:F72,2,FALSE)</f>
        <v>Rx</v>
      </c>
      <c r="J57" s="40" t="str">
        <f>VLOOKUP(H57,'Lista Clientes'!A7:F72,3,FALSE)</f>
        <v>Jose Rafael Duran Guaba</v>
      </c>
      <c r="K57" s="79" t="str">
        <f>VLOOKUP(H57,'Lista Clientes'!A6:F71,6,0)</f>
        <v>L-M-MI-J-V, 8AM-2:30PM (SANTIAGO)</v>
      </c>
      <c r="L57" s="83">
        <v>8</v>
      </c>
      <c r="M57" s="37" t="s">
        <v>196</v>
      </c>
      <c r="N57" s="80">
        <v>17000482</v>
      </c>
      <c r="O57" s="84">
        <v>42992</v>
      </c>
      <c r="P57" s="84">
        <v>42997</v>
      </c>
      <c r="Q57" s="85">
        <v>0.64374999999999993</v>
      </c>
      <c r="R57" s="85"/>
      <c r="S57" s="84"/>
      <c r="T57" s="81">
        <f t="shared" si="1"/>
        <v>1.2499999999999982</v>
      </c>
      <c r="U57" s="80">
        <f>IF(G57="envio",(NETWORKDAYS(C57,P57,'[1]feriados 2017'!$A$4:$A$16))-1, "n/a")</f>
        <v>2</v>
      </c>
      <c r="V57" s="80" t="str">
        <f>IF(G57="retiro",(NETWORKDAYS(C57,R57,'[1]feriados 2017'!$A$4:$A$16))-1, "n/a")</f>
        <v>n/a</v>
      </c>
      <c r="W57" s="80" t="str">
        <f>IF(G57="retiro",(NETWORKDAYS(R57,S57,'[1]feriados 2017'!$A$4:$A$16))-1, "n/a")</f>
        <v>n/a</v>
      </c>
    </row>
    <row r="58" spans="1:23" s="44" customFormat="1" hidden="1" x14ac:dyDescent="0.25">
      <c r="A58" s="23">
        <v>42993</v>
      </c>
      <c r="B58" s="78">
        <v>0.58333333333333337</v>
      </c>
      <c r="C58" s="23">
        <v>42993</v>
      </c>
      <c r="D58" s="78">
        <v>0.63541666666666663</v>
      </c>
      <c r="E58" s="100">
        <v>17000204</v>
      </c>
      <c r="F58" s="6" t="s">
        <v>176</v>
      </c>
      <c r="G58" s="40" t="s">
        <v>177</v>
      </c>
      <c r="H58" s="40">
        <v>513541</v>
      </c>
      <c r="I58" s="6" t="str">
        <f>VLOOKUP(H58,'Lista Clientes'!A6:F71,2,FALSE)</f>
        <v>Rx</v>
      </c>
      <c r="J58" s="40" t="str">
        <f>VLOOKUP(H58,'Lista Clientes'!A6:F71,3,FALSE)</f>
        <v>Elba Maritza Reynoso Reye</v>
      </c>
      <c r="K58" s="79" t="str">
        <f>VLOOKUP(H58,'Lista Clientes'!A6:F71,6,0)</f>
        <v>L-M-MI-J-V, 8AM-2:30PM (SANTIAGO)</v>
      </c>
      <c r="L58" s="83">
        <v>2</v>
      </c>
      <c r="M58" s="37" t="s">
        <v>196</v>
      </c>
      <c r="N58" s="80">
        <v>17000485</v>
      </c>
      <c r="O58" s="84">
        <v>42992</v>
      </c>
      <c r="P58" s="84">
        <v>42997</v>
      </c>
      <c r="Q58" s="85">
        <v>0.63888888888888895</v>
      </c>
      <c r="R58" s="85"/>
      <c r="S58" s="84"/>
      <c r="T58" s="81">
        <f t="shared" si="1"/>
        <v>1.2499999999999982</v>
      </c>
      <c r="U58" s="80">
        <f>IF(G58="envio",(NETWORKDAYS(C58,P58,'[1]feriados 2017'!$A$4:$A$16))-1, "n/a")</f>
        <v>2</v>
      </c>
      <c r="V58" s="80" t="str">
        <f>IF(G58="retiro",(NETWORKDAYS(C58,R58,'[1]feriados 2017'!$A$4:$A$16))-1, "n/a")</f>
        <v>n/a</v>
      </c>
      <c r="W58" s="80" t="str">
        <f>IF(G58="retiro",(NETWORKDAYS(R58,S58,'[1]feriados 2017'!$A$4:$A$16))-1, "n/a")</f>
        <v>n/a</v>
      </c>
    </row>
    <row r="59" spans="1:23" s="44" customFormat="1" hidden="1" x14ac:dyDescent="0.25">
      <c r="A59" s="23">
        <v>42993</v>
      </c>
      <c r="B59" s="78">
        <v>0.58333333333333337</v>
      </c>
      <c r="C59" s="23">
        <v>42993</v>
      </c>
      <c r="D59" s="78">
        <v>0.63541666666666663</v>
      </c>
      <c r="E59" s="100">
        <v>17000205</v>
      </c>
      <c r="F59" s="6" t="s">
        <v>176</v>
      </c>
      <c r="G59" s="40" t="s">
        <v>177</v>
      </c>
      <c r="H59" s="40">
        <v>513566</v>
      </c>
      <c r="I59" s="6" t="str">
        <f>VLOOKUP(H59,'Lista Clientes'!A6:F71,2,FALSE)</f>
        <v>Rx</v>
      </c>
      <c r="J59" s="40" t="str">
        <f>VLOOKUP(H59,'Lista Clientes'!A6:F71,3,FALSE)</f>
        <v>Lissette Andújar</v>
      </c>
      <c r="K59" s="79" t="str">
        <f>VLOOKUP(H59,'Lista Clientes'!A6:F71,6,0)</f>
        <v>el personal lo recoge directo en Yobel</v>
      </c>
      <c r="L59" s="83">
        <v>9</v>
      </c>
      <c r="M59" s="37" t="s">
        <v>196</v>
      </c>
      <c r="N59" s="80"/>
      <c r="O59" s="84"/>
      <c r="P59" s="84"/>
      <c r="Q59" s="85"/>
      <c r="R59" s="23"/>
      <c r="S59" s="84"/>
      <c r="T59" s="81">
        <f t="shared" si="1"/>
        <v>1.2499999999999982</v>
      </c>
      <c r="U59" s="80">
        <f>IF(G59="envio",(NETWORKDAYS(C59,P59,'[1]feriados 2017'!$A$4:$A$16))-1, "n/a")</f>
        <v>-30703</v>
      </c>
      <c r="V59" s="80" t="str">
        <f>IF(G59="retiro",(NETWORKDAYS(C60,R59,'[1]feriados 2017'!$A$4:$A$16))-1, "n/a")</f>
        <v>n/a</v>
      </c>
      <c r="W59" s="80" t="str">
        <f>IF(G59="retiro",(NETWORKDAYS(R59,S59,'[1]feriados 2017'!$A$4:$A$16))-1, "n/a")</f>
        <v>n/a</v>
      </c>
    </row>
    <row r="60" spans="1:23" s="44" customFormat="1" hidden="1" x14ac:dyDescent="0.25">
      <c r="A60" s="23">
        <v>42993</v>
      </c>
      <c r="B60" s="78">
        <v>0.58333333333333337</v>
      </c>
      <c r="C60" s="23">
        <v>42993</v>
      </c>
      <c r="D60" s="78">
        <v>0.63541666666666663</v>
      </c>
      <c r="E60" s="100">
        <v>17000207</v>
      </c>
      <c r="F60" s="6" t="s">
        <v>176</v>
      </c>
      <c r="G60" s="40" t="s">
        <v>177</v>
      </c>
      <c r="H60" s="40">
        <v>657487</v>
      </c>
      <c r="I60" s="6" t="str">
        <f>VLOOKUP(H60,'Lista Clientes'!A7:F72,2,FALSE)</f>
        <v>Rx</v>
      </c>
      <c r="J60" s="40" t="str">
        <f>VLOOKUP(H60,'Lista Clientes'!A7:F72,3,FALSE)</f>
        <v>Andreina Pozo</v>
      </c>
      <c r="K60" s="79" t="str">
        <f>VLOOKUP(H60,'Lista Clientes'!A6:F71,6,0)</f>
        <v>el personal lo recoge directo en Yobel</v>
      </c>
      <c r="L60" s="83">
        <v>2</v>
      </c>
      <c r="M60" s="37" t="s">
        <v>196</v>
      </c>
      <c r="N60" s="80"/>
      <c r="O60" s="84"/>
      <c r="P60" s="84"/>
      <c r="Q60" s="85"/>
      <c r="R60" s="84"/>
      <c r="S60" s="84"/>
      <c r="T60" s="81">
        <f t="shared" si="1"/>
        <v>1.2499999999999982</v>
      </c>
      <c r="U60" s="80">
        <f>IF(G60="envio",(NETWORKDAYS(C60,P60,'[1]feriados 2017'!$A$4:$A$16))-1, "n/a")</f>
        <v>-30703</v>
      </c>
      <c r="V60" s="80" t="str">
        <f>IF(G60="retiro",(NETWORKDAYS(#REF!,R60,'[1]feriados 2017'!$A$4:$A$16))-1, "n/a")</f>
        <v>n/a</v>
      </c>
      <c r="W60" s="80" t="str">
        <f>IF(G60="retiro",(NETWORKDAYS(R60,S60,'[1]feriados 2017'!$A$4:$A$16))-1, "n/a")</f>
        <v>n/a</v>
      </c>
    </row>
    <row r="61" spans="1:23" s="69" customFormat="1" hidden="1" x14ac:dyDescent="0.25">
      <c r="A61" s="23">
        <v>42993</v>
      </c>
      <c r="B61" s="78">
        <v>0.58333333333333337</v>
      </c>
      <c r="C61" s="23">
        <v>42993</v>
      </c>
      <c r="D61" s="78">
        <v>0.63541666666666663</v>
      </c>
      <c r="E61" s="100">
        <v>17000208</v>
      </c>
      <c r="F61" s="6" t="s">
        <v>176</v>
      </c>
      <c r="G61" s="40" t="s">
        <v>177</v>
      </c>
      <c r="H61" s="40">
        <v>676365</v>
      </c>
      <c r="I61" s="6" t="str">
        <f>VLOOKUP(H61,'Lista Clientes'!A6:F71,2,FALSE)</f>
        <v>Rx</v>
      </c>
      <c r="J61" s="40" t="str">
        <f>VLOOKUP(H61,'Lista Clientes'!A6:F71,3,FALSE)</f>
        <v>Wilmer Felipe Pacheco Flores</v>
      </c>
      <c r="K61" s="91" t="str">
        <f>VLOOKUP(H61,'Lista Clientes'!A6:F71,6,0)</f>
        <v>el personal lo recoge directo en Yobel</v>
      </c>
      <c r="L61" s="90">
        <v>1</v>
      </c>
      <c r="M61" s="37" t="s">
        <v>196</v>
      </c>
      <c r="N61" s="92"/>
      <c r="O61" s="89"/>
      <c r="P61" s="89"/>
      <c r="Q61" s="111"/>
      <c r="R61" s="89"/>
      <c r="S61" s="89"/>
      <c r="T61" s="93">
        <f t="shared" si="1"/>
        <v>1.2499999999999982</v>
      </c>
      <c r="U61" s="80">
        <f>IF(G61="envio",(NETWORKDAYS(C61,P61,'[1]feriados 2017'!$A$4:$A$16))-1, "n/a")</f>
        <v>-30703</v>
      </c>
      <c r="V61" s="92" t="str">
        <f>IF(G61="retiro",(NETWORKDAYS(C61,R61,'[1]feriados 2017'!$A$4:$A$16))-1, "n/a")</f>
        <v>n/a</v>
      </c>
      <c r="W61" s="92" t="str">
        <f>IF(G61="retiro",(NETWORKDAYS(R61,S61,'[1]feriados 2017'!$A$4:$A$16))-1, "n/a")</f>
        <v>n/a</v>
      </c>
    </row>
    <row r="62" spans="1:23" s="44" customFormat="1" hidden="1" x14ac:dyDescent="0.25">
      <c r="A62" s="23">
        <v>42993</v>
      </c>
      <c r="B62" s="78">
        <v>0.58333333333333337</v>
      </c>
      <c r="C62" s="23">
        <v>42993</v>
      </c>
      <c r="D62" s="78">
        <v>0.63541666666666663</v>
      </c>
      <c r="E62" s="100">
        <v>17000209</v>
      </c>
      <c r="F62" s="6" t="s">
        <v>176</v>
      </c>
      <c r="G62" s="40" t="s">
        <v>177</v>
      </c>
      <c r="H62" s="40">
        <v>722428</v>
      </c>
      <c r="I62" s="6" t="str">
        <f>VLOOKUP(H62,'Lista Clientes'!A7:F72,2,FALSE)</f>
        <v>Rx</v>
      </c>
      <c r="J62" s="40" t="str">
        <f>VLOOKUP(H62,'Lista Clientes'!A7:F72,3,FALSE)</f>
        <v>Nemanja  Laic</v>
      </c>
      <c r="K62" s="79" t="str">
        <f>VLOOKUP(H62,'Lista Clientes'!A7:F72,6,0)</f>
        <v>el personal lo recoge directo en Yobel</v>
      </c>
      <c r="L62" s="94">
        <v>10</v>
      </c>
      <c r="M62" s="37" t="s">
        <v>196</v>
      </c>
      <c r="N62" s="80"/>
      <c r="O62" s="84"/>
      <c r="P62" s="84"/>
      <c r="Q62" s="85"/>
      <c r="R62" s="84"/>
      <c r="S62" s="84"/>
      <c r="T62" s="81">
        <f t="shared" si="1"/>
        <v>1.2499999999999982</v>
      </c>
      <c r="U62" s="80">
        <f>IF(G62="envio",(NETWORKDAYS(C62,P62,'[1]feriados 2017'!$A$4:$A$16))-1, "n/a")</f>
        <v>-30703</v>
      </c>
      <c r="V62" s="80" t="str">
        <f>IF(G62="retiro",(NETWORKDAYS(C62,R62,'[1]feriados 2017'!$A$4:$A$16))-1, "n/a")</f>
        <v>n/a</v>
      </c>
      <c r="W62" s="80" t="str">
        <f>IF(G62="retiro",(NETWORKDAYS(R62,S62,'[1]feriados 2017'!$A$4:$A$16))-1, "n/a")</f>
        <v>n/a</v>
      </c>
    </row>
    <row r="63" spans="1:23" hidden="1" x14ac:dyDescent="0.25">
      <c r="A63" s="23">
        <v>42993</v>
      </c>
      <c r="B63" s="78">
        <v>0.58333333333333337</v>
      </c>
      <c r="C63" s="23">
        <v>42993</v>
      </c>
      <c r="D63" s="78">
        <v>0.63541666666666663</v>
      </c>
      <c r="E63" s="100">
        <v>17000206</v>
      </c>
      <c r="F63" s="6" t="s">
        <v>176</v>
      </c>
      <c r="G63" s="40" t="s">
        <v>177</v>
      </c>
      <c r="H63" s="40">
        <v>635520</v>
      </c>
      <c r="I63" s="6" t="str">
        <f>VLOOKUP(H63,'Lista Clientes'!A8:F73,2,FALSE)</f>
        <v>Rx</v>
      </c>
      <c r="J63" s="40" t="str">
        <f>VLOOKUP(H63,'Lista Clientes'!A8:F73,3,FALSE)</f>
        <v>Anna Henriquez</v>
      </c>
      <c r="K63" s="79" t="str">
        <f>VLOOKUP(H63,'Lista Clientes'!A6:F71,6,0)</f>
        <v>L-M-MI-J-V, 8AM-2:30PM (SANTIAGO)</v>
      </c>
      <c r="L63" s="79">
        <v>10</v>
      </c>
      <c r="M63" s="37" t="s">
        <v>196</v>
      </c>
      <c r="N63" s="80">
        <v>17000486</v>
      </c>
      <c r="O63" s="23">
        <v>42992</v>
      </c>
      <c r="P63" s="23">
        <v>42997</v>
      </c>
      <c r="Q63" s="78"/>
      <c r="R63" s="23"/>
      <c r="S63" s="23"/>
      <c r="T63" s="81">
        <f t="shared" si="1"/>
        <v>1.2499999999999982</v>
      </c>
      <c r="U63" s="80">
        <f>IF(G63="envio",(NETWORKDAYS(C63,P63,'[1]feriados 2017'!$A$4:$A$16))-1, "n/a")</f>
        <v>2</v>
      </c>
      <c r="V63" s="80" t="str">
        <f>IF(G63="retiro",(NETWORKDAYS(C63,R63,'[1]feriados 2017'!$A$4:$A$16))-1, "n/a")</f>
        <v>n/a</v>
      </c>
      <c r="W63" s="80" t="str">
        <f>IF(G63="retiro",(NETWORKDAYS(R63,S63,'[1]feriados 2017'!$A$4:$A$16))-1, "n/a")</f>
        <v>n/a</v>
      </c>
    </row>
    <row r="64" spans="1:23" hidden="1" x14ac:dyDescent="0.25">
      <c r="A64" s="23">
        <v>42997</v>
      </c>
      <c r="B64" s="78">
        <v>0.39583333333333331</v>
      </c>
      <c r="C64" s="23">
        <v>42997</v>
      </c>
      <c r="D64" s="78">
        <v>0.40625</v>
      </c>
      <c r="E64" s="100">
        <v>17000347</v>
      </c>
      <c r="F64" s="6" t="s">
        <v>179</v>
      </c>
      <c r="G64" s="40" t="s">
        <v>177</v>
      </c>
      <c r="H64" s="40">
        <v>513500</v>
      </c>
      <c r="I64" s="6" t="str">
        <f>VLOOKUP(H64,'Lista Clientes'!A6:F71,2,FALSE)</f>
        <v>Cx</v>
      </c>
      <c r="J64" s="40" t="str">
        <f>VLOOKUP(H64,'Lista Clientes'!A6:F71,3,FALSE)</f>
        <v>EMPRESAS J. GASSO GASSO</v>
      </c>
      <c r="K64" s="79" t="str">
        <f>VLOOKUP(H64,'Lista Clientes'!A6:F71,6,0)</f>
        <v>L-M-MI-J-V, 8AM-12:30AM Y 1:30PM-4:00PM</v>
      </c>
      <c r="L64" s="79">
        <v>11</v>
      </c>
      <c r="M64" s="37"/>
      <c r="N64" s="70">
        <v>17000474</v>
      </c>
      <c r="O64" s="23">
        <v>42998</v>
      </c>
      <c r="P64" s="23">
        <v>42998</v>
      </c>
      <c r="Q64" s="78">
        <v>0.7006944444444444</v>
      </c>
      <c r="R64" s="23"/>
      <c r="S64" s="23"/>
      <c r="T64" s="81">
        <f t="shared" si="1"/>
        <v>0.25000000000000044</v>
      </c>
      <c r="U64" s="80">
        <f>IF(G64="envio",(NETWORKDAYS(C64,P64,'[1]feriados 2017'!$A$4:$A$16))-1, "n/a")</f>
        <v>1</v>
      </c>
      <c r="V64" s="80" t="str">
        <f>IF(G64="retiro",(NETWORKDAYS(C64,R64,'[1]feriados 2017'!$A$4:$A$16))-1, "n/a")</f>
        <v>n/a</v>
      </c>
      <c r="W64" s="80" t="str">
        <f>IF(G64="retiro",(NETWORKDAYS(R64,S64,'[1]feriados 2017'!$A$4:$A$16))-1, "n/a")</f>
        <v>n/a</v>
      </c>
    </row>
    <row r="65" spans="1:27" hidden="1" x14ac:dyDescent="0.25">
      <c r="A65" s="23">
        <v>42997</v>
      </c>
      <c r="B65" s="78">
        <v>0.39583333333333331</v>
      </c>
      <c r="C65" s="23">
        <v>42997</v>
      </c>
      <c r="D65" s="78">
        <v>0.40625</v>
      </c>
      <c r="E65" s="100">
        <v>17000340</v>
      </c>
      <c r="F65" s="6" t="s">
        <v>179</v>
      </c>
      <c r="G65" s="40" t="s">
        <v>177</v>
      </c>
      <c r="H65" s="40">
        <v>513332</v>
      </c>
      <c r="I65" s="6" t="str">
        <f>VLOOKUP(H65,'Lista Clientes'!A10:F75,2,FALSE)</f>
        <v>Cx</v>
      </c>
      <c r="J65" s="40" t="str">
        <f>VLOOKUP(H65,'Lista Clientes'!A10:F75,3,FALSE)</f>
        <v>SUED FARMACEUTICA</v>
      </c>
      <c r="K65" s="79" t="str">
        <f>VLOOKUP(H65,'Lista Clientes'!A6:F71,6,0)</f>
        <v>L-MI-V, 8AM-11:30AM y 1:30 PM a 4:00 PM, M y J llamar ante de enviar</v>
      </c>
      <c r="L65" s="79">
        <v>67</v>
      </c>
      <c r="M65" s="37"/>
      <c r="N65" s="80">
        <v>17000472</v>
      </c>
      <c r="O65" s="23">
        <v>42998</v>
      </c>
      <c r="P65" s="23">
        <v>42998</v>
      </c>
      <c r="Q65" s="78"/>
      <c r="R65" s="23"/>
      <c r="S65" s="23"/>
      <c r="T65" s="81">
        <f t="shared" si="1"/>
        <v>0.25000000000000044</v>
      </c>
      <c r="U65" s="80">
        <f>IF(G65="envio",(NETWORKDAYS(C65,P65,'[1]feriados 2017'!$A$4:$A$16))-1, "n/a")</f>
        <v>1</v>
      </c>
      <c r="V65" s="80" t="str">
        <f>IF(G65="retiro",(NETWORKDAYS(C65,R65,'[1]feriados 2017'!$A$4:$A$16))-1, "n/a")</f>
        <v>n/a</v>
      </c>
      <c r="W65" s="80" t="str">
        <f>IF(G65="retiro",(NETWORKDAYS(R65,S65,'[1]feriados 2017'!$A$4:$A$16))-1, "n/a")</f>
        <v>n/a</v>
      </c>
    </row>
    <row r="66" spans="1:27" hidden="1" x14ac:dyDescent="0.25">
      <c r="A66" s="23">
        <v>42997</v>
      </c>
      <c r="B66" s="78">
        <v>0.39583333333333331</v>
      </c>
      <c r="C66" s="23">
        <v>42997</v>
      </c>
      <c r="D66" s="78">
        <v>0.40625</v>
      </c>
      <c r="E66" s="100">
        <v>17000337</v>
      </c>
      <c r="F66" s="6" t="s">
        <v>179</v>
      </c>
      <c r="G66" s="40" t="s">
        <v>177</v>
      </c>
      <c r="H66" s="40">
        <v>513456</v>
      </c>
      <c r="I66" s="6" t="str">
        <f>VLOOKUP(H66,'Lista Clientes'!A6:F71,2,FALSE)</f>
        <v>Cx</v>
      </c>
      <c r="J66" s="40" t="str">
        <f>VLOOKUP(H66,'Lista Clientes'!A6:F71,3,FALSE)</f>
        <v>MERCANTIL FARMACEUTICA</v>
      </c>
      <c r="K66" s="79" t="str">
        <f>VLOOKUP(H66,'Lista Clientes'!A6:F71,6,0)</f>
        <v>L-M-MI-J-V, 8AM-12:00AM Y 1:00PM-4:00PM</v>
      </c>
      <c r="L66" s="79">
        <v>119</v>
      </c>
      <c r="M66" s="37"/>
      <c r="N66" s="80">
        <v>17000470</v>
      </c>
      <c r="O66" s="23">
        <v>42998</v>
      </c>
      <c r="P66" s="23">
        <v>42998</v>
      </c>
      <c r="Q66" s="78">
        <v>0.63888888888888895</v>
      </c>
      <c r="R66" s="23"/>
      <c r="S66" s="23"/>
      <c r="T66" s="81">
        <f t="shared" si="1"/>
        <v>0.25000000000000044</v>
      </c>
      <c r="U66" s="80">
        <f>IF(G66="envio",(NETWORKDAYS(C66,P66,'[1]feriados 2017'!$A$4:$A$16))-1, "n/a")</f>
        <v>1</v>
      </c>
      <c r="V66" s="80" t="str">
        <f>IF(G66="retiro",(NETWORKDAYS(C66,R66,'[1]feriados 2017'!$A$4:$A$16))-1, "n/a")</f>
        <v>n/a</v>
      </c>
      <c r="W66" s="80" t="str">
        <f>IF(G66="retiro",(NETWORKDAYS(R66,S66,'[1]feriados 2017'!$A$4:$A$16))-1, "n/a")</f>
        <v>n/a</v>
      </c>
      <c r="X66" s="39"/>
      <c r="Y66" s="39"/>
      <c r="Z66" s="39"/>
      <c r="AA66" s="39"/>
    </row>
    <row r="67" spans="1:27" hidden="1" x14ac:dyDescent="0.25">
      <c r="A67" s="23">
        <v>42997</v>
      </c>
      <c r="B67" s="78">
        <v>0.39583333333333331</v>
      </c>
      <c r="C67" s="23">
        <v>42997</v>
      </c>
      <c r="D67" s="78">
        <v>0.40625</v>
      </c>
      <c r="E67" s="100">
        <v>17000346</v>
      </c>
      <c r="F67" s="6" t="s">
        <v>179</v>
      </c>
      <c r="G67" s="40" t="s">
        <v>177</v>
      </c>
      <c r="H67" s="40">
        <v>604504</v>
      </c>
      <c r="I67" s="6" t="str">
        <f>VLOOKUP(H67,'Lista Clientes'!A6:F72,2,FALSE)</f>
        <v>Cx</v>
      </c>
      <c r="J67" s="40" t="str">
        <f>VLOOKUP(H67,'Lista Clientes'!A6:F71,3,FALSE)</f>
        <v>EMPRESAS J. GASSO GASSO</v>
      </c>
      <c r="K67" s="79" t="str">
        <f>VLOOKUP(H67,'Lista Clientes'!A5:F70,6,0)</f>
        <v>L-M-MI-J-V, 8AM-12:30AM Y 1:30PM-4:00PM</v>
      </c>
      <c r="L67" s="79">
        <v>259</v>
      </c>
      <c r="M67" s="37"/>
      <c r="N67" s="80">
        <v>17000475</v>
      </c>
      <c r="O67" s="23">
        <v>42998</v>
      </c>
      <c r="P67" s="23">
        <v>42998</v>
      </c>
      <c r="Q67" s="78">
        <v>0.7006944444444444</v>
      </c>
      <c r="R67" s="23"/>
      <c r="S67" s="23"/>
      <c r="T67" s="81">
        <f>24*(D67-B67)</f>
        <v>0.25000000000000044</v>
      </c>
      <c r="U67" s="80">
        <f>IF(G67="envio",(NETWORKDAYS(C67,P67,'[1]feriados 2017'!$A$4:$A$16))-1, "n/a")</f>
        <v>1</v>
      </c>
      <c r="V67" s="80" t="str">
        <f>IF(G67="retiro",(NETWORKDAYS(C67,R67,'[1]feriados 2017'!$A$4:$A$16))-1, "n/a")</f>
        <v>n/a</v>
      </c>
      <c r="W67" s="80" t="str">
        <f>IF(G67="retiro",(NETWORKDAYS(R67,S67,'[1]feriados 2017'!$A$4:$A$16))-1, "n/a")</f>
        <v>n/a</v>
      </c>
    </row>
    <row r="68" spans="1:27" hidden="1" x14ac:dyDescent="0.25">
      <c r="A68" s="23">
        <v>42997</v>
      </c>
      <c r="B68" s="78">
        <v>0.39583333333333331</v>
      </c>
      <c r="C68" s="23">
        <v>42997</v>
      </c>
      <c r="D68" s="78">
        <v>0.40625</v>
      </c>
      <c r="E68" s="100">
        <v>17000354</v>
      </c>
      <c r="F68" s="6" t="s">
        <v>179</v>
      </c>
      <c r="G68" s="40" t="s">
        <v>177</v>
      </c>
      <c r="H68" s="40">
        <v>613387</v>
      </c>
      <c r="I68" s="6" t="str">
        <f>VLOOKUP(H68,'Lista Clientes'!A7:F73,2,FALSE)</f>
        <v>Cx</v>
      </c>
      <c r="J68" s="40" t="str">
        <f>VLOOKUP(H68,'Lista Clientes'!A7:F72,3,FALSE)</f>
        <v>PROFARMA</v>
      </c>
      <c r="K68" s="79" t="str">
        <f>VLOOKUP(H68,'Lista Clientes'!A6:F71,6,0)</f>
        <v>L-M-MI-J-V, 8AM-1:00PM (SI ES EN LA TARDE, LLAMAR ANTES PARA CONFIRMAR)</v>
      </c>
      <c r="L68" s="79">
        <v>11</v>
      </c>
      <c r="M68" s="37"/>
      <c r="N68" s="80">
        <v>17000475</v>
      </c>
      <c r="O68" s="23">
        <v>42998</v>
      </c>
      <c r="P68" s="23">
        <v>42998</v>
      </c>
      <c r="Q68" s="78">
        <v>0.46875</v>
      </c>
      <c r="R68" s="23"/>
      <c r="S68" s="23"/>
      <c r="T68" s="81">
        <f t="shared" si="1"/>
        <v>0.25000000000000044</v>
      </c>
      <c r="U68" s="80">
        <f>IF(G68="envio",(NETWORKDAYS(C68,P68,'[1]feriados 2017'!$A$4:$A$16))-1, "n/a")</f>
        <v>1</v>
      </c>
      <c r="V68" s="80" t="str">
        <f>IF(G68="retiro",(NETWORKDAYS(C68,R68,'[1]feriados 2017'!$A$4:$A$16))-1, "n/a")</f>
        <v>n/a</v>
      </c>
      <c r="W68" s="80" t="str">
        <f>IF(G68="retiro",(NETWORKDAYS(R68,S68,'[1]feriados 2017'!$A$4:$A$16))-1, "n/a")</f>
        <v>n/a</v>
      </c>
    </row>
    <row r="69" spans="1:27" hidden="1" x14ac:dyDescent="0.25">
      <c r="A69" s="23">
        <v>42997</v>
      </c>
      <c r="B69" s="78">
        <v>0.39583333333333331</v>
      </c>
      <c r="C69" s="23">
        <v>42997</v>
      </c>
      <c r="D69" s="78">
        <v>0.40625</v>
      </c>
      <c r="E69" s="100">
        <v>17000338</v>
      </c>
      <c r="F69" s="6" t="s">
        <v>179</v>
      </c>
      <c r="G69" s="40" t="s">
        <v>177</v>
      </c>
      <c r="H69" s="40">
        <v>687981</v>
      </c>
      <c r="I69" s="6" t="str">
        <f>VLOOKUP(H69,'Lista Clientes'!A6:F71,2,FALSE)</f>
        <v>Cx</v>
      </c>
      <c r="J69" s="40" t="str">
        <f>VLOOKUP(H69,'Lista Clientes'!A6:F71,3,FALSE)</f>
        <v>KETTLE SANCHEZ &amp; CP,C POR A</v>
      </c>
      <c r="K69" s="79" t="str">
        <f>VLOOKUP(H69,'Lista Clientes'!A6:F71,6,0)</f>
        <v>L-M-MI-J-V, 8AM-12PM Y 1:00 PM - 4:00 PM</v>
      </c>
      <c r="L69" s="79">
        <v>38</v>
      </c>
      <c r="M69" s="37"/>
      <c r="N69" s="80">
        <v>17000471</v>
      </c>
      <c r="O69" s="23">
        <v>42998</v>
      </c>
      <c r="P69" s="23">
        <v>42998</v>
      </c>
      <c r="Q69" s="78">
        <v>0.49305555555555558</v>
      </c>
      <c r="R69" s="23"/>
      <c r="S69" s="23"/>
      <c r="T69" s="81">
        <f t="shared" si="1"/>
        <v>0.25000000000000044</v>
      </c>
      <c r="U69" s="80">
        <f>IF(G69="envio",(NETWORKDAYS(C69,P69,'[1]feriados 2017'!$A$4:$A$16))-1, "n/a")</f>
        <v>1</v>
      </c>
      <c r="V69" s="80" t="str">
        <f>IF(G69="retiro",(NETWORKDAYS(C69,R69,'[1]feriados 2017'!$A$4:$A$16))-1, "n/a")</f>
        <v>n/a</v>
      </c>
      <c r="W69" s="80" t="str">
        <f>IF(G69="retiro",(NETWORKDAYS(R69,S69,'[1]feriados 2017'!$A$4:$A$16))-1, "n/a")</f>
        <v>n/a</v>
      </c>
      <c r="X69" s="26"/>
      <c r="Y69" s="26"/>
      <c r="Z69" s="26"/>
      <c r="AA69" s="26"/>
    </row>
    <row r="70" spans="1:27" hidden="1" x14ac:dyDescent="0.25">
      <c r="A70" s="23">
        <v>42997</v>
      </c>
      <c r="B70" s="78">
        <v>0.59930555555555554</v>
      </c>
      <c r="C70" s="23">
        <v>42997</v>
      </c>
      <c r="D70" s="78">
        <v>0.65208333333333335</v>
      </c>
      <c r="E70" s="33">
        <v>8628</v>
      </c>
      <c r="F70" s="98" t="s">
        <v>183</v>
      </c>
      <c r="G70" s="40" t="s">
        <v>184</v>
      </c>
      <c r="H70" s="40">
        <v>613387</v>
      </c>
      <c r="I70" s="6" t="str">
        <f>VLOOKUP(H70,'Lista Clientes'!A6:E71,2,FALSE)</f>
        <v>Cx</v>
      </c>
      <c r="J70" s="40" t="str">
        <f>VLOOKUP(H70,'Lista Clientes'!A6:F71,3,FALSE)</f>
        <v>PROFARMA</v>
      </c>
      <c r="K70" s="79" t="str">
        <f>VLOOKUP(H70,'Lista Clientes'!A7:F72,6,0)</f>
        <v>L-M-MI-J-V, 8AM-1:00PM (SI ES EN LA TARDE, LLAMAR ANTES PARA CONFIRMAR)</v>
      </c>
      <c r="L70" s="79">
        <v>1</v>
      </c>
      <c r="M70" s="37"/>
      <c r="N70" s="80"/>
      <c r="O70" s="23"/>
      <c r="P70" s="23"/>
      <c r="Q70" s="78"/>
      <c r="R70" s="23"/>
      <c r="S70" s="23"/>
      <c r="T70" s="81">
        <f t="shared" si="1"/>
        <v>1.2666666666666675</v>
      </c>
      <c r="U70" s="80" t="str">
        <f>IF(G70="envio",(NETWORKDAYS(C70,P70,'[1]feriados 2017'!$A$4:$A$16))-1, "n/a")</f>
        <v>n/a</v>
      </c>
      <c r="V70" s="80">
        <f>IF(G70="retiro",(NETWORKDAYS(C70,R70,'[1]feriados 2017'!$A$4:$A$16))-1, "n/a")</f>
        <v>-30705</v>
      </c>
      <c r="W70" s="80">
        <f>IF(G70="retiro",(NETWORKDAYS(R70,S70,'[1]feriados 2017'!$A$4:$A$16))-1, "n/a")</f>
        <v>-1</v>
      </c>
    </row>
    <row r="71" spans="1:27" hidden="1" x14ac:dyDescent="0.25">
      <c r="A71" s="23">
        <v>53946</v>
      </c>
      <c r="B71" s="78">
        <v>0.5</v>
      </c>
      <c r="C71" s="23">
        <v>42989</v>
      </c>
      <c r="D71" s="78">
        <v>0.52083333333333337</v>
      </c>
      <c r="E71" s="33">
        <v>8850</v>
      </c>
      <c r="F71" s="98" t="s">
        <v>183</v>
      </c>
      <c r="G71" s="40" t="s">
        <v>184</v>
      </c>
      <c r="H71" s="40">
        <v>513007</v>
      </c>
      <c r="I71" s="6" t="str">
        <f>VLOOKUP(H71,'Lista Clientes'!A6:F71,2,FALSE)</f>
        <v>Rx/Vx</v>
      </c>
      <c r="J71" s="40" t="str">
        <f>VLOOKUP(H71,'Lista Clientes'!A6:F71,3,FALSE)</f>
        <v>SUED &amp; FARGESA SRL</v>
      </c>
      <c r="K71" s="79" t="str">
        <f>VLOOKUP(H71,'Lista Clientes'!A6:F71,6,0)</f>
        <v>L-MI-V, 8AM-12:00PM, y 2-4pm (llamar antes de entregar para confirmar)</v>
      </c>
      <c r="L71" s="79">
        <v>1</v>
      </c>
      <c r="M71" s="37" t="s">
        <v>197</v>
      </c>
      <c r="N71" s="80"/>
      <c r="O71" s="23"/>
      <c r="P71" s="23"/>
      <c r="Q71" s="78"/>
      <c r="R71" s="23">
        <v>42990</v>
      </c>
      <c r="S71" s="23">
        <v>42993</v>
      </c>
      <c r="T71" s="81">
        <f t="shared" si="1"/>
        <v>0.50000000000000089</v>
      </c>
      <c r="U71" s="80" t="str">
        <f>IF(G71="envio",(NETWORKDAYS(C71,P71,'[1]feriados 2017'!$A$4:$A$16))-1, "n/a")</f>
        <v>n/a</v>
      </c>
      <c r="V71" s="80">
        <f>IF(G71="retiro",(NETWORKDAYS(C71,R71,'[1]feriados 2017'!$A$4:$A$16))-1, "n/a")</f>
        <v>1</v>
      </c>
      <c r="W71" s="80">
        <f>IF(G71="retiro",(NETWORKDAYS(R71,S71,'[1]feriados 2017'!$A$4:$A$16))-1, "n/a")</f>
        <v>3</v>
      </c>
    </row>
    <row r="72" spans="1:27" hidden="1" x14ac:dyDescent="0.25">
      <c r="A72" s="23">
        <v>42998</v>
      </c>
      <c r="B72" s="78">
        <v>0.60277777777777775</v>
      </c>
      <c r="C72" s="23">
        <v>42998</v>
      </c>
      <c r="D72" s="78">
        <v>0.62638888888888888</v>
      </c>
      <c r="E72" s="33">
        <v>17000210</v>
      </c>
      <c r="F72" s="98" t="s">
        <v>176</v>
      </c>
      <c r="G72" s="40" t="s">
        <v>177</v>
      </c>
      <c r="H72" s="40">
        <v>681368</v>
      </c>
      <c r="I72" s="6" t="str">
        <f>VLOOKUP(H72,'Lista Clientes'!A6:F71,2,FALSE)</f>
        <v>Cx</v>
      </c>
      <c r="J72" s="40" t="str">
        <f>VLOOKUP(H72,'Lista Clientes'!A6:F71,3,FALSE)</f>
        <v>Nerys Venecia Terrero Reyes</v>
      </c>
      <c r="K72" s="79" t="str">
        <f>VLOOKUP(H72,'Lista Clientes'!A7:F72,6,0)</f>
        <v>Enviar a GSK Novocentro</v>
      </c>
      <c r="L72" s="79">
        <v>2</v>
      </c>
      <c r="M72" s="37" t="s">
        <v>198</v>
      </c>
      <c r="N72" s="80"/>
      <c r="O72" s="23"/>
      <c r="P72" s="23"/>
      <c r="Q72" s="78"/>
      <c r="R72" s="78"/>
      <c r="S72" s="23"/>
      <c r="T72" s="81">
        <f t="shared" si="1"/>
        <v>0.56666666666666732</v>
      </c>
      <c r="U72" s="80">
        <f>IF(G72="envio",(NETWORKDAYS(C72,P72,'[1]feriados 2017'!$A$4:$A$16))-1, "n/a")</f>
        <v>-30706</v>
      </c>
      <c r="V72" s="80" t="str">
        <f>IF(G72="retiro",(NETWORKDAYS(C72,R72,'[1]feriados 2017'!$A$4:$A$16))-1, "n/a")</f>
        <v>n/a</v>
      </c>
      <c r="W72" s="80" t="str">
        <f>IF(G72="retiro",(NETWORKDAYS(R72,S72,'[1]feriados 2017'!$A$4:$A$16))-1, "n/a")</f>
        <v>n/a</v>
      </c>
    </row>
    <row r="73" spans="1:27" hidden="1" x14ac:dyDescent="0.25">
      <c r="A73" s="23">
        <v>42998</v>
      </c>
      <c r="B73" s="78">
        <v>0.60277777777777775</v>
      </c>
      <c r="C73" s="23">
        <v>42998</v>
      </c>
      <c r="D73" s="78">
        <v>0.62638888888888888</v>
      </c>
      <c r="E73" s="33">
        <v>17000210</v>
      </c>
      <c r="F73" s="98" t="s">
        <v>186</v>
      </c>
      <c r="G73" s="40" t="s">
        <v>177</v>
      </c>
      <c r="H73" s="40">
        <v>681368</v>
      </c>
      <c r="I73" s="6" t="str">
        <f>VLOOKUP(H73,'Lista Clientes'!A6:F71,2,FALSE)</f>
        <v>Cx</v>
      </c>
      <c r="J73" s="40" t="str">
        <f>VLOOKUP(H73,'Lista Clientes'!A6:F71,3,FALSE)</f>
        <v>Nerys Venecia Terrero Reyes</v>
      </c>
      <c r="K73" s="79" t="str">
        <f>VLOOKUP(H73,'Lista Clientes'!A6:F71,6,0)</f>
        <v>Enviar a GSK Novocentro</v>
      </c>
      <c r="L73" s="79">
        <v>44</v>
      </c>
      <c r="M73" s="37" t="s">
        <v>198</v>
      </c>
      <c r="N73" s="80"/>
      <c r="O73" s="23"/>
      <c r="P73" s="23"/>
      <c r="Q73" s="78"/>
      <c r="R73" s="78"/>
      <c r="S73" s="23"/>
      <c r="T73" s="81">
        <f t="shared" si="1"/>
        <v>0.56666666666666732</v>
      </c>
      <c r="U73" s="80">
        <f>IF(G73="envio",(NETWORKDAYS(C73,P73,'[1]feriados 2017'!$A$4:$A$16))-1, "n/a")</f>
        <v>-30706</v>
      </c>
      <c r="V73" s="80" t="str">
        <f>IF(G73="retiro",(NETWORKDAYS(C73,R73,'[1]feriados 2017'!$A$4:$A$16))-1, "n/a")</f>
        <v>n/a</v>
      </c>
      <c r="W73" s="80" t="str">
        <f>IF(G73="retiro",(NETWORKDAYS(R73,S73,'[1]feriados 2017'!$A$4:$A$16))-1, "n/a")</f>
        <v>n/a</v>
      </c>
    </row>
    <row r="74" spans="1:27" ht="90" hidden="1" x14ac:dyDescent="0.25">
      <c r="A74" s="23">
        <v>42998</v>
      </c>
      <c r="B74" s="78">
        <v>0.60277777777777775</v>
      </c>
      <c r="C74" s="23">
        <v>42998</v>
      </c>
      <c r="D74" s="78">
        <v>0.62638888888888888</v>
      </c>
      <c r="E74" s="33">
        <v>17000013</v>
      </c>
      <c r="F74" s="98" t="s">
        <v>193</v>
      </c>
      <c r="G74" s="40" t="s">
        <v>177</v>
      </c>
      <c r="H74" s="40">
        <v>608663</v>
      </c>
      <c r="I74" s="6" t="str">
        <f>VLOOKUP(H74,'Lista Clientes'!A6:F71,2,FALSE)</f>
        <v>Cx</v>
      </c>
      <c r="J74" s="40" t="str">
        <f>VLOOKUP(H74,'Lista Clientes'!A6:F71,3,FALSE)</f>
        <v>Hugo Sanchez Pappatera</v>
      </c>
      <c r="K74" s="79" t="str">
        <f>VLOOKUP(H74,'Lista Clientes'!A6:F71,6,0)</f>
        <v>Enviar a GSK Novocentro</v>
      </c>
      <c r="L74" s="79">
        <v>1</v>
      </c>
      <c r="M74" s="37" t="s">
        <v>199</v>
      </c>
      <c r="N74" s="80"/>
      <c r="O74" s="23"/>
      <c r="P74" s="23"/>
      <c r="Q74" s="78"/>
      <c r="R74" s="23"/>
      <c r="S74" s="23"/>
      <c r="T74" s="81">
        <f t="shared" si="1"/>
        <v>0.56666666666666732</v>
      </c>
      <c r="U74" s="80">
        <f>IF(G74="envio",(NETWORKDAYS(C74,P74,'[1]feriados 2017'!$A$4:$A$16))-1, "n/a")</f>
        <v>-30706</v>
      </c>
      <c r="V74" s="80" t="str">
        <f>IF(G74="retiro",(NETWORKDAYS(C74,R74,'[1]feriados 2017'!$A$4:$A$16))-1, "n/a")</f>
        <v>n/a</v>
      </c>
      <c r="W74" s="80" t="str">
        <f>IF(G74="retiro",(NETWORKDAYS(R74,S74,'[1]feriados 2017'!$A$4:$A$16))-1, "n/a")</f>
        <v>n/a</v>
      </c>
    </row>
    <row r="75" spans="1:27" hidden="1" x14ac:dyDescent="0.25">
      <c r="A75" s="23">
        <v>43000</v>
      </c>
      <c r="B75" s="78">
        <v>0.45833333333333331</v>
      </c>
      <c r="C75" s="23">
        <v>43000</v>
      </c>
      <c r="D75" s="78">
        <v>0.48958333333333331</v>
      </c>
      <c r="E75" s="33">
        <v>17000338</v>
      </c>
      <c r="F75" s="98" t="s">
        <v>179</v>
      </c>
      <c r="G75" s="40" t="s">
        <v>177</v>
      </c>
      <c r="H75" s="40">
        <v>687981</v>
      </c>
      <c r="I75" s="6" t="str">
        <f>VLOOKUP(H75,'Lista Clientes'!A7:F72,2,FALSE)</f>
        <v>Cx</v>
      </c>
      <c r="J75" s="40" t="str">
        <f>VLOOKUP(H75,'Lista Clientes'!A7:F72,3,FALSE)</f>
        <v>KETTLE SANCHEZ &amp; CP,C POR A</v>
      </c>
      <c r="K75" s="79" t="str">
        <f>VLOOKUP(H75,'Lista Clientes'!A7:F72,6,0)</f>
        <v>L-M-MI-J-V, 8AM-12PM Y 1:00 PM - 4:00 PM</v>
      </c>
      <c r="L75" s="79">
        <v>3</v>
      </c>
      <c r="M75" s="37"/>
      <c r="N75" s="80"/>
      <c r="O75" s="23"/>
      <c r="P75" s="23"/>
      <c r="Q75" s="78"/>
      <c r="R75" s="23"/>
      <c r="S75" s="23"/>
      <c r="T75" s="81">
        <f t="shared" si="1"/>
        <v>0.75</v>
      </c>
      <c r="U75" s="80">
        <f>IF(G75="envio",(NETWORKDAYS(C75,P75,'[1]feriados 2017'!$A$4:$A$16))-1, "n/a")</f>
        <v>-30708</v>
      </c>
      <c r="V75" s="80" t="str">
        <f>IF(G75="retiro",(NETWORKDAYS(C75,R75,'[1]feriados 2017'!$A$4:$A$16))-1, "n/a")</f>
        <v>n/a</v>
      </c>
      <c r="W75" s="80" t="str">
        <f>IF(G75="retiro",(NETWORKDAYS(R75,S75,'[1]feriados 2017'!$A$4:$A$16))-1, "n/a")</f>
        <v>n/a</v>
      </c>
    </row>
    <row r="76" spans="1:27" hidden="1" x14ac:dyDescent="0.25">
      <c r="A76" s="23">
        <v>43000</v>
      </c>
      <c r="B76" s="78">
        <v>0.66180555555555554</v>
      </c>
      <c r="C76" s="23">
        <v>43000</v>
      </c>
      <c r="D76" s="78">
        <v>0.55138888888888882</v>
      </c>
      <c r="E76" s="33">
        <v>17000351</v>
      </c>
      <c r="F76" s="98" t="s">
        <v>179</v>
      </c>
      <c r="G76" s="40" t="s">
        <v>177</v>
      </c>
      <c r="H76" s="40">
        <v>513009</v>
      </c>
      <c r="I76" s="6" t="str">
        <f>VLOOKUP(H76,'Lista Clientes'!A5:F70,2,FALSE)</f>
        <v>Rx/Vx</v>
      </c>
      <c r="J76" s="40" t="str">
        <f>VLOOKUP(H76,'Lista Clientes'!A5:F70,3,FALSE)</f>
        <v xml:space="preserve">FONT GAMUNDI </v>
      </c>
      <c r="K76" s="79" t="str">
        <f>VLOOKUP(H76,'Lista Clientes'!A6:F71,6,0)</f>
        <v xml:space="preserve">L-M-MI-J-V, 8AM-12:00AM Y 1:30PM-4:00PM </v>
      </c>
      <c r="L76" s="79">
        <v>11</v>
      </c>
      <c r="M76" s="37"/>
      <c r="N76" s="80"/>
      <c r="O76" s="23"/>
      <c r="P76" s="23"/>
      <c r="Q76" s="78"/>
      <c r="R76" s="23"/>
      <c r="S76" s="23"/>
      <c r="T76" s="81">
        <f>24*(D76-B76)</f>
        <v>-2.6500000000000012</v>
      </c>
      <c r="U76" s="80">
        <f>IF(G76="envio",(NETWORKDAYS(C76,P76,'[1]feriados 2017'!$A$4:$A$16))-1, "n/a")</f>
        <v>-30708</v>
      </c>
      <c r="V76" s="80" t="str">
        <f>IF(G76="retiro",(NETWORKDAYS(C76,R76,'[1]feriados 2017'!$A$4:$A$16))-1, "n/a")</f>
        <v>n/a</v>
      </c>
      <c r="W76" s="80" t="str">
        <f>IF(G76="retiro",(NETWORKDAYS(R76,S76,'[1]feriados 2017'!$A$4:$A$16))-1, "n/a")</f>
        <v>n/a</v>
      </c>
    </row>
    <row r="77" spans="1:27" ht="45" hidden="1" x14ac:dyDescent="0.25">
      <c r="A77" s="23">
        <v>43003</v>
      </c>
      <c r="B77" s="78">
        <v>0.52986111111111112</v>
      </c>
      <c r="C77" s="23">
        <v>43003</v>
      </c>
      <c r="D77" s="78">
        <v>0.58194444444444449</v>
      </c>
      <c r="E77" s="33">
        <v>17000364</v>
      </c>
      <c r="F77" s="98" t="s">
        <v>179</v>
      </c>
      <c r="G77" s="40" t="s">
        <v>177</v>
      </c>
      <c r="H77" s="40">
        <v>513456</v>
      </c>
      <c r="I77" s="6" t="str">
        <f>VLOOKUP(H77,'Lista Clientes'!A6:F71,2,FALSE)</f>
        <v>Cx</v>
      </c>
      <c r="J77" s="40" t="str">
        <f>VLOOKUP(H77,'Lista Clientes'!A6:F71,3,FALSE)</f>
        <v>MERCANTIL FARMACEUTICA</v>
      </c>
      <c r="K77" s="79" t="str">
        <f>VLOOKUP(H77,'Lista Clientes'!A7:F72,6,0)</f>
        <v>L-M-MI-J-V, 8AM-12:00AM Y 1:00PM-4:00PM</v>
      </c>
      <c r="L77" s="79">
        <v>107</v>
      </c>
      <c r="M77" s="37" t="s">
        <v>200</v>
      </c>
      <c r="N77" s="80"/>
      <c r="O77" s="23"/>
      <c r="P77" s="23"/>
      <c r="Q77" s="78"/>
      <c r="R77" s="23"/>
      <c r="S77" s="23"/>
      <c r="T77" s="81">
        <f t="shared" si="1"/>
        <v>1.2500000000000009</v>
      </c>
      <c r="U77" s="80">
        <f>IF(G77="envio",(NETWORKDAYS(C77,P77,'[1]feriados 2017'!$A$4:$A$16))-1, "n/a")</f>
        <v>-30709</v>
      </c>
      <c r="V77" s="80" t="str">
        <f>IF(G77="retiro",(NETWORKDAYS(C77,R77,'[1]feriados 2017'!$A$4:$A$16))-1, "n/a")</f>
        <v>n/a</v>
      </c>
      <c r="W77" s="80" t="str">
        <f>IF(G77="retiro",(NETWORKDAYS(R77,S77,'[1]feriados 2017'!$A$4:$A$16))-1, "n/a")</f>
        <v>n/a</v>
      </c>
    </row>
    <row r="78" spans="1:27" ht="45" hidden="1" x14ac:dyDescent="0.25">
      <c r="A78" s="23">
        <v>43004</v>
      </c>
      <c r="B78" s="78">
        <v>0.48055555555555557</v>
      </c>
      <c r="C78" s="23">
        <v>43004</v>
      </c>
      <c r="D78" s="78">
        <v>0.5180555555555556</v>
      </c>
      <c r="E78" s="33">
        <v>17000365</v>
      </c>
      <c r="F78" s="6" t="s">
        <v>179</v>
      </c>
      <c r="G78" s="40" t="s">
        <v>177</v>
      </c>
      <c r="H78" s="40">
        <v>613387</v>
      </c>
      <c r="I78" s="6" t="str">
        <f>VLOOKUP(H78,'Lista Clientes'!A7:F72,2,FALSE)</f>
        <v>Cx</v>
      </c>
      <c r="J78" s="40" t="str">
        <f>VLOOKUP(H78,'Lista Clientes'!A6:F71,3,FALSE)</f>
        <v>PROFARMA</v>
      </c>
      <c r="K78" s="79" t="str">
        <f>VLOOKUP(H78,'Lista Clientes'!A8:F73,6,0)</f>
        <v>L-M-MI-J-V, 8AM-1:00PM (SI ES EN LA TARDE, LLAMAR ANTES PARA CONFIRMAR)</v>
      </c>
      <c r="L78" s="79">
        <v>193</v>
      </c>
      <c r="M78" s="37" t="s">
        <v>200</v>
      </c>
      <c r="N78" s="80"/>
      <c r="O78" s="23"/>
      <c r="P78" s="23"/>
      <c r="Q78" s="78"/>
      <c r="R78" s="78"/>
      <c r="S78" s="23"/>
      <c r="T78" s="81">
        <f t="shared" si="1"/>
        <v>0.9000000000000008</v>
      </c>
      <c r="U78" s="80">
        <f>IF(G78="envio",(NETWORKDAYS(C78,P78,'[1]feriados 2017'!$A$4:$A$16))-1, "n/a")</f>
        <v>-30710</v>
      </c>
      <c r="V78" s="80" t="str">
        <f>IF(G78="retiro",(NETWORKDAYS(C78,R78,'[1]feriados 2017'!$A$4:$A$16))-1, "n/a")</f>
        <v>n/a</v>
      </c>
      <c r="W78" s="80" t="str">
        <f>IF(G78="retiro",(NETWORKDAYS(R78,S78,'[1]feriados 2017'!$A$4:$A$16))-1, "n/a")</f>
        <v>n/a</v>
      </c>
    </row>
    <row r="79" spans="1:27" hidden="1" x14ac:dyDescent="0.25">
      <c r="A79" s="23">
        <v>43004</v>
      </c>
      <c r="B79" s="78">
        <v>0.33333333333333331</v>
      </c>
      <c r="C79" s="23">
        <v>43005</v>
      </c>
      <c r="D79" s="78">
        <v>0.37986111111111115</v>
      </c>
      <c r="E79" s="33">
        <v>17000060</v>
      </c>
      <c r="F79" s="6" t="s">
        <v>201</v>
      </c>
      <c r="G79" s="40" t="s">
        <v>177</v>
      </c>
      <c r="H79" s="40">
        <v>513332</v>
      </c>
      <c r="I79" s="6" t="str">
        <f>VLOOKUP(H79,'Lista Clientes'!A8:F73,2,FALSE)</f>
        <v>Cx</v>
      </c>
      <c r="J79" s="40" t="str">
        <f>VLOOKUP(H79,'Lista Clientes'!A7:F72,3,FALSE)</f>
        <v>SUED FARMACEUTICA</v>
      </c>
      <c r="K79" s="79" t="str">
        <f>VLOOKUP(H79,'Lista Clientes'!A6:F71,6,0)</f>
        <v>L-MI-V, 8AM-11:30AM y 1:30 PM a 4:00 PM, M y J llamar ante de enviar</v>
      </c>
      <c r="L79" s="82">
        <v>56</v>
      </c>
      <c r="M79" s="37"/>
      <c r="N79" s="80"/>
      <c r="O79" s="23"/>
      <c r="P79" s="23"/>
      <c r="Q79" s="87"/>
      <c r="R79" s="87"/>
      <c r="S79" s="86"/>
      <c r="T79" s="81">
        <f t="shared" si="1"/>
        <v>1.116666666666668</v>
      </c>
      <c r="U79" s="80">
        <f>IF(G79="envio",(NETWORKDAYS(C79,P79,'[1]feriados 2017'!$A$4:$A$16))-1, "n/a")</f>
        <v>-30711</v>
      </c>
      <c r="V79" s="80" t="str">
        <f>IF(G79="retiro",(NETWORKDAYS(C79,R79,'[1]feriados 2017'!$A$4:$A$16))-1, "n/a")</f>
        <v>n/a</v>
      </c>
      <c r="W79" s="80" t="str">
        <f>IF(G79="retiro",(NETWORKDAYS(R79,S79,'[1]feriados 2017'!$A$4:$A$16))-1, "n/a")</f>
        <v>n/a</v>
      </c>
    </row>
    <row r="80" spans="1:27" hidden="1" x14ac:dyDescent="0.25">
      <c r="A80" s="23">
        <v>43004</v>
      </c>
      <c r="B80" s="78">
        <v>0.33333333333333331</v>
      </c>
      <c r="C80" s="23">
        <v>43005</v>
      </c>
      <c r="D80" s="78">
        <v>0.37986111111111115</v>
      </c>
      <c r="E80" s="33">
        <v>17000062</v>
      </c>
      <c r="F80" s="6" t="s">
        <v>201</v>
      </c>
      <c r="G80" s="40" t="s">
        <v>177</v>
      </c>
      <c r="H80" s="40">
        <v>513456</v>
      </c>
      <c r="I80" s="6" t="str">
        <f>VLOOKUP(H80,'Lista Clientes'!A6:F71,2,FALSE)</f>
        <v>Cx</v>
      </c>
      <c r="J80" s="40" t="str">
        <f>VLOOKUP(H80,'Lista Clientes'!A6:F71,3,FALSE)</f>
        <v>MERCANTIL FARMACEUTICA</v>
      </c>
      <c r="K80" s="79" t="str">
        <f>VLOOKUP(H80,'Lista Clientes'!A6:F71,6,0)</f>
        <v>L-M-MI-J-V, 8AM-12:00AM Y 1:00PM-4:00PM</v>
      </c>
      <c r="L80" s="79">
        <v>49</v>
      </c>
      <c r="M80" s="37"/>
      <c r="N80" s="80"/>
      <c r="O80" s="86"/>
      <c r="P80" s="86"/>
      <c r="Q80" s="78"/>
      <c r="R80" s="23"/>
      <c r="S80" s="86"/>
      <c r="T80" s="81">
        <f t="shared" si="1"/>
        <v>1.116666666666668</v>
      </c>
      <c r="U80" s="80">
        <f>IF(G80="envio",(NETWORKDAYS(C80,P80,'[1]feriados 2017'!$A$4:$A$16))-1, "n/a")</f>
        <v>-30711</v>
      </c>
      <c r="V80" s="80" t="str">
        <f>IF(G80="retiro",(NETWORKDAYS(C80,R80,'[1]feriados 2017'!$A$4:$A$16))-1, "n/a")</f>
        <v>n/a</v>
      </c>
      <c r="W80" s="80" t="str">
        <f>IF(G80="retiro",(NETWORKDAYS(R80,S80,'[1]feriados 2017'!$A$4:$A$16))-1, "n/a")</f>
        <v>n/a</v>
      </c>
    </row>
    <row r="81" spans="1:27" hidden="1" x14ac:dyDescent="0.25">
      <c r="A81" s="23">
        <v>43004</v>
      </c>
      <c r="B81" s="78">
        <v>0.33333333333333331</v>
      </c>
      <c r="C81" s="23">
        <v>43005</v>
      </c>
      <c r="D81" s="78">
        <v>0.37986111111111115</v>
      </c>
      <c r="E81" s="33">
        <v>17000061</v>
      </c>
      <c r="F81" s="6" t="s">
        <v>201</v>
      </c>
      <c r="G81" s="40" t="s">
        <v>177</v>
      </c>
      <c r="H81" s="40">
        <v>613387</v>
      </c>
      <c r="I81" s="6" t="str">
        <f>VLOOKUP(H81,'Lista Clientes'!A7:F72,2,FALSE)</f>
        <v>Cx</v>
      </c>
      <c r="J81" s="40" t="str">
        <f>VLOOKUP(H81,'Lista Clientes'!A7:F72,3,FALSE)</f>
        <v>PROFARMA</v>
      </c>
      <c r="K81" s="79" t="str">
        <f>VLOOKUP(H81,'Lista Clientes'!A6:F71,6,0)</f>
        <v>L-M-MI-J-V, 8AM-1:00PM (SI ES EN LA TARDE, LLAMAR ANTES PARA CONFIRMAR)</v>
      </c>
      <c r="L81" s="79">
        <v>29</v>
      </c>
      <c r="M81" s="37"/>
      <c r="N81" s="80"/>
      <c r="O81" s="23"/>
      <c r="P81" s="23"/>
      <c r="Q81" s="78"/>
      <c r="R81" s="23"/>
      <c r="S81" s="23"/>
      <c r="T81" s="81">
        <f t="shared" si="1"/>
        <v>1.116666666666668</v>
      </c>
      <c r="U81" s="80">
        <f>IF(G81="envio",(NETWORKDAYS(C81,P81,'[1]feriados 2017'!$A$4:$A$16))-1, "n/a")</f>
        <v>-30711</v>
      </c>
      <c r="V81" s="80" t="str">
        <f>IF(G81="retiro",(NETWORKDAYS(C81,R81,'[1]feriados 2017'!$A$4:$A$16))-1, "n/a")</f>
        <v>n/a</v>
      </c>
      <c r="W81" s="80" t="str">
        <f>IF(G81="retiro",(NETWORKDAYS(R81,S81,'[1]feriados 2017'!$A$4:$A$16))-1, "n/a")</f>
        <v>n/a</v>
      </c>
    </row>
    <row r="82" spans="1:27" hidden="1" x14ac:dyDescent="0.25">
      <c r="A82" s="23">
        <v>43004</v>
      </c>
      <c r="B82" s="78">
        <v>0.33333333333333331</v>
      </c>
      <c r="C82" s="23">
        <v>43005</v>
      </c>
      <c r="D82" s="78">
        <v>0.37986111111111115</v>
      </c>
      <c r="E82" s="33">
        <v>17000013</v>
      </c>
      <c r="F82" s="6" t="s">
        <v>201</v>
      </c>
      <c r="G82" s="40" t="s">
        <v>177</v>
      </c>
      <c r="H82" s="40">
        <v>513009</v>
      </c>
      <c r="I82" s="6" t="str">
        <f>VLOOKUP(H82,'Lista Clientes'!A8:F73,2,FALSE)</f>
        <v>Rx/Vx</v>
      </c>
      <c r="J82" s="40" t="str">
        <f>VLOOKUP(H82,'Lista Clientes'!A8:F73,3,FALSE)</f>
        <v xml:space="preserve">FONT GAMUNDI </v>
      </c>
      <c r="K82" s="79" t="str">
        <f>VLOOKUP(H82,'Lista Clientes'!A7:F72,6,0)</f>
        <v xml:space="preserve">L-M-MI-J-V, 8AM-12:00AM Y 1:30PM-4:00PM </v>
      </c>
      <c r="L82" s="79">
        <v>1</v>
      </c>
      <c r="M82" s="37"/>
      <c r="N82" s="80"/>
      <c r="O82" s="23"/>
      <c r="P82" s="23"/>
      <c r="Q82" s="78"/>
      <c r="R82" s="23"/>
      <c r="S82" s="23"/>
      <c r="T82" s="81">
        <f t="shared" si="1"/>
        <v>1.116666666666668</v>
      </c>
      <c r="U82" s="80">
        <f>IF(G82="envio",(NETWORKDAYS(C82,P82,'[1]feriados 2017'!$A$4:$A$16))-1, "n/a")</f>
        <v>-30711</v>
      </c>
      <c r="V82" s="80" t="str">
        <f>IF(G82="retiro",(NETWORKDAYS(C82,R82,'[1]feriados 2017'!$A$4:$A$16))-1, "n/a")</f>
        <v>n/a</v>
      </c>
      <c r="W82" s="80" t="str">
        <f>IF(G82="retiro",(NETWORKDAYS(R82,S82,'[1]feriados 2017'!$A$4:$A$16))-1, "n/a")</f>
        <v>n/a</v>
      </c>
    </row>
    <row r="83" spans="1:27" x14ac:dyDescent="0.25">
      <c r="A83" s="23">
        <v>43006</v>
      </c>
      <c r="B83" s="78">
        <v>0.51874999999999993</v>
      </c>
      <c r="C83" s="23">
        <v>43006</v>
      </c>
      <c r="D83" s="78">
        <v>0.39374999999999999</v>
      </c>
      <c r="E83" s="119">
        <v>17000342</v>
      </c>
      <c r="F83" s="6" t="s">
        <v>179</v>
      </c>
      <c r="G83" s="40" t="s">
        <v>177</v>
      </c>
      <c r="H83" s="120">
        <v>513007</v>
      </c>
      <c r="I83" s="6" t="str">
        <f>VLOOKUP(H83,'Lista Clientes'!A6:F71,2,FALSE)</f>
        <v>Rx/Vx</v>
      </c>
      <c r="J83" s="40" t="str">
        <f>VLOOKUP(H83,'Lista Clientes'!A6:F71,3,FALSE)</f>
        <v>SUED &amp; FARGESA SRL</v>
      </c>
      <c r="K83" s="79" t="str">
        <f>VLOOKUP(H83,'Lista Clientes'!A6:F71,6,0)</f>
        <v>L-MI-V, 8AM-12:00PM, y 2-4pm (llamar antes de entregar para confirmar)</v>
      </c>
      <c r="L83" s="121">
        <v>8</v>
      </c>
      <c r="M83" s="37"/>
      <c r="N83" s="80"/>
      <c r="O83" s="23"/>
      <c r="P83" s="23"/>
      <c r="Q83" s="78"/>
      <c r="R83" s="78"/>
      <c r="S83" s="23"/>
      <c r="T83" s="81">
        <f t="shared" si="1"/>
        <v>-2.9999999999999987</v>
      </c>
      <c r="U83" s="80">
        <f>IF(G83="envio",(NETWORKDAYS(C83,P83,'[1]feriados 2017'!$A$4:$A$16))-1, "n/a")</f>
        <v>-30712</v>
      </c>
      <c r="V83" s="80" t="str">
        <f>IF(G83="retiro",(NETWORKDAYS(C83,R83,'[1]feriados 2017'!$A$4:$A$16))-1, "n/a")</f>
        <v>n/a</v>
      </c>
      <c r="W83" s="80" t="str">
        <f>IF(G83="retiro",(NETWORKDAYS(R83,S83,'[1]feriados 2017'!$A$4:$A$16))-1, "n/a")</f>
        <v>n/a</v>
      </c>
    </row>
    <row r="84" spans="1:27" x14ac:dyDescent="0.25">
      <c r="A84" s="23"/>
      <c r="B84" s="78"/>
      <c r="C84" s="23"/>
      <c r="D84" s="78"/>
      <c r="E84" s="6">
        <v>1</v>
      </c>
      <c r="F84" s="6"/>
      <c r="G84" s="40"/>
      <c r="H84" s="6">
        <v>2</v>
      </c>
      <c r="I84" s="6" t="e">
        <f>VLOOKUP(H84,'Lista Clientes'!A6:F71,2,FALSE)</f>
        <v>#N/A</v>
      </c>
      <c r="J84" s="40" t="e">
        <f>VLOOKUP(H84,'Lista Clientes'!A6:F71,3,FALSE)</f>
        <v>#N/A</v>
      </c>
      <c r="K84" s="79" t="e">
        <f>VLOOKUP(H84,'Lista Clientes'!A7:F72,6,0)</f>
        <v>#N/A</v>
      </c>
      <c r="L84" s="122">
        <v>3</v>
      </c>
      <c r="M84" s="37"/>
      <c r="N84" s="80"/>
      <c r="O84" s="23"/>
      <c r="P84" s="23"/>
      <c r="Q84" s="78"/>
      <c r="R84" s="67"/>
      <c r="S84" s="95"/>
      <c r="T84" s="81">
        <f>24*(D84-B84)</f>
        <v>0</v>
      </c>
      <c r="U84" s="80" t="str">
        <f>IF(G84="envio",(NETWORKDAYS(C84,P84,'[1]feriados 2017'!$A$4:$A$16))-1, "n/a")</f>
        <v>n/a</v>
      </c>
      <c r="V84" s="80" t="str">
        <f>IF(G84="retiro",(NETWORKDAYS(C84,R84,'[1]feriados 2017'!$A$4:$A$16))-1, "n/a")</f>
        <v>n/a</v>
      </c>
      <c r="W84" s="80" t="str">
        <f>IF(G84="retiro",(NETWORKDAYS(R84,S84,'[1]feriados 2017'!$A$4:$A$16))-1, "n/a")</f>
        <v>n/a</v>
      </c>
    </row>
    <row r="85" spans="1:27" x14ac:dyDescent="0.25">
      <c r="A85" s="23"/>
      <c r="B85" s="78"/>
      <c r="C85" s="23"/>
      <c r="D85" s="78"/>
      <c r="E85" s="6" t="s">
        <v>202</v>
      </c>
      <c r="F85" s="6"/>
      <c r="G85" s="40"/>
      <c r="H85" s="6"/>
      <c r="I85" s="6"/>
      <c r="J85" s="40"/>
      <c r="K85" s="79" t="s">
        <v>203</v>
      </c>
      <c r="L85" s="122"/>
      <c r="M85" s="37"/>
      <c r="N85" s="80"/>
      <c r="O85" s="23"/>
      <c r="P85" s="23"/>
      <c r="Q85" s="78"/>
      <c r="R85" s="67"/>
      <c r="S85" s="95"/>
      <c r="T85" s="81"/>
      <c r="U85" s="80"/>
      <c r="V85" s="80"/>
      <c r="W85" s="80"/>
    </row>
    <row r="86" spans="1:27" s="39" customFormat="1" x14ac:dyDescent="0.25">
      <c r="A86" s="23"/>
      <c r="B86" s="78"/>
      <c r="C86" s="23"/>
      <c r="D86" s="78"/>
      <c r="E86" s="38"/>
      <c r="F86" s="6"/>
      <c r="G86" s="40"/>
      <c r="H86" s="28"/>
      <c r="I86" s="6" t="e">
        <f>VLOOKUP(H86,'Lista Clientes'!A7:F72,2,FALSE)</f>
        <v>#N/A</v>
      </c>
      <c r="J86" s="40" t="e">
        <f>VLOOKUP(H86,'Lista Clientes'!A7:F72,3,FALSE)</f>
        <v>#N/A</v>
      </c>
      <c r="K86" s="79" t="e">
        <f>VLOOKUP(H86,'Lista Clientes'!A6:F71,6,0)</f>
        <v>#N/A</v>
      </c>
      <c r="L86" s="27"/>
      <c r="M86" s="37"/>
      <c r="N86" s="80"/>
      <c r="O86" s="23"/>
      <c r="P86" s="23"/>
      <c r="Q86" s="85"/>
      <c r="R86" s="85"/>
      <c r="S86" s="23"/>
      <c r="T86" s="81">
        <f t="shared" ref="T86:T133" si="2">24*(D86-B86)</f>
        <v>0</v>
      </c>
      <c r="U86" s="80" t="str">
        <f>IF(G86="envio",(NETWORKDAYS(C86,P86,'[1]feriados 2017'!$A$4:$A$16))-1, "n/a")</f>
        <v>n/a</v>
      </c>
      <c r="V86" s="80" t="str">
        <f>IF(G86="retiro",(NETWORKDAYS(C86,R86,'[1]feriados 2017'!$A$4:$A$16))-1, "n/a")</f>
        <v>n/a</v>
      </c>
      <c r="W86" s="80" t="str">
        <f>IF(G86="retiro",(NETWORKDAYS(R86,S86,'[1]feriados 2017'!$A$4:$A$16))-1, "n/a")</f>
        <v>n/a</v>
      </c>
      <c r="X86"/>
      <c r="Y86"/>
      <c r="Z86"/>
      <c r="AA86"/>
    </row>
    <row r="87" spans="1:27" x14ac:dyDescent="0.25">
      <c r="A87" s="23"/>
      <c r="B87" s="78"/>
      <c r="C87" s="23"/>
      <c r="D87" s="78"/>
      <c r="E87" s="38"/>
      <c r="F87" s="6"/>
      <c r="G87" s="40"/>
      <c r="H87" s="40"/>
      <c r="I87" s="6" t="e">
        <f>VLOOKUP(H87,'Lista Clientes'!A6:F71,2,FALSE)</f>
        <v>#N/A</v>
      </c>
      <c r="J87" s="40" t="e">
        <f>VLOOKUP(H87,'Lista Clientes'!A6:F71,3,FALSE)</f>
        <v>#N/A</v>
      </c>
      <c r="K87" s="79" t="e">
        <f>VLOOKUP(H87,'Lista Clientes'!A4:F69,6,0)</f>
        <v>#N/A</v>
      </c>
      <c r="L87" s="27"/>
      <c r="M87" s="37"/>
      <c r="N87" s="80"/>
      <c r="O87" s="23"/>
      <c r="P87" s="23"/>
      <c r="Q87" s="67"/>
      <c r="R87" s="95"/>
      <c r="S87" s="95"/>
      <c r="T87" s="81">
        <f>24*(D87-B87)</f>
        <v>0</v>
      </c>
      <c r="U87" s="80" t="str">
        <f>IF(G87="envio",(NETWORKDAYS(C87,P87,'[1]feriados 2017'!$A$4:$A$16))-1, "n/a")</f>
        <v>n/a</v>
      </c>
      <c r="V87" s="80" t="str">
        <f>IF(G87="retiro",(NETWORKDAYS(C87,R87,'[1]feriados 2017'!$A$4:$A$16))-1, "n/a")</f>
        <v>n/a</v>
      </c>
      <c r="W87" s="80" t="str">
        <f>IF(G87="retiro",(NETWORKDAYS(R87,S87,'[1]feriados 2017'!$A$4:$A$16))-1, "n/a")</f>
        <v>n/a</v>
      </c>
    </row>
    <row r="88" spans="1:27" x14ac:dyDescent="0.25">
      <c r="A88" s="23"/>
      <c r="B88" s="78"/>
      <c r="C88" s="23"/>
      <c r="D88" s="78"/>
      <c r="E88" s="33"/>
      <c r="F88" s="6"/>
      <c r="G88" s="40"/>
      <c r="H88" s="40"/>
      <c r="I88" s="6" t="e">
        <f>VLOOKUP(H88,'Lista Clientes'!A7:F72,2,FALSE)</f>
        <v>#N/A</v>
      </c>
      <c r="J88" s="40" t="e">
        <f>VLOOKUP(H88,'Lista Clientes'!A7:F72,3,FALSE)</f>
        <v>#N/A</v>
      </c>
      <c r="K88" s="79" t="e">
        <f>VLOOKUP(H88,'Lista Clientes'!A5:F70,6,0)</f>
        <v>#N/A</v>
      </c>
      <c r="L88" s="27"/>
      <c r="M88" s="37"/>
      <c r="N88" s="80"/>
      <c r="O88" s="23"/>
      <c r="P88" s="23"/>
      <c r="Q88" s="67"/>
      <c r="R88" s="95"/>
      <c r="S88" s="95"/>
      <c r="T88" s="81">
        <f>24*(D88-B88)</f>
        <v>0</v>
      </c>
      <c r="U88" s="80" t="str">
        <f>IF(G88="envio",(NETWORKDAYS(C88,P88,'[1]feriados 2017'!$A$4:$A$16))-1, "n/a")</f>
        <v>n/a</v>
      </c>
      <c r="V88" s="80" t="str">
        <f>IF(G88="retiro",(NETWORKDAYS(C88,R88,'[1]feriados 2017'!$A$4:$A$16))-1, "n/a")</f>
        <v>n/a</v>
      </c>
      <c r="W88" s="80" t="str">
        <f>IF(G88="retiro",(NETWORKDAYS(R88,S88,'[1]feriados 2017'!$A$4:$A$16))-1, "n/a")</f>
        <v>n/a</v>
      </c>
    </row>
    <row r="89" spans="1:27" x14ac:dyDescent="0.25">
      <c r="A89" s="23"/>
      <c r="B89" s="78"/>
      <c r="C89" s="23"/>
      <c r="D89" s="78"/>
      <c r="E89" s="33"/>
      <c r="F89" s="6"/>
      <c r="G89" s="40"/>
      <c r="H89" s="40"/>
      <c r="I89" s="6" t="e">
        <f>VLOOKUP(H89,'Lista Clientes'!A6:F71,2,FALSE)</f>
        <v>#N/A</v>
      </c>
      <c r="J89" s="40" t="e">
        <f>VLOOKUP(H89,'Lista Clientes'!A6:F71,3,FALSE)</f>
        <v>#N/A</v>
      </c>
      <c r="K89" s="79" t="e">
        <f>VLOOKUP(H89,'Lista Clientes'!A6:F71,6,0)</f>
        <v>#N/A</v>
      </c>
      <c r="L89" s="27"/>
      <c r="M89" s="37"/>
      <c r="N89" s="80"/>
      <c r="O89" s="23"/>
      <c r="P89" s="23"/>
      <c r="Q89" s="67"/>
      <c r="R89" s="95"/>
      <c r="S89" s="95"/>
      <c r="T89" s="81">
        <f>24*(D89-B89)</f>
        <v>0</v>
      </c>
      <c r="U89" s="80" t="str">
        <f>IF(G89="envio",(NETWORKDAYS(C89,P89,'[1]feriados 2017'!$A$4:$A$16))-1, "n/a")</f>
        <v>n/a</v>
      </c>
      <c r="V89" s="80" t="str">
        <f>IF(G89="retiro",(NETWORKDAYS(C89,R89,'[1]feriados 2017'!$A$4:$A$16))-1, "n/a")</f>
        <v>n/a</v>
      </c>
      <c r="W89" s="80" t="str">
        <f>IF(G89="retiro",(NETWORKDAYS(R89,S89,'[1]feriados 2017'!$A$4:$A$16))-1, "n/a")</f>
        <v>n/a</v>
      </c>
    </row>
    <row r="90" spans="1:27" x14ac:dyDescent="0.25">
      <c r="A90" s="23"/>
      <c r="B90" s="78"/>
      <c r="C90" s="23"/>
      <c r="D90" s="78"/>
      <c r="E90" s="45"/>
      <c r="F90" s="6"/>
      <c r="G90" s="40"/>
      <c r="H90" s="40"/>
      <c r="I90" s="98" t="e">
        <f>VLOOKUP(H90,'Lista Clientes'!A8:F73,2,FALSE)</f>
        <v>#N/A</v>
      </c>
      <c r="J90" s="41" t="e">
        <f>VLOOKUP(H90,'Lista Clientes'!A8:F73,3,FALSE)</f>
        <v>#N/A</v>
      </c>
      <c r="K90" s="83" t="e">
        <f>VLOOKUP(H90,'Lista Clientes'!A6:F71,6,0)</f>
        <v>#N/A</v>
      </c>
      <c r="L90" s="83"/>
      <c r="M90" s="37"/>
      <c r="N90" s="80"/>
      <c r="O90" s="84"/>
      <c r="P90" s="84"/>
      <c r="Q90" s="85"/>
      <c r="R90" s="85"/>
      <c r="S90" s="84"/>
      <c r="T90" s="81">
        <f t="shared" si="2"/>
        <v>0</v>
      </c>
      <c r="U90" s="80" t="str">
        <f>IF(G90="envio",(NETWORKDAYS(C90,P90,'[1]feriados 2017'!$A$4:$A$16))-1, "n/a")</f>
        <v>n/a</v>
      </c>
      <c r="V90" s="80" t="str">
        <f>IF(G90="retiro",(NETWORKDAYS(C90,R90,'[1]feriados 2017'!$A$4:$A$16))-1, "n/a")</f>
        <v>n/a</v>
      </c>
      <c r="W90" s="80" t="str">
        <f>IF(G90="retiro",(NETWORKDAYS(R90,S90,'[1]feriados 2017'!$A$4:$A$16))-1, "n/a")</f>
        <v>n/a</v>
      </c>
    </row>
    <row r="91" spans="1:27" x14ac:dyDescent="0.25">
      <c r="A91" s="23"/>
      <c r="B91" s="78"/>
      <c r="C91" s="23"/>
      <c r="D91" s="78"/>
      <c r="E91" s="100"/>
      <c r="F91" s="6"/>
      <c r="G91" s="40"/>
      <c r="H91" s="40"/>
      <c r="I91" s="6" t="e">
        <f>VLOOKUP(H91,'Lista Clientes'!A6:F71,2,FALSE)</f>
        <v>#N/A</v>
      </c>
      <c r="J91" s="40" t="e">
        <f>VLOOKUP(H91,'Lista Clientes'!A6:F71,3,FALSE)</f>
        <v>#N/A</v>
      </c>
      <c r="K91" s="79" t="e">
        <f>VLOOKUP(H91,'Lista Clientes'!A7:F72,6,0)</f>
        <v>#N/A</v>
      </c>
      <c r="L91" s="83"/>
      <c r="M91" s="37"/>
      <c r="N91" s="80"/>
      <c r="O91" s="84"/>
      <c r="P91" s="84"/>
      <c r="Q91" s="85"/>
      <c r="R91" s="84"/>
      <c r="S91" s="84"/>
      <c r="T91" s="81">
        <f t="shared" si="2"/>
        <v>0</v>
      </c>
      <c r="U91" s="80" t="str">
        <f>IF(G91="envio",(NETWORKDAYS(C91,P91,'[1]feriados 2017'!$A$4:$A$16))-1, "n/a")</f>
        <v>n/a</v>
      </c>
      <c r="V91" s="80" t="str">
        <f>IF(G91="retiro",(NETWORKDAYS(C91,R91,'[1]feriados 2017'!$A$4:$A$16))-1, "n/a")</f>
        <v>n/a</v>
      </c>
      <c r="W91" s="80" t="str">
        <f>IF(G91="retiro",(NETWORKDAYS(R91,S91,'[1]feriados 2017'!$A$4:$A$16))-1, "n/a")</f>
        <v>n/a</v>
      </c>
    </row>
    <row r="92" spans="1:27" ht="15" customHeight="1" x14ac:dyDescent="0.25">
      <c r="A92" s="23"/>
      <c r="B92" s="78"/>
      <c r="C92" s="23"/>
      <c r="D92" s="78"/>
      <c r="E92" s="45"/>
      <c r="F92" s="6"/>
      <c r="G92" s="40"/>
      <c r="H92" s="40"/>
      <c r="I92" s="6" t="e">
        <f>VLOOKUP(H92,'Lista Clientes'!A7:F72,2,FALSE)</f>
        <v>#N/A</v>
      </c>
      <c r="J92" s="40" t="e">
        <f>VLOOKUP(H92,'Lista Clientes'!A6:F71,3,FALSE)</f>
        <v>#N/A</v>
      </c>
      <c r="K92" s="79" t="e">
        <f>VLOOKUP(H92,'Lista Clientes'!A6:F71,6,0)</f>
        <v>#N/A</v>
      </c>
      <c r="L92" s="79"/>
      <c r="M92" s="37"/>
      <c r="N92" s="80"/>
      <c r="O92" s="23"/>
      <c r="P92" s="23"/>
      <c r="Q92" s="78"/>
      <c r="R92" s="23"/>
      <c r="S92" s="23"/>
      <c r="T92" s="81">
        <f t="shared" si="2"/>
        <v>0</v>
      </c>
      <c r="U92" s="80" t="str">
        <f>IF(G92="envio",(NETWORKDAYS(C92,P92,'[1]feriados 2017'!$A$4:$A$16))-1, "n/a")</f>
        <v>n/a</v>
      </c>
      <c r="V92" s="80" t="str">
        <f>IF(G92="retiro",(NETWORKDAYS(C92,R92,'[1]feriados 2017'!$A$4:$A$16))-1, "n/a")</f>
        <v>n/a</v>
      </c>
      <c r="W92" s="80" t="str">
        <f>IF(G92="retiro",(NETWORKDAYS(R92,S92,'[1]feriados 2017'!$A$4:$A$16))-1, "n/a")</f>
        <v>n/a</v>
      </c>
    </row>
    <row r="93" spans="1:27" x14ac:dyDescent="0.25">
      <c r="A93" s="23"/>
      <c r="B93" s="78"/>
      <c r="C93" s="23"/>
      <c r="D93" s="78"/>
      <c r="E93" s="38"/>
      <c r="F93" s="6"/>
      <c r="G93" s="40"/>
      <c r="H93" s="41"/>
      <c r="I93" s="6" t="e">
        <f>VLOOKUP(H93,'Lista Clientes'!A6:F71,2,FALSE)</f>
        <v>#N/A</v>
      </c>
      <c r="J93" s="40" t="e">
        <f>VLOOKUP(H93,'Lista Clientes'!A6:F71,3,FALSE)</f>
        <v>#N/A</v>
      </c>
      <c r="K93" s="79" t="e">
        <f>VLOOKUP(H93,'Lista Clientes'!A6:F71,6,0)</f>
        <v>#N/A</v>
      </c>
      <c r="L93" s="79"/>
      <c r="M93" s="37"/>
      <c r="N93" s="80"/>
      <c r="O93" s="23"/>
      <c r="P93" s="23"/>
      <c r="Q93" s="78"/>
      <c r="R93" s="23"/>
      <c r="S93" s="23"/>
      <c r="T93" s="81">
        <f t="shared" si="2"/>
        <v>0</v>
      </c>
      <c r="U93" s="80" t="str">
        <f>IF(G93="envio",(NETWORKDAYS(C93,P93,'[1]feriados 2017'!$A$4:$A$16))-1, "n/a")</f>
        <v>n/a</v>
      </c>
      <c r="V93" s="80" t="str">
        <f>IF(G93="retiro",(NETWORKDAYS(C93,R93,'[1]feriados 2017'!$A$4:$A$16))-1, "n/a")</f>
        <v>n/a</v>
      </c>
      <c r="W93" s="80" t="str">
        <f>IF(G93="retiro",(NETWORKDAYS(R93,S93,'[1]feriados 2017'!$A$4:$A$16))-1, "n/a")</f>
        <v>n/a</v>
      </c>
    </row>
    <row r="94" spans="1:27" x14ac:dyDescent="0.25">
      <c r="A94" s="23"/>
      <c r="B94" s="78"/>
      <c r="C94" s="23"/>
      <c r="D94" s="78"/>
      <c r="E94" s="38"/>
      <c r="F94" s="6"/>
      <c r="G94" s="40"/>
      <c r="H94" s="41"/>
      <c r="I94" s="6" t="e">
        <f>VLOOKUP(H94,'Lista Clientes'!A6:F71,2,0)</f>
        <v>#N/A</v>
      </c>
      <c r="J94" s="40" t="e">
        <f>VLOOKUP(H94,'Lista Clientes'!A6:F71,3,0)</f>
        <v>#N/A</v>
      </c>
      <c r="K94" s="79" t="e">
        <f>VLOOKUP(H94,'Lista Clientes'!A6:F71,6,0)</f>
        <v>#N/A</v>
      </c>
      <c r="L94" s="96"/>
      <c r="M94" s="37"/>
      <c r="N94" s="109"/>
      <c r="O94" s="23"/>
      <c r="P94" s="23"/>
      <c r="Q94" s="110"/>
      <c r="R94" s="113"/>
      <c r="S94" s="113"/>
      <c r="T94" s="81">
        <f t="shared" si="2"/>
        <v>0</v>
      </c>
      <c r="U94" s="80" t="str">
        <f>IF(G94="envio",(NETWORKDAYS(C94,P94,'[1]feriados 2017'!$A$4:$A$16))-1, "n/a")</f>
        <v>n/a</v>
      </c>
      <c r="V94" s="80" t="str">
        <f>IF(G94="retiro",(NETWORKDAYS(C94,R94,'[1]feriados 2017'!$A$4:$A$16))-1, "n/a")</f>
        <v>n/a</v>
      </c>
      <c r="W94" s="80" t="str">
        <f>IF(G94="retiro",(NETWORKDAYS(R94,S94,'[1]feriados 2017'!$A$4:$A$16))-1, "n/a")</f>
        <v>n/a</v>
      </c>
      <c r="X94" s="64"/>
      <c r="Y94" s="64"/>
    </row>
    <row r="95" spans="1:27" x14ac:dyDescent="0.25">
      <c r="A95" s="23"/>
      <c r="B95" s="78"/>
      <c r="C95" s="23"/>
      <c r="D95" s="78"/>
      <c r="E95" s="38"/>
      <c r="F95" s="6"/>
      <c r="G95" s="40"/>
      <c r="H95" s="41"/>
      <c r="I95" s="6" t="e">
        <f>VLOOKUP(H95,'Lista Clientes'!A8:F73,2,0)</f>
        <v>#N/A</v>
      </c>
      <c r="J95" s="40" t="e">
        <f>VLOOKUP(H95,'Lista Clientes'!A8:F73,3,0)</f>
        <v>#N/A</v>
      </c>
      <c r="K95" s="79" t="e">
        <f>VLOOKUP(H95,'Lista Clientes'!A7:F72,6,0)</f>
        <v>#N/A</v>
      </c>
      <c r="L95" s="106"/>
      <c r="M95" s="37"/>
      <c r="N95" s="80"/>
      <c r="O95" s="23"/>
      <c r="P95" s="23"/>
      <c r="Q95" s="78"/>
      <c r="R95" s="23"/>
      <c r="S95" s="23"/>
      <c r="T95" s="81">
        <f t="shared" si="2"/>
        <v>0</v>
      </c>
      <c r="U95" s="80" t="str">
        <f>IF(G95="envio",(NETWORKDAYS(C95,P95,'[1]feriados 2017'!$A$4:$A$16))-1, "n/a")</f>
        <v>n/a</v>
      </c>
      <c r="V95" s="80" t="str">
        <f>IF(G95="retiro",(NETWORKDAYS(C95,R95,'[1]feriados 2017'!$A$4:$A$16))-1, "n/a")</f>
        <v>n/a</v>
      </c>
      <c r="W95" s="80" t="str">
        <f>IF(G95="retiro",(NETWORKDAYS(R95,S95,'[1]feriados 2017'!$A$4:$A$16))-1, "n/a")</f>
        <v>n/a</v>
      </c>
    </row>
    <row r="96" spans="1:27" x14ac:dyDescent="0.25">
      <c r="A96" s="23"/>
      <c r="B96" s="78"/>
      <c r="C96" s="23"/>
      <c r="D96" s="78"/>
      <c r="E96" s="101"/>
      <c r="F96" s="6"/>
      <c r="G96" s="40"/>
      <c r="H96" s="41"/>
      <c r="I96" s="6" t="e">
        <f>VLOOKUP(H96,'Lista Clientes'!A6:F71,2,0)</f>
        <v>#N/A</v>
      </c>
      <c r="J96" s="40" t="e">
        <f>VLOOKUP(H96,'Lista Clientes'!A6:F71,3,0)</f>
        <v>#N/A</v>
      </c>
      <c r="K96" s="79" t="e">
        <f>VLOOKUP(H96,'Lista Clientes'!A6:F71,6,0)</f>
        <v>#N/A</v>
      </c>
      <c r="L96" s="79"/>
      <c r="M96" s="37"/>
      <c r="N96" s="80"/>
      <c r="O96" s="23"/>
      <c r="P96" s="23"/>
      <c r="Q96" s="78"/>
      <c r="R96" s="95"/>
      <c r="S96" s="23"/>
      <c r="T96" s="81">
        <f t="shared" si="2"/>
        <v>0</v>
      </c>
      <c r="U96" s="80" t="str">
        <f>IF(G96="envio",(NETWORKDAYS(C96,P96,'[1]feriados 2017'!$A$4:$A$16))-1, "n/a")</f>
        <v>n/a</v>
      </c>
      <c r="V96" s="80" t="str">
        <f>IF(G96="retiro",(NETWORKDAYS(C96,R96,'[1]feriados 2017'!$A$4:$A$16))-1, "n/a")</f>
        <v>n/a</v>
      </c>
      <c r="W96" s="80" t="str">
        <f>IF(G96="retiro",(NETWORKDAYS(R96,S96,'[1]feriados 2017'!$A$4:$A$16))-1, "n/a")</f>
        <v>n/a</v>
      </c>
    </row>
    <row r="97" spans="1:23" x14ac:dyDescent="0.25">
      <c r="A97" s="23"/>
      <c r="B97" s="78"/>
      <c r="C97" s="23"/>
      <c r="D97" s="78"/>
      <c r="E97" s="101"/>
      <c r="F97" s="6"/>
      <c r="G97" s="40"/>
      <c r="H97" s="41"/>
      <c r="I97" s="6" t="e">
        <f>VLOOKUP(H97,'Lista Clientes'!A6:F71,2,0)</f>
        <v>#N/A</v>
      </c>
      <c r="J97" s="3" t="e">
        <f>VLOOKUP(H97,'Lista Clientes'!A6:F71,3,0)</f>
        <v>#N/A</v>
      </c>
      <c r="K97" s="2" t="e">
        <f>VLOOKUP(H97,'Lista Clientes'!A6:F71,6,0)</f>
        <v>#N/A</v>
      </c>
      <c r="L97" s="108"/>
      <c r="M97" s="37"/>
      <c r="N97" s="22"/>
      <c r="O97" s="21"/>
      <c r="P97" s="21"/>
      <c r="Q97" s="24"/>
      <c r="R97" s="21"/>
      <c r="S97" s="21"/>
      <c r="T97" s="63">
        <f t="shared" si="2"/>
        <v>0</v>
      </c>
      <c r="U97" s="22" t="str">
        <f>IF(G97="envio",(NETWORKDAYS(C97,P97,'[1]feriados 2017'!$A$4:$A$16))-1, "n/a")</f>
        <v>n/a</v>
      </c>
      <c r="V97" s="22" t="str">
        <f>IF(G97="retiro",(NETWORKDAYS(C97,R97,'[1]feriados 2017'!$A$4:$A$16))-1, "n/a")</f>
        <v>n/a</v>
      </c>
      <c r="W97" s="22" t="str">
        <f>IF(G97="retiro",(NETWORKDAYS(R97,S97,'[1]feriados 2017'!$A$4:$A$16))-1, "n/a")</f>
        <v>n/a</v>
      </c>
    </row>
    <row r="98" spans="1:23" x14ac:dyDescent="0.25">
      <c r="A98" s="23"/>
      <c r="B98" s="78"/>
      <c r="C98" s="23"/>
      <c r="D98" s="78"/>
      <c r="E98" s="101"/>
      <c r="F98" s="6"/>
      <c r="G98" s="40"/>
      <c r="H98" s="41"/>
      <c r="I98" s="6" t="e">
        <f>VLOOKUP(H98,'Lista Clientes'!A6:F71,2,0)</f>
        <v>#N/A</v>
      </c>
      <c r="J98" s="3" t="e">
        <f>VLOOKUP(H98,'Lista Clientes'!A6:F71,3,0)</f>
        <v>#N/A</v>
      </c>
      <c r="K98" s="2" t="e">
        <f>VLOOKUP(H98,'Lista Clientes'!A6:F71,6,0)</f>
        <v>#N/A</v>
      </c>
      <c r="L98" s="105"/>
      <c r="M98" s="37"/>
      <c r="N98" s="22"/>
      <c r="O98" s="21"/>
      <c r="P98" s="21"/>
      <c r="Q98" s="24"/>
      <c r="R98" s="21"/>
      <c r="S98" s="21"/>
      <c r="T98" s="63">
        <f t="shared" si="2"/>
        <v>0</v>
      </c>
      <c r="U98" s="22" t="str">
        <f>IF(G98="envio",(NETWORKDAYS(C98,P98,'[1]feriados 2017'!$A$4:$A$16))-1, "n/a")</f>
        <v>n/a</v>
      </c>
      <c r="V98" s="22" t="str">
        <f>IF(G98="retiro",(NETWORKDAYS(C98,R98,'[1]feriados 2017'!$A$4:$A$16))-1, "n/a")</f>
        <v>n/a</v>
      </c>
      <c r="W98" s="22" t="str">
        <f>IF(G98="retiro",(NETWORKDAYS(R98,S98,'[1]feriados 2017'!$A$4:$A$16))-1, "n/a")</f>
        <v>n/a</v>
      </c>
    </row>
    <row r="99" spans="1:23" x14ac:dyDescent="0.25">
      <c r="A99" s="23"/>
      <c r="B99" s="78"/>
      <c r="C99" s="23"/>
      <c r="D99" s="78"/>
      <c r="E99" s="101"/>
      <c r="F99" s="6"/>
      <c r="G99" s="40"/>
      <c r="H99" s="41"/>
      <c r="I99" s="6" t="e">
        <f>VLOOKUP(H99,'Lista Clientes'!A7:F72,2,0)</f>
        <v>#N/A</v>
      </c>
      <c r="J99" s="3" t="e">
        <f>VLOOKUP(H99,'Lista Clientes'!A7:F72,3,0)</f>
        <v>#N/A</v>
      </c>
      <c r="K99" s="2" t="e">
        <f>VLOOKUP(H99,'Lista Clientes'!A7:F72,6,0)</f>
        <v>#N/A</v>
      </c>
      <c r="L99" s="106"/>
      <c r="M99" s="37"/>
      <c r="N99" s="22"/>
      <c r="O99" s="21"/>
      <c r="P99" s="21"/>
      <c r="Q99" s="24"/>
      <c r="R99" s="21"/>
      <c r="S99" s="21"/>
      <c r="T99" s="63">
        <f t="shared" si="2"/>
        <v>0</v>
      </c>
      <c r="U99" s="22" t="str">
        <f>IF(G99="envio",(NETWORKDAYS(C99,P99,'[1]feriados 2017'!$A$4:$A$16))-1, "n/a")</f>
        <v>n/a</v>
      </c>
      <c r="V99" s="22" t="str">
        <f>IF(G99="retiro",(NETWORKDAYS(C99,R99,'[1]feriados 2017'!$A$4:$A$16))-1, "n/a")</f>
        <v>n/a</v>
      </c>
      <c r="W99" s="22" t="str">
        <f>IF(G99="retiro",(NETWORKDAYS(R99,S99,'[1]feriados 2017'!$A$4:$A$16))-1, "n/a")</f>
        <v>n/a</v>
      </c>
    </row>
    <row r="100" spans="1:23" x14ac:dyDescent="0.25">
      <c r="A100" s="23"/>
      <c r="B100" s="78"/>
      <c r="C100" s="23"/>
      <c r="D100" s="78"/>
      <c r="E100" s="101"/>
      <c r="F100" s="6"/>
      <c r="G100" s="40"/>
      <c r="H100" s="41"/>
      <c r="I100" s="6" t="e">
        <f>VLOOKUP(H100,'Lista Clientes'!A6:F71,2,0)</f>
        <v>#N/A</v>
      </c>
      <c r="J100" s="3" t="e">
        <f>VLOOKUP(H100,'Lista Clientes'!A6:F71,3,0)</f>
        <v>#N/A</v>
      </c>
      <c r="K100" s="2" t="e">
        <f>VLOOKUP(H100,'Lista Clientes'!A6:F71,6,0)</f>
        <v>#N/A</v>
      </c>
      <c r="L100" s="106"/>
      <c r="M100" s="37"/>
      <c r="N100" s="22"/>
      <c r="O100" s="21"/>
      <c r="P100" s="21"/>
      <c r="Q100" s="24"/>
      <c r="R100" s="21"/>
      <c r="S100" s="21"/>
      <c r="T100" s="63">
        <f t="shared" si="2"/>
        <v>0</v>
      </c>
      <c r="U100" s="22" t="str">
        <f>IF(G100="envio",(NETWORKDAYS(C100,P100,'[1]feriados 2017'!$A$4:$A$16))-1, "n/a")</f>
        <v>n/a</v>
      </c>
      <c r="V100" s="22" t="str">
        <f>IF(G100="retiro",(NETWORKDAYS(C100,R100,'[1]feriados 2017'!$A$4:$A$16))-1, "n/a")</f>
        <v>n/a</v>
      </c>
      <c r="W100" s="22" t="str">
        <f>IF(G100="retiro",(NETWORKDAYS(R100,S100,'[1]feriados 2017'!$A$4:$A$16))-1, "n/a")</f>
        <v>n/a</v>
      </c>
    </row>
    <row r="101" spans="1:23" x14ac:dyDescent="0.25">
      <c r="A101" s="23"/>
      <c r="B101" s="78"/>
      <c r="C101" s="23"/>
      <c r="D101" s="78"/>
      <c r="E101" s="45"/>
      <c r="F101" s="6"/>
      <c r="G101" s="40"/>
      <c r="H101" s="32"/>
      <c r="I101" s="6" t="e">
        <f>VLOOKUP(H101,'Lista Clientes'!A7:F72,2,0)</f>
        <v>#N/A</v>
      </c>
      <c r="J101" s="3" t="e">
        <f>VLOOKUP(H101,'Lista Clientes'!A7:F72,3,0)</f>
        <v>#N/A</v>
      </c>
      <c r="K101" s="2" t="e">
        <f>VLOOKUP(H101,'Lista Clientes'!A7:F72,6,0)</f>
        <v>#N/A</v>
      </c>
      <c r="L101" s="106"/>
      <c r="M101" s="37"/>
      <c r="N101" s="22"/>
      <c r="O101" s="21"/>
      <c r="P101" s="21"/>
      <c r="Q101" s="24"/>
      <c r="R101" s="21"/>
      <c r="S101" s="21"/>
      <c r="T101" s="63">
        <f t="shared" si="2"/>
        <v>0</v>
      </c>
      <c r="U101" s="22" t="str">
        <f>IF(G101="envio",(NETWORKDAYS(C101,P101,'[1]feriados 2017'!$A$4:$A$16))-1, "n/a")</f>
        <v>n/a</v>
      </c>
      <c r="V101" s="22" t="str">
        <f>IF(G101="retiro",(NETWORKDAYS(C101,R101,'[1]feriados 2017'!$A$4:$A$16))-1, "n/a")</f>
        <v>n/a</v>
      </c>
      <c r="W101" s="22" t="str">
        <f>IF(G101="retiro",(NETWORKDAYS(R101,S101,'[1]feriados 2017'!$A$4:$A$16))-1, "n/a")</f>
        <v>n/a</v>
      </c>
    </row>
    <row r="102" spans="1:23" x14ac:dyDescent="0.25">
      <c r="A102" s="23"/>
      <c r="B102" s="78"/>
      <c r="C102" s="23"/>
      <c r="D102" s="78"/>
      <c r="E102" s="45"/>
      <c r="F102" s="6"/>
      <c r="G102" s="40"/>
      <c r="H102" s="32"/>
      <c r="I102" s="6" t="e">
        <f>VLOOKUP(H102,'Lista Clientes'!A8:F73,2,0)</f>
        <v>#N/A</v>
      </c>
      <c r="J102" s="3" t="e">
        <f>VLOOKUP(H102,'Lista Clientes'!A8:F73,3,0)</f>
        <v>#N/A</v>
      </c>
      <c r="K102" s="2" t="e">
        <f>VLOOKUP(H102,'Lista Clientes'!A6:F71,6,0)</f>
        <v>#N/A</v>
      </c>
      <c r="L102" s="106"/>
      <c r="M102" s="37"/>
      <c r="N102" s="22"/>
      <c r="O102" s="21"/>
      <c r="P102" s="21"/>
      <c r="Q102" s="24"/>
      <c r="R102" s="21"/>
      <c r="S102" s="21"/>
      <c r="T102" s="63">
        <f t="shared" si="2"/>
        <v>0</v>
      </c>
      <c r="U102" s="22" t="str">
        <f>IF(G102="envio",(NETWORKDAYS(C102,P102,'[1]feriados 2017'!$A$4:$A$16))-1, "n/a")</f>
        <v>n/a</v>
      </c>
      <c r="V102" s="22" t="str">
        <f>IF(G102="retiro",(NETWORKDAYS(C102,R102,'[1]feriados 2017'!$A$4:$A$16))-1, "n/a")</f>
        <v>n/a</v>
      </c>
      <c r="W102" s="22" t="str">
        <f>IF(G102="retiro",(NETWORKDAYS(R102,S102,'[1]feriados 2017'!$A$4:$A$16))-1, "n/a")</f>
        <v>n/a</v>
      </c>
    </row>
    <row r="103" spans="1:23" x14ac:dyDescent="0.25">
      <c r="A103" s="23"/>
      <c r="B103" s="78"/>
      <c r="C103" s="23"/>
      <c r="D103" s="78"/>
      <c r="E103" s="45"/>
      <c r="F103" s="6"/>
      <c r="G103" s="40"/>
      <c r="H103" s="3"/>
      <c r="I103" s="6" t="e">
        <f>VLOOKUP(H103,'Lista Clientes'!A6:F71,2,0)</f>
        <v>#N/A</v>
      </c>
      <c r="J103" s="3" t="e">
        <f>VLOOKUP(H103,'Lista Clientes'!A6:F71,3,0)</f>
        <v>#N/A</v>
      </c>
      <c r="K103" s="2" t="e">
        <f>VLOOKUP(H103,'Lista Clientes'!A6:F71,6,0)</f>
        <v>#N/A</v>
      </c>
      <c r="L103" s="106"/>
      <c r="M103" s="37"/>
      <c r="N103" s="22"/>
      <c r="O103" s="21"/>
      <c r="P103" s="21"/>
      <c r="Q103" s="24"/>
      <c r="R103" s="21"/>
      <c r="S103" s="21"/>
      <c r="T103" s="63">
        <f t="shared" si="2"/>
        <v>0</v>
      </c>
      <c r="U103" s="22" t="str">
        <f>IF(G103="envio",(NETWORKDAYS(C103,P103,'[1]feriados 2017'!$A$4:$A$16))-1, "n/a")</f>
        <v>n/a</v>
      </c>
      <c r="V103" s="22" t="str">
        <f>IF(G103="retiro",(NETWORKDAYS(C103,R103,'[1]feriados 2017'!$A$4:$A$16))-1, "n/a")</f>
        <v>n/a</v>
      </c>
      <c r="W103" s="22" t="str">
        <f>IF(G103="retiro",(NETWORKDAYS(R103,S103,'[1]feriados 2017'!$A$4:$A$16))-1, "n/a")</f>
        <v>n/a</v>
      </c>
    </row>
    <row r="104" spans="1:23" x14ac:dyDescent="0.25">
      <c r="A104" s="23"/>
      <c r="B104" s="78"/>
      <c r="C104" s="23"/>
      <c r="D104" s="78"/>
      <c r="E104" s="45"/>
      <c r="F104" s="6"/>
      <c r="G104" s="40"/>
      <c r="H104" s="3"/>
      <c r="I104" s="6" t="e">
        <f>VLOOKUP(H104,'Lista Clientes'!A7:F72,2,0)</f>
        <v>#N/A</v>
      </c>
      <c r="J104" s="3" t="e">
        <f>VLOOKUP(H104,'Lista Clientes'!A7:F72,3,0)</f>
        <v>#N/A</v>
      </c>
      <c r="K104" s="2" t="e">
        <f>VLOOKUP(H104,'Lista Clientes'!A6:F71,6,0)</f>
        <v>#N/A</v>
      </c>
      <c r="L104" s="106"/>
      <c r="M104" s="37"/>
      <c r="N104" s="22"/>
      <c r="O104" s="21"/>
      <c r="P104" s="21"/>
      <c r="Q104" s="24"/>
      <c r="R104" s="21"/>
      <c r="S104" s="21"/>
      <c r="T104" s="63">
        <f t="shared" si="2"/>
        <v>0</v>
      </c>
      <c r="U104" s="22" t="str">
        <f>IF(G104="envio",(NETWORKDAYS(C104,P104,'[1]feriados 2017'!$A$4:$A$16))-1, "n/a")</f>
        <v>n/a</v>
      </c>
      <c r="V104" s="22" t="str">
        <f>IF(G104="retiro",(NETWORKDAYS(C104,R104,'[1]feriados 2017'!$A$4:$A$16))-1, "n/a")</f>
        <v>n/a</v>
      </c>
      <c r="W104" s="22" t="str">
        <f>IF(G104="retiro",(NETWORKDAYS(R104,S104,'[1]feriados 2017'!$A$4:$A$16))-1, "n/a")</f>
        <v>n/a</v>
      </c>
    </row>
    <row r="105" spans="1:23" x14ac:dyDescent="0.25">
      <c r="A105" s="23"/>
      <c r="B105" s="78"/>
      <c r="C105" s="23"/>
      <c r="D105" s="78"/>
      <c r="E105" s="45"/>
      <c r="F105" s="6"/>
      <c r="G105" s="40"/>
      <c r="H105" s="3"/>
      <c r="I105" s="6" t="e">
        <f>VLOOKUP(H105,'Lista Clientes'!A6:F71,2,0)</f>
        <v>#N/A</v>
      </c>
      <c r="J105" s="3" t="e">
        <f>VLOOKUP(H105,'Lista Clientes'!A6:F71,3,0)</f>
        <v>#N/A</v>
      </c>
      <c r="K105" s="2" t="e">
        <f>VLOOKUP(H105,'Lista Clientes'!A7:F72,6,0)</f>
        <v>#N/A</v>
      </c>
      <c r="L105" s="106"/>
      <c r="M105" s="37"/>
      <c r="N105" s="22"/>
      <c r="O105" s="21"/>
      <c r="P105" s="21"/>
      <c r="Q105" s="24"/>
      <c r="R105" s="21"/>
      <c r="S105" s="21"/>
      <c r="T105" s="63">
        <f t="shared" si="2"/>
        <v>0</v>
      </c>
      <c r="U105" s="22" t="str">
        <f>IF(G105="envio",(NETWORKDAYS(C105,P105,'[1]feriados 2017'!$A$4:$A$16))-1, "n/a")</f>
        <v>n/a</v>
      </c>
      <c r="V105" s="22" t="str">
        <f>IF(G105="retiro",(NETWORKDAYS(C105,R105,'[1]feriados 2017'!$A$4:$A$16))-1, "n/a")</f>
        <v>n/a</v>
      </c>
      <c r="W105" s="22" t="str">
        <f>IF(G105="retiro",(NETWORKDAYS(R105,S105,'[1]feriados 2017'!$A$4:$A$16))-1, "n/a")</f>
        <v>n/a</v>
      </c>
    </row>
    <row r="106" spans="1:23" x14ac:dyDescent="0.25">
      <c r="A106" s="23"/>
      <c r="B106" s="78"/>
      <c r="C106" s="23"/>
      <c r="D106" s="78"/>
      <c r="E106" s="45"/>
      <c r="F106" s="6"/>
      <c r="G106" s="40"/>
      <c r="H106" s="3"/>
      <c r="I106" s="6" t="e">
        <f>VLOOKUP(H106,'Lista Clientes'!A7:F71,2,0)</f>
        <v>#N/A</v>
      </c>
      <c r="J106" s="3" t="e">
        <f>VLOOKUP(H106,'Lista Clientes'!A7:F72,3,0)</f>
        <v>#N/A</v>
      </c>
      <c r="K106" s="2" t="e">
        <f>VLOOKUP(H106,'Lista Clientes'!A6:F71,6,0)</f>
        <v>#N/A</v>
      </c>
      <c r="L106" s="106"/>
      <c r="M106" s="37"/>
      <c r="N106" s="22"/>
      <c r="O106" s="21"/>
      <c r="P106" s="21"/>
      <c r="Q106" s="24"/>
      <c r="R106" s="21"/>
      <c r="S106" s="21"/>
      <c r="T106" s="63">
        <f t="shared" si="2"/>
        <v>0</v>
      </c>
      <c r="U106" s="22" t="str">
        <f>IF(G106="envio",(NETWORKDAYS(C106,P106,'[1]feriados 2017'!$A$4:$A$16))-1, "n/a")</f>
        <v>n/a</v>
      </c>
      <c r="V106" s="22" t="str">
        <f>IF(G106="retiro",(NETWORKDAYS(C106,R106,'[1]feriados 2017'!$A$4:$A$16))-1, "n/a")</f>
        <v>n/a</v>
      </c>
      <c r="W106" s="22" t="str">
        <f>IF(G106="retiro",(NETWORKDAYS(R106,S106,'[1]feriados 2017'!$A$4:$A$16))-1, "n/a")</f>
        <v>n/a</v>
      </c>
    </row>
    <row r="107" spans="1:23" x14ac:dyDescent="0.25">
      <c r="A107" s="21"/>
      <c r="B107" s="24"/>
      <c r="C107" s="21"/>
      <c r="D107" s="24"/>
      <c r="E107" s="45"/>
      <c r="F107" s="6"/>
      <c r="G107" s="104"/>
      <c r="H107" s="3"/>
      <c r="I107" s="6" t="e">
        <f>VLOOKUP(H107,'Lista Clientes'!A8:F72,2,0)</f>
        <v>#N/A</v>
      </c>
      <c r="J107" s="3" t="e">
        <f>VLOOKUP(H107,'Lista Clientes'!A8:F73,3,0)</f>
        <v>#N/A</v>
      </c>
      <c r="K107" s="2" t="e">
        <f>VLOOKUP(H107,'Lista Clientes'!A6:F71,6,0)</f>
        <v>#N/A</v>
      </c>
      <c r="L107" s="106"/>
      <c r="M107" s="55"/>
      <c r="N107" s="22"/>
      <c r="O107" s="21"/>
      <c r="P107" s="21"/>
      <c r="Q107" s="24"/>
      <c r="R107" s="21"/>
      <c r="S107" s="21"/>
      <c r="T107" s="63">
        <f t="shared" si="2"/>
        <v>0</v>
      </c>
      <c r="U107" s="22" t="str">
        <f>IF(G107="envio",(NETWORKDAYS(C107,P107,'[1]feriados 2017'!$A$4:$A$16))-1, "n/a")</f>
        <v>n/a</v>
      </c>
      <c r="V107" s="22" t="str">
        <f>IF(G107="retiro",(NETWORKDAYS(C107,R107,'[1]feriados 2017'!$A$4:$A$16))-1, "n/a")</f>
        <v>n/a</v>
      </c>
      <c r="W107" s="22" t="str">
        <f>IF(G107="retiro",(NETWORKDAYS(R107,S107,'[1]feriados 2017'!$A$4:$A$16))-1, "n/a")</f>
        <v>n/a</v>
      </c>
    </row>
    <row r="108" spans="1:23" x14ac:dyDescent="0.25">
      <c r="A108" s="21"/>
      <c r="B108" s="24"/>
      <c r="C108" s="21"/>
      <c r="D108" s="24"/>
      <c r="E108" s="45"/>
      <c r="F108" s="6"/>
      <c r="G108" s="104"/>
      <c r="H108" s="41"/>
      <c r="I108" s="6" t="e">
        <f>VLOOKUP(H108,'Lista Clientes'!A6:F71,2,0)</f>
        <v>#N/A</v>
      </c>
      <c r="J108" s="3" t="e">
        <f>VLOOKUP(H108,'Lista Clientes'!A6:F71,3,0)</f>
        <v>#N/A</v>
      </c>
      <c r="K108" s="2" t="e">
        <f>VLOOKUP(H108,'Lista Clientes'!A5:F70,6,0)</f>
        <v>#N/A</v>
      </c>
      <c r="L108" s="106"/>
      <c r="M108" s="55"/>
      <c r="N108" s="22"/>
      <c r="O108" s="21"/>
      <c r="P108" s="21"/>
      <c r="Q108" s="24"/>
      <c r="R108" s="24"/>
      <c r="S108" s="21"/>
      <c r="T108" s="63">
        <f>24*(D108-B108)</f>
        <v>0</v>
      </c>
      <c r="U108" s="22" t="str">
        <f>IF(G108="envio",(NETWORKDAYS(C108,P108,'[1]feriados 2017'!$A$4:$A$16))-1, "n/a")</f>
        <v>n/a</v>
      </c>
      <c r="V108" s="22" t="str">
        <f>IF(G108="retiro",(NETWORKDAYS(C108,R108,'[1]feriados 2017'!$A$4:$A$16))-1, "n/a")</f>
        <v>n/a</v>
      </c>
      <c r="W108" s="22" t="str">
        <f>IF(G108="retiro",(NETWORKDAYS(R108,S108,'[1]feriados 2017'!$A$4:$A$16))-1, "n/a")</f>
        <v>n/a</v>
      </c>
    </row>
    <row r="109" spans="1:23" x14ac:dyDescent="0.25">
      <c r="A109" s="21"/>
      <c r="B109" s="24"/>
      <c r="C109" s="21"/>
      <c r="D109" s="24"/>
      <c r="E109" s="45"/>
      <c r="F109" s="6"/>
      <c r="G109" s="104"/>
      <c r="H109" s="41"/>
      <c r="I109" s="6" t="e">
        <f>VLOOKUP(H109,'Lista Clientes'!A6:F71,2,0)</f>
        <v>#N/A</v>
      </c>
      <c r="J109" s="3" t="e">
        <f>VLOOKUP(H109,'Lista Clientes'!A6:F71,3,0)</f>
        <v>#N/A</v>
      </c>
      <c r="K109" s="2" t="e">
        <f>VLOOKUP(H109,'Lista Clientes'!A6:F71,6,0)</f>
        <v>#N/A</v>
      </c>
      <c r="L109" s="106"/>
      <c r="M109" s="55"/>
      <c r="N109" s="22"/>
      <c r="O109" s="21"/>
      <c r="P109" s="21"/>
      <c r="Q109" s="24"/>
      <c r="R109" s="24"/>
      <c r="S109" s="21"/>
      <c r="T109" s="63">
        <f t="shared" si="2"/>
        <v>0</v>
      </c>
      <c r="U109" s="22" t="str">
        <f>IF(G109="envio",(NETWORKDAYS(C109,P109,'[1]feriados 2017'!$A$4:$A$16))-1, "n/a")</f>
        <v>n/a</v>
      </c>
      <c r="V109" s="22" t="str">
        <f>IF(G109="retiro",(NETWORKDAYS(C109,R109,'[1]feriados 2017'!$A$4:$A$16))-1, "n/a")</f>
        <v>n/a</v>
      </c>
      <c r="W109" s="22" t="str">
        <f>IF(G109="retiro",(NETWORKDAYS(R109,S109,'[1]feriados 2017'!$A$4:$A$16))-1, "n/a")</f>
        <v>n/a</v>
      </c>
    </row>
    <row r="110" spans="1:23" x14ac:dyDescent="0.25">
      <c r="A110" s="21"/>
      <c r="B110" s="24"/>
      <c r="C110" s="21"/>
      <c r="D110" s="24"/>
      <c r="E110" s="45"/>
      <c r="F110" s="6"/>
      <c r="G110" s="104"/>
      <c r="H110" s="41"/>
      <c r="I110" s="6" t="e">
        <f>VLOOKUP(H110,'Lista Clientes'!A7:F72,2,0)</f>
        <v>#N/A</v>
      </c>
      <c r="J110" s="3" t="e">
        <f>VLOOKUP(H110,'Lista Clientes'!A7:F72,3,0)</f>
        <v>#N/A</v>
      </c>
      <c r="K110" s="2" t="e">
        <f>VLOOKUP(H110,'Lista Clientes'!A6:F71,6,0)</f>
        <v>#N/A</v>
      </c>
      <c r="L110" s="106"/>
      <c r="M110" s="55"/>
      <c r="N110" s="22"/>
      <c r="O110" s="21"/>
      <c r="P110" s="21"/>
      <c r="Q110" s="24"/>
      <c r="R110" s="24"/>
      <c r="S110" s="21"/>
      <c r="T110" s="63">
        <f t="shared" si="2"/>
        <v>0</v>
      </c>
      <c r="U110" s="22" t="str">
        <f>IF(G110="envio",(NETWORKDAYS(C110,P110,'[1]feriados 2017'!$A$4:$A$16))-1, "n/a")</f>
        <v>n/a</v>
      </c>
      <c r="V110" s="22" t="str">
        <f>IF(G110="retiro",(NETWORKDAYS(C110,R110,'[1]feriados 2017'!$A$4:$A$16))-1, "n/a")</f>
        <v>n/a</v>
      </c>
      <c r="W110" s="22" t="str">
        <f>IF(G110="retiro",(NETWORKDAYS(R110,S110,'[1]feriados 2017'!$A$4:$A$16))-1, "n/a")</f>
        <v>n/a</v>
      </c>
    </row>
    <row r="111" spans="1:23" x14ac:dyDescent="0.25">
      <c r="A111" s="21"/>
      <c r="B111" s="24"/>
      <c r="C111" s="21"/>
      <c r="D111" s="24"/>
      <c r="E111" s="45"/>
      <c r="F111" s="6"/>
      <c r="G111" s="104"/>
      <c r="H111" s="32"/>
      <c r="I111" s="6" t="e">
        <f>VLOOKUP(H111,'Lista Clientes'!A6:F71,2,0)</f>
        <v>#N/A</v>
      </c>
      <c r="J111" s="3" t="e">
        <f>VLOOKUP(H111,'Lista Clientes'!A6:F71,3,0)</f>
        <v>#N/A</v>
      </c>
      <c r="K111" s="2" t="e">
        <f>VLOOKUP(H111,'Lista Clientes'!A6:F71,6,0)</f>
        <v>#N/A</v>
      </c>
      <c r="L111" s="106"/>
      <c r="M111" s="55"/>
      <c r="N111" s="22"/>
      <c r="O111" s="21"/>
      <c r="P111" s="21"/>
      <c r="Q111" s="24"/>
      <c r="R111" s="24"/>
      <c r="S111" s="21"/>
      <c r="T111" s="63">
        <f t="shared" si="2"/>
        <v>0</v>
      </c>
      <c r="U111" s="22" t="str">
        <f>IF(G111="envio",(NETWORKDAYS(C111,P111,'[1]feriados 2017'!$A$4:$A$16))-1, "n/a")</f>
        <v>n/a</v>
      </c>
      <c r="V111" s="22" t="str">
        <f>IF(G111="retiro",(NETWORKDAYS(C111,R111,'[1]feriados 2017'!$A$4:$A$16))-1, "n/a")</f>
        <v>n/a</v>
      </c>
      <c r="W111" s="22" t="str">
        <f>IF(G111="retiro",(NETWORKDAYS(R111,S111,'[1]feriados 2017'!$A$4:$A$16))-1, "n/a")</f>
        <v>n/a</v>
      </c>
    </row>
    <row r="112" spans="1:23" x14ac:dyDescent="0.25">
      <c r="A112" s="21"/>
      <c r="B112" s="24"/>
      <c r="C112" s="21"/>
      <c r="D112" s="24"/>
      <c r="E112" s="45"/>
      <c r="F112" s="6"/>
      <c r="G112" s="104"/>
      <c r="H112" s="32"/>
      <c r="I112" s="6" t="e">
        <f>VLOOKUP(H112,'Lista Clientes'!A7:F72,2,0)</f>
        <v>#N/A</v>
      </c>
      <c r="J112" s="3" t="e">
        <f>VLOOKUP(H112,'Lista Clientes'!A7:F72,3,0)</f>
        <v>#N/A</v>
      </c>
      <c r="K112" s="2" t="e">
        <f>VLOOKUP(H112,'Lista Clientes'!A6:F71,6,0)</f>
        <v>#N/A</v>
      </c>
      <c r="L112" s="106"/>
      <c r="M112" s="55"/>
      <c r="N112" s="22"/>
      <c r="O112" s="21"/>
      <c r="P112" s="21"/>
      <c r="Q112" s="24"/>
      <c r="R112" s="24"/>
      <c r="S112" s="21"/>
      <c r="T112" s="63">
        <f t="shared" si="2"/>
        <v>0</v>
      </c>
      <c r="U112" s="22" t="str">
        <f>IF(G112="envio",(NETWORKDAYS(C112,P112,'[1]feriados 2017'!$A$4:$A$16))-1, "n/a")</f>
        <v>n/a</v>
      </c>
      <c r="V112" s="22" t="str">
        <f>IF(G112="retiro",(NETWORKDAYS(C112,R112,'[1]feriados 2017'!$A$4:$A$16))-1, "n/a")</f>
        <v>n/a</v>
      </c>
      <c r="W112" s="22" t="str">
        <f>IF(G112="retiro",(NETWORKDAYS(R112,S112,'[1]feriados 2017'!$A$4:$A$16))-1, "n/a")</f>
        <v>n/a</v>
      </c>
    </row>
    <row r="113" spans="1:23" x14ac:dyDescent="0.25">
      <c r="A113" s="21"/>
      <c r="B113" s="24"/>
      <c r="C113" s="21"/>
      <c r="D113" s="24"/>
      <c r="E113" s="45"/>
      <c r="F113" s="6"/>
      <c r="G113" s="104"/>
      <c r="H113" s="32"/>
      <c r="I113" s="6" t="e">
        <f>VLOOKUP(H113,'Lista Clientes'!A8:F73,2,0)</f>
        <v>#N/A</v>
      </c>
      <c r="J113" s="3" t="e">
        <f>VLOOKUP(H113,'Lista Clientes'!A8:F73,3,0)</f>
        <v>#N/A</v>
      </c>
      <c r="K113" s="2" t="e">
        <f>VLOOKUP(H113,'Lista Clientes'!A6:F71,6,0)</f>
        <v>#N/A</v>
      </c>
      <c r="L113" s="106"/>
      <c r="M113" s="55"/>
      <c r="N113" s="22"/>
      <c r="O113" s="21"/>
      <c r="P113" s="21"/>
      <c r="Q113" s="24"/>
      <c r="R113" s="24"/>
      <c r="S113" s="21"/>
      <c r="T113" s="63">
        <f t="shared" si="2"/>
        <v>0</v>
      </c>
      <c r="U113" s="22" t="str">
        <f>IF(G113="envio",(NETWORKDAYS(C113,P113,'[1]feriados 2017'!$A$4:$A$16))-1, "n/a")</f>
        <v>n/a</v>
      </c>
      <c r="V113" s="22" t="str">
        <f>IF(G113="retiro",(NETWORKDAYS(C113,R113,'[1]feriados 2017'!$A$4:$A$16))-1, "n/a")</f>
        <v>n/a</v>
      </c>
      <c r="W113" s="22" t="str">
        <f>IF(G113="retiro",(NETWORKDAYS(R113,S113,'[1]feriados 2017'!$A$4:$A$16))-1, "n/a")</f>
        <v>n/a</v>
      </c>
    </row>
    <row r="114" spans="1:23" x14ac:dyDescent="0.25">
      <c r="A114" s="21"/>
      <c r="B114" s="24"/>
      <c r="C114" s="21"/>
      <c r="D114" s="24"/>
      <c r="E114" s="45"/>
      <c r="F114" s="6"/>
      <c r="G114" s="104"/>
      <c r="H114" s="3"/>
      <c r="I114" s="6" t="e">
        <f>VLOOKUP(H114,'Lista Clientes'!A6:F71,2,0)</f>
        <v>#N/A</v>
      </c>
      <c r="J114" s="3" t="e">
        <f>VLOOKUP(H114,'Lista Clientes'!A6:F71,3,0)</f>
        <v>#N/A</v>
      </c>
      <c r="K114" s="2" t="e">
        <f>VLOOKUP(H114,'Lista Clientes'!A7:F72,6,0)</f>
        <v>#N/A</v>
      </c>
      <c r="L114" s="106"/>
      <c r="M114" s="55"/>
      <c r="N114" s="22"/>
      <c r="O114" s="21"/>
      <c r="P114" s="21"/>
      <c r="Q114" s="24"/>
      <c r="R114" s="24"/>
      <c r="S114" s="21"/>
      <c r="T114" s="63">
        <f t="shared" si="2"/>
        <v>0</v>
      </c>
      <c r="U114" s="22" t="str">
        <f>IF(G114="envio",(NETWORKDAYS(C114,P114,'[1]feriados 2017'!$A$4:$A$16))-1, "n/a")</f>
        <v>n/a</v>
      </c>
      <c r="V114" s="22" t="str">
        <f>IF(G114="retiro",(NETWORKDAYS(C114,R114,'[1]feriados 2017'!$A$4:$A$16))-1, "n/a")</f>
        <v>n/a</v>
      </c>
      <c r="W114" s="22" t="str">
        <f>IF(G114="retiro",(NETWORKDAYS(R114,S114,'[1]feriados 2017'!$A$4:$A$16))-1, "n/a")</f>
        <v>n/a</v>
      </c>
    </row>
    <row r="115" spans="1:23" x14ac:dyDescent="0.25">
      <c r="A115" s="21"/>
      <c r="B115" s="24"/>
      <c r="C115" s="21"/>
      <c r="D115" s="24"/>
      <c r="E115" s="45"/>
      <c r="F115" s="6"/>
      <c r="G115" s="104"/>
      <c r="H115" s="3"/>
      <c r="I115" s="6" t="e">
        <f>VLOOKUP(H115,'Lista Clientes'!A6:F71,2,0)</f>
        <v>#N/A</v>
      </c>
      <c r="J115" s="3" t="e">
        <f>VLOOKUP(H115,'Lista Clientes'!A6:F71,3,0)</f>
        <v>#N/A</v>
      </c>
      <c r="K115" s="2" t="e">
        <f>VLOOKUP(H115,'Lista Clientes'!A6:F71,6,0)</f>
        <v>#N/A</v>
      </c>
      <c r="L115" s="106"/>
      <c r="M115" s="55"/>
      <c r="N115" s="22"/>
      <c r="O115" s="21"/>
      <c r="P115" s="21"/>
      <c r="Q115" s="24"/>
      <c r="R115" s="24"/>
      <c r="S115" s="21"/>
      <c r="T115" s="63">
        <f t="shared" si="2"/>
        <v>0</v>
      </c>
      <c r="U115" s="22" t="str">
        <f>IF(G115="envio",(NETWORKDAYS(C115,P115,'[1]feriados 2017'!$A$4:$A$16))-1, "n/a")</f>
        <v>n/a</v>
      </c>
      <c r="V115" s="22" t="str">
        <f>IF(G115="retiro",(NETWORKDAYS(C115,R115,'[1]feriados 2017'!$A$4:$A$16))-1, "n/a")</f>
        <v>n/a</v>
      </c>
      <c r="W115" s="22" t="str">
        <f>IF(G115="retiro",(NETWORKDAYS(R115,S115,'[1]feriados 2017'!$A$4:$A$16))-1, "n/a")</f>
        <v>n/a</v>
      </c>
    </row>
    <row r="116" spans="1:23" x14ac:dyDescent="0.25">
      <c r="A116" s="21"/>
      <c r="B116" s="24"/>
      <c r="C116" s="21"/>
      <c r="D116" s="24"/>
      <c r="E116" s="45"/>
      <c r="F116" s="6"/>
      <c r="G116" s="104"/>
      <c r="H116" s="41"/>
      <c r="I116" s="6" t="e">
        <f>VLOOKUP(H116,'Lista Clientes'!A6:F71,2,0)</f>
        <v>#N/A</v>
      </c>
      <c r="J116" s="3" t="e">
        <f>VLOOKUP(H116,'Lista Clientes'!A6:F71,3,0)</f>
        <v>#N/A</v>
      </c>
      <c r="K116" s="2" t="e">
        <f>VLOOKUP(H116,'Lista Clientes'!A6:F71,6,0)</f>
        <v>#N/A</v>
      </c>
      <c r="L116" s="106"/>
      <c r="M116" s="55"/>
      <c r="N116" s="22"/>
      <c r="O116" s="21"/>
      <c r="P116" s="21"/>
      <c r="Q116" s="24"/>
      <c r="R116" s="24"/>
      <c r="S116" s="21"/>
      <c r="T116" s="63">
        <f t="shared" si="2"/>
        <v>0</v>
      </c>
      <c r="U116" s="22" t="str">
        <f>IF(G116="envio",(NETWORKDAYS(C116,P116,'[1]feriados 2017'!$A$4:$A$16))-1, "n/a")</f>
        <v>n/a</v>
      </c>
      <c r="V116" s="22" t="str">
        <f>IF(G116="retiro",(NETWORKDAYS(C116,R116,'[1]feriados 2017'!$A$4:$A$16))-1, "n/a")</f>
        <v>n/a</v>
      </c>
      <c r="W116" s="22" t="str">
        <f>IF(G116="retiro",(NETWORKDAYS(R116,S116,'[1]feriados 2017'!$A$4:$A$16))-1, "n/a")</f>
        <v>n/a</v>
      </c>
    </row>
    <row r="117" spans="1:23" x14ac:dyDescent="0.25">
      <c r="A117" s="21"/>
      <c r="B117" s="24"/>
      <c r="C117" s="21"/>
      <c r="D117" s="24"/>
      <c r="E117" s="45"/>
      <c r="F117" s="6"/>
      <c r="G117" s="104"/>
      <c r="H117" s="41"/>
      <c r="I117" s="6" t="e">
        <f>VLOOKUP(H117,'Lista Clientes'!A7:F72,2,0)</f>
        <v>#N/A</v>
      </c>
      <c r="J117" s="3" t="e">
        <f>VLOOKUP(H117,'Lista Clientes'!A7:F72,3,0)</f>
        <v>#N/A</v>
      </c>
      <c r="K117" s="2" t="e">
        <f>VLOOKUP(H117,'Lista Clientes'!A7:F72,6,0)</f>
        <v>#N/A</v>
      </c>
      <c r="L117" s="106"/>
      <c r="M117" s="55"/>
      <c r="N117" s="22"/>
      <c r="O117" s="21"/>
      <c r="P117" s="21"/>
      <c r="Q117" s="24"/>
      <c r="R117" s="24"/>
      <c r="S117" s="21"/>
      <c r="T117" s="63">
        <f t="shared" si="2"/>
        <v>0</v>
      </c>
      <c r="U117" s="22" t="str">
        <f>IF(G117="envio",(NETWORKDAYS(C117,P117,'[1]feriados 2017'!$A$4:$A$16))-1, "n/a")</f>
        <v>n/a</v>
      </c>
      <c r="V117" s="22" t="str">
        <f>IF(G117="retiro",(NETWORKDAYS(C117,R117,'[1]feriados 2017'!$A$4:$A$16))-1, "n/a")</f>
        <v>n/a</v>
      </c>
      <c r="W117" s="22" t="str">
        <f>IF(G117="retiro",(NETWORKDAYS(R117,S117,'[1]feriados 2017'!$A$4:$A$16))-1, "n/a")</f>
        <v>n/a</v>
      </c>
    </row>
    <row r="118" spans="1:23" x14ac:dyDescent="0.25">
      <c r="A118" s="21"/>
      <c r="B118" s="24"/>
      <c r="C118" s="21"/>
      <c r="D118" s="24"/>
      <c r="E118" s="45"/>
      <c r="F118" s="6"/>
      <c r="G118" s="104"/>
      <c r="H118" s="41"/>
      <c r="I118" s="6" t="e">
        <f>VLOOKUP(H118,'Lista Clientes'!A8:F73,2,0)</f>
        <v>#N/A</v>
      </c>
      <c r="J118" s="3" t="e">
        <f>VLOOKUP(H118,'Lista Clientes'!A8:F73,3,0)</f>
        <v>#N/A</v>
      </c>
      <c r="K118" s="2" t="e">
        <f>VLOOKUP(H118,'Lista Clientes'!A8:F73,6,0)</f>
        <v>#N/A</v>
      </c>
      <c r="L118" s="106"/>
      <c r="M118" s="55"/>
      <c r="N118" s="22"/>
      <c r="O118" s="21"/>
      <c r="P118" s="21"/>
      <c r="Q118" s="24"/>
      <c r="R118" s="24"/>
      <c r="S118" s="21"/>
      <c r="T118" s="63">
        <f t="shared" si="2"/>
        <v>0</v>
      </c>
      <c r="U118" s="22" t="str">
        <f>IF(G118="envio",(NETWORKDAYS(C118,P118,'[1]feriados 2017'!$A$4:$A$16))-1, "n/a")</f>
        <v>n/a</v>
      </c>
      <c r="V118" s="22" t="str">
        <f>IF(G118="retiro",(NETWORKDAYS(C118,R118,'[1]feriados 2017'!$A$4:$A$16))-1, "n/a")</f>
        <v>n/a</v>
      </c>
      <c r="W118" s="22" t="str">
        <f>IF(G118="retiro",(NETWORKDAYS(R118,S118,'[1]feriados 2017'!$A$4:$A$16))-1, "n/a")</f>
        <v>n/a</v>
      </c>
    </row>
    <row r="119" spans="1:23" x14ac:dyDescent="0.25">
      <c r="A119" s="21"/>
      <c r="B119" s="24"/>
      <c r="C119" s="21"/>
      <c r="D119" s="24"/>
      <c r="E119" s="45"/>
      <c r="F119" s="6"/>
      <c r="G119" s="104"/>
      <c r="H119" s="41"/>
      <c r="I119" s="6" t="e">
        <f>VLOOKUP(H119,'Lista Clientes'!A6:F71,2,0)</f>
        <v>#N/A</v>
      </c>
      <c r="J119" s="3" t="e">
        <f>VLOOKUP(H119,'Lista Clientes'!A6:F71,3,0)</f>
        <v>#N/A</v>
      </c>
      <c r="K119" s="2" t="e">
        <f>VLOOKUP(H119,'Lista Clientes'!A6:F71,6,0)</f>
        <v>#N/A</v>
      </c>
      <c r="L119" s="106"/>
      <c r="M119" s="55"/>
      <c r="N119" s="22"/>
      <c r="O119" s="21"/>
      <c r="P119" s="21"/>
      <c r="Q119" s="24"/>
      <c r="R119" s="24"/>
      <c r="S119" s="21"/>
      <c r="T119" s="63">
        <f t="shared" si="2"/>
        <v>0</v>
      </c>
      <c r="U119" s="22" t="str">
        <f>IF(G119="envio",(NETWORKDAYS(C119,P119,'[1]feriados 2017'!$A$4:$A$16))-1, "n/a")</f>
        <v>n/a</v>
      </c>
      <c r="V119" s="22" t="str">
        <f>IF(G119="retiro",(NETWORKDAYS(C119,R119,'[1]feriados 2017'!$A$4:$A$16))-1, "n/a")</f>
        <v>n/a</v>
      </c>
      <c r="W119" s="22" t="str">
        <f>IF(G119="retiro",(NETWORKDAYS(R119,S119,'[1]feriados 2017'!$A$4:$A$16))-1, "n/a")</f>
        <v>n/a</v>
      </c>
    </row>
    <row r="120" spans="1:23" x14ac:dyDescent="0.25">
      <c r="A120" s="21"/>
      <c r="B120" s="24"/>
      <c r="C120" s="21"/>
      <c r="D120" s="24"/>
      <c r="E120" s="33"/>
      <c r="F120" s="6"/>
      <c r="G120" s="104"/>
      <c r="H120" s="41"/>
      <c r="I120" s="6" t="e">
        <f>VLOOKUP(H120,'Lista Clientes'!A7:F72,2,0)</f>
        <v>#N/A</v>
      </c>
      <c r="J120" s="3" t="e">
        <f>VLOOKUP(H120,'Lista Clientes'!A7:F72,3,0)</f>
        <v>#N/A</v>
      </c>
      <c r="K120" s="2" t="e">
        <f>VLOOKUP(H120,'Lista Clientes'!A7:F72,6,0)</f>
        <v>#N/A</v>
      </c>
      <c r="L120" s="106"/>
      <c r="M120" s="55"/>
      <c r="N120" s="22"/>
      <c r="O120" s="21"/>
      <c r="P120" s="21"/>
      <c r="Q120" s="24"/>
      <c r="R120" s="24"/>
      <c r="S120" s="21"/>
      <c r="T120" s="63">
        <f t="shared" si="2"/>
        <v>0</v>
      </c>
      <c r="U120" s="22" t="str">
        <f>IF(G120="envio",(NETWORKDAYS(C120,P120,'[1]feriados 2017'!$A$4:$A$16))-1, "n/a")</f>
        <v>n/a</v>
      </c>
      <c r="V120" s="22" t="str">
        <f>IF(G120="retiro",(NETWORKDAYS(C120,R120,'[1]feriados 2017'!$A$4:$A$16))-1, "n/a")</f>
        <v>n/a</v>
      </c>
      <c r="W120" s="22" t="str">
        <f>IF(G120="retiro",(NETWORKDAYS(R120,S120,'[1]feriados 2017'!$A$4:$A$16))-1, "n/a")</f>
        <v>n/a</v>
      </c>
    </row>
    <row r="121" spans="1:23" x14ac:dyDescent="0.25">
      <c r="A121" s="21"/>
      <c r="B121" s="24"/>
      <c r="C121" s="21"/>
      <c r="D121" s="24"/>
      <c r="E121" s="33"/>
      <c r="F121" s="6"/>
      <c r="G121" s="104"/>
      <c r="H121" s="41"/>
      <c r="I121" s="6" t="e">
        <f>VLOOKUP(H121,'Lista Clientes'!A7:F72,2,0)</f>
        <v>#N/A</v>
      </c>
      <c r="J121" s="3" t="e">
        <f>VLOOKUP(H121,'Lista Clientes'!A7:F72,3,0)</f>
        <v>#N/A</v>
      </c>
      <c r="K121" s="2" t="e">
        <f>VLOOKUP(H121,'Lista Clientes'!A7:F72,6,0)</f>
        <v>#N/A</v>
      </c>
      <c r="L121" s="106"/>
      <c r="M121" s="55"/>
      <c r="N121" s="22"/>
      <c r="O121" s="21"/>
      <c r="P121" s="21"/>
      <c r="Q121" s="24"/>
      <c r="R121" s="24"/>
      <c r="S121" s="21"/>
      <c r="T121" s="63">
        <f t="shared" si="2"/>
        <v>0</v>
      </c>
      <c r="U121" s="22" t="str">
        <f>IF(G121="envio",(NETWORKDAYS(C121,P121,'[1]feriados 2017'!$A$4:$A$16))-1, "n/a")</f>
        <v>n/a</v>
      </c>
      <c r="V121" s="22" t="str">
        <f>IF(G121="retiro",(NETWORKDAYS(C121,R121,'[1]feriados 2017'!$A$4:$A$16))-1, "n/a")</f>
        <v>n/a</v>
      </c>
      <c r="W121" s="22" t="str">
        <f>IF(G121="retiro",(NETWORKDAYS(R121,S121,'[1]feriados 2017'!$A$4:$A$16))-1, "n/a")</f>
        <v>n/a</v>
      </c>
    </row>
    <row r="122" spans="1:23" x14ac:dyDescent="0.25">
      <c r="A122" s="21"/>
      <c r="B122" s="24"/>
      <c r="C122" s="21"/>
      <c r="D122" s="24"/>
      <c r="E122" s="33"/>
      <c r="F122" s="6"/>
      <c r="G122" s="104"/>
      <c r="H122" s="41"/>
      <c r="I122" s="6" t="e">
        <f>VLOOKUP(H122,'Lista Clientes'!A8:F73,2,0)</f>
        <v>#N/A</v>
      </c>
      <c r="J122" s="3" t="e">
        <f>VLOOKUP(H122,'Lista Clientes'!A8:F73,3,0)</f>
        <v>#N/A</v>
      </c>
      <c r="K122" s="2" t="e">
        <f>VLOOKUP(H122,'Lista Clientes'!A8:F73,6,0)</f>
        <v>#N/A</v>
      </c>
      <c r="L122" s="106"/>
      <c r="M122" s="55"/>
      <c r="N122" s="22"/>
      <c r="O122" s="21"/>
      <c r="P122" s="21"/>
      <c r="Q122" s="24"/>
      <c r="R122" s="24"/>
      <c r="S122" s="21"/>
      <c r="T122" s="63">
        <f t="shared" si="2"/>
        <v>0</v>
      </c>
      <c r="U122" s="22" t="str">
        <f>IF(G122="envio",(NETWORKDAYS(C122,P122,'[1]feriados 2017'!$A$4:$A$16))-1, "n/a")</f>
        <v>n/a</v>
      </c>
      <c r="V122" s="22" t="str">
        <f>IF(G122="retiro",(NETWORKDAYS(C122,R122,'[1]feriados 2017'!$A$4:$A$16))-1, "n/a")</f>
        <v>n/a</v>
      </c>
      <c r="W122" s="22" t="str">
        <f>IF(G122="retiro",(NETWORKDAYS(R122,S122,'[1]feriados 2017'!$A$4:$A$16))-1, "n/a")</f>
        <v>n/a</v>
      </c>
    </row>
    <row r="123" spans="1:23" ht="15" customHeight="1" x14ac:dyDescent="0.25">
      <c r="A123" s="21"/>
      <c r="B123" s="24"/>
      <c r="C123" s="21"/>
      <c r="D123" s="24"/>
      <c r="E123" s="33"/>
      <c r="F123" s="6"/>
      <c r="G123" s="104"/>
      <c r="H123" s="3"/>
      <c r="I123" s="6" t="e">
        <f>VLOOKUP(H123,'Lista Clientes'!A6:F71,2,0)</f>
        <v>#N/A</v>
      </c>
      <c r="J123" s="3" t="e">
        <f>VLOOKUP(H123,'Lista Clientes'!A6:F71,3,0)</f>
        <v>#N/A</v>
      </c>
      <c r="K123" s="2" t="e">
        <f>VLOOKUP(H123,'Lista Clientes'!A9:F74,6,0)</f>
        <v>#N/A</v>
      </c>
      <c r="L123" s="106"/>
      <c r="M123" s="55"/>
      <c r="N123" s="22"/>
      <c r="O123" s="21"/>
      <c r="P123" s="21"/>
      <c r="Q123" s="24"/>
      <c r="R123" s="24"/>
      <c r="S123" s="21"/>
      <c r="T123" s="63">
        <f t="shared" si="2"/>
        <v>0</v>
      </c>
      <c r="U123" s="22" t="str">
        <f>IF(G123="envio",(NETWORKDAYS(C123,P123,'[1]feriados 2017'!$A$4:$A$16))-1, "n/a")</f>
        <v>n/a</v>
      </c>
      <c r="V123" s="22" t="str">
        <f>IF(G123="retiro",(NETWORKDAYS(C123,R123,'[1]feriados 2017'!$A$4:$A$16))-1, "n/a")</f>
        <v>n/a</v>
      </c>
      <c r="W123" s="22" t="str">
        <f>IF(G123="retiro",(NETWORKDAYS(R123,S123,'[1]feriados 2017'!$A$4:$A$16))-1, "n/a")</f>
        <v>n/a</v>
      </c>
    </row>
    <row r="124" spans="1:23" x14ac:dyDescent="0.25">
      <c r="A124" s="21"/>
      <c r="B124" s="24"/>
      <c r="C124" s="21"/>
      <c r="D124" s="24"/>
      <c r="E124" s="33"/>
      <c r="F124" s="6"/>
      <c r="G124" s="104"/>
      <c r="H124" s="3"/>
      <c r="I124" s="6" t="e">
        <f>VLOOKUP(H124,'Lista Clientes'!A7:F72,2,0)</f>
        <v>#N/A</v>
      </c>
      <c r="J124" s="3" t="e">
        <f>VLOOKUP(H124,'Lista Clientes'!A7:F72,3,0)</f>
        <v>#N/A</v>
      </c>
      <c r="K124" s="2" t="e">
        <f>VLOOKUP(H124,'Lista Clientes'!A10:F75,6,0)</f>
        <v>#N/A</v>
      </c>
      <c r="L124" s="106"/>
      <c r="M124" s="55"/>
      <c r="N124" s="22"/>
      <c r="O124" s="21"/>
      <c r="P124" s="21"/>
      <c r="Q124" s="24"/>
      <c r="R124" s="24"/>
      <c r="S124" s="21"/>
      <c r="T124" s="63">
        <f t="shared" si="2"/>
        <v>0</v>
      </c>
      <c r="U124" s="22" t="str">
        <f>IF(G124="envio",(NETWORKDAYS(C124,P124,'[1]feriados 2017'!$A$4:$A$16))-1, "n/a")</f>
        <v>n/a</v>
      </c>
      <c r="V124" s="22" t="str">
        <f>IF(G124="retiro",(NETWORKDAYS(C124,R124,'[1]feriados 2017'!$A$4:$A$16))-1, "n/a")</f>
        <v>n/a</v>
      </c>
      <c r="W124" s="22" t="str">
        <f>IF(G124="retiro",(NETWORKDAYS(R124,S124,'[1]feriados 2017'!$A$4:$A$16))-1, "n/a")</f>
        <v>n/a</v>
      </c>
    </row>
    <row r="125" spans="1:23" x14ac:dyDescent="0.25">
      <c r="A125" s="21"/>
      <c r="B125" s="24"/>
      <c r="C125" s="21"/>
      <c r="D125" s="24"/>
      <c r="E125" s="33"/>
      <c r="F125" s="6"/>
      <c r="G125" s="104"/>
      <c r="H125" s="3"/>
      <c r="I125" s="6" t="e">
        <f>VLOOKUP(H125,'Lista Clientes'!A7:F72,2,0)</f>
        <v>#N/A</v>
      </c>
      <c r="J125" s="3" t="e">
        <f>VLOOKUP(H125,'Lista Clientes'!A7:F72,3,0)</f>
        <v>#N/A</v>
      </c>
      <c r="K125" s="2" t="e">
        <f>VLOOKUP(H125,'Lista Clientes'!A6:F71,6,0)</f>
        <v>#N/A</v>
      </c>
      <c r="L125" s="106"/>
      <c r="M125" s="55"/>
      <c r="N125" s="22"/>
      <c r="O125" s="21"/>
      <c r="P125" s="21"/>
      <c r="Q125" s="24"/>
      <c r="R125" s="24"/>
      <c r="S125" s="21"/>
      <c r="T125" s="63">
        <f t="shared" si="2"/>
        <v>0</v>
      </c>
      <c r="U125" s="22" t="str">
        <f>IF(G125="envio",(NETWORKDAYS(C125,P125,'[1]feriados 2017'!$A$4:$A$16))-1, "n/a")</f>
        <v>n/a</v>
      </c>
      <c r="V125" s="22" t="str">
        <f>IF(G125="retiro",(NETWORKDAYS(C125,R125,'[1]feriados 2017'!$A$4:$A$16))-1, "n/a")</f>
        <v>n/a</v>
      </c>
      <c r="W125" s="22" t="str">
        <f>IF(G125="retiro",(NETWORKDAYS(R125,S125,'[1]feriados 2017'!$A$4:$A$16))-1, "n/a")</f>
        <v>n/a</v>
      </c>
    </row>
    <row r="126" spans="1:23" x14ac:dyDescent="0.25">
      <c r="A126" s="68"/>
      <c r="B126" s="72"/>
      <c r="C126" s="68"/>
      <c r="D126" s="24"/>
      <c r="E126" s="33"/>
      <c r="F126" s="6"/>
      <c r="G126" s="104"/>
      <c r="H126" s="40"/>
      <c r="I126" s="6" t="e">
        <f>VLOOKUP(H126,'Lista Clientes'!A8:F73,2,0)</f>
        <v>#N/A</v>
      </c>
      <c r="J126" s="3" t="e">
        <f>VLOOKUP(H126,'Lista Clientes'!A8:F73,3,0)</f>
        <v>#N/A</v>
      </c>
      <c r="K126" s="2" t="e">
        <f>VLOOKUP(H126,'Lista Clientes'!A7:F72,6,0)</f>
        <v>#N/A</v>
      </c>
      <c r="L126" s="106"/>
      <c r="M126" s="55"/>
      <c r="N126" s="22"/>
      <c r="O126" s="21"/>
      <c r="P126" s="21"/>
      <c r="Q126" s="24"/>
      <c r="R126" s="24"/>
      <c r="S126" s="21"/>
      <c r="T126" s="63">
        <f t="shared" si="2"/>
        <v>0</v>
      </c>
      <c r="U126" s="22" t="str">
        <f>IF(G126="envio",(NETWORKDAYS(C126,P126,'[1]feriados 2017'!$A$4:$A$16))-1, "n/a")</f>
        <v>n/a</v>
      </c>
      <c r="V126" s="22" t="str">
        <f>IF(G126="retiro",(NETWORKDAYS(C126,R126,'[1]feriados 2017'!$A$4:$A$16))-1, "n/a")</f>
        <v>n/a</v>
      </c>
      <c r="W126" s="22" t="str">
        <f>IF(G126="retiro",(NETWORKDAYS(R126,S126,'[1]feriados 2017'!$A$4:$A$16))-1, "n/a")</f>
        <v>n/a</v>
      </c>
    </row>
    <row r="127" spans="1:23" x14ac:dyDescent="0.25">
      <c r="A127" s="68"/>
      <c r="B127" s="72"/>
      <c r="C127" s="68"/>
      <c r="D127" s="24"/>
      <c r="E127" s="33"/>
      <c r="F127" s="6"/>
      <c r="G127" s="104"/>
      <c r="H127" s="40"/>
      <c r="I127" s="6" t="e">
        <f>VLOOKUP(H127,'Lista Clientes'!A6:F71,2,0)</f>
        <v>#N/A</v>
      </c>
      <c r="J127" s="3" t="e">
        <f>VLOOKUP(H127,'Lista Clientes'!A6:F71,3,0)</f>
        <v>#N/A</v>
      </c>
      <c r="K127" s="2" t="e">
        <f>VLOOKUP(H127,'Lista Clientes'!A6:F71,6,0)</f>
        <v>#N/A</v>
      </c>
      <c r="L127" s="106"/>
      <c r="M127" s="55"/>
      <c r="N127" s="22"/>
      <c r="O127" s="21"/>
      <c r="P127" s="21"/>
      <c r="Q127" s="24"/>
      <c r="R127" s="24"/>
      <c r="S127" s="21"/>
      <c r="T127" s="63">
        <f t="shared" si="2"/>
        <v>0</v>
      </c>
      <c r="U127" s="22" t="str">
        <f>IF(G127="envio",(NETWORKDAYS(C127,P127,'[1]feriados 2017'!$A$4:$A$16))-1, "n/a")</f>
        <v>n/a</v>
      </c>
      <c r="V127" s="22" t="str">
        <f>IF(G127="retiro",(NETWORKDAYS(C127,R127,'[1]feriados 2017'!$A$4:$A$16))-1, "n/a")</f>
        <v>n/a</v>
      </c>
      <c r="W127" s="22" t="str">
        <f>IF(G127="retiro",(NETWORKDAYS(R127,S127,'[1]feriados 2017'!$A$4:$A$16))-1, "n/a")</f>
        <v>n/a</v>
      </c>
    </row>
    <row r="128" spans="1:23" x14ac:dyDescent="0.25">
      <c r="A128" s="68"/>
      <c r="B128" s="72"/>
      <c r="C128" s="68"/>
      <c r="D128" s="24"/>
      <c r="E128" s="33"/>
      <c r="F128" s="6"/>
      <c r="G128" s="104"/>
      <c r="H128" s="40"/>
      <c r="I128" s="6" t="e">
        <f>VLOOKUP(H128,'Lista Clientes'!A7:F72,2,0)</f>
        <v>#N/A</v>
      </c>
      <c r="J128" s="3" t="e">
        <f>VLOOKUP(H128,'Lista Clientes'!A7:F72,3,0)</f>
        <v>#N/A</v>
      </c>
      <c r="K128" s="2" t="e">
        <f>VLOOKUP(H128,'Lista Clientes'!A7:F72,6,0)</f>
        <v>#N/A</v>
      </c>
      <c r="L128" s="106"/>
      <c r="M128" s="55"/>
      <c r="N128" s="22"/>
      <c r="O128" s="21"/>
      <c r="P128" s="21"/>
      <c r="Q128" s="24"/>
      <c r="R128" s="24"/>
      <c r="S128" s="21"/>
      <c r="T128" s="63">
        <f t="shared" si="2"/>
        <v>0</v>
      </c>
      <c r="U128" s="22" t="str">
        <f>IF(G128="envio",(NETWORKDAYS(C128,P128,'[1]feriados 2017'!$A$4:$A$16))-1, "n/a")</f>
        <v>n/a</v>
      </c>
      <c r="V128" s="22" t="str">
        <f>IF(G128="retiro",(NETWORKDAYS(C128,R128,'[1]feriados 2017'!$A$4:$A$16))-1, "n/a")</f>
        <v>n/a</v>
      </c>
      <c r="W128" s="22" t="str">
        <f>IF(G128="retiro",(NETWORKDAYS(R128,S128,'[1]feriados 2017'!$A$4:$A$16))-1, "n/a")</f>
        <v>n/a</v>
      </c>
    </row>
    <row r="129" spans="1:23" x14ac:dyDescent="0.25">
      <c r="A129" s="68"/>
      <c r="B129" s="72"/>
      <c r="C129" s="68"/>
      <c r="D129" s="24"/>
      <c r="E129" s="33"/>
      <c r="F129" s="6"/>
      <c r="G129" s="104"/>
      <c r="H129" s="66"/>
      <c r="I129" s="6" t="e">
        <f>VLOOKUP(H129,'Lista Clientes'!A8:F73,2,0)</f>
        <v>#N/A</v>
      </c>
      <c r="J129" s="3" t="e">
        <f>VLOOKUP(H129,'Lista Clientes'!A8:F73,3,0)</f>
        <v>#N/A</v>
      </c>
      <c r="K129" s="2" t="e">
        <f>VLOOKUP(H129,'Lista Clientes'!A8:F73,6,0)</f>
        <v>#N/A</v>
      </c>
      <c r="L129" s="106"/>
      <c r="M129" s="55"/>
      <c r="N129" s="22"/>
      <c r="O129" s="21"/>
      <c r="P129" s="21"/>
      <c r="Q129" s="24"/>
      <c r="R129" s="24"/>
      <c r="S129" s="21"/>
      <c r="T129" s="63">
        <f t="shared" si="2"/>
        <v>0</v>
      </c>
      <c r="U129" s="22" t="str">
        <f>IF(G129="envio",(NETWORKDAYS(C129,P129,'[1]feriados 2017'!$A$4:$A$16))-1, "n/a")</f>
        <v>n/a</v>
      </c>
      <c r="V129" s="22" t="str">
        <f>IF(G129="retiro",(NETWORKDAYS(C129,R129,'[1]feriados 2017'!$A$4:$A$16))-1, "n/a")</f>
        <v>n/a</v>
      </c>
      <c r="W129" s="22" t="str">
        <f>IF(G129="retiro",(NETWORKDAYS(R129,S129,'[1]feriados 2017'!$A$4:$A$16))-1, "n/a")</f>
        <v>n/a</v>
      </c>
    </row>
    <row r="130" spans="1:23" x14ac:dyDescent="0.25">
      <c r="A130" s="68"/>
      <c r="B130" s="72"/>
      <c r="C130" s="68"/>
      <c r="D130" s="24"/>
      <c r="E130" s="33"/>
      <c r="F130" s="6"/>
      <c r="G130" s="104"/>
      <c r="H130" s="66"/>
      <c r="I130" s="6" t="e">
        <f>VLOOKUP(H130,'Lista Clientes'!A6:F71,2,0)</f>
        <v>#N/A</v>
      </c>
      <c r="J130" s="3" t="e">
        <f>VLOOKUP(H130,'Lista Clientes'!A6:F71,3,0)</f>
        <v>#N/A</v>
      </c>
      <c r="K130" s="2" t="e">
        <f>VLOOKUP(H130,'Lista Clientes'!A6:F71,6,0)</f>
        <v>#N/A</v>
      </c>
      <c r="L130" s="106"/>
      <c r="M130" s="55"/>
      <c r="N130" s="22"/>
      <c r="O130" s="21"/>
      <c r="P130" s="21"/>
      <c r="Q130" s="24"/>
      <c r="R130" s="24"/>
      <c r="S130" s="21"/>
      <c r="T130" s="63">
        <f t="shared" si="2"/>
        <v>0</v>
      </c>
      <c r="U130" s="22" t="str">
        <f>IF(G130="envio",(NETWORKDAYS(C130,P130,'[1]feriados 2017'!$A$4:$A$16))-1, "n/a")</f>
        <v>n/a</v>
      </c>
      <c r="V130" s="22" t="str">
        <f>IF(G130="retiro",(NETWORKDAYS(C130,R130,'[1]feriados 2017'!$A$4:$A$16))-1, "n/a")</f>
        <v>n/a</v>
      </c>
      <c r="W130" s="22" t="str">
        <f>IF(G130="retiro",(NETWORKDAYS(R130,S130,'[1]feriados 2017'!$A$4:$A$16))-1, "n/a")</f>
        <v>n/a</v>
      </c>
    </row>
    <row r="131" spans="1:23" x14ac:dyDescent="0.25">
      <c r="A131" s="68"/>
      <c r="B131" s="72"/>
      <c r="C131" s="68"/>
      <c r="D131" s="24"/>
      <c r="E131" s="33"/>
      <c r="F131" s="6"/>
      <c r="G131" s="104"/>
      <c r="H131" s="66"/>
      <c r="I131" s="6" t="e">
        <f>VLOOKUP(H131,'Lista Clientes'!A6:F71,2,0)</f>
        <v>#N/A</v>
      </c>
      <c r="J131" s="3" t="e">
        <f>VLOOKUP(H131,'Lista Clientes'!A6:F71,3,0)</f>
        <v>#N/A</v>
      </c>
      <c r="K131" s="2" t="e">
        <f>VLOOKUP(H131,'Lista Clientes'!A6:F71,6,0)</f>
        <v>#N/A</v>
      </c>
      <c r="L131" s="106"/>
      <c r="M131" s="55"/>
      <c r="N131" s="22"/>
      <c r="O131" s="21"/>
      <c r="P131" s="21"/>
      <c r="Q131" s="24"/>
      <c r="R131" s="24"/>
      <c r="S131" s="21"/>
      <c r="T131" s="63">
        <f t="shared" si="2"/>
        <v>0</v>
      </c>
      <c r="U131" s="22" t="str">
        <f>IF(G131="envio",(NETWORKDAYS(C131,P131,'[1]feriados 2017'!$A$4:$A$16))-1, "n/a")</f>
        <v>n/a</v>
      </c>
      <c r="V131" s="22" t="str">
        <f>IF(G131="retiro",(NETWORKDAYS(C131,R131,'[1]feriados 2017'!$A$4:$A$16))-1, "n/a")</f>
        <v>n/a</v>
      </c>
      <c r="W131" s="22" t="str">
        <f>IF(G131="retiro",(NETWORKDAYS(R131,S131,'[1]feriados 2017'!$A$4:$A$16))-1, "n/a")</f>
        <v>n/a</v>
      </c>
    </row>
    <row r="132" spans="1:23" ht="34.5" customHeight="1" x14ac:dyDescent="0.25">
      <c r="A132" s="68"/>
      <c r="B132" s="72"/>
      <c r="C132" s="68"/>
      <c r="D132" s="24"/>
      <c r="E132" s="33"/>
      <c r="F132" s="6"/>
      <c r="G132" s="104"/>
      <c r="H132" s="3"/>
      <c r="I132" s="6" t="e">
        <f>VLOOKUP(H132,'Lista Clientes'!A7:F72,2,0)</f>
        <v>#N/A</v>
      </c>
      <c r="J132" s="3" t="e">
        <f>VLOOKUP(H132,'Lista Clientes'!A7:F72,3,0)</f>
        <v>#N/A</v>
      </c>
      <c r="K132" s="2" t="e">
        <f>VLOOKUP(H132,'Lista Clientes'!A6:F71,6,0)</f>
        <v>#N/A</v>
      </c>
      <c r="L132" s="106"/>
      <c r="M132" s="56"/>
      <c r="N132" s="22"/>
      <c r="O132" s="21"/>
      <c r="P132" s="21"/>
      <c r="Q132" s="24"/>
      <c r="R132" s="24"/>
      <c r="S132" s="21"/>
      <c r="T132" s="63">
        <f t="shared" si="2"/>
        <v>0</v>
      </c>
      <c r="U132" s="22" t="str">
        <f>IF(G132="envio",(NETWORKDAYS(C132,P132,'[1]feriados 2017'!$A$4:$A$16))-1, "n/a")</f>
        <v>n/a</v>
      </c>
      <c r="V132" s="22" t="str">
        <f>IF(G132="retiro",(NETWORKDAYS(C132,R132,'[1]feriados 2017'!$A$4:$A$16))-1, "n/a")</f>
        <v>n/a</v>
      </c>
      <c r="W132" s="22" t="str">
        <f>IF(G132="retiro",(NETWORKDAYS(R132,S132,'[1]feriados 2017'!$A$4:$A$16))-1, "n/a")</f>
        <v>n/a</v>
      </c>
    </row>
    <row r="133" spans="1:23" x14ac:dyDescent="0.25">
      <c r="A133" s="68"/>
      <c r="B133" s="72"/>
      <c r="C133" s="68"/>
      <c r="D133" s="24"/>
      <c r="E133" s="33"/>
      <c r="F133" s="6"/>
      <c r="G133" s="104"/>
      <c r="H133" s="3"/>
      <c r="I133" s="6" t="e">
        <f>VLOOKUP(H133,'Lista Clientes'!A7:F72,2,0)</f>
        <v>#N/A</v>
      </c>
      <c r="J133" s="3" t="e">
        <f>VLOOKUP(H133,'Lista Clientes'!A7:F72,3,0)</f>
        <v>#N/A</v>
      </c>
      <c r="K133" s="2" t="e">
        <f>VLOOKUP(H133,'Lista Clientes'!A6:F71,6,0)</f>
        <v>#N/A</v>
      </c>
      <c r="L133" s="106"/>
      <c r="M133" s="56"/>
      <c r="N133" s="22"/>
      <c r="O133" s="21"/>
      <c r="P133" s="21"/>
      <c r="Q133" s="24"/>
      <c r="R133" s="24"/>
      <c r="S133" s="21"/>
      <c r="T133" s="63">
        <f t="shared" si="2"/>
        <v>0</v>
      </c>
      <c r="U133" s="22" t="str">
        <f>IF(G133="envio",(NETWORKDAYS(C133,P133,'[1]feriados 2017'!$A$4:$A$16))-1, "n/a")</f>
        <v>n/a</v>
      </c>
      <c r="V133" s="22" t="str">
        <f>IF(G133="retiro",(NETWORKDAYS(C133,R133,'[1]feriados 2017'!$A$4:$A$16))-1, "n/a")</f>
        <v>n/a</v>
      </c>
      <c r="W133" s="22" t="str">
        <f>IF(G133="retiro",(NETWORKDAYS(R133,S133,'[1]feriados 2017'!$A$4:$A$16))-1, "n/a")</f>
        <v>n/a</v>
      </c>
    </row>
    <row r="134" spans="1:23" x14ac:dyDescent="0.25">
      <c r="A134" s="68"/>
      <c r="B134" s="72"/>
      <c r="C134" s="68"/>
      <c r="D134" s="24"/>
      <c r="E134" s="33"/>
      <c r="F134" s="6"/>
      <c r="G134" s="104"/>
      <c r="H134" s="3"/>
      <c r="I134" s="6" t="e">
        <f>VLOOKUP(H134,'Lista Clientes'!A6:F71,2,0)</f>
        <v>#N/A</v>
      </c>
      <c r="J134" s="3" t="e">
        <f>VLOOKUP(H134,'Lista Clientes'!A6:F71,3,0)</f>
        <v>#N/A</v>
      </c>
      <c r="K134" s="2" t="e">
        <f>VLOOKUP(H134,'Lista Clientes'!A8:F73,6,0)</f>
        <v>#N/A</v>
      </c>
      <c r="L134" s="106"/>
      <c r="M134" s="56"/>
      <c r="N134" s="22"/>
      <c r="O134" s="21"/>
      <c r="P134" s="21"/>
      <c r="Q134" s="24"/>
      <c r="R134" s="24"/>
      <c r="S134" s="21"/>
      <c r="T134" s="63">
        <f t="shared" ref="T134:T175" si="3">24*(D134-B134)</f>
        <v>0</v>
      </c>
      <c r="U134" s="22" t="str">
        <f>IF(G134="envio",(NETWORKDAYS(C134,P134,'[1]feriados 2017'!$A$4:$A$16))-1, "n/a")</f>
        <v>n/a</v>
      </c>
      <c r="V134" s="22" t="str">
        <f>IF(G134="retiro",(NETWORKDAYS(C134,R134,'[1]feriados 2017'!$A$4:$A$16))-1, "n/a")</f>
        <v>n/a</v>
      </c>
      <c r="W134" s="22" t="str">
        <f>IF(G134="retiro",(NETWORKDAYS(R134,S134,'[1]feriados 2017'!$A$4:$A$16))-1, "n/a")</f>
        <v>n/a</v>
      </c>
    </row>
    <row r="135" spans="1:23" x14ac:dyDescent="0.25">
      <c r="A135" s="68"/>
      <c r="B135" s="72"/>
      <c r="C135" s="68"/>
      <c r="D135" s="24"/>
      <c r="E135" s="33"/>
      <c r="F135" s="6"/>
      <c r="G135" s="104"/>
      <c r="H135" s="3"/>
      <c r="I135" s="6" t="e">
        <f>VLOOKUP(H135,'Lista Clientes'!A13:F78,2,0)</f>
        <v>#N/A</v>
      </c>
      <c r="J135" s="3" t="e">
        <f>VLOOKUP(H135,'Lista Clientes'!A13:F78,3,0)</f>
        <v>#N/A</v>
      </c>
      <c r="K135" s="2" t="e">
        <f>VLOOKUP(H135,'Lista Clientes'!A6:F71,6,0)</f>
        <v>#N/A</v>
      </c>
      <c r="L135" s="106"/>
      <c r="M135" s="56"/>
      <c r="N135" s="22"/>
      <c r="O135" s="21"/>
      <c r="P135" s="21"/>
      <c r="Q135" s="24"/>
      <c r="R135" s="24"/>
      <c r="S135" s="21"/>
      <c r="T135" s="63">
        <f t="shared" si="3"/>
        <v>0</v>
      </c>
      <c r="U135" s="22" t="str">
        <f>IF(G135="envio",(NETWORKDAYS(C135,P135,'[1]feriados 2017'!$A$4:$A$16))-1, "n/a")</f>
        <v>n/a</v>
      </c>
      <c r="V135" s="22" t="str">
        <f>IF(G135="retiro",(NETWORKDAYS(C135,R135,'[1]feriados 2017'!$A$4:$A$16))-1, "n/a")</f>
        <v>n/a</v>
      </c>
      <c r="W135" s="22" t="str">
        <f>IF(G135="retiro",(NETWORKDAYS(R135,S135,'[1]feriados 2017'!$A$4:$A$16))-1, "n/a")</f>
        <v>n/a</v>
      </c>
    </row>
    <row r="136" spans="1:23" x14ac:dyDescent="0.25">
      <c r="A136" s="68"/>
      <c r="B136" s="72"/>
      <c r="C136" s="68"/>
      <c r="D136" s="24"/>
      <c r="E136" s="33"/>
      <c r="F136" s="6"/>
      <c r="G136" s="104"/>
      <c r="H136" s="3"/>
      <c r="I136" s="6" t="e">
        <f>VLOOKUP(H136,'Lista Clientes'!A6:F71,2,0)</f>
        <v>#N/A</v>
      </c>
      <c r="J136" s="3" t="e">
        <f>VLOOKUP(H136,'Lista Clientes'!A6:F71,3,0)</f>
        <v>#N/A</v>
      </c>
      <c r="K136" s="2" t="e">
        <f>VLOOKUP(H136,'Lista Clientes'!A7:F72,6,0)</f>
        <v>#N/A</v>
      </c>
      <c r="L136" s="106"/>
      <c r="M136" s="56"/>
      <c r="N136" s="22"/>
      <c r="O136" s="21"/>
      <c r="P136" s="21"/>
      <c r="Q136" s="24"/>
      <c r="R136" s="21"/>
      <c r="S136" s="21"/>
      <c r="T136" s="63">
        <f t="shared" si="3"/>
        <v>0</v>
      </c>
      <c r="U136" s="22" t="str">
        <f>IF(G136="envio",(NETWORKDAYS(C136,P136,'[1]feriados 2017'!$A$4:$A$16))-1, "n/a")</f>
        <v>n/a</v>
      </c>
      <c r="V136" s="22" t="str">
        <f>IF(G136="retiro",(NETWORKDAYS(C136,R136,'[1]feriados 2017'!$A$4:$A$16))-1, "n/a")</f>
        <v>n/a</v>
      </c>
      <c r="W136" s="22" t="str">
        <f>IF(G136="retiro",(NETWORKDAYS(R136,S136,'[1]feriados 2017'!$A$4:$A$16))-1, "n/a")</f>
        <v>n/a</v>
      </c>
    </row>
    <row r="137" spans="1:23" x14ac:dyDescent="0.25">
      <c r="A137" s="21"/>
      <c r="B137" s="24"/>
      <c r="C137" s="21"/>
      <c r="D137" s="24"/>
      <c r="F137" s="6"/>
      <c r="G137" s="104"/>
      <c r="H137" s="3"/>
      <c r="I137" s="6" t="e">
        <f>VLOOKUP(H137,'Lista Clientes'!A6:F71,2,0)</f>
        <v>#N/A</v>
      </c>
      <c r="J137" s="3" t="e">
        <f>VLOOKUP(H137,'Lista Clientes'!A6:F71,3,0)</f>
        <v>#N/A</v>
      </c>
      <c r="K137" s="2" t="e">
        <f>VLOOKUP(H137,'Lista Clientes'!A8:F73,6,0)</f>
        <v>#N/A</v>
      </c>
      <c r="L137" s="106"/>
      <c r="M137" s="57"/>
      <c r="N137" s="22"/>
      <c r="O137" s="21"/>
      <c r="P137" s="21"/>
      <c r="Q137" s="24"/>
      <c r="R137" s="24"/>
      <c r="S137" s="21"/>
      <c r="T137" s="63">
        <f t="shared" si="3"/>
        <v>0</v>
      </c>
      <c r="U137" s="22" t="str">
        <f>IF(G137="envio",(NETWORKDAYS(C137,P137,'[1]feriados 2017'!$A$4:$A$16))-1, "n/a")</f>
        <v>n/a</v>
      </c>
      <c r="V137" s="22" t="str">
        <f>IF(G137="retiro",(NETWORKDAYS(C137,R137,'[1]feriados 2017'!$A$4:$A$16))-1, "n/a")</f>
        <v>n/a</v>
      </c>
      <c r="W137" s="22" t="str">
        <f>IF(G137="retiro",(NETWORKDAYS(R137,S137,'[1]feriados 2017'!$A$4:$A$16))-1, "n/a")</f>
        <v>n/a</v>
      </c>
    </row>
    <row r="138" spans="1:23" x14ac:dyDescent="0.25">
      <c r="A138" s="21"/>
      <c r="B138" s="24"/>
      <c r="C138" s="21"/>
      <c r="D138" s="24"/>
      <c r="E138" s="33"/>
      <c r="F138" s="6"/>
      <c r="G138" s="104"/>
      <c r="H138" s="3"/>
      <c r="I138" s="6" t="e">
        <f>VLOOKUP(H138,'Lista Clientes'!A6:F71,2,0)</f>
        <v>#N/A</v>
      </c>
      <c r="J138" s="3" t="e">
        <f>VLOOKUP(H138,'Lista Clientes'!A6:F71,3,0)</f>
        <v>#N/A</v>
      </c>
      <c r="K138" s="2" t="e">
        <f>VLOOKUP(H138,'Lista Clientes'!A6:F71,6,0)</f>
        <v>#N/A</v>
      </c>
      <c r="L138" s="106"/>
      <c r="M138" s="57"/>
      <c r="N138" s="22"/>
      <c r="O138" s="21"/>
      <c r="P138" s="21"/>
      <c r="Q138" s="24"/>
      <c r="R138" s="24"/>
      <c r="S138" s="21"/>
      <c r="T138" s="63">
        <f t="shared" si="3"/>
        <v>0</v>
      </c>
      <c r="U138" s="22" t="str">
        <f>IF(G138="envio",(NETWORKDAYS(C138,P138,'[1]feriados 2017'!$A$4:$A$16))-1, "n/a")</f>
        <v>n/a</v>
      </c>
      <c r="V138" s="22" t="str">
        <f>IF(G138="retiro",(NETWORKDAYS(C138,R138,'[1]feriados 2017'!$A$4:$A$16))-1, "n/a")</f>
        <v>n/a</v>
      </c>
      <c r="W138" s="22" t="str">
        <f>IF(G138="retiro",(NETWORKDAYS(R138,S138,'[1]feriados 2017'!$A$4:$A$16))-1, "n/a")</f>
        <v>n/a</v>
      </c>
    </row>
    <row r="139" spans="1:23" x14ac:dyDescent="0.25">
      <c r="A139" s="21"/>
      <c r="B139" s="24"/>
      <c r="C139" s="21"/>
      <c r="D139" s="24"/>
      <c r="E139" s="33"/>
      <c r="F139" s="6"/>
      <c r="G139" s="104"/>
      <c r="H139" s="3"/>
      <c r="I139" s="6" t="e">
        <f>VLOOKUP(H139,'Lista Clientes'!A7:F72,2,0)</f>
        <v>#N/A</v>
      </c>
      <c r="J139" s="3" t="e">
        <f>VLOOKUP(H139,'Lista Clientes'!A7:F72,3,0)</f>
        <v>#N/A</v>
      </c>
      <c r="K139" s="2" t="e">
        <f>VLOOKUP(H139,'Lista Clientes'!A6:F71,6,0)</f>
        <v>#N/A</v>
      </c>
      <c r="L139" s="106"/>
      <c r="M139" s="57"/>
      <c r="N139" s="22"/>
      <c r="O139" s="21"/>
      <c r="P139" s="21"/>
      <c r="Q139" s="24"/>
      <c r="R139" s="21"/>
      <c r="S139" s="21"/>
      <c r="T139" s="63">
        <f t="shared" si="3"/>
        <v>0</v>
      </c>
      <c r="U139" s="22" t="str">
        <f>IF(G139="envio",(NETWORKDAYS(C139,P139,'[1]feriados 2017'!$A$4:$A$16))-1, "n/a")</f>
        <v>n/a</v>
      </c>
      <c r="V139" s="22" t="str">
        <f>IF(G139="retiro",(NETWORKDAYS(C139,R139,'[1]feriados 2017'!$A$4:$A$16))-1, "n/a")</f>
        <v>n/a</v>
      </c>
      <c r="W139" s="22" t="str">
        <f>IF(G139="retiro",(NETWORKDAYS(R139,S139,'[1]feriados 2017'!$A$4:$A$16))-1, "n/a")</f>
        <v>n/a</v>
      </c>
    </row>
    <row r="140" spans="1:23" x14ac:dyDescent="0.25">
      <c r="A140" s="21"/>
      <c r="B140" s="24"/>
      <c r="C140" s="21"/>
      <c r="D140" s="24"/>
      <c r="E140" s="33"/>
      <c r="F140" s="6"/>
      <c r="G140" s="104"/>
      <c r="H140" s="3"/>
      <c r="I140" s="6" t="e">
        <f>VLOOKUP(H140,'Lista Clientes'!A8:F73,2,0)</f>
        <v>#N/A</v>
      </c>
      <c r="J140" s="3" t="e">
        <f>VLOOKUP(H140,'Lista Clientes'!A8:F73,3,0)</f>
        <v>#N/A</v>
      </c>
      <c r="K140" s="2" t="e">
        <f>VLOOKUP(H140,'Lista Clientes'!A6:F71,6,0)</f>
        <v>#N/A</v>
      </c>
      <c r="L140" s="106"/>
      <c r="M140" s="43"/>
      <c r="N140" s="22"/>
      <c r="O140" s="21"/>
      <c r="P140" s="21"/>
      <c r="Q140" s="24"/>
      <c r="R140" s="24"/>
      <c r="S140" s="21"/>
      <c r="T140" s="63">
        <f t="shared" si="3"/>
        <v>0</v>
      </c>
      <c r="U140" s="22" t="str">
        <f>IF(G140="envio",(NETWORKDAYS(C140,P140,'[1]feriados 2017'!$A$4:$A$16))-1, "n/a")</f>
        <v>n/a</v>
      </c>
      <c r="V140" s="22" t="str">
        <f>IF(G140="retiro",(NETWORKDAYS(C140,R140,'[1]feriados 2017'!$A$4:$A$16))-1, "n/a")</f>
        <v>n/a</v>
      </c>
      <c r="W140" s="22" t="str">
        <f>IF(G140="retiro",(NETWORKDAYS(R140,S140,'[1]feriados 2017'!$A$4:$A$16))-1, "n/a")</f>
        <v>n/a</v>
      </c>
    </row>
    <row r="141" spans="1:23" x14ac:dyDescent="0.25">
      <c r="A141" s="21"/>
      <c r="B141" s="24"/>
      <c r="C141" s="21"/>
      <c r="D141" s="24"/>
      <c r="E141" s="33"/>
      <c r="F141" s="6"/>
      <c r="G141" s="104"/>
      <c r="H141" s="3"/>
      <c r="I141" s="6" t="e">
        <f>VLOOKUP(H141,'Lista Clientes'!A9:F74,2,0)</f>
        <v>#N/A</v>
      </c>
      <c r="J141" s="3" t="e">
        <f>VLOOKUP(H141,'Lista Clientes'!A9:F74,3,0)</f>
        <v>#N/A</v>
      </c>
      <c r="K141" s="2" t="e">
        <f>VLOOKUP(H141,'Lista Clientes'!A6:F71,6,0)</f>
        <v>#N/A</v>
      </c>
      <c r="L141" s="106"/>
      <c r="M141" s="58"/>
      <c r="N141" s="22"/>
      <c r="O141" s="21"/>
      <c r="P141" s="21"/>
      <c r="Q141" s="24"/>
      <c r="R141" s="21"/>
      <c r="S141" s="21"/>
      <c r="T141" s="63">
        <f t="shared" si="3"/>
        <v>0</v>
      </c>
      <c r="U141" s="22" t="str">
        <f>IF(G141="envio",(NETWORKDAYS(C141,P141,'[1]feriados 2017'!$A$4:$A$16))-1, "n/a")</f>
        <v>n/a</v>
      </c>
      <c r="V141" s="22" t="str">
        <f>IF(G141="retiro",(NETWORKDAYS(C141,R141,'[1]feriados 2017'!$A$4:$A$16))-1, "n/a")</f>
        <v>n/a</v>
      </c>
      <c r="W141" s="22" t="str">
        <f>IF(G141="retiro",(NETWORKDAYS(R141,S141,'[1]feriados 2017'!$A$4:$A$16))-1, "n/a")</f>
        <v>n/a</v>
      </c>
    </row>
    <row r="142" spans="1:23" x14ac:dyDescent="0.25">
      <c r="A142" s="21"/>
      <c r="B142" s="24"/>
      <c r="C142" s="21"/>
      <c r="D142" s="24"/>
      <c r="E142" s="33"/>
      <c r="F142" s="6"/>
      <c r="G142" s="104"/>
      <c r="H142" s="3"/>
      <c r="I142" s="6" t="e">
        <f>VLOOKUP(H142,'Lista Clientes'!A6:F71,2,0)</f>
        <v>#N/A</v>
      </c>
      <c r="J142" s="3" t="e">
        <f>VLOOKUP(H142,'Lista Clientes'!A6:F71,3,0)</f>
        <v>#N/A</v>
      </c>
      <c r="K142" s="2" t="e">
        <f>VLOOKUP(H142,'Lista Clientes'!A7:F72,6,0)</f>
        <v>#N/A</v>
      </c>
      <c r="L142" s="106"/>
      <c r="M142" s="43"/>
      <c r="N142" s="22"/>
      <c r="O142" s="21"/>
      <c r="P142" s="21"/>
      <c r="Q142" s="24"/>
      <c r="R142" s="24"/>
      <c r="S142" s="21"/>
      <c r="T142" s="63">
        <f t="shared" si="3"/>
        <v>0</v>
      </c>
      <c r="U142" s="22" t="str">
        <f>IF(G142="envio",(NETWORKDAYS(C142,P142,'[1]feriados 2017'!$A$4:$A$16))-1, "n/a")</f>
        <v>n/a</v>
      </c>
      <c r="V142" s="22" t="str">
        <f>IF(G142="retiro",(NETWORKDAYS(C142,R142,'[1]feriados 2017'!$A$4:$A$16))-1, "n/a")</f>
        <v>n/a</v>
      </c>
      <c r="W142" s="22" t="str">
        <f>IF(G142="retiro",(NETWORKDAYS(R142,S142,'[1]feriados 2017'!$A$4:$A$16))-1, "n/a")</f>
        <v>n/a</v>
      </c>
    </row>
    <row r="143" spans="1:23" x14ac:dyDescent="0.25">
      <c r="A143" s="21"/>
      <c r="B143" s="24"/>
      <c r="C143" s="21"/>
      <c r="D143" s="24"/>
      <c r="E143" s="33"/>
      <c r="F143" s="6"/>
      <c r="G143" s="104"/>
      <c r="H143" s="3"/>
      <c r="I143" s="6" t="e">
        <f>VLOOKUP(H143,'Lista Clientes'!A6:F71,2,0)</f>
        <v>#N/A</v>
      </c>
      <c r="J143" s="3" t="e">
        <f>VLOOKUP(H143,'Lista Clientes'!A6:F71,3,0)</f>
        <v>#N/A</v>
      </c>
      <c r="K143" s="2" t="e">
        <f>VLOOKUP(H143,'Lista Clientes'!A8:F73,6,0)</f>
        <v>#N/A</v>
      </c>
      <c r="L143" s="106"/>
      <c r="M143" s="58"/>
      <c r="N143" s="22"/>
      <c r="O143" s="21"/>
      <c r="P143" s="21"/>
      <c r="Q143" s="24"/>
      <c r="R143" s="24"/>
      <c r="S143" s="21"/>
      <c r="T143" s="63">
        <f t="shared" si="3"/>
        <v>0</v>
      </c>
      <c r="U143" s="22" t="str">
        <f>IF(G143="envio",(NETWORKDAYS(C143,P143,'[1]feriados 2017'!$A$4:$A$16))-1, "n/a")</f>
        <v>n/a</v>
      </c>
      <c r="V143" s="22" t="str">
        <f>IF(G143="retiro",(NETWORKDAYS(C143,R143,'[1]feriados 2017'!$A$4:$A$16))-1, "n/a")</f>
        <v>n/a</v>
      </c>
      <c r="W143" s="22" t="str">
        <f>IF(G143="retiro",(NETWORKDAYS(R143,S143,'[1]feriados 2017'!$A$4:$A$16))-1, "n/a")</f>
        <v>n/a</v>
      </c>
    </row>
    <row r="144" spans="1:23" x14ac:dyDescent="0.25">
      <c r="A144" s="21"/>
      <c r="B144" s="24"/>
      <c r="C144" s="21"/>
      <c r="D144" s="24"/>
      <c r="E144" s="33"/>
      <c r="F144" s="6"/>
      <c r="G144" s="104"/>
      <c r="H144" s="3"/>
      <c r="I144" s="6" t="e">
        <f>VLOOKUP(H144,'Lista Clientes'!A7:F72,2,0)</f>
        <v>#N/A</v>
      </c>
      <c r="J144" s="3" t="e">
        <f>VLOOKUP(H144,'Lista Clientes'!A7:F72,3,0)</f>
        <v>#N/A</v>
      </c>
      <c r="K144" s="2" t="e">
        <f>VLOOKUP(H144,'Lista Clientes'!A5:F70,6,0)</f>
        <v>#N/A</v>
      </c>
      <c r="L144" s="106"/>
      <c r="M144" s="58"/>
      <c r="N144" s="22"/>
      <c r="O144" s="21"/>
      <c r="P144" s="21"/>
      <c r="Q144" s="24"/>
      <c r="R144" s="24"/>
      <c r="S144" s="21"/>
      <c r="T144" s="63">
        <f>24*(D144-B144)</f>
        <v>0</v>
      </c>
      <c r="U144" s="22" t="str">
        <f>IF(G144="envio",(NETWORKDAYS(C144,P144,'[1]feriados 2017'!$A$4:$A$16))-1, "n/a")</f>
        <v>n/a</v>
      </c>
      <c r="V144" s="22" t="str">
        <f>IF(G144="retiro",(NETWORKDAYS(C144,R144,'[1]feriados 2017'!$A$4:$A$16))-1, "n/a")</f>
        <v>n/a</v>
      </c>
      <c r="W144" s="22" t="str">
        <f>IF(G144="retiro",(NETWORKDAYS(R144,S144,'[1]feriados 2017'!$A$4:$A$16))-1, "n/a")</f>
        <v>n/a</v>
      </c>
    </row>
    <row r="145" spans="1:23" x14ac:dyDescent="0.25">
      <c r="A145" s="21"/>
      <c r="B145" s="24"/>
      <c r="C145" s="21"/>
      <c r="D145" s="24"/>
      <c r="E145" s="33"/>
      <c r="F145" s="6"/>
      <c r="G145" s="104"/>
      <c r="H145" s="3"/>
      <c r="I145" s="6" t="e">
        <f>VLOOKUP(H145,'Lista Clientes'!A8:F73,2,0)</f>
        <v>#N/A</v>
      </c>
      <c r="J145" s="3" t="e">
        <f>VLOOKUP(H145,'Lista Clientes'!A8:F73,3,0)</f>
        <v>#N/A</v>
      </c>
      <c r="K145" s="2" t="e">
        <f>VLOOKUP(H145,'Lista Clientes'!A6:F71,6,0)</f>
        <v>#N/A</v>
      </c>
      <c r="L145" s="106"/>
      <c r="M145" s="58"/>
      <c r="N145" s="22"/>
      <c r="O145" s="21"/>
      <c r="P145" s="21"/>
      <c r="Q145" s="24"/>
      <c r="R145" s="21"/>
      <c r="S145" s="21"/>
      <c r="T145" s="63">
        <f t="shared" si="3"/>
        <v>0</v>
      </c>
      <c r="U145" s="22" t="str">
        <f>IF(G145="envio",(NETWORKDAYS(C145,P145,'[1]feriados 2017'!$A$4:$A$16))-1, "n/a")</f>
        <v>n/a</v>
      </c>
      <c r="V145" s="22" t="str">
        <f>IF(G145="retiro",(NETWORKDAYS(C145,R145,'[1]feriados 2017'!$A$4:$A$16))-1, "n/a")</f>
        <v>n/a</v>
      </c>
      <c r="W145" s="22" t="str">
        <f>IF(G145="retiro",(NETWORKDAYS(R145,S145,'[1]feriados 2017'!$A$4:$A$16))-1, "n/a")</f>
        <v>n/a</v>
      </c>
    </row>
    <row r="146" spans="1:23" x14ac:dyDescent="0.25">
      <c r="A146" s="21"/>
      <c r="B146" s="24"/>
      <c r="C146" s="21"/>
      <c r="D146" s="24"/>
      <c r="E146" s="38"/>
      <c r="F146" s="6"/>
      <c r="G146" s="104"/>
      <c r="H146" s="3"/>
      <c r="I146" s="6" t="e">
        <f>VLOOKUP(H146,'Lista Clientes'!A6:F71,2,0)</f>
        <v>#N/A</v>
      </c>
      <c r="J146" s="3" t="e">
        <f>VLOOKUP(H146,'Lista Clientes'!A6:F71,3,0)</f>
        <v>#N/A</v>
      </c>
      <c r="K146" s="2" t="e">
        <f>VLOOKUP(H146,'Lista Clientes'!A8:F73,6,0)</f>
        <v>#N/A</v>
      </c>
      <c r="L146" s="106"/>
      <c r="M146" s="58"/>
      <c r="N146" s="22"/>
      <c r="O146" s="21"/>
      <c r="P146" s="21"/>
      <c r="Q146" s="24"/>
      <c r="R146" s="21"/>
      <c r="S146" s="21"/>
      <c r="T146" s="63">
        <f t="shared" si="3"/>
        <v>0</v>
      </c>
      <c r="U146" s="22" t="str">
        <f>IF(G146="envio",(NETWORKDAYS(C146,P146,'[1]feriados 2017'!$A$4:$A$16))-1, "n/a")</f>
        <v>n/a</v>
      </c>
      <c r="V146" s="22" t="str">
        <f>IF(G146="retiro",(NETWORKDAYS(C146,R146,'[1]feriados 2017'!$A$4:$A$16))-1, "n/a")</f>
        <v>n/a</v>
      </c>
      <c r="W146" s="22" t="str">
        <f>IF(G146="retiro",(NETWORKDAYS(R146,S146,'[1]feriados 2017'!$A$4:$A$16))-1, "n/a")</f>
        <v>n/a</v>
      </c>
    </row>
    <row r="147" spans="1:23" x14ac:dyDescent="0.25">
      <c r="A147" s="21"/>
      <c r="B147" s="24"/>
      <c r="C147" s="21"/>
      <c r="D147" s="24"/>
      <c r="E147" s="33"/>
      <c r="F147" s="6"/>
      <c r="G147" s="104"/>
      <c r="H147" s="3"/>
      <c r="I147" s="6" t="e">
        <f>VLOOKUP(H147,'Lista Clientes'!A74:F138,2,0)</f>
        <v>#N/A</v>
      </c>
      <c r="J147" s="3" t="e">
        <f>VLOOKUP(H147,'Lista Clientes'!A74:F138,3,0)</f>
        <v>#N/A</v>
      </c>
      <c r="K147" s="2" t="e">
        <f>VLOOKUP(H147,'Lista Clientes'!A6:F71,6,0)</f>
        <v>#N/A</v>
      </c>
      <c r="L147" s="106"/>
      <c r="M147" s="58"/>
      <c r="N147" s="22"/>
      <c r="O147" s="21"/>
      <c r="P147" s="21"/>
      <c r="Q147" s="24"/>
      <c r="R147" s="21"/>
      <c r="S147" s="21"/>
      <c r="T147" s="63">
        <f t="shared" si="3"/>
        <v>0</v>
      </c>
      <c r="U147" s="22" t="str">
        <f>IF(G147="envio",(NETWORKDAYS(C147,P147,'[1]feriados 2017'!$A$4:$A$16))-1, "n/a")</f>
        <v>n/a</v>
      </c>
      <c r="V147" s="22" t="str">
        <f>IF(G147="retiro",(NETWORKDAYS(C147,R147,'[1]feriados 2017'!$A$4:$A$16))-1, "n/a")</f>
        <v>n/a</v>
      </c>
      <c r="W147" s="22" t="str">
        <f>IF(G147="retiro",(NETWORKDAYS(R147,S147,'[1]feriados 2017'!$A$4:$A$16))-1, "n/a")</f>
        <v>n/a</v>
      </c>
    </row>
    <row r="148" spans="1:23" x14ac:dyDescent="0.25">
      <c r="A148" s="21"/>
      <c r="B148" s="24"/>
      <c r="C148" s="21"/>
      <c r="D148" s="24"/>
      <c r="E148" s="33"/>
      <c r="F148" s="6"/>
      <c r="G148" s="104"/>
      <c r="H148" s="3"/>
      <c r="I148" s="6" t="e">
        <f>VLOOKUP(H148,'Lista Clientes'!A75:F139,2,0)</f>
        <v>#N/A</v>
      </c>
      <c r="J148" s="3" t="e">
        <f>VLOOKUP(H148,'Lista Clientes'!A75:F139,3,0)</f>
        <v>#N/A</v>
      </c>
      <c r="K148" s="2" t="e">
        <f>VLOOKUP(H148,'Lista Clientes'!A7:F72,6,0)</f>
        <v>#N/A</v>
      </c>
      <c r="L148" s="106"/>
      <c r="M148" s="58"/>
      <c r="N148" s="22"/>
      <c r="O148" s="21"/>
      <c r="P148" s="21"/>
      <c r="Q148" s="24"/>
      <c r="R148" s="21"/>
      <c r="S148" s="21"/>
      <c r="T148" s="63">
        <f t="shared" si="3"/>
        <v>0</v>
      </c>
      <c r="U148" s="22" t="str">
        <f>IF(G148="envio",(NETWORKDAYS(C148,P148,'[1]feriados 2017'!$A$4:$A$16))-1, "n/a")</f>
        <v>n/a</v>
      </c>
      <c r="V148" s="22" t="str">
        <f>IF(G148="retiro",(NETWORKDAYS(C148,R148,'[1]feriados 2017'!$A$4:$A$16))-1, "n/a")</f>
        <v>n/a</v>
      </c>
      <c r="W148" s="22" t="str">
        <f>IF(G148="retiro",(NETWORKDAYS(R148,S148,'[1]feriados 2017'!$A$4:$A$16))-1, "n/a")</f>
        <v>n/a</v>
      </c>
    </row>
    <row r="149" spans="1:23" x14ac:dyDescent="0.25">
      <c r="A149" s="21"/>
      <c r="B149" s="24"/>
      <c r="C149" s="21"/>
      <c r="D149" s="24"/>
      <c r="E149" s="33"/>
      <c r="F149" s="6"/>
      <c r="G149" s="104"/>
      <c r="H149" s="3"/>
      <c r="I149" s="6" t="e">
        <f>VLOOKUP(H149,'Lista Clientes'!A76:F140,2,0)</f>
        <v>#N/A</v>
      </c>
      <c r="J149" s="3" t="e">
        <f>VLOOKUP(H149,'Lista Clientes'!A76:F140,3,0)</f>
        <v>#N/A</v>
      </c>
      <c r="K149" s="2" t="e">
        <f>VLOOKUP(H149,'Lista Clientes'!A6:F71,6,0)</f>
        <v>#N/A</v>
      </c>
      <c r="L149" s="106"/>
      <c r="M149" s="58"/>
      <c r="N149" s="22"/>
      <c r="O149" s="21"/>
      <c r="P149" s="21"/>
      <c r="Q149" s="24"/>
      <c r="R149" s="21"/>
      <c r="S149" s="21"/>
      <c r="T149" s="63">
        <f t="shared" si="3"/>
        <v>0</v>
      </c>
      <c r="U149" s="22" t="str">
        <f>IF(G149="envio",(NETWORKDAYS(C149,P149,'[1]feriados 2017'!$A$4:$A$16))-1, "n/a")</f>
        <v>n/a</v>
      </c>
      <c r="V149" s="22" t="str">
        <f>IF(G149="retiro",(NETWORKDAYS(C149,R149,'[1]feriados 2017'!$A$4:$A$16))-1, "n/a")</f>
        <v>n/a</v>
      </c>
      <c r="W149" s="22" t="str">
        <f>IF(G149="retiro",(NETWORKDAYS(R149,S149,'[1]feriados 2017'!$A$4:$A$16))-1, "n/a")</f>
        <v>n/a</v>
      </c>
    </row>
    <row r="150" spans="1:23" x14ac:dyDescent="0.25">
      <c r="A150" s="21"/>
      <c r="B150" s="24"/>
      <c r="C150" s="21"/>
      <c r="D150" s="24"/>
      <c r="E150" s="33"/>
      <c r="F150" s="6"/>
      <c r="G150" s="104"/>
      <c r="H150" s="3"/>
      <c r="I150" s="6" t="e">
        <f>VLOOKUP(H150,'Lista Clientes'!A77:F141,2,0)</f>
        <v>#N/A</v>
      </c>
      <c r="J150" s="3" t="e">
        <f>VLOOKUP(H150,'Lista Clientes'!A77:F141,3,0)</f>
        <v>#N/A</v>
      </c>
      <c r="K150" s="2" t="e">
        <f>VLOOKUP(H150,'Lista Clientes'!A6:F71,6,0)</f>
        <v>#N/A</v>
      </c>
      <c r="L150" s="106"/>
      <c r="M150" s="58"/>
      <c r="N150" s="22"/>
      <c r="O150" s="21"/>
      <c r="P150" s="21"/>
      <c r="Q150" s="24"/>
      <c r="R150" s="21"/>
      <c r="S150" s="21"/>
      <c r="T150" s="63">
        <f t="shared" si="3"/>
        <v>0</v>
      </c>
      <c r="U150" s="22" t="str">
        <f>IF(G150="envio",(NETWORKDAYS(C150,P150,'[1]feriados 2017'!$A$4:$A$16))-1, "n/a")</f>
        <v>n/a</v>
      </c>
      <c r="V150" s="22" t="str">
        <f>IF(G150="retiro",(NETWORKDAYS(C150,R150,'[1]feriados 2017'!$A$4:$A$16))-1, "n/a")</f>
        <v>n/a</v>
      </c>
      <c r="W150" s="22" t="str">
        <f>IF(G150="retiro",(NETWORKDAYS(R150,S150,'[1]feriados 2017'!$A$4:$A$16))-1, "n/a")</f>
        <v>n/a</v>
      </c>
    </row>
    <row r="151" spans="1:23" x14ac:dyDescent="0.25">
      <c r="A151" s="21"/>
      <c r="B151" s="24"/>
      <c r="C151" s="21"/>
      <c r="D151" s="24"/>
      <c r="E151" s="33"/>
      <c r="F151" s="6"/>
      <c r="G151" s="104"/>
      <c r="H151" s="3"/>
      <c r="I151" s="6" t="e">
        <f>VLOOKUP(H151,'Lista Clientes'!A78:F142,2,0)</f>
        <v>#N/A</v>
      </c>
      <c r="J151" s="3" t="e">
        <f>VLOOKUP(H151,'Lista Clientes'!A78:F142,3,0)</f>
        <v>#N/A</v>
      </c>
      <c r="K151" s="2" t="e">
        <f>VLOOKUP(H151,'Lista Clientes'!A7:F72,6,0)</f>
        <v>#N/A</v>
      </c>
      <c r="L151" s="106"/>
      <c r="M151" s="58"/>
      <c r="N151" s="22"/>
      <c r="O151" s="21"/>
      <c r="P151" s="21"/>
      <c r="Q151" s="24"/>
      <c r="R151" s="21"/>
      <c r="S151" s="21"/>
      <c r="T151" s="63">
        <f t="shared" si="3"/>
        <v>0</v>
      </c>
      <c r="U151" s="22" t="str">
        <f>IF(G151="envio",(NETWORKDAYS(C151,P151,'[1]feriados 2017'!$A$4:$A$16))-1, "n/a")</f>
        <v>n/a</v>
      </c>
      <c r="V151" s="22" t="str">
        <f>IF(G151="retiro",(NETWORKDAYS(C151,R151,'[1]feriados 2017'!$A$4:$A$16))-1, "n/a")</f>
        <v>n/a</v>
      </c>
      <c r="W151" s="22" t="str">
        <f>IF(G151="retiro",(NETWORKDAYS(R151,S151,'[1]feriados 2017'!$A$4:$A$16))-1, "n/a")</f>
        <v>n/a</v>
      </c>
    </row>
    <row r="152" spans="1:23" x14ac:dyDescent="0.25">
      <c r="A152" s="21"/>
      <c r="B152" s="24"/>
      <c r="C152" s="21"/>
      <c r="D152" s="24"/>
      <c r="E152" s="33"/>
      <c r="F152" s="6"/>
      <c r="G152" s="104"/>
      <c r="H152" s="3"/>
      <c r="I152" s="6" t="e">
        <f>VLOOKUP(H152,'Lista Clientes'!A79:F143,2,0)</f>
        <v>#N/A</v>
      </c>
      <c r="J152" s="3" t="e">
        <f>VLOOKUP(H152,'Lista Clientes'!A79:F143,3,0)</f>
        <v>#N/A</v>
      </c>
      <c r="K152" s="2" t="e">
        <f>VLOOKUP(H152,'Lista Clientes'!A6:F71,6,0)</f>
        <v>#N/A</v>
      </c>
      <c r="L152" s="106"/>
      <c r="M152" s="12"/>
      <c r="N152" s="22"/>
      <c r="O152" s="21"/>
      <c r="P152" s="21"/>
      <c r="Q152" s="24"/>
      <c r="R152" s="21"/>
      <c r="S152" s="21"/>
      <c r="T152" s="63">
        <f t="shared" si="3"/>
        <v>0</v>
      </c>
      <c r="U152" s="22" t="str">
        <f>IF(G152="envio",(NETWORKDAYS(C152,P152,'[1]feriados 2017'!$A$4:$A$16))-1, "n/a")</f>
        <v>n/a</v>
      </c>
      <c r="V152" s="22" t="str">
        <f>IF(G152="retiro",(NETWORKDAYS(C152,R152,'[1]feriados 2017'!$A$4:$A$16))-1, "n/a")</f>
        <v>n/a</v>
      </c>
      <c r="W152" s="22" t="str">
        <f>IF(G152="retiro",(NETWORKDAYS(R152,S152,'[1]feriados 2017'!$A$4:$A$16))-1, "n/a")</f>
        <v>n/a</v>
      </c>
    </row>
    <row r="153" spans="1:23" ht="15" customHeight="1" x14ac:dyDescent="0.25">
      <c r="A153" s="21"/>
      <c r="B153" s="24"/>
      <c r="C153" s="21"/>
      <c r="D153" s="24"/>
      <c r="E153" s="33"/>
      <c r="F153" s="6"/>
      <c r="G153" s="104"/>
      <c r="H153" s="3"/>
      <c r="I153" s="6" t="e">
        <f>VLOOKUP(H153,'Lista Clientes'!A80:F144,2,0)</f>
        <v>#N/A</v>
      </c>
      <c r="J153" s="3" t="e">
        <f>VLOOKUP(H153,'Lista Clientes'!A80:F144,3,0)</f>
        <v>#N/A</v>
      </c>
      <c r="K153" s="2" t="e">
        <f>VLOOKUP(H153,'Lista Clientes'!A6:F71,6,0)</f>
        <v>#N/A</v>
      </c>
      <c r="L153" s="106"/>
      <c r="M153" s="12"/>
      <c r="N153" s="22"/>
      <c r="O153" s="21"/>
      <c r="P153" s="21"/>
      <c r="Q153" s="24"/>
      <c r="R153" s="21"/>
      <c r="S153" s="21"/>
      <c r="T153" s="63">
        <f t="shared" si="3"/>
        <v>0</v>
      </c>
      <c r="U153" s="22" t="str">
        <f>IF(G153="envio",(NETWORKDAYS(C153,P153,'[1]feriados 2017'!$A$4:$A$16))-1, "n/a")</f>
        <v>n/a</v>
      </c>
      <c r="V153" s="22" t="str">
        <f>IF(G153="retiro",(NETWORKDAYS(C153,R153,'[1]feriados 2017'!$A$4:$A$16))-1, "n/a")</f>
        <v>n/a</v>
      </c>
      <c r="W153" s="22" t="str">
        <f>IF(G153="retiro",(NETWORKDAYS(R153,S153,'[1]feriados 2017'!$A$4:$A$16))-1, "n/a")</f>
        <v>n/a</v>
      </c>
    </row>
    <row r="154" spans="1:23" x14ac:dyDescent="0.25">
      <c r="A154" s="21"/>
      <c r="B154" s="24"/>
      <c r="C154" s="21"/>
      <c r="D154" s="24"/>
      <c r="E154" s="33"/>
      <c r="F154" s="6"/>
      <c r="G154" s="104"/>
      <c r="H154" s="3"/>
      <c r="I154" s="6" t="e">
        <f>VLOOKUP(H154,'Lista Clientes'!A81:F145,2,0)</f>
        <v>#N/A</v>
      </c>
      <c r="J154" s="3" t="e">
        <f>VLOOKUP(H154,'Lista Clientes'!A81:F145,3,0)</f>
        <v>#N/A</v>
      </c>
      <c r="K154" s="2" t="e">
        <f>VLOOKUP(H154,'Lista Clientes'!A6:F71,6,0)</f>
        <v>#N/A</v>
      </c>
      <c r="L154" s="106"/>
      <c r="M154" s="37"/>
      <c r="N154" s="22"/>
      <c r="O154" s="21"/>
      <c r="P154" s="21"/>
      <c r="Q154" s="24"/>
      <c r="R154" s="24"/>
      <c r="S154" s="21"/>
      <c r="T154" s="63">
        <f t="shared" si="3"/>
        <v>0</v>
      </c>
      <c r="U154" s="22" t="str">
        <f>IF(G154="envio",(NETWORKDAYS(C154,P154,'[1]feriados 2017'!$A$4:$A$16))-1, "n/a")</f>
        <v>n/a</v>
      </c>
      <c r="V154" s="22" t="str">
        <f>IF(G154="retiro",(NETWORKDAYS(C154,R154,'[1]feriados 2017'!$A$4:$A$16))-1, "n/a")</f>
        <v>n/a</v>
      </c>
      <c r="W154" s="22" t="str">
        <f>IF(G154="retiro",(NETWORKDAYS(R154,S154,'[1]feriados 2017'!$A$4:$A$16))-1, "n/a")</f>
        <v>n/a</v>
      </c>
    </row>
    <row r="155" spans="1:23" ht="15" customHeight="1" x14ac:dyDescent="0.25">
      <c r="A155" s="21"/>
      <c r="B155" s="24"/>
      <c r="C155" s="21"/>
      <c r="D155" s="24"/>
      <c r="E155" s="33"/>
      <c r="F155" s="6"/>
      <c r="G155" s="104"/>
      <c r="H155" s="32"/>
      <c r="I155" s="6" t="e">
        <f>VLOOKUP(H155,'Lista Clientes'!A82:F146,2,0)</f>
        <v>#N/A</v>
      </c>
      <c r="J155" s="3" t="e">
        <f>VLOOKUP(H155,'Lista Clientes'!A82:F146,3,0)</f>
        <v>#N/A</v>
      </c>
      <c r="K155" s="2" t="e">
        <f>VLOOKUP(H155,'Lista Clientes'!A6:F71,6,0)</f>
        <v>#N/A</v>
      </c>
      <c r="L155" s="106"/>
      <c r="M155" s="37"/>
      <c r="N155" s="22"/>
      <c r="O155" s="21"/>
      <c r="P155" s="21"/>
      <c r="Q155" s="24"/>
      <c r="R155" s="24"/>
      <c r="S155" s="21"/>
      <c r="T155" s="63">
        <f t="shared" si="3"/>
        <v>0</v>
      </c>
      <c r="U155" s="22" t="str">
        <f>IF(G155="envio",(NETWORKDAYS(C155,P155,'[1]feriados 2017'!$A$4:$A$16))-1, "n/a")</f>
        <v>n/a</v>
      </c>
      <c r="V155" s="22" t="str">
        <f>IF(G155="retiro",(NETWORKDAYS(C155,R155,'[1]feriados 2017'!$A$4:$A$16))-1, "n/a")</f>
        <v>n/a</v>
      </c>
      <c r="W155" s="22" t="str">
        <f>IF(G155="retiro",(NETWORKDAYS(R155,S155,'[1]feriados 2017'!$A$4:$A$16))-1, "n/a")</f>
        <v>n/a</v>
      </c>
    </row>
    <row r="156" spans="1:23" x14ac:dyDescent="0.25">
      <c r="A156" s="21"/>
      <c r="B156" s="24"/>
      <c r="C156" s="21"/>
      <c r="D156" s="24"/>
      <c r="E156" s="33"/>
      <c r="F156" s="6"/>
      <c r="G156" s="104"/>
      <c r="H156" s="3"/>
      <c r="I156" s="6" t="e">
        <f>VLOOKUP(H156,'Lista Clientes'!A83:F147,2,0)</f>
        <v>#N/A</v>
      </c>
      <c r="J156" s="3" t="e">
        <f>VLOOKUP(H156,'Lista Clientes'!A83:F147,3,0)</f>
        <v>#N/A</v>
      </c>
      <c r="K156" s="2" t="e">
        <f>VLOOKUP(H156,'Lista Clientes'!A7:F72,6,0)</f>
        <v>#N/A</v>
      </c>
      <c r="L156" s="106"/>
      <c r="M156" s="37"/>
      <c r="N156" s="22"/>
      <c r="O156" s="21"/>
      <c r="P156" s="21"/>
      <c r="Q156" s="24"/>
      <c r="R156" s="24"/>
      <c r="S156" s="21"/>
      <c r="T156" s="63">
        <f t="shared" si="3"/>
        <v>0</v>
      </c>
      <c r="U156" s="22" t="str">
        <f>IF(G156="envio",(NETWORKDAYS(C156,P156,'[1]feriados 2017'!$A$4:$A$16))-1, "n/a")</f>
        <v>n/a</v>
      </c>
      <c r="V156" s="22" t="str">
        <f>IF(G156="retiro",(NETWORKDAYS(C156,R156,'[1]feriados 2017'!$A$4:$A$16))-1, "n/a")</f>
        <v>n/a</v>
      </c>
      <c r="W156" s="22" t="str">
        <f>IF(G156="retiro",(NETWORKDAYS(R156,S156,'[1]feriados 2017'!$A$4:$A$16))-1, "n/a")</f>
        <v>n/a</v>
      </c>
    </row>
    <row r="157" spans="1:23" ht="15" customHeight="1" x14ac:dyDescent="0.25">
      <c r="A157" s="21"/>
      <c r="B157" s="24"/>
      <c r="C157" s="21"/>
      <c r="D157" s="24"/>
      <c r="E157" s="33"/>
      <c r="F157" s="6"/>
      <c r="G157" s="104"/>
      <c r="H157" s="32"/>
      <c r="I157" s="6" t="e">
        <f>VLOOKUP(H157,'Lista Clientes'!A84:F148,2,0)</f>
        <v>#N/A</v>
      </c>
      <c r="J157" s="3" t="e">
        <f>VLOOKUP(H157,'Lista Clientes'!A84:F148,3,0)</f>
        <v>#N/A</v>
      </c>
      <c r="K157" s="2" t="e">
        <f>VLOOKUP(H157,'Lista Clientes'!A8:F73,6,0)</f>
        <v>#N/A</v>
      </c>
      <c r="L157" s="106"/>
      <c r="M157" s="37"/>
      <c r="N157" s="22"/>
      <c r="O157" s="21"/>
      <c r="P157" s="21"/>
      <c r="Q157" s="24"/>
      <c r="R157" s="24"/>
      <c r="S157" s="21"/>
      <c r="T157" s="63">
        <f t="shared" si="3"/>
        <v>0</v>
      </c>
      <c r="U157" s="22" t="str">
        <f>IF(G157="envio",(NETWORKDAYS(C157,P157,'[1]feriados 2017'!$A$4:$A$16))-1, "n/a")</f>
        <v>n/a</v>
      </c>
      <c r="V157" s="22" t="str">
        <f>IF(G157="retiro",(NETWORKDAYS(C157,R157,'[1]feriados 2017'!$A$4:$A$16))-1, "n/a")</f>
        <v>n/a</v>
      </c>
      <c r="W157" s="22" t="str">
        <f>IF(G157="retiro",(NETWORKDAYS(R157,S157,'[1]feriados 2017'!$A$4:$A$16))-1, "n/a")</f>
        <v>n/a</v>
      </c>
    </row>
    <row r="158" spans="1:23" x14ac:dyDescent="0.25">
      <c r="A158" s="21"/>
      <c r="B158" s="24"/>
      <c r="C158" s="21"/>
      <c r="D158" s="24"/>
      <c r="E158" s="33"/>
      <c r="F158" s="6"/>
      <c r="G158" s="104"/>
      <c r="H158" s="32"/>
      <c r="I158" s="6" t="e">
        <f>VLOOKUP(H158,'Lista Clientes'!A85:F149,2,0)</f>
        <v>#N/A</v>
      </c>
      <c r="J158" s="3" t="e">
        <f>VLOOKUP(H158,'Lista Clientes'!A85:F149,3,0)</f>
        <v>#N/A</v>
      </c>
      <c r="K158" s="2" t="e">
        <f>VLOOKUP(H158,'Lista Clientes'!A9:F74,6,0)</f>
        <v>#N/A</v>
      </c>
      <c r="L158" s="106"/>
      <c r="M158" s="37"/>
      <c r="N158" s="22"/>
      <c r="O158" s="21"/>
      <c r="P158" s="21"/>
      <c r="Q158" s="24"/>
      <c r="R158" s="24"/>
      <c r="S158" s="21"/>
      <c r="T158" s="63">
        <f t="shared" si="3"/>
        <v>0</v>
      </c>
      <c r="U158" s="22" t="str">
        <f>IF(G158="envio",(NETWORKDAYS(C158,P158,'[1]feriados 2017'!$A$4:$A$16))-1, "n/a")</f>
        <v>n/a</v>
      </c>
      <c r="V158" s="22" t="str">
        <f>IF(G158="retiro",(NETWORKDAYS(C158,R158,'[1]feriados 2017'!$A$4:$A$16))-1, "n/a")</f>
        <v>n/a</v>
      </c>
      <c r="W158" s="22" t="str">
        <f>IF(G158="retiro",(NETWORKDAYS(R158,S158,'[1]feriados 2017'!$A$4:$A$16))-1, "n/a")</f>
        <v>n/a</v>
      </c>
    </row>
    <row r="159" spans="1:23" x14ac:dyDescent="0.25">
      <c r="A159" s="21"/>
      <c r="B159" s="24"/>
      <c r="C159" s="21"/>
      <c r="D159" s="24"/>
      <c r="E159" s="33"/>
      <c r="F159" s="6"/>
      <c r="G159" s="104"/>
      <c r="H159" s="32"/>
      <c r="I159" s="6" t="e">
        <f>VLOOKUP(H159,'Lista Clientes'!A86:F150,2,0)</f>
        <v>#N/A</v>
      </c>
      <c r="J159" s="3" t="e">
        <f>VLOOKUP(H159,'Lista Clientes'!A86:F150,3,0)</f>
        <v>#N/A</v>
      </c>
      <c r="K159" s="2" t="e">
        <f>VLOOKUP(H159,'Lista Clientes'!A5:F70,6,0)</f>
        <v>#N/A</v>
      </c>
      <c r="L159" s="106"/>
      <c r="M159" s="71"/>
      <c r="N159" s="22"/>
      <c r="O159" s="21"/>
      <c r="P159" s="21"/>
      <c r="Q159" s="24"/>
      <c r="R159" s="24"/>
      <c r="S159" s="21"/>
      <c r="T159" s="63">
        <f>24*(D159-B159)</f>
        <v>0</v>
      </c>
      <c r="U159" s="22" t="str">
        <f>IF(G159="envio",(NETWORKDAYS(C159,P159,'[1]feriados 2017'!$A$4:$A$16))-1, "n/a")</f>
        <v>n/a</v>
      </c>
      <c r="V159" s="22" t="str">
        <f>IF(G159="retiro",(NETWORKDAYS(C159,R159,'[1]feriados 2017'!$A$4:$A$16))-1, "n/a")</f>
        <v>n/a</v>
      </c>
      <c r="W159" s="22" t="str">
        <f>IF(G159="retiro",(NETWORKDAYS(R159,S159,'[1]feriados 2017'!$A$4:$A$16))-1, "n/a")</f>
        <v>n/a</v>
      </c>
    </row>
    <row r="160" spans="1:23" x14ac:dyDescent="0.25">
      <c r="A160" s="21"/>
      <c r="B160" s="24"/>
      <c r="C160" s="21"/>
      <c r="D160" s="24"/>
      <c r="E160" s="33"/>
      <c r="F160" s="6"/>
      <c r="G160" s="104"/>
      <c r="H160" s="32"/>
      <c r="I160" s="6" t="e">
        <f>VLOOKUP(H160,'Lista Clientes'!A87:F151,2,0)</f>
        <v>#N/A</v>
      </c>
      <c r="J160" s="3" t="e">
        <f>VLOOKUP(H160,'Lista Clientes'!A87:F151,3,0)</f>
        <v>#N/A</v>
      </c>
      <c r="K160" s="2" t="e">
        <f>VLOOKUP(H160,'Lista Clientes'!A3:F68,6,0)</f>
        <v>#N/A</v>
      </c>
      <c r="L160" s="106"/>
      <c r="M160" s="71"/>
      <c r="N160" s="22"/>
      <c r="O160" s="21"/>
      <c r="P160" s="21"/>
      <c r="Q160" s="24"/>
      <c r="R160" s="24"/>
      <c r="S160" s="21"/>
      <c r="T160" s="63">
        <f>24*(D160-B160)</f>
        <v>0</v>
      </c>
      <c r="U160" s="22" t="str">
        <f>IF(G160="envio",(NETWORKDAYS(C160,P160,'[1]feriados 2017'!$A$4:$A$16))-1, "n/a")</f>
        <v>n/a</v>
      </c>
      <c r="V160" s="22" t="str">
        <f>IF(G160="retiro",(NETWORKDAYS(C160,R160,'[1]feriados 2017'!$A$4:$A$16))-1, "n/a")</f>
        <v>n/a</v>
      </c>
      <c r="W160" s="22" t="str">
        <f>IF(G160="retiro",(NETWORKDAYS(R160,S160,'[1]feriados 2017'!$A$4:$A$16))-1, "n/a")</f>
        <v>n/a</v>
      </c>
    </row>
    <row r="161" spans="1:23" x14ac:dyDescent="0.25">
      <c r="A161" s="21"/>
      <c r="B161" s="24"/>
      <c r="C161" s="21"/>
      <c r="D161" s="24"/>
      <c r="E161" s="33"/>
      <c r="F161" s="6"/>
      <c r="G161" s="104"/>
      <c r="H161" s="32"/>
      <c r="I161" s="6" t="e">
        <f>VLOOKUP(H161,'Lista Clientes'!A88:F152,2,0)</f>
        <v>#N/A</v>
      </c>
      <c r="J161" s="3" t="e">
        <f>VLOOKUP(H161,'Lista Clientes'!A88:F152,3,0)</f>
        <v>#N/A</v>
      </c>
      <c r="K161" s="2" t="e">
        <f>VLOOKUP(H161,'Lista Clientes'!A4:F69,6,0)</f>
        <v>#N/A</v>
      </c>
      <c r="L161" s="106"/>
      <c r="M161" s="71"/>
      <c r="N161" s="22"/>
      <c r="O161" s="21"/>
      <c r="P161" s="21"/>
      <c r="Q161" s="24"/>
      <c r="R161" s="24"/>
      <c r="S161" s="21"/>
      <c r="T161" s="63">
        <f>24*(D161-B161)</f>
        <v>0</v>
      </c>
      <c r="U161" s="22" t="str">
        <f>IF(G161="envio",(NETWORKDAYS(C161,P161,'[1]feriados 2017'!$A$4:$A$16))-1, "n/a")</f>
        <v>n/a</v>
      </c>
      <c r="V161" s="22" t="str">
        <f>IF(G161="retiro",(NETWORKDAYS(C161,R161,'[1]feriados 2017'!$A$4:$A$16))-1, "n/a")</f>
        <v>n/a</v>
      </c>
      <c r="W161" s="22" t="str">
        <f>IF(G161="retiro",(NETWORKDAYS(R161,S161,'[1]feriados 2017'!$A$4:$A$16))-1, "n/a")</f>
        <v>n/a</v>
      </c>
    </row>
    <row r="162" spans="1:23" x14ac:dyDescent="0.25">
      <c r="A162" s="21"/>
      <c r="B162" s="24"/>
      <c r="C162" s="21"/>
      <c r="D162" s="24"/>
      <c r="E162" s="33"/>
      <c r="F162" s="6"/>
      <c r="G162" s="104"/>
      <c r="H162" s="32"/>
      <c r="I162" s="6" t="e">
        <f>VLOOKUP(H162,'Lista Clientes'!A89:F153,2,0)</f>
        <v>#N/A</v>
      </c>
      <c r="J162" s="3" t="e">
        <f>VLOOKUP(H162,'Lista Clientes'!A89:F153,3,0)</f>
        <v>#N/A</v>
      </c>
      <c r="K162" s="2" t="e">
        <f>VLOOKUP(H162,'Lista Clientes'!A5:F70,6,0)</f>
        <v>#N/A</v>
      </c>
      <c r="L162" s="106"/>
      <c r="M162" s="71"/>
      <c r="N162" s="22"/>
      <c r="O162" s="21"/>
      <c r="P162" s="21"/>
      <c r="Q162" s="24"/>
      <c r="R162" s="24"/>
      <c r="S162" s="21"/>
      <c r="T162" s="63">
        <f>24*(D162-B162)</f>
        <v>0</v>
      </c>
      <c r="U162" s="22" t="str">
        <f>IF(G162="envio",(NETWORKDAYS(C162,P162,'[1]feriados 2017'!$A$4:$A$16))-1, "n/a")</f>
        <v>n/a</v>
      </c>
      <c r="V162" s="22" t="str">
        <f>IF(G162="retiro",(NETWORKDAYS(C162,R162,'[1]feriados 2017'!$A$4:$A$16))-1, "n/a")</f>
        <v>n/a</v>
      </c>
      <c r="W162" s="22" t="str">
        <f>IF(G162="retiro",(NETWORKDAYS(R162,S162,'[1]feriados 2017'!$A$4:$A$16))-1, "n/a")</f>
        <v>n/a</v>
      </c>
    </row>
    <row r="163" spans="1:23" x14ac:dyDescent="0.25">
      <c r="A163" s="21"/>
      <c r="B163" s="24"/>
      <c r="C163" s="21"/>
      <c r="D163" s="24"/>
      <c r="E163" s="33"/>
      <c r="F163" s="6"/>
      <c r="G163" s="104"/>
      <c r="H163" s="32"/>
      <c r="I163" s="6" t="e">
        <f>VLOOKUP(H163,'Lista Clientes'!A90:F154,2,0)</f>
        <v>#N/A</v>
      </c>
      <c r="J163" s="3" t="e">
        <f>VLOOKUP(H163,'Lista Clientes'!A90:F154,3,0)</f>
        <v>#N/A</v>
      </c>
      <c r="K163" s="2" t="e">
        <f>VLOOKUP(H163,'Lista Clientes'!A5:F70,6,0)</f>
        <v>#N/A</v>
      </c>
      <c r="L163" s="106"/>
      <c r="M163" s="71"/>
      <c r="N163" s="22"/>
      <c r="O163" s="21"/>
      <c r="P163" s="21"/>
      <c r="Q163" s="24"/>
      <c r="R163" s="24"/>
      <c r="S163" s="21"/>
      <c r="T163" s="63">
        <f>24*(D163-B163)</f>
        <v>0</v>
      </c>
      <c r="U163" s="22" t="str">
        <f>IF(G163="envio",(NETWORKDAYS(C163,P163,'[1]feriados 2017'!$A$4:$A$16))-1, "n/a")</f>
        <v>n/a</v>
      </c>
      <c r="V163" s="22" t="str">
        <f>IF(G163="retiro",(NETWORKDAYS(C163,R163,'[1]feriados 2017'!$A$4:$A$16))-1, "n/a")</f>
        <v>n/a</v>
      </c>
      <c r="W163" s="22" t="str">
        <f>IF(G163="retiro",(NETWORKDAYS(R163,S163,'[1]feriados 2017'!$A$4:$A$16))-1, "n/a")</f>
        <v>n/a</v>
      </c>
    </row>
    <row r="164" spans="1:23" x14ac:dyDescent="0.25">
      <c r="A164" s="21"/>
      <c r="B164" s="24"/>
      <c r="C164" s="21"/>
      <c r="D164" s="24"/>
      <c r="E164" s="33"/>
      <c r="F164" s="6"/>
      <c r="G164" s="104"/>
      <c r="H164" s="32"/>
      <c r="I164" s="6" t="e">
        <f>VLOOKUP(H164,'Lista Clientes'!A91:F155,2,0)</f>
        <v>#N/A</v>
      </c>
      <c r="J164" s="3" t="e">
        <f>VLOOKUP(H164,'Lista Clientes'!A91:F155,3,0)</f>
        <v>#N/A</v>
      </c>
      <c r="K164" s="2" t="e">
        <f>VLOOKUP(H164,'Lista Clientes'!A3:F68,6,0)</f>
        <v>#N/A</v>
      </c>
      <c r="L164" s="106"/>
      <c r="M164" s="71"/>
      <c r="N164" s="22"/>
      <c r="O164" s="21"/>
      <c r="P164" s="21"/>
      <c r="Q164" s="24"/>
      <c r="R164" s="24"/>
      <c r="S164" s="21"/>
      <c r="T164" s="63">
        <f t="shared" ref="T164:T171" si="4">24*(D164-B164)</f>
        <v>0</v>
      </c>
      <c r="U164" s="22" t="str">
        <f>IF(G164="envio",(NETWORKDAYS(C164,P164,'[1]feriados 2017'!$A$4:$A$16))-1, "n/a")</f>
        <v>n/a</v>
      </c>
      <c r="V164" s="22" t="str">
        <f>IF(G164="retiro",(NETWORKDAYS(C164,R164,'[1]feriados 2017'!$A$4:$A$16))-1, "n/a")</f>
        <v>n/a</v>
      </c>
      <c r="W164" s="22" t="str">
        <f>IF(G164="retiro",(NETWORKDAYS(R164,S164,'[1]feriados 2017'!$A$4:$A$16))-1, "n/a")</f>
        <v>n/a</v>
      </c>
    </row>
    <row r="165" spans="1:23" x14ac:dyDescent="0.25">
      <c r="A165" s="21"/>
      <c r="B165" s="24"/>
      <c r="C165" s="21"/>
      <c r="D165" s="24"/>
      <c r="E165" s="33"/>
      <c r="F165" s="6"/>
      <c r="G165" s="104"/>
      <c r="H165" s="32"/>
      <c r="I165" s="6" t="e">
        <f>VLOOKUP(H165,'Lista Clientes'!A92:F156,2,0)</f>
        <v>#N/A</v>
      </c>
      <c r="J165" s="3" t="e">
        <f>VLOOKUP(H165,'Lista Clientes'!A92:F156,3,0)</f>
        <v>#N/A</v>
      </c>
      <c r="K165" s="2" t="e">
        <f>VLOOKUP(H165,'Lista Clientes'!A4:F69,6,0)</f>
        <v>#N/A</v>
      </c>
      <c r="L165" s="106"/>
      <c r="M165" s="71"/>
      <c r="N165" s="22"/>
      <c r="O165" s="21"/>
      <c r="P165" s="21"/>
      <c r="Q165" s="24"/>
      <c r="R165" s="24"/>
      <c r="S165" s="21"/>
      <c r="T165" s="63">
        <f t="shared" si="4"/>
        <v>0</v>
      </c>
      <c r="U165" s="22" t="str">
        <f>IF(G165="envio",(NETWORKDAYS(C165,P165,'[1]feriados 2017'!$A$4:$A$16))-1, "n/a")</f>
        <v>n/a</v>
      </c>
      <c r="V165" s="22" t="str">
        <f>IF(G165="retiro",(NETWORKDAYS(C165,R165,'[1]feriados 2017'!$A$4:$A$16))-1, "n/a")</f>
        <v>n/a</v>
      </c>
      <c r="W165" s="22" t="str">
        <f>IF(G165="retiro",(NETWORKDAYS(R165,S165,'[1]feriados 2017'!$A$4:$A$16))-1, "n/a")</f>
        <v>n/a</v>
      </c>
    </row>
    <row r="166" spans="1:23" x14ac:dyDescent="0.25">
      <c r="A166" s="21"/>
      <c r="B166" s="24"/>
      <c r="C166" s="21"/>
      <c r="D166" s="24"/>
      <c r="E166" s="33"/>
      <c r="F166" s="6"/>
      <c r="G166" s="104"/>
      <c r="H166" s="32"/>
      <c r="I166" s="6" t="e">
        <f>VLOOKUP(H166,'Lista Clientes'!A93:F157,2,0)</f>
        <v>#N/A</v>
      </c>
      <c r="J166" s="3" t="e">
        <f>VLOOKUP(H166,'Lista Clientes'!A93:F157,3,0)</f>
        <v>#N/A</v>
      </c>
      <c r="K166" s="2" t="e">
        <f>VLOOKUP(H166,'Lista Clientes'!A6:F71,6,0)</f>
        <v>#N/A</v>
      </c>
      <c r="L166" s="106"/>
      <c r="M166" s="71"/>
      <c r="N166" s="22"/>
      <c r="O166" s="21"/>
      <c r="P166" s="21"/>
      <c r="Q166" s="24"/>
      <c r="R166" s="24"/>
      <c r="S166" s="21"/>
      <c r="T166" s="63">
        <f>24*(D166-B166)</f>
        <v>0</v>
      </c>
      <c r="U166" s="22" t="str">
        <f>IF(G166="envio",(NETWORKDAYS(C166,P166,'[1]feriados 2017'!$A$4:$A$16))-1, "n/a")</f>
        <v>n/a</v>
      </c>
      <c r="V166" s="22" t="str">
        <f>IF(G166="retiro",(NETWORKDAYS(C166,R166,'[1]feriados 2017'!$A$4:$A$16))-1, "n/a")</f>
        <v>n/a</v>
      </c>
      <c r="W166" s="22" t="str">
        <f>IF(G166="retiro",(NETWORKDAYS(R166,S166,'[1]feriados 2017'!$A$4:$A$16))-1, "n/a")</f>
        <v>n/a</v>
      </c>
    </row>
    <row r="167" spans="1:23" x14ac:dyDescent="0.25">
      <c r="A167" s="21"/>
      <c r="B167" s="24"/>
      <c r="C167" s="21"/>
      <c r="D167" s="24"/>
      <c r="E167" s="33"/>
      <c r="F167" s="6"/>
      <c r="G167" s="104"/>
      <c r="H167" s="32"/>
      <c r="I167" s="6" t="e">
        <f>VLOOKUP(H167,'Lista Clientes'!A94:F158,2,0)</f>
        <v>#N/A</v>
      </c>
      <c r="J167" s="3" t="e">
        <f>VLOOKUP(H167,'Lista Clientes'!A94:F158,3,0)</f>
        <v>#N/A</v>
      </c>
      <c r="K167" s="2" t="e">
        <f>VLOOKUP(H167,'Lista Clientes'!A7:F72,6,0)</f>
        <v>#N/A</v>
      </c>
      <c r="L167" s="106"/>
      <c r="M167" s="71"/>
      <c r="N167" s="22"/>
      <c r="O167" s="21"/>
      <c r="P167" s="21"/>
      <c r="Q167" s="24"/>
      <c r="R167" s="24"/>
      <c r="S167" s="21"/>
      <c r="T167" s="63">
        <f>24*(D167-B167)</f>
        <v>0</v>
      </c>
      <c r="U167" s="22" t="str">
        <f>IF(G167="envio",(NETWORKDAYS(C167,P167,'[1]feriados 2017'!$A$4:$A$16))-1, "n/a")</f>
        <v>n/a</v>
      </c>
      <c r="V167" s="22" t="str">
        <f>IF(G167="retiro",(NETWORKDAYS(C167,R167,'[1]feriados 2017'!$A$4:$A$16))-1, "n/a")</f>
        <v>n/a</v>
      </c>
      <c r="W167" s="22" t="str">
        <f>IF(G167="retiro",(NETWORKDAYS(R167,S167,'[1]feriados 2017'!$A$4:$A$16))-1, "n/a")</f>
        <v>n/a</v>
      </c>
    </row>
    <row r="168" spans="1:23" x14ac:dyDescent="0.25">
      <c r="A168" s="21"/>
      <c r="B168" s="24"/>
      <c r="C168" s="21"/>
      <c r="D168" s="24"/>
      <c r="E168" s="33"/>
      <c r="F168" s="6"/>
      <c r="G168" s="104"/>
      <c r="H168" s="32"/>
      <c r="I168" s="6" t="e">
        <f>VLOOKUP(H168,'Lista Clientes'!A95:F159,2,0)</f>
        <v>#N/A</v>
      </c>
      <c r="J168" s="3" t="e">
        <f>VLOOKUP(H168,'Lista Clientes'!A95:F159,3,0)</f>
        <v>#N/A</v>
      </c>
      <c r="K168" s="2" t="e">
        <f>VLOOKUP(H168,'Lista Clientes'!A1:F66,6,0)</f>
        <v>#N/A</v>
      </c>
      <c r="L168" s="106"/>
      <c r="M168" s="71"/>
      <c r="N168" s="22"/>
      <c r="O168" s="21"/>
      <c r="P168" s="21"/>
      <c r="Q168" s="24"/>
      <c r="R168" s="24"/>
      <c r="S168" s="21"/>
      <c r="T168" s="63">
        <f>24*(D168-B168)</f>
        <v>0</v>
      </c>
      <c r="U168" s="22" t="str">
        <f>IF(G168="envio",(NETWORKDAYS(C168,P168,'[1]feriados 2017'!$A$4:$A$16))-1, "n/a")</f>
        <v>n/a</v>
      </c>
      <c r="V168" s="22" t="str">
        <f>IF(G168="retiro",(NETWORKDAYS(C168,R168,'[1]feriados 2017'!$A$4:$A$16))-1, "n/a")</f>
        <v>n/a</v>
      </c>
      <c r="W168" s="22" t="str">
        <f>IF(G168="retiro",(NETWORKDAYS(R168,S168,'[1]feriados 2017'!$A$4:$A$16))-1, "n/a")</f>
        <v>n/a</v>
      </c>
    </row>
    <row r="169" spans="1:23" x14ac:dyDescent="0.25">
      <c r="A169" s="21"/>
      <c r="B169" s="24"/>
      <c r="C169" s="21"/>
      <c r="D169" s="24"/>
      <c r="E169" s="33"/>
      <c r="F169" s="6"/>
      <c r="G169" s="104"/>
      <c r="H169" s="32"/>
      <c r="I169" s="6" t="e">
        <f>VLOOKUP(H169,'Lista Clientes'!A96:F160,2,0)</f>
        <v>#N/A</v>
      </c>
      <c r="J169" s="3" t="e">
        <f>VLOOKUP(H169,'Lista Clientes'!A96:F160,3,0)</f>
        <v>#N/A</v>
      </c>
      <c r="K169" s="2" t="e">
        <f>VLOOKUP(H169,'Lista Clientes'!A2:F67,6,0)</f>
        <v>#N/A</v>
      </c>
      <c r="L169" s="106"/>
      <c r="M169" s="71"/>
      <c r="N169" s="22"/>
      <c r="O169" s="21"/>
      <c r="P169" s="21"/>
      <c r="Q169" s="24"/>
      <c r="R169" s="24"/>
      <c r="S169" s="21"/>
      <c r="T169" s="63">
        <f>24*(D169-B169)</f>
        <v>0</v>
      </c>
      <c r="U169" s="22" t="str">
        <f>IF(G169="envio",(NETWORKDAYS(C169,P169,'[1]feriados 2017'!$A$4:$A$16))-1, "n/a")</f>
        <v>n/a</v>
      </c>
      <c r="V169" s="22" t="str">
        <f>IF(G169="retiro",(NETWORKDAYS(C169,R169,'[1]feriados 2017'!$A$4:$A$16))-1, "n/a")</f>
        <v>n/a</v>
      </c>
      <c r="W169" s="22" t="str">
        <f>IF(G169="retiro",(NETWORKDAYS(R169,S169,'[1]feriados 2017'!$A$4:$A$16))-1, "n/a")</f>
        <v>n/a</v>
      </c>
    </row>
    <row r="170" spans="1:23" x14ac:dyDescent="0.25">
      <c r="A170" s="21"/>
      <c r="B170" s="24"/>
      <c r="C170" s="21"/>
      <c r="D170" s="24"/>
      <c r="E170" s="33"/>
      <c r="F170" s="6"/>
      <c r="G170" s="104"/>
      <c r="H170" s="32"/>
      <c r="I170" s="6" t="e">
        <f>VLOOKUP(H170,'Lista Clientes'!A97:F161,2,0)</f>
        <v>#N/A</v>
      </c>
      <c r="J170" s="3" t="e">
        <f>VLOOKUP(H170,'Lista Clientes'!A97:F161,3,0)</f>
        <v>#N/A</v>
      </c>
      <c r="K170" s="2" t="e">
        <f>VLOOKUP(H170,'Lista Clientes'!A3:F68,6,0)</f>
        <v>#N/A</v>
      </c>
      <c r="L170" s="106"/>
      <c r="M170" s="71"/>
      <c r="N170" s="22"/>
      <c r="O170" s="21"/>
      <c r="P170" s="21"/>
      <c r="Q170" s="24"/>
      <c r="R170" s="24"/>
      <c r="S170" s="21"/>
      <c r="T170" s="63">
        <f t="shared" si="4"/>
        <v>0</v>
      </c>
      <c r="U170" s="22" t="str">
        <f>IF(G170="envio",(NETWORKDAYS(C170,P170,'[1]feriados 2017'!$A$4:$A$16))-1, "n/a")</f>
        <v>n/a</v>
      </c>
      <c r="V170" s="22" t="str">
        <f>IF(G170="retiro",(NETWORKDAYS(C170,R170,'[1]feriados 2017'!$A$4:$A$16))-1, "n/a")</f>
        <v>n/a</v>
      </c>
      <c r="W170" s="22" t="str">
        <f>IF(G170="retiro",(NETWORKDAYS(R170,S170,'[1]feriados 2017'!$A$4:$A$16))-1, "n/a")</f>
        <v>n/a</v>
      </c>
    </row>
    <row r="171" spans="1:23" x14ac:dyDescent="0.25">
      <c r="A171" s="21"/>
      <c r="B171" s="24"/>
      <c r="C171" s="21"/>
      <c r="D171" s="24"/>
      <c r="E171" s="33"/>
      <c r="F171" s="6"/>
      <c r="G171" s="104"/>
      <c r="H171" s="32"/>
      <c r="I171" s="6" t="e">
        <f>VLOOKUP(H171,'Lista Clientes'!A98:F162,2,0)</f>
        <v>#N/A</v>
      </c>
      <c r="J171" s="3" t="e">
        <f>VLOOKUP(H171,'Lista Clientes'!A98:F162,3,0)</f>
        <v>#N/A</v>
      </c>
      <c r="K171" s="2" t="e">
        <f>VLOOKUP(H171,'Lista Clientes'!A4:F69,6,0)</f>
        <v>#N/A</v>
      </c>
      <c r="L171" s="106"/>
      <c r="M171" s="71"/>
      <c r="N171" s="22"/>
      <c r="O171" s="21"/>
      <c r="P171" s="21"/>
      <c r="Q171" s="24"/>
      <c r="R171" s="24"/>
      <c r="S171" s="21"/>
      <c r="T171" s="63">
        <f t="shared" si="4"/>
        <v>0</v>
      </c>
      <c r="U171" s="22" t="str">
        <f>IF(G171="envio",(NETWORKDAYS(C171,P171,'[1]feriados 2017'!$A$4:$A$16))-1, "n/a")</f>
        <v>n/a</v>
      </c>
      <c r="V171" s="22" t="str">
        <f>IF(G171="retiro",(NETWORKDAYS(C171,R171,'[1]feriados 2017'!$A$4:$A$16))-1, "n/a")</f>
        <v>n/a</v>
      </c>
      <c r="W171" s="22" t="str">
        <f>IF(G171="retiro",(NETWORKDAYS(R171,S171,'[1]feriados 2017'!$A$4:$A$16))-1, "n/a")</f>
        <v>n/a</v>
      </c>
    </row>
    <row r="172" spans="1:23" x14ac:dyDescent="0.25">
      <c r="A172" s="21"/>
      <c r="B172" s="24"/>
      <c r="C172" s="21"/>
      <c r="D172" s="24"/>
      <c r="E172" s="33"/>
      <c r="F172" s="6"/>
      <c r="G172" s="104"/>
      <c r="H172" s="32"/>
      <c r="I172" s="6" t="e">
        <f>VLOOKUP(H172,'Lista Clientes'!A99:F163,2,0)</f>
        <v>#N/A</v>
      </c>
      <c r="J172" s="3" t="e">
        <f>VLOOKUP(H172,'Lista Clientes'!A99:F163,3,0)</f>
        <v>#N/A</v>
      </c>
      <c r="K172" s="2" t="e">
        <f>VLOOKUP(H172,'Lista Clientes'!A5:F70,6,0)</f>
        <v>#N/A</v>
      </c>
      <c r="L172" s="106"/>
      <c r="M172" s="71"/>
      <c r="N172" s="22"/>
      <c r="O172" s="21"/>
      <c r="P172" s="21"/>
      <c r="Q172" s="24"/>
      <c r="R172" s="24"/>
      <c r="S172" s="21"/>
      <c r="T172" s="63">
        <f>24*(D172-B172)</f>
        <v>0</v>
      </c>
      <c r="U172" s="22" t="str">
        <f>IF(G172="envio",(NETWORKDAYS(C172,P172,'[1]feriados 2017'!$A$4:$A$16))-1, "n/a")</f>
        <v>n/a</v>
      </c>
      <c r="V172" s="22" t="str">
        <f>IF(G172="retiro",(NETWORKDAYS(C172,R172,'[1]feriados 2017'!$A$4:$A$16))-1, "n/a")</f>
        <v>n/a</v>
      </c>
      <c r="W172" s="22" t="str">
        <f>IF(G172="retiro",(NETWORKDAYS(R172,S172,'[1]feriados 2017'!$A$4:$A$16))-1, "n/a")</f>
        <v>n/a</v>
      </c>
    </row>
    <row r="173" spans="1:23" x14ac:dyDescent="0.25">
      <c r="A173" s="21"/>
      <c r="B173" s="24"/>
      <c r="C173" s="21"/>
      <c r="D173" s="24"/>
      <c r="E173" s="33"/>
      <c r="F173" s="6"/>
      <c r="G173" s="104"/>
      <c r="H173" s="32"/>
      <c r="I173" s="6" t="e">
        <f>VLOOKUP(H173,'Lista Clientes'!A100:F164,2,0)</f>
        <v>#N/A</v>
      </c>
      <c r="J173" s="3" t="e">
        <f>VLOOKUP(H173,'Lista Clientes'!A100:F164,3,0)</f>
        <v>#N/A</v>
      </c>
      <c r="K173" s="2" t="e">
        <f>VLOOKUP(H173,'Lista Clientes'!A5:F70,6,0)</f>
        <v>#N/A</v>
      </c>
      <c r="L173" s="106"/>
      <c r="M173" s="71"/>
      <c r="N173" s="22"/>
      <c r="O173" s="21"/>
      <c r="P173" s="21"/>
      <c r="Q173" s="24"/>
      <c r="R173" s="24"/>
      <c r="S173" s="21"/>
      <c r="T173" s="63">
        <f>24*(D173-B173)</f>
        <v>0</v>
      </c>
      <c r="U173" s="22" t="str">
        <f>IF(G173="envio",(NETWORKDAYS(C173,P173,'[1]feriados 2017'!$A$4:$A$16))-1, "n/a")</f>
        <v>n/a</v>
      </c>
      <c r="V173" s="22" t="str">
        <f>IF(G173="retiro",(NETWORKDAYS(C173,R173,'[1]feriados 2017'!$A$4:$A$16))-1, "n/a")</f>
        <v>n/a</v>
      </c>
      <c r="W173" s="22" t="str">
        <f>IF(G173="retiro",(NETWORKDAYS(R173,S173,'[1]feriados 2017'!$A$4:$A$16))-1, "n/a")</f>
        <v>n/a</v>
      </c>
    </row>
    <row r="174" spans="1:23" x14ac:dyDescent="0.25">
      <c r="A174" s="21"/>
      <c r="B174" s="24"/>
      <c r="C174" s="21"/>
      <c r="D174" s="24"/>
      <c r="E174" s="33"/>
      <c r="F174" s="6"/>
      <c r="G174" s="104"/>
      <c r="H174" s="32"/>
      <c r="I174" s="6" t="e">
        <f>VLOOKUP(H174,'Lista Clientes'!A101:F165,2,0)</f>
        <v>#N/A</v>
      </c>
      <c r="J174" s="3" t="e">
        <f>VLOOKUP(H174,'Lista Clientes'!A101:F165,3,0)</f>
        <v>#N/A</v>
      </c>
      <c r="K174" s="2" t="e">
        <f>VLOOKUP(H174,'Lista Clientes'!A5:F70,6,0)</f>
        <v>#N/A</v>
      </c>
      <c r="L174" s="106"/>
      <c r="M174" s="71"/>
      <c r="N174" s="22"/>
      <c r="O174" s="21"/>
      <c r="P174" s="21"/>
      <c r="Q174" s="24"/>
      <c r="R174" s="24"/>
      <c r="S174" s="21"/>
      <c r="T174" s="63">
        <f>24*(D174-B174)</f>
        <v>0</v>
      </c>
      <c r="U174" s="22" t="str">
        <f>IF(G174="envio",(NETWORKDAYS(C174,P174,'[1]feriados 2017'!$A$4:$A$16))-1, "n/a")</f>
        <v>n/a</v>
      </c>
      <c r="V174" s="22" t="str">
        <f>IF(G174="retiro",(NETWORKDAYS(C174,R174,'[1]feriados 2017'!$A$4:$A$16))-1, "n/a")</f>
        <v>n/a</v>
      </c>
      <c r="W174" s="22" t="str">
        <f>IF(G174="retiro",(NETWORKDAYS(R174,S174,'[1]feriados 2017'!$A$4:$A$16))-1, "n/a")</f>
        <v>n/a</v>
      </c>
    </row>
    <row r="175" spans="1:23" x14ac:dyDescent="0.25">
      <c r="A175" s="21"/>
      <c r="B175" s="24"/>
      <c r="C175" s="21"/>
      <c r="D175" s="24"/>
      <c r="E175" s="33"/>
      <c r="F175" s="6"/>
      <c r="G175" s="104"/>
      <c r="H175" s="32"/>
      <c r="I175" s="6" t="e">
        <f>VLOOKUP(H175,'Lista Clientes'!A102:F166,2,0)</f>
        <v>#N/A</v>
      </c>
      <c r="J175" s="3" t="e">
        <f>VLOOKUP(H175,'Lista Clientes'!A102:F166,3,0)</f>
        <v>#N/A</v>
      </c>
      <c r="K175" s="2" t="e">
        <f>VLOOKUP(H175,'Lista Clientes'!A6:F71,6,0)</f>
        <v>#N/A</v>
      </c>
      <c r="L175" s="106"/>
      <c r="M175" s="71"/>
      <c r="N175" s="22"/>
      <c r="O175" s="21"/>
      <c r="P175" s="21"/>
      <c r="Q175" s="24"/>
      <c r="R175" s="24"/>
      <c r="S175" s="21"/>
      <c r="T175" s="63">
        <f t="shared" si="3"/>
        <v>0</v>
      </c>
      <c r="U175" s="22" t="str">
        <f>IF(G175="envio",(NETWORKDAYS(C175,P175,'[1]feriados 2017'!$A$4:$A$16))-1, "n/a")</f>
        <v>n/a</v>
      </c>
      <c r="V175" s="22" t="str">
        <f>IF(G175="retiro",(NETWORKDAYS(C175,R175,'[1]feriados 2017'!$A$4:$A$16))-1, "n/a")</f>
        <v>n/a</v>
      </c>
      <c r="W175" s="22" t="str">
        <f>IF(G175="retiro",(NETWORKDAYS(R175,S175,'[1]feriados 2017'!$A$4:$A$16))-1, "n/a")</f>
        <v>n/a</v>
      </c>
    </row>
    <row r="176" spans="1:23" x14ac:dyDescent="0.25">
      <c r="A176" s="21"/>
      <c r="B176" s="24"/>
      <c r="C176" s="21"/>
      <c r="D176" s="24"/>
      <c r="E176" s="33"/>
      <c r="F176" s="6"/>
      <c r="G176" s="104"/>
      <c r="H176" s="32"/>
      <c r="I176" s="6" t="e">
        <f>VLOOKUP(H176,'Lista Clientes'!A103:F167,2,0)</f>
        <v>#N/A</v>
      </c>
      <c r="J176" s="3" t="e">
        <f>VLOOKUP(H176,'Lista Clientes'!A103:F167,3,0)</f>
        <v>#N/A</v>
      </c>
      <c r="K176" s="2" t="e">
        <f>VLOOKUP(H176,'Lista Clientes'!A7:F72,6,0)</f>
        <v>#N/A</v>
      </c>
      <c r="L176" s="106"/>
      <c r="M176" s="71"/>
      <c r="N176" s="22"/>
      <c r="O176" s="21"/>
      <c r="P176" s="21"/>
      <c r="Q176" s="24"/>
      <c r="R176" s="24"/>
      <c r="S176" s="21"/>
      <c r="T176" s="63">
        <f t="shared" ref="T176:T184" si="5">24*(D176-B176)</f>
        <v>0</v>
      </c>
      <c r="U176" s="22" t="str">
        <f>IF(G176="envio",(NETWORKDAYS(C176,P176,'[1]feriados 2017'!$A$4:$A$16))-1, "n/a")</f>
        <v>n/a</v>
      </c>
      <c r="V176" s="22" t="str">
        <f>IF(G176="retiro",(NETWORKDAYS(C176,R176,'[1]feriados 2017'!$A$4:$A$16))-1, "n/a")</f>
        <v>n/a</v>
      </c>
      <c r="W176" s="22" t="str">
        <f>IF(G176="retiro",(NETWORKDAYS(R176,S176,'[1]feriados 2017'!$A$4:$A$16))-1, "n/a")</f>
        <v>n/a</v>
      </c>
    </row>
    <row r="177" spans="1:23" x14ac:dyDescent="0.25">
      <c r="A177" s="21"/>
      <c r="B177" s="24"/>
      <c r="C177" s="21"/>
      <c r="D177" s="24"/>
      <c r="E177" s="33"/>
      <c r="F177" s="6"/>
      <c r="G177" s="104"/>
      <c r="H177" s="32"/>
      <c r="I177" s="6" t="e">
        <f>VLOOKUP(H177,'Lista Clientes'!A104:F168,2,0)</f>
        <v>#N/A</v>
      </c>
      <c r="J177" s="3" t="e">
        <f>VLOOKUP(H177,'Lista Clientes'!A104:F168,3,0)</f>
        <v>#N/A</v>
      </c>
      <c r="K177" s="2" t="e">
        <f>VLOOKUP(H177,'Lista Clientes'!A8:F73,6,0)</f>
        <v>#N/A</v>
      </c>
      <c r="L177" s="106"/>
      <c r="M177" s="71"/>
      <c r="N177" s="22"/>
      <c r="O177" s="21"/>
      <c r="P177" s="21"/>
      <c r="Q177" s="24"/>
      <c r="R177" s="24"/>
      <c r="S177" s="21"/>
      <c r="T177" s="63">
        <f t="shared" si="5"/>
        <v>0</v>
      </c>
      <c r="U177" s="22" t="str">
        <f>IF(G177="envio",(NETWORKDAYS(C177,P177,'[1]feriados 2017'!$A$4:$A$16))-1, "n/a")</f>
        <v>n/a</v>
      </c>
      <c r="V177" s="22" t="str">
        <f>IF(G177="retiro",(NETWORKDAYS(C177,R177,'[1]feriados 2017'!$A$4:$A$16))-1, "n/a")</f>
        <v>n/a</v>
      </c>
      <c r="W177" s="22" t="str">
        <f>IF(G177="retiro",(NETWORKDAYS(R177,S177,'[1]feriados 2017'!$A$4:$A$16))-1, "n/a")</f>
        <v>n/a</v>
      </c>
    </row>
    <row r="178" spans="1:23" x14ac:dyDescent="0.25">
      <c r="A178" s="21"/>
      <c r="B178" s="24"/>
      <c r="C178" s="21"/>
      <c r="D178" s="24"/>
      <c r="E178" s="33"/>
      <c r="F178" s="6"/>
      <c r="G178" s="104"/>
      <c r="H178" s="32"/>
      <c r="I178" s="6" t="e">
        <f>VLOOKUP(H178,'Lista Clientes'!A105:F169,2,0)</f>
        <v>#N/A</v>
      </c>
      <c r="J178" s="3" t="e">
        <f>VLOOKUP(H178,'Lista Clientes'!A105:F169,3,0)</f>
        <v>#N/A</v>
      </c>
      <c r="K178" s="2" t="e">
        <f>VLOOKUP(H178,'Lista Clientes'!A9:F74,6,0)</f>
        <v>#N/A</v>
      </c>
      <c r="L178" s="106"/>
      <c r="M178" s="71"/>
      <c r="N178" s="22"/>
      <c r="O178" s="21"/>
      <c r="P178" s="21"/>
      <c r="Q178" s="24"/>
      <c r="R178" s="24"/>
      <c r="S178" s="21"/>
      <c r="T178" s="63">
        <f t="shared" si="5"/>
        <v>0</v>
      </c>
      <c r="U178" s="22" t="str">
        <f>IF(G178="envio",(NETWORKDAYS(C178,P178,'[1]feriados 2017'!$A$4:$A$16))-1, "n/a")</f>
        <v>n/a</v>
      </c>
      <c r="V178" s="22" t="str">
        <f>IF(G178="retiro",(NETWORKDAYS(C178,R178,'[1]feriados 2017'!$A$4:$A$16))-1, "n/a")</f>
        <v>n/a</v>
      </c>
      <c r="W178" s="22" t="str">
        <f>IF(G178="retiro",(NETWORKDAYS(R178,S178,'[1]feriados 2017'!$A$4:$A$16))-1, "n/a")</f>
        <v>n/a</v>
      </c>
    </row>
    <row r="179" spans="1:23" x14ac:dyDescent="0.25">
      <c r="A179" s="21"/>
      <c r="B179" s="24"/>
      <c r="C179" s="21"/>
      <c r="D179" s="24"/>
      <c r="E179" s="33"/>
      <c r="F179" s="6"/>
      <c r="G179" s="104"/>
      <c r="H179" s="32"/>
      <c r="I179" s="6" t="e">
        <f>VLOOKUP(H179,'Lista Clientes'!A106:F170,2,0)</f>
        <v>#N/A</v>
      </c>
      <c r="J179" s="3" t="e">
        <f>VLOOKUP(H179,'Lista Clientes'!A106:F170,3,0)</f>
        <v>#N/A</v>
      </c>
      <c r="K179" s="2" t="e">
        <f>VLOOKUP(H179,'Lista Clientes'!A10:F75,6,0)</f>
        <v>#N/A</v>
      </c>
      <c r="L179" s="106"/>
      <c r="M179" s="71"/>
      <c r="N179" s="22"/>
      <c r="O179" s="21"/>
      <c r="P179" s="21"/>
      <c r="Q179" s="24"/>
      <c r="R179" s="24"/>
      <c r="S179" s="21"/>
      <c r="T179" s="63">
        <f t="shared" si="5"/>
        <v>0</v>
      </c>
      <c r="U179" s="22" t="str">
        <f>IF(G179="envio",(NETWORKDAYS(C179,P179,'[1]feriados 2017'!$A$4:$A$16))-1, "n/a")</f>
        <v>n/a</v>
      </c>
      <c r="V179" s="22" t="str">
        <f>IF(G179="retiro",(NETWORKDAYS(C179,R179,'[1]feriados 2017'!$A$4:$A$16))-1, "n/a")</f>
        <v>n/a</v>
      </c>
      <c r="W179" s="22" t="str">
        <f>IF(G179="retiro",(NETWORKDAYS(R179,S179,'[1]feriados 2017'!$A$4:$A$16))-1, "n/a")</f>
        <v>n/a</v>
      </c>
    </row>
    <row r="180" spans="1:23" x14ac:dyDescent="0.25">
      <c r="A180" s="21"/>
      <c r="B180" s="24"/>
      <c r="C180" s="21"/>
      <c r="D180" s="24"/>
      <c r="E180" s="33"/>
      <c r="F180" s="6"/>
      <c r="G180" s="104"/>
      <c r="H180" s="32"/>
      <c r="I180" s="6" t="e">
        <f>VLOOKUP(H180,'Lista Clientes'!A107:F171,2,0)</f>
        <v>#N/A</v>
      </c>
      <c r="J180" s="3" t="e">
        <f>VLOOKUP(H180,'Lista Clientes'!A107:F171,3,0)</f>
        <v>#N/A</v>
      </c>
      <c r="K180" s="2" t="e">
        <f>VLOOKUP(H180,'Lista Clientes'!A11:F76,6,0)</f>
        <v>#N/A</v>
      </c>
      <c r="L180" s="106"/>
      <c r="M180" s="71"/>
      <c r="N180" s="22"/>
      <c r="O180" s="21"/>
      <c r="P180" s="21"/>
      <c r="Q180" s="24"/>
      <c r="R180" s="24"/>
      <c r="S180" s="21"/>
      <c r="T180" s="63">
        <f t="shared" si="5"/>
        <v>0</v>
      </c>
      <c r="U180" s="22" t="str">
        <f>IF(G180="envio",(NETWORKDAYS(C180,P180,'[1]feriados 2017'!$A$4:$A$16))-1, "n/a")</f>
        <v>n/a</v>
      </c>
      <c r="V180" s="22" t="str">
        <f>IF(G180="retiro",(NETWORKDAYS(C180,R180,'[1]feriados 2017'!$A$4:$A$16))-1, "n/a")</f>
        <v>n/a</v>
      </c>
      <c r="W180" s="22" t="str">
        <f>IF(G180="retiro",(NETWORKDAYS(R180,S180,'[1]feriados 2017'!$A$4:$A$16))-1, "n/a")</f>
        <v>n/a</v>
      </c>
    </row>
    <row r="181" spans="1:23" x14ac:dyDescent="0.25">
      <c r="A181" s="21"/>
      <c r="B181" s="24"/>
      <c r="C181" s="21"/>
      <c r="D181" s="24"/>
      <c r="E181" s="33"/>
      <c r="F181" s="6"/>
      <c r="G181" s="104"/>
      <c r="H181" s="32"/>
      <c r="I181" s="6" t="e">
        <f>VLOOKUP(H181,'Lista Clientes'!A108:F172,2,0)</f>
        <v>#N/A</v>
      </c>
      <c r="J181" s="3" t="e">
        <f>VLOOKUP(H181,'Lista Clientes'!A108:F172,3,0)</f>
        <v>#N/A</v>
      </c>
      <c r="K181" s="2" t="e">
        <f>VLOOKUP(H181,'Lista Clientes'!A12:F77,6,0)</f>
        <v>#N/A</v>
      </c>
      <c r="L181" s="106"/>
      <c r="M181" s="71"/>
      <c r="N181" s="22"/>
      <c r="O181" s="21"/>
      <c r="P181" s="21"/>
      <c r="Q181" s="24"/>
      <c r="R181" s="24"/>
      <c r="S181" s="21"/>
      <c r="T181" s="63">
        <f t="shared" si="5"/>
        <v>0</v>
      </c>
      <c r="U181" s="22" t="str">
        <f>IF(G181="envio",(NETWORKDAYS(C181,P181,'[1]feriados 2017'!$A$4:$A$16))-1, "n/a")</f>
        <v>n/a</v>
      </c>
      <c r="V181" s="22" t="str">
        <f>IF(G181="retiro",(NETWORKDAYS(C181,R181,'[1]feriados 2017'!$A$4:$A$16))-1, "n/a")</f>
        <v>n/a</v>
      </c>
      <c r="W181" s="22" t="str">
        <f>IF(G181="retiro",(NETWORKDAYS(R181,S181,'[1]feriados 2017'!$A$4:$A$16))-1, "n/a")</f>
        <v>n/a</v>
      </c>
    </row>
    <row r="182" spans="1:23" x14ac:dyDescent="0.25">
      <c r="A182" s="21"/>
      <c r="B182" s="24"/>
      <c r="C182" s="21"/>
      <c r="D182" s="24"/>
      <c r="E182" s="33"/>
      <c r="F182" s="6"/>
      <c r="G182" s="104"/>
      <c r="H182" s="32"/>
      <c r="I182" s="6" t="e">
        <f>VLOOKUP(H182,'Lista Clientes'!A109:F173,2,0)</f>
        <v>#N/A</v>
      </c>
      <c r="J182" s="3" t="e">
        <f>VLOOKUP(H182,'Lista Clientes'!A109:F173,3,0)</f>
        <v>#N/A</v>
      </c>
      <c r="K182" s="2" t="e">
        <f>VLOOKUP(H182,'Lista Clientes'!A13:F78,6,0)</f>
        <v>#N/A</v>
      </c>
      <c r="L182" s="106"/>
      <c r="M182" s="71"/>
      <c r="N182" s="22"/>
      <c r="O182" s="21"/>
      <c r="P182" s="21"/>
      <c r="Q182" s="24"/>
      <c r="R182" s="24"/>
      <c r="S182" s="21"/>
      <c r="T182" s="63">
        <f t="shared" si="5"/>
        <v>0</v>
      </c>
      <c r="U182" s="22" t="str">
        <f>IF(G182="envio",(NETWORKDAYS(C182,P182,'[1]feriados 2017'!$A$4:$A$16))-1, "n/a")</f>
        <v>n/a</v>
      </c>
      <c r="V182" s="22" t="str">
        <f>IF(G182="retiro",(NETWORKDAYS(C182,R182,'[1]feriados 2017'!$A$4:$A$16))-1, "n/a")</f>
        <v>n/a</v>
      </c>
      <c r="W182" s="22" t="str">
        <f>IF(G182="retiro",(NETWORKDAYS(R182,S182,'[1]feriados 2017'!$A$4:$A$16))-1, "n/a")</f>
        <v>n/a</v>
      </c>
    </row>
    <row r="183" spans="1:23" x14ac:dyDescent="0.25">
      <c r="A183" s="21"/>
      <c r="B183" s="24"/>
      <c r="C183" s="21"/>
      <c r="D183" s="24"/>
      <c r="E183" s="33"/>
      <c r="F183" s="6"/>
      <c r="G183" s="104"/>
      <c r="H183" s="32"/>
      <c r="I183" s="6" t="e">
        <f>VLOOKUP(H183,'Lista Clientes'!A110:F174,2,0)</f>
        <v>#N/A</v>
      </c>
      <c r="J183" s="3" t="e">
        <f>VLOOKUP(H183,'Lista Clientes'!A110:F174,3,0)</f>
        <v>#N/A</v>
      </c>
      <c r="K183" s="2" t="e">
        <f>VLOOKUP(H183,'Lista Clientes'!A14:F79,6,0)</f>
        <v>#N/A</v>
      </c>
      <c r="L183" s="106"/>
      <c r="M183" s="71"/>
      <c r="N183" s="22"/>
      <c r="O183" s="21"/>
      <c r="P183" s="21"/>
      <c r="Q183" s="24"/>
      <c r="R183" s="24"/>
      <c r="S183" s="21"/>
      <c r="T183" s="63">
        <f t="shared" si="5"/>
        <v>0</v>
      </c>
      <c r="U183" s="22" t="str">
        <f>IF(G183="envio",(NETWORKDAYS(C183,P183,'[1]feriados 2017'!$A$4:$A$16))-1, "n/a")</f>
        <v>n/a</v>
      </c>
      <c r="V183" s="22" t="str">
        <f>IF(G183="retiro",(NETWORKDAYS(C183,R183,'[1]feriados 2017'!$A$4:$A$16))-1, "n/a")</f>
        <v>n/a</v>
      </c>
      <c r="W183" s="22" t="str">
        <f>IF(G183="retiro",(NETWORKDAYS(R183,S183,'[1]feriados 2017'!$A$4:$A$16))-1, "n/a")</f>
        <v>n/a</v>
      </c>
    </row>
    <row r="184" spans="1:23" x14ac:dyDescent="0.25">
      <c r="A184" s="21"/>
      <c r="B184" s="24"/>
      <c r="C184" s="21"/>
      <c r="D184" s="24"/>
      <c r="E184" s="33"/>
      <c r="F184" s="6"/>
      <c r="G184" s="104"/>
      <c r="H184" s="32"/>
      <c r="I184" s="6" t="e">
        <f>VLOOKUP(H184,'Lista Clientes'!A111:F175,2,0)</f>
        <v>#N/A</v>
      </c>
      <c r="J184" s="3" t="e">
        <f>VLOOKUP(H184,'Lista Clientes'!A111:F175,3,0)</f>
        <v>#N/A</v>
      </c>
      <c r="K184" s="2" t="e">
        <f>VLOOKUP(H184,'Lista Clientes'!A15:F80,6,0)</f>
        <v>#N/A</v>
      </c>
      <c r="L184" s="106"/>
      <c r="M184" s="71"/>
      <c r="N184" s="22"/>
      <c r="O184" s="21"/>
      <c r="P184" s="21"/>
      <c r="Q184" s="24"/>
      <c r="R184" s="24"/>
      <c r="S184" s="21"/>
      <c r="T184" s="63">
        <f t="shared" si="5"/>
        <v>0</v>
      </c>
      <c r="U184" s="22" t="str">
        <f>IF(G184="envio",(NETWORKDAYS(C184,P184,'[1]feriados 2017'!$A$4:$A$16))-1, "n/a")</f>
        <v>n/a</v>
      </c>
      <c r="V184" s="22" t="str">
        <f>IF(G184="retiro",(NETWORKDAYS(C184,R184,'[1]feriados 2017'!$A$4:$A$16))-1, "n/a")</f>
        <v>n/a</v>
      </c>
      <c r="W184" s="22" t="str">
        <f>IF(G184="retiro",(NETWORKDAYS(R184,S184,'[1]feriados 2017'!$A$4:$A$16))-1, "n/a")</f>
        <v>n/a</v>
      </c>
    </row>
    <row r="185" spans="1:23" x14ac:dyDescent="0.25">
      <c r="A185" s="21"/>
      <c r="B185" s="24"/>
      <c r="C185" s="21"/>
      <c r="D185" s="24"/>
      <c r="E185" s="33"/>
      <c r="F185" s="6"/>
      <c r="G185" s="104"/>
      <c r="H185" s="32"/>
      <c r="I185" s="6" t="e">
        <f>VLOOKUP(H185,'Lista Clientes'!A112:F176,2,0)</f>
        <v>#N/A</v>
      </c>
      <c r="J185" s="3" t="e">
        <f>VLOOKUP(H185,'Lista Clientes'!A112:F176,3,0)</f>
        <v>#N/A</v>
      </c>
      <c r="K185" s="2" t="e">
        <f>VLOOKUP(H185,'Lista Clientes'!A16:F81,6,0)</f>
        <v>#N/A</v>
      </c>
      <c r="L185" s="106"/>
      <c r="M185" s="71"/>
      <c r="N185" s="22"/>
      <c r="O185" s="21"/>
      <c r="P185" s="21"/>
      <c r="Q185" s="24"/>
      <c r="R185" s="24"/>
      <c r="S185" s="21"/>
      <c r="T185" s="63">
        <f>24*(D185-B185)</f>
        <v>0</v>
      </c>
      <c r="U185" s="22" t="str">
        <f>IF(G185="envio",(NETWORKDAYS(C185,P185,'[1]feriados 2017'!$A$4:$A$16))-1, "n/a")</f>
        <v>n/a</v>
      </c>
      <c r="V185" s="22" t="str">
        <f>IF(G185="retiro",(NETWORKDAYS(C185,R185,'[1]feriados 2017'!$A$4:$A$16))-1, "n/a")</f>
        <v>n/a</v>
      </c>
      <c r="W185" s="22" t="str">
        <f>IF(G185="retiro",(NETWORKDAYS(R185,S185,'[1]feriados 2017'!$A$4:$A$16))-1, "n/a")</f>
        <v>n/a</v>
      </c>
    </row>
    <row r="186" spans="1:23" x14ac:dyDescent="0.25">
      <c r="A186" s="21"/>
      <c r="B186" s="24"/>
      <c r="C186" s="21"/>
      <c r="D186" s="24"/>
      <c r="E186" s="33"/>
      <c r="F186" s="6"/>
      <c r="G186" s="104"/>
      <c r="H186" s="32"/>
      <c r="I186" s="6" t="e">
        <f>VLOOKUP(H186,'Lista Clientes'!A113:F177,2,0)</f>
        <v>#N/A</v>
      </c>
      <c r="J186" s="3" t="e">
        <f>VLOOKUP(H186,'Lista Clientes'!A113:F177,3,0)</f>
        <v>#N/A</v>
      </c>
      <c r="K186" s="2" t="e">
        <f>VLOOKUP(H186,'Lista Clientes'!A17:F82,6,0)</f>
        <v>#N/A</v>
      </c>
      <c r="L186" s="106"/>
      <c r="M186" s="71"/>
      <c r="N186" s="22"/>
      <c r="O186" s="21"/>
      <c r="P186" s="21"/>
      <c r="Q186" s="24"/>
      <c r="R186" s="24"/>
      <c r="S186" s="21"/>
      <c r="T186" s="63">
        <f>24*(D186-B186)</f>
        <v>0</v>
      </c>
      <c r="U186" s="22" t="str">
        <f>IF(G186="envio",(NETWORKDAYS(C186,P186,'[1]feriados 2017'!$A$4:$A$16))-1, "n/a")</f>
        <v>n/a</v>
      </c>
      <c r="V186" s="22" t="str">
        <f>IF(G186="retiro",(NETWORKDAYS(C186,R186,'[1]feriados 2017'!$A$4:$A$16))-1, "n/a")</f>
        <v>n/a</v>
      </c>
      <c r="W186" s="22" t="str">
        <f>IF(G186="retiro",(NETWORKDAYS(R186,S186,'[1]feriados 2017'!$A$4:$A$16))-1, "n/a")</f>
        <v>n/a</v>
      </c>
    </row>
    <row r="187" spans="1:23" x14ac:dyDescent="0.25">
      <c r="A187" s="21"/>
      <c r="B187" s="24"/>
      <c r="C187" s="21"/>
      <c r="D187" s="24"/>
      <c r="E187" s="33"/>
      <c r="F187" s="6"/>
      <c r="G187" s="104"/>
      <c r="H187" s="32"/>
      <c r="I187" s="6" t="e">
        <f>VLOOKUP(H187,'Lista Clientes'!A114:F178,2,0)</f>
        <v>#N/A</v>
      </c>
      <c r="J187" s="3" t="e">
        <f>VLOOKUP(H187,'Lista Clientes'!A114:F178,3,0)</f>
        <v>#N/A</v>
      </c>
      <c r="K187" s="2" t="e">
        <f>VLOOKUP(H187,'Lista Clientes'!A18:F83,6,0)</f>
        <v>#N/A</v>
      </c>
      <c r="L187" s="106"/>
      <c r="M187" s="71"/>
      <c r="N187" s="22"/>
      <c r="O187" s="21"/>
      <c r="P187" s="21"/>
      <c r="Q187" s="24"/>
      <c r="R187" s="24"/>
      <c r="S187" s="21"/>
      <c r="T187" s="63">
        <f>24*(D187-B187)</f>
        <v>0</v>
      </c>
      <c r="U187" s="22" t="str">
        <f>IF(G187="envio",(NETWORKDAYS(C187,P187,'[1]feriados 2017'!$A$4:$A$16))-1, "n/a")</f>
        <v>n/a</v>
      </c>
      <c r="V187" s="22" t="str">
        <f>IF(G187="retiro",(NETWORKDAYS(C187,R187,'[1]feriados 2017'!$A$4:$A$16))-1, "n/a")</f>
        <v>n/a</v>
      </c>
      <c r="W187" s="22" t="str">
        <f>IF(G187="retiro",(NETWORKDAYS(R187,S187,'[1]feriados 2017'!$A$4:$A$16))-1, "n/a")</f>
        <v>n/a</v>
      </c>
    </row>
    <row r="188" spans="1:23" ht="9" customHeight="1" x14ac:dyDescent="0.25">
      <c r="A188" s="21"/>
      <c r="B188" s="24"/>
      <c r="C188" s="21"/>
      <c r="D188" s="24"/>
      <c r="E188" s="33"/>
      <c r="F188" s="6"/>
      <c r="G188" s="104"/>
      <c r="H188" s="32"/>
      <c r="I188" s="6" t="e">
        <f>VLOOKUP(H188,'Lista Clientes'!A115:F179,2,0)</f>
        <v>#N/A</v>
      </c>
      <c r="J188" s="3" t="e">
        <f>VLOOKUP(H188,'Lista Clientes'!A76:F141,3,0)</f>
        <v>#N/A</v>
      </c>
      <c r="K188" s="2" t="e">
        <f>VLOOKUP(H188,'Lista Clientes'!A6:F71,6,0)</f>
        <v>#N/A</v>
      </c>
      <c r="L188" s="106"/>
      <c r="M188" s="71"/>
      <c r="N188" s="22"/>
      <c r="O188" s="21"/>
      <c r="P188" s="21"/>
      <c r="Q188" s="24"/>
      <c r="R188" s="24"/>
      <c r="S188" s="21"/>
      <c r="T188" s="63">
        <f>24*(D188-B188)</f>
        <v>0</v>
      </c>
      <c r="U188" s="22" t="str">
        <f>IF(G188="envio",(NETWORKDAYS(C188,P188,'[1]feriados 2017'!$A$4:$A$16))-1, "n/a")</f>
        <v>n/a</v>
      </c>
      <c r="V188" s="22" t="str">
        <f>IF(G188="retiro",(NETWORKDAYS(C188,R188,'[1]feriados 2017'!$A$4:$A$16))-1, "n/a")</f>
        <v>n/a</v>
      </c>
      <c r="W188" s="22" t="str">
        <f>IF(G188="retiro",(NETWORKDAYS(R188,S188,'[1]feriados 2017'!$A$4:$A$16))-1, "n/a")</f>
        <v>n/a</v>
      </c>
    </row>
    <row r="192" spans="1:23" x14ac:dyDescent="0.25">
      <c r="A192" s="115">
        <v>41816</v>
      </c>
      <c r="B192" s="115"/>
      <c r="C192" s="115"/>
      <c r="E192" s="115" t="s">
        <v>56</v>
      </c>
      <c r="F192" s="115"/>
      <c r="G192" s="115"/>
    </row>
    <row r="193" spans="1:7" x14ac:dyDescent="0.25">
      <c r="A193" s="116" t="s">
        <v>57</v>
      </c>
      <c r="B193" s="116"/>
      <c r="C193" s="34">
        <f>COUNT(C22:C151)</f>
        <v>62</v>
      </c>
      <c r="E193" s="116" t="s">
        <v>57</v>
      </c>
      <c r="F193" s="116"/>
      <c r="G193" s="34"/>
    </row>
    <row r="194" spans="1:7" x14ac:dyDescent="0.25">
      <c r="A194" s="117" t="s">
        <v>58</v>
      </c>
      <c r="B194" s="117"/>
      <c r="C194" s="35"/>
      <c r="E194" s="117" t="s">
        <v>72</v>
      </c>
      <c r="F194" s="117"/>
      <c r="G194" s="35"/>
    </row>
    <row r="195" spans="1:7" x14ac:dyDescent="0.25">
      <c r="A195" s="116" t="s">
        <v>59</v>
      </c>
      <c r="B195" s="116"/>
      <c r="C195" s="34"/>
      <c r="E195" s="116" t="s">
        <v>73</v>
      </c>
      <c r="F195" s="116"/>
      <c r="G195" s="34"/>
    </row>
    <row r="196" spans="1:7" x14ac:dyDescent="0.25">
      <c r="A196" s="118" t="s">
        <v>60</v>
      </c>
      <c r="B196" s="118"/>
      <c r="C196" s="36">
        <f>+C195/C193</f>
        <v>0</v>
      </c>
      <c r="E196" s="118" t="s">
        <v>71</v>
      </c>
      <c r="F196" s="118"/>
      <c r="G196" s="36" t="e">
        <f>+G195/G193</f>
        <v>#DIV/0!</v>
      </c>
    </row>
    <row r="1048515" spans="1:9" x14ac:dyDescent="0.25">
      <c r="A1048515" s="23">
        <v>41194</v>
      </c>
      <c r="F1048515" s="6"/>
      <c r="G1048515" s="29"/>
    </row>
    <row r="1048520" spans="1:9" x14ac:dyDescent="0.25">
      <c r="I1048520" s="20"/>
    </row>
    <row r="1048568" spans="4:7" x14ac:dyDescent="0.25">
      <c r="D1048568" s="24"/>
    </row>
    <row r="1048569" spans="4:7" x14ac:dyDescent="0.25">
      <c r="F1048569" s="6"/>
      <c r="G1048569" s="29"/>
    </row>
  </sheetData>
  <autoFilter ref="A4:W188">
    <filterColumn colId="4">
      <filters blank="1"/>
    </filterColumn>
  </autoFilter>
  <sortState ref="A5:AH89">
    <sortCondition ref="A5"/>
  </sortState>
  <dataConsolidate>
    <dataRefs count="1">
      <dataRef ref="A1:XFD1048576" sheet="Control Pedidos"/>
    </dataRefs>
  </dataConsolidate>
  <mergeCells count="10">
    <mergeCell ref="A192:C192"/>
    <mergeCell ref="A193:B193"/>
    <mergeCell ref="A194:B194"/>
    <mergeCell ref="A195:B195"/>
    <mergeCell ref="A196:B196"/>
    <mergeCell ref="E192:G192"/>
    <mergeCell ref="E193:F193"/>
    <mergeCell ref="E194:F194"/>
    <mergeCell ref="E195:F195"/>
    <mergeCell ref="E196:F196"/>
  </mergeCells>
  <dataValidations count="4">
    <dataValidation type="list" allowBlank="1" showInputMessage="1" showErrorMessage="1" sqref="F1048515:G1048568 I189:I382">
      <formula1>#REF!</formula1>
    </dataValidation>
    <dataValidation type="list" allowBlank="1" showInputMessage="1" showErrorMessage="1" sqref="F1048569:G1048576">
      <formula1>$Z$4:$Z$12</formula1>
    </dataValidation>
    <dataValidation type="list" allowBlank="1" showInputMessage="1" showErrorMessage="1" sqref="F5:F188">
      <formula1>"    ,SO,SE,S8,SH,SY,S7,VOLANTE DEVOLUCION,CONDUCE"</formula1>
    </dataValidation>
    <dataValidation type="list" allowBlank="1" showInputMessage="1" showErrorMessage="1" sqref="G5:G188">
      <formula1>"envio, retiro"</formula1>
    </dataValidation>
  </dataValidations>
  <pageMargins left="0.21" right="0.3" top="0.43" bottom="0.44" header="0.3" footer="0.3"/>
  <pageSetup scale="4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F71"/>
  <sheetViews>
    <sheetView topLeftCell="E51" workbookViewId="0">
      <selection activeCell="A6" sqref="A6"/>
    </sheetView>
  </sheetViews>
  <sheetFormatPr baseColWidth="10" defaultColWidth="11.42578125" defaultRowHeight="15" x14ac:dyDescent="0.25"/>
  <cols>
    <col min="3" max="3" width="46" bestFit="1" customWidth="1"/>
    <col min="4" max="4" width="22.42578125" bestFit="1" customWidth="1"/>
    <col min="5" max="5" width="99.5703125" bestFit="1" customWidth="1"/>
    <col min="6" max="6" width="71.7109375" bestFit="1" customWidth="1"/>
  </cols>
  <sheetData>
    <row r="3" spans="1:6" ht="23.25" x14ac:dyDescent="0.35">
      <c r="A3" s="5" t="s">
        <v>8</v>
      </c>
      <c r="B3" s="5"/>
      <c r="E3" s="19"/>
    </row>
    <row r="4" spans="1:6" x14ac:dyDescent="0.25">
      <c r="E4" s="19"/>
      <c r="F4" s="4"/>
    </row>
    <row r="5" spans="1:6" x14ac:dyDescent="0.25">
      <c r="A5" s="11" t="s">
        <v>9</v>
      </c>
      <c r="B5" s="11"/>
      <c r="C5" s="11" t="s">
        <v>10</v>
      </c>
      <c r="D5" s="11" t="s">
        <v>24</v>
      </c>
      <c r="E5" s="46" t="s">
        <v>85</v>
      </c>
      <c r="F5" s="11" t="s">
        <v>11</v>
      </c>
    </row>
    <row r="6" spans="1:6" x14ac:dyDescent="0.25">
      <c r="A6" s="30">
        <v>671679</v>
      </c>
      <c r="B6" s="6" t="s">
        <v>47</v>
      </c>
      <c r="C6" s="7" t="s">
        <v>17</v>
      </c>
      <c r="D6" s="10" t="s">
        <v>13</v>
      </c>
      <c r="E6" s="47" t="s">
        <v>86</v>
      </c>
      <c r="F6" t="s">
        <v>156</v>
      </c>
    </row>
    <row r="7" spans="1:6" x14ac:dyDescent="0.25">
      <c r="A7" s="30">
        <v>604504</v>
      </c>
      <c r="B7" s="6" t="s">
        <v>47</v>
      </c>
      <c r="C7" s="9" t="s">
        <v>18</v>
      </c>
      <c r="D7" s="10" t="s">
        <v>13</v>
      </c>
      <c r="E7" s="48" t="s">
        <v>87</v>
      </c>
      <c r="F7" s="2" t="s">
        <v>51</v>
      </c>
    </row>
    <row r="8" spans="1:6" x14ac:dyDescent="0.25">
      <c r="A8" s="30">
        <v>513500</v>
      </c>
      <c r="B8" s="6" t="s">
        <v>47</v>
      </c>
      <c r="C8" s="9" t="s">
        <v>18</v>
      </c>
      <c r="D8" s="10" t="s">
        <v>13</v>
      </c>
      <c r="E8" s="48" t="s">
        <v>87</v>
      </c>
      <c r="F8" s="2" t="s">
        <v>51</v>
      </c>
    </row>
    <row r="9" spans="1:6" x14ac:dyDescent="0.25">
      <c r="A9" s="30">
        <v>513456</v>
      </c>
      <c r="B9" s="6" t="s">
        <v>47</v>
      </c>
      <c r="C9" s="7" t="s">
        <v>12</v>
      </c>
      <c r="D9" s="8" t="s">
        <v>13</v>
      </c>
      <c r="E9" s="49" t="s">
        <v>88</v>
      </c>
      <c r="F9" s="2" t="s">
        <v>53</v>
      </c>
    </row>
    <row r="10" spans="1:6" x14ac:dyDescent="0.25">
      <c r="A10" s="30">
        <v>613387</v>
      </c>
      <c r="B10" s="6" t="s">
        <v>47</v>
      </c>
      <c r="C10" s="7" t="s">
        <v>14</v>
      </c>
      <c r="D10" s="8" t="s">
        <v>13</v>
      </c>
      <c r="E10" s="49" t="s">
        <v>155</v>
      </c>
      <c r="F10" s="2" t="s">
        <v>174</v>
      </c>
    </row>
    <row r="11" spans="1:6" x14ac:dyDescent="0.25">
      <c r="A11" s="30">
        <v>687981</v>
      </c>
      <c r="B11" s="6" t="s">
        <v>47</v>
      </c>
      <c r="C11" s="7" t="s">
        <v>165</v>
      </c>
      <c r="D11" s="8" t="s">
        <v>13</v>
      </c>
      <c r="E11" s="49" t="s">
        <v>163</v>
      </c>
      <c r="F11" s="2" t="s">
        <v>164</v>
      </c>
    </row>
    <row r="12" spans="1:6" x14ac:dyDescent="0.25">
      <c r="A12" s="31">
        <v>513191</v>
      </c>
      <c r="B12" s="6" t="s">
        <v>47</v>
      </c>
      <c r="C12" s="13" t="s">
        <v>28</v>
      </c>
      <c r="D12" s="14" t="s">
        <v>13</v>
      </c>
      <c r="E12" s="50" t="s">
        <v>89</v>
      </c>
      <c r="F12" s="15" t="s">
        <v>27</v>
      </c>
    </row>
    <row r="13" spans="1:6" x14ac:dyDescent="0.25">
      <c r="A13" s="31">
        <v>513321</v>
      </c>
      <c r="B13" s="6" t="s">
        <v>47</v>
      </c>
      <c r="C13" s="13" t="s">
        <v>29</v>
      </c>
      <c r="D13" s="14" t="s">
        <v>13</v>
      </c>
      <c r="E13" s="50" t="s">
        <v>89</v>
      </c>
      <c r="F13" s="15" t="s">
        <v>27</v>
      </c>
    </row>
    <row r="14" spans="1:6" x14ac:dyDescent="0.25">
      <c r="A14" s="53">
        <v>513332</v>
      </c>
      <c r="B14" s="6" t="s">
        <v>47</v>
      </c>
      <c r="C14" s="9" t="s">
        <v>19</v>
      </c>
      <c r="D14" s="10" t="s">
        <v>13</v>
      </c>
      <c r="E14" s="48" t="s">
        <v>90</v>
      </c>
      <c r="F14" s="2" t="s">
        <v>173</v>
      </c>
    </row>
    <row r="15" spans="1:6" x14ac:dyDescent="0.25">
      <c r="A15" s="30">
        <v>663898</v>
      </c>
      <c r="B15" s="6" t="s">
        <v>3</v>
      </c>
      <c r="C15" s="9" t="s">
        <v>91</v>
      </c>
      <c r="D15" s="10" t="s">
        <v>16</v>
      </c>
      <c r="E15" s="48" t="s">
        <v>92</v>
      </c>
      <c r="F15" s="2" t="s">
        <v>50</v>
      </c>
    </row>
    <row r="16" spans="1:6" x14ac:dyDescent="0.25">
      <c r="A16" s="30">
        <v>672076</v>
      </c>
      <c r="B16" s="6" t="s">
        <v>3</v>
      </c>
      <c r="C16" s="9" t="s">
        <v>93</v>
      </c>
      <c r="D16" s="10" t="s">
        <v>16</v>
      </c>
      <c r="E16" s="48" t="s">
        <v>92</v>
      </c>
      <c r="F16" s="2" t="s">
        <v>50</v>
      </c>
    </row>
    <row r="17" spans="1:6" x14ac:dyDescent="0.25">
      <c r="A17" s="30">
        <v>513018</v>
      </c>
      <c r="B17" s="6" t="s">
        <v>3</v>
      </c>
      <c r="C17" s="9" t="s">
        <v>15</v>
      </c>
      <c r="D17" s="10" t="s">
        <v>16</v>
      </c>
      <c r="E17" s="48" t="s">
        <v>94</v>
      </c>
      <c r="F17" s="2" t="s">
        <v>125</v>
      </c>
    </row>
    <row r="18" spans="1:6" x14ac:dyDescent="0.25">
      <c r="A18" s="30">
        <v>676199</v>
      </c>
      <c r="B18" s="6" t="s">
        <v>2</v>
      </c>
      <c r="C18" s="7" t="s">
        <v>95</v>
      </c>
      <c r="D18" s="10" t="s">
        <v>16</v>
      </c>
      <c r="E18" s="48" t="s">
        <v>96</v>
      </c>
      <c r="F18" s="2" t="s">
        <v>117</v>
      </c>
    </row>
    <row r="19" spans="1:6" x14ac:dyDescent="0.25">
      <c r="A19" s="30">
        <v>676247</v>
      </c>
      <c r="B19" s="6" t="s">
        <v>2</v>
      </c>
      <c r="C19" s="7" t="s">
        <v>97</v>
      </c>
      <c r="D19" s="10" t="s">
        <v>16</v>
      </c>
      <c r="E19" s="48" t="s">
        <v>96</v>
      </c>
      <c r="F19" s="2" t="s">
        <v>117</v>
      </c>
    </row>
    <row r="20" spans="1:6" x14ac:dyDescent="0.25">
      <c r="A20" s="30">
        <v>636530</v>
      </c>
      <c r="B20" s="6" t="s">
        <v>166</v>
      </c>
      <c r="C20" s="7" t="s">
        <v>17</v>
      </c>
      <c r="D20" s="10" t="s">
        <v>16</v>
      </c>
      <c r="E20" s="47" t="s">
        <v>86</v>
      </c>
      <c r="F20" t="s">
        <v>156</v>
      </c>
    </row>
    <row r="21" spans="1:6" x14ac:dyDescent="0.25">
      <c r="A21" s="30">
        <v>513019</v>
      </c>
      <c r="B21" s="6" t="s">
        <v>3</v>
      </c>
      <c r="C21" s="9" t="s">
        <v>18</v>
      </c>
      <c r="D21" s="10" t="s">
        <v>16</v>
      </c>
      <c r="E21" s="48" t="s">
        <v>87</v>
      </c>
      <c r="F21" s="2" t="s">
        <v>51</v>
      </c>
    </row>
    <row r="22" spans="1:6" x14ac:dyDescent="0.25">
      <c r="A22" s="30">
        <v>513022</v>
      </c>
      <c r="B22" s="6" t="s">
        <v>3</v>
      </c>
      <c r="C22" s="9" t="s">
        <v>18</v>
      </c>
      <c r="D22" s="10" t="s">
        <v>16</v>
      </c>
      <c r="E22" s="48" t="s">
        <v>87</v>
      </c>
      <c r="F22" s="2" t="s">
        <v>51</v>
      </c>
    </row>
    <row r="23" spans="1:6" x14ac:dyDescent="0.25">
      <c r="A23" s="30">
        <v>513009</v>
      </c>
      <c r="B23" s="6" t="s">
        <v>166</v>
      </c>
      <c r="C23" s="9" t="s">
        <v>21</v>
      </c>
      <c r="D23" s="10" t="s">
        <v>16</v>
      </c>
      <c r="E23" s="48" t="s">
        <v>98</v>
      </c>
      <c r="F23" s="2" t="s">
        <v>52</v>
      </c>
    </row>
    <row r="24" spans="1:6" x14ac:dyDescent="0.25">
      <c r="A24" s="30">
        <v>513008</v>
      </c>
      <c r="B24" s="6" t="s">
        <v>3</v>
      </c>
      <c r="C24" s="9" t="s">
        <v>20</v>
      </c>
      <c r="D24" s="10" t="s">
        <v>16</v>
      </c>
      <c r="E24" s="48" t="s">
        <v>99</v>
      </c>
      <c r="F24" s="2" t="s">
        <v>100</v>
      </c>
    </row>
    <row r="25" spans="1:6" x14ac:dyDescent="0.25">
      <c r="A25" s="30">
        <v>513007</v>
      </c>
      <c r="B25" s="6" t="s">
        <v>166</v>
      </c>
      <c r="C25" s="9" t="s">
        <v>80</v>
      </c>
      <c r="D25" s="10" t="s">
        <v>16</v>
      </c>
      <c r="E25" s="48" t="s">
        <v>90</v>
      </c>
      <c r="F25" s="2" t="s">
        <v>175</v>
      </c>
    </row>
    <row r="26" spans="1:6" x14ac:dyDescent="0.25">
      <c r="A26" s="30">
        <v>673248</v>
      </c>
      <c r="B26" s="6" t="s">
        <v>3</v>
      </c>
      <c r="C26" s="9" t="s">
        <v>101</v>
      </c>
      <c r="D26" s="10" t="s">
        <v>16</v>
      </c>
      <c r="E26" s="48" t="s">
        <v>90</v>
      </c>
      <c r="F26" s="2" t="s">
        <v>175</v>
      </c>
    </row>
    <row r="27" spans="1:6" x14ac:dyDescent="0.25">
      <c r="A27" s="32">
        <v>514569</v>
      </c>
      <c r="B27" s="6" t="s">
        <v>79</v>
      </c>
      <c r="C27" s="7" t="s">
        <v>82</v>
      </c>
      <c r="D27" s="8" t="s">
        <v>76</v>
      </c>
      <c r="E27" s="47" t="s">
        <v>86</v>
      </c>
      <c r="F27" s="2" t="s">
        <v>64</v>
      </c>
    </row>
    <row r="28" spans="1:6" x14ac:dyDescent="0.25">
      <c r="A28" s="32">
        <v>674950</v>
      </c>
      <c r="B28" s="6" t="s">
        <v>79</v>
      </c>
      <c r="C28" s="9" t="s">
        <v>131</v>
      </c>
      <c r="D28" s="8" t="s">
        <v>76</v>
      </c>
      <c r="E28" s="49" t="s">
        <v>102</v>
      </c>
      <c r="F28" s="2" t="s">
        <v>81</v>
      </c>
    </row>
    <row r="29" spans="1:6" x14ac:dyDescent="0.25">
      <c r="A29" s="32">
        <v>513548</v>
      </c>
      <c r="B29" s="6" t="s">
        <v>79</v>
      </c>
      <c r="C29" s="9" t="s">
        <v>127</v>
      </c>
      <c r="D29" s="8" t="s">
        <v>76</v>
      </c>
      <c r="E29" s="49" t="s">
        <v>102</v>
      </c>
      <c r="F29" s="2" t="s">
        <v>81</v>
      </c>
    </row>
    <row r="30" spans="1:6" x14ac:dyDescent="0.25">
      <c r="A30" s="30">
        <v>514570</v>
      </c>
      <c r="B30" s="6" t="s">
        <v>47</v>
      </c>
      <c r="C30" s="7" t="s">
        <v>78</v>
      </c>
      <c r="D30" s="10" t="s">
        <v>103</v>
      </c>
      <c r="E30" s="49" t="s">
        <v>104</v>
      </c>
      <c r="F30" s="2" t="s">
        <v>64</v>
      </c>
    </row>
    <row r="31" spans="1:6" x14ac:dyDescent="0.25">
      <c r="A31" s="30">
        <v>603545</v>
      </c>
      <c r="B31" s="6" t="s">
        <v>47</v>
      </c>
      <c r="C31" s="9" t="s">
        <v>119</v>
      </c>
      <c r="D31" s="10" t="s">
        <v>42</v>
      </c>
      <c r="E31" s="49" t="s">
        <v>105</v>
      </c>
      <c r="F31" s="2" t="s">
        <v>49</v>
      </c>
    </row>
    <row r="32" spans="1:6" x14ac:dyDescent="0.25">
      <c r="A32" s="30">
        <v>716740</v>
      </c>
      <c r="B32" s="6" t="s">
        <v>47</v>
      </c>
      <c r="C32" s="9" t="s">
        <v>170</v>
      </c>
      <c r="D32" s="10" t="s">
        <v>42</v>
      </c>
      <c r="E32" s="49" t="s">
        <v>105</v>
      </c>
      <c r="F32" s="2" t="s">
        <v>49</v>
      </c>
    </row>
    <row r="33" spans="1:6" x14ac:dyDescent="0.25">
      <c r="A33" s="30">
        <v>681368</v>
      </c>
      <c r="B33" s="6" t="s">
        <v>47</v>
      </c>
      <c r="C33" s="9" t="s">
        <v>128</v>
      </c>
      <c r="D33" s="10" t="s">
        <v>42</v>
      </c>
      <c r="E33" s="49" t="s">
        <v>105</v>
      </c>
      <c r="F33" s="2" t="s">
        <v>49</v>
      </c>
    </row>
    <row r="34" spans="1:6" x14ac:dyDescent="0.25">
      <c r="A34" s="30">
        <v>663929</v>
      </c>
      <c r="B34" s="6" t="s">
        <v>47</v>
      </c>
      <c r="C34" s="9" t="s">
        <v>62</v>
      </c>
      <c r="D34" s="10" t="s">
        <v>42</v>
      </c>
      <c r="E34" s="49" t="s">
        <v>105</v>
      </c>
      <c r="F34" s="2" t="s">
        <v>49</v>
      </c>
    </row>
    <row r="35" spans="1:6" x14ac:dyDescent="0.25">
      <c r="A35" s="30">
        <v>608663</v>
      </c>
      <c r="B35" s="6" t="s">
        <v>47</v>
      </c>
      <c r="C35" s="9" t="s">
        <v>126</v>
      </c>
      <c r="D35" s="10" t="s">
        <v>42</v>
      </c>
      <c r="E35" s="49" t="s">
        <v>105</v>
      </c>
      <c r="F35" s="2" t="s">
        <v>49</v>
      </c>
    </row>
    <row r="36" spans="1:6" x14ac:dyDescent="0.25">
      <c r="A36" s="30">
        <v>513587</v>
      </c>
      <c r="B36" s="6" t="s">
        <v>3</v>
      </c>
      <c r="C36" s="9" t="s">
        <v>35</v>
      </c>
      <c r="D36" s="10" t="s">
        <v>43</v>
      </c>
      <c r="E36" s="49" t="s">
        <v>105</v>
      </c>
      <c r="F36" s="2" t="s">
        <v>49</v>
      </c>
    </row>
    <row r="37" spans="1:6" x14ac:dyDescent="0.25">
      <c r="A37" s="30">
        <v>513541</v>
      </c>
      <c r="B37" s="6" t="s">
        <v>3</v>
      </c>
      <c r="C37" s="9" t="s">
        <v>161</v>
      </c>
      <c r="D37" s="10" t="s">
        <v>43</v>
      </c>
      <c r="E37" s="49" t="s">
        <v>162</v>
      </c>
      <c r="F37" s="2" t="s">
        <v>46</v>
      </c>
    </row>
    <row r="38" spans="1:6" x14ac:dyDescent="0.25">
      <c r="A38" s="30">
        <v>677062</v>
      </c>
      <c r="B38" s="6" t="s">
        <v>3</v>
      </c>
      <c r="C38" s="9" t="s">
        <v>107</v>
      </c>
      <c r="D38" s="10" t="s">
        <v>43</v>
      </c>
      <c r="E38" s="48" t="s">
        <v>108</v>
      </c>
      <c r="F38" s="2" t="s">
        <v>46</v>
      </c>
    </row>
    <row r="39" spans="1:6" x14ac:dyDescent="0.25">
      <c r="A39" s="30">
        <v>657487</v>
      </c>
      <c r="B39" s="6" t="s">
        <v>3</v>
      </c>
      <c r="C39" s="9" t="s">
        <v>32</v>
      </c>
      <c r="D39" s="10" t="s">
        <v>43</v>
      </c>
      <c r="E39" s="48" t="s">
        <v>106</v>
      </c>
      <c r="F39" s="2" t="s">
        <v>45</v>
      </c>
    </row>
    <row r="40" spans="1:6" x14ac:dyDescent="0.25">
      <c r="A40" s="30">
        <v>635520</v>
      </c>
      <c r="B40" s="6" t="s">
        <v>3</v>
      </c>
      <c r="C40" s="9" t="s">
        <v>30</v>
      </c>
      <c r="D40" s="10" t="s">
        <v>43</v>
      </c>
      <c r="E40" s="48" t="s">
        <v>120</v>
      </c>
      <c r="F40" s="2" t="s">
        <v>46</v>
      </c>
    </row>
    <row r="41" spans="1:6" x14ac:dyDescent="0.25">
      <c r="A41" s="30">
        <v>677066</v>
      </c>
      <c r="B41" s="6" t="s">
        <v>3</v>
      </c>
      <c r="C41" s="9" t="s">
        <v>109</v>
      </c>
      <c r="D41" s="10" t="s">
        <v>43</v>
      </c>
      <c r="E41" s="48" t="s">
        <v>106</v>
      </c>
      <c r="F41" s="2" t="s">
        <v>45</v>
      </c>
    </row>
    <row r="42" spans="1:6" x14ac:dyDescent="0.25">
      <c r="A42" s="30">
        <v>671445</v>
      </c>
      <c r="B42" s="6" t="s">
        <v>3</v>
      </c>
      <c r="C42" s="9" t="s">
        <v>77</v>
      </c>
      <c r="D42" s="10" t="s">
        <v>43</v>
      </c>
      <c r="E42" s="47" t="s">
        <v>110</v>
      </c>
      <c r="F42" s="2" t="s">
        <v>46</v>
      </c>
    </row>
    <row r="43" spans="1:6" x14ac:dyDescent="0.25">
      <c r="A43" s="30">
        <v>722428</v>
      </c>
      <c r="B43" s="6" t="s">
        <v>3</v>
      </c>
      <c r="C43" s="9" t="s">
        <v>171</v>
      </c>
      <c r="D43" s="10" t="s">
        <v>43</v>
      </c>
      <c r="E43" s="48" t="s">
        <v>106</v>
      </c>
      <c r="F43" s="2" t="s">
        <v>45</v>
      </c>
    </row>
    <row r="44" spans="1:6" x14ac:dyDescent="0.25">
      <c r="A44" s="30">
        <v>651798</v>
      </c>
      <c r="B44" s="6" t="s">
        <v>3</v>
      </c>
      <c r="C44" s="9" t="s">
        <v>40</v>
      </c>
      <c r="D44" s="10" t="s">
        <v>43</v>
      </c>
      <c r="E44" s="48" t="s">
        <v>106</v>
      </c>
      <c r="F44" s="2" t="s">
        <v>49</v>
      </c>
    </row>
    <row r="45" spans="1:6" x14ac:dyDescent="0.25">
      <c r="A45" s="30">
        <v>513562</v>
      </c>
      <c r="B45" s="6" t="s">
        <v>3</v>
      </c>
      <c r="C45" s="9" t="s">
        <v>34</v>
      </c>
      <c r="D45" s="10" t="s">
        <v>43</v>
      </c>
      <c r="E45" s="48" t="s">
        <v>106</v>
      </c>
      <c r="F45" s="2" t="s">
        <v>45</v>
      </c>
    </row>
    <row r="46" spans="1:6" x14ac:dyDescent="0.25">
      <c r="A46" s="30">
        <v>688147</v>
      </c>
      <c r="B46" s="6" t="s">
        <v>3</v>
      </c>
      <c r="C46" s="9" t="s">
        <v>168</v>
      </c>
      <c r="D46" s="10" t="s">
        <v>43</v>
      </c>
      <c r="E46" s="48" t="s">
        <v>169</v>
      </c>
      <c r="F46" s="2" t="s">
        <v>46</v>
      </c>
    </row>
    <row r="47" spans="1:6" x14ac:dyDescent="0.25">
      <c r="A47" s="30">
        <v>619540</v>
      </c>
      <c r="B47" s="6" t="s">
        <v>3</v>
      </c>
      <c r="C47" s="9" t="s">
        <v>38</v>
      </c>
      <c r="D47" s="10" t="s">
        <v>43</v>
      </c>
      <c r="E47" s="49" t="s">
        <v>105</v>
      </c>
      <c r="F47" s="2" t="s">
        <v>49</v>
      </c>
    </row>
    <row r="48" spans="1:6" x14ac:dyDescent="0.25">
      <c r="A48" s="30">
        <v>603200</v>
      </c>
      <c r="B48" s="6" t="s">
        <v>3</v>
      </c>
      <c r="C48" s="9" t="s">
        <v>36</v>
      </c>
      <c r="D48" s="10" t="s">
        <v>43</v>
      </c>
      <c r="E48" s="48" t="s">
        <v>106</v>
      </c>
      <c r="F48" s="2" t="s">
        <v>45</v>
      </c>
    </row>
    <row r="49" spans="1:6" x14ac:dyDescent="0.25">
      <c r="A49" s="30">
        <v>632534</v>
      </c>
      <c r="B49" s="6" t="s">
        <v>3</v>
      </c>
      <c r="C49" s="9" t="s">
        <v>31</v>
      </c>
      <c r="D49" s="10" t="s">
        <v>43</v>
      </c>
      <c r="E49" s="48" t="s">
        <v>106</v>
      </c>
      <c r="F49" s="2" t="s">
        <v>45</v>
      </c>
    </row>
    <row r="50" spans="1:6" x14ac:dyDescent="0.25">
      <c r="A50" s="30">
        <v>636928</v>
      </c>
      <c r="B50" s="6" t="s">
        <v>3</v>
      </c>
      <c r="C50" s="9" t="s">
        <v>41</v>
      </c>
      <c r="D50" s="10" t="s">
        <v>43</v>
      </c>
      <c r="E50" s="48" t="s">
        <v>106</v>
      </c>
      <c r="F50" s="2" t="s">
        <v>45</v>
      </c>
    </row>
    <row r="51" spans="1:6" x14ac:dyDescent="0.25">
      <c r="A51" s="30">
        <v>513566</v>
      </c>
      <c r="B51" s="6" t="s">
        <v>3</v>
      </c>
      <c r="C51" s="9" t="s">
        <v>37</v>
      </c>
      <c r="D51" s="10" t="s">
        <v>43</v>
      </c>
      <c r="E51" s="48" t="s">
        <v>106</v>
      </c>
      <c r="F51" s="2" t="s">
        <v>45</v>
      </c>
    </row>
    <row r="52" spans="1:6" x14ac:dyDescent="0.25">
      <c r="A52" s="30">
        <v>669254</v>
      </c>
      <c r="B52" s="6" t="s">
        <v>3</v>
      </c>
      <c r="C52" s="9" t="s">
        <v>74</v>
      </c>
      <c r="D52" s="10" t="s">
        <v>43</v>
      </c>
      <c r="E52" s="48" t="s">
        <v>106</v>
      </c>
      <c r="F52" s="2" t="s">
        <v>45</v>
      </c>
    </row>
    <row r="53" spans="1:6" x14ac:dyDescent="0.25">
      <c r="A53" s="30">
        <v>676509</v>
      </c>
      <c r="B53" s="6" t="s">
        <v>3</v>
      </c>
      <c r="C53" s="9" t="s">
        <v>111</v>
      </c>
      <c r="D53" s="10" t="s">
        <v>43</v>
      </c>
      <c r="E53" s="48" t="s">
        <v>112</v>
      </c>
      <c r="F53" s="2" t="s">
        <v>46</v>
      </c>
    </row>
    <row r="54" spans="1:6" x14ac:dyDescent="0.25">
      <c r="A54" s="30">
        <v>648342</v>
      </c>
      <c r="B54" s="6" t="s">
        <v>3</v>
      </c>
      <c r="C54" s="9" t="s">
        <v>39</v>
      </c>
      <c r="D54" s="10" t="s">
        <v>43</v>
      </c>
      <c r="E54" s="49" t="s">
        <v>105</v>
      </c>
      <c r="F54" s="2" t="s">
        <v>49</v>
      </c>
    </row>
    <row r="55" spans="1:6" x14ac:dyDescent="0.25">
      <c r="A55" s="30">
        <v>676365</v>
      </c>
      <c r="B55" s="6" t="s">
        <v>3</v>
      </c>
      <c r="C55" s="9" t="s">
        <v>84</v>
      </c>
      <c r="D55" s="10" t="s">
        <v>43</v>
      </c>
      <c r="E55" s="51" t="s">
        <v>113</v>
      </c>
      <c r="F55" s="2" t="s">
        <v>45</v>
      </c>
    </row>
    <row r="56" spans="1:6" x14ac:dyDescent="0.25">
      <c r="A56" s="30">
        <v>610902</v>
      </c>
      <c r="B56" s="6" t="s">
        <v>3</v>
      </c>
      <c r="C56" s="9" t="s">
        <v>33</v>
      </c>
      <c r="D56" s="10" t="s">
        <v>43</v>
      </c>
      <c r="E56" s="48" t="s">
        <v>121</v>
      </c>
      <c r="F56" s="2" t="s">
        <v>46</v>
      </c>
    </row>
    <row r="57" spans="1:6" x14ac:dyDescent="0.25">
      <c r="A57" s="30">
        <v>667834</v>
      </c>
      <c r="B57" s="6" t="s">
        <v>3</v>
      </c>
      <c r="C57" s="9" t="s">
        <v>69</v>
      </c>
      <c r="D57" s="10" t="s">
        <v>43</v>
      </c>
      <c r="E57" s="48" t="s">
        <v>106</v>
      </c>
      <c r="F57" s="2" t="s">
        <v>45</v>
      </c>
    </row>
    <row r="58" spans="1:6" x14ac:dyDescent="0.25">
      <c r="A58" s="30">
        <v>667833</v>
      </c>
      <c r="B58" s="6" t="s">
        <v>3</v>
      </c>
      <c r="C58" s="9" t="s">
        <v>70</v>
      </c>
      <c r="D58" s="10" t="s">
        <v>43</v>
      </c>
      <c r="E58" s="48" t="s">
        <v>106</v>
      </c>
      <c r="F58" s="2" t="s">
        <v>45</v>
      </c>
    </row>
    <row r="59" spans="1:6" x14ac:dyDescent="0.25">
      <c r="A59" s="32">
        <v>670631</v>
      </c>
      <c r="B59" s="6" t="s">
        <v>3</v>
      </c>
      <c r="C59" s="9" t="s">
        <v>75</v>
      </c>
      <c r="D59" s="10" t="s">
        <v>114</v>
      </c>
      <c r="E59" s="49" t="s">
        <v>105</v>
      </c>
      <c r="F59" s="2" t="s">
        <v>49</v>
      </c>
    </row>
    <row r="60" spans="1:6" x14ac:dyDescent="0.25">
      <c r="A60" s="30">
        <v>513026</v>
      </c>
      <c r="B60" s="6" t="s">
        <v>2</v>
      </c>
      <c r="C60" s="9" t="s">
        <v>21</v>
      </c>
      <c r="D60" s="10" t="s">
        <v>23</v>
      </c>
      <c r="E60" s="48" t="s">
        <v>98</v>
      </c>
      <c r="F60" s="2" t="s">
        <v>52</v>
      </c>
    </row>
    <row r="61" spans="1:6" x14ac:dyDescent="0.25">
      <c r="A61" s="30">
        <v>614132</v>
      </c>
      <c r="B61" s="6" t="s">
        <v>2</v>
      </c>
      <c r="C61" s="9" t="s">
        <v>22</v>
      </c>
      <c r="D61" s="10" t="s">
        <v>23</v>
      </c>
      <c r="E61" s="48" t="s">
        <v>118</v>
      </c>
      <c r="F61" s="2" t="s">
        <v>54</v>
      </c>
    </row>
    <row r="62" spans="1:6" x14ac:dyDescent="0.25">
      <c r="A62" s="30">
        <v>614216</v>
      </c>
      <c r="B62" s="6" t="s">
        <v>2</v>
      </c>
      <c r="C62" s="9" t="s">
        <v>132</v>
      </c>
      <c r="D62" s="10" t="s">
        <v>23</v>
      </c>
      <c r="E62" s="48" t="s">
        <v>118</v>
      </c>
      <c r="F62" s="2" t="s">
        <v>54</v>
      </c>
    </row>
    <row r="63" spans="1:6" x14ac:dyDescent="0.25">
      <c r="A63" s="31">
        <v>513027</v>
      </c>
      <c r="B63" s="52" t="s">
        <v>2</v>
      </c>
      <c r="C63" s="13" t="s">
        <v>29</v>
      </c>
      <c r="D63" s="14" t="s">
        <v>23</v>
      </c>
      <c r="E63" s="50" t="s">
        <v>89</v>
      </c>
      <c r="F63" s="15" t="s">
        <v>27</v>
      </c>
    </row>
    <row r="64" spans="1:6" x14ac:dyDescent="0.25">
      <c r="A64" s="30">
        <v>513023</v>
      </c>
      <c r="B64" s="6" t="s">
        <v>2</v>
      </c>
      <c r="C64" s="9" t="s">
        <v>20</v>
      </c>
      <c r="D64" s="10" t="s">
        <v>23</v>
      </c>
      <c r="E64" s="48" t="s">
        <v>99</v>
      </c>
      <c r="F64" s="2" t="s">
        <v>55</v>
      </c>
    </row>
    <row r="65" spans="1:6" x14ac:dyDescent="0.25">
      <c r="A65" s="30">
        <v>513025</v>
      </c>
      <c r="B65" s="6" t="s">
        <v>2</v>
      </c>
      <c r="C65" s="9" t="s">
        <v>20</v>
      </c>
      <c r="D65" s="10" t="s">
        <v>23</v>
      </c>
      <c r="E65" s="48" t="s">
        <v>99</v>
      </c>
      <c r="F65" s="2" t="s">
        <v>55</v>
      </c>
    </row>
    <row r="66" spans="1:6" x14ac:dyDescent="0.25">
      <c r="A66" s="30">
        <v>513024</v>
      </c>
      <c r="B66" s="6" t="s">
        <v>2</v>
      </c>
      <c r="C66" s="9" t="s">
        <v>19</v>
      </c>
      <c r="D66" s="10" t="s">
        <v>23</v>
      </c>
      <c r="E66" s="48" t="s">
        <v>90</v>
      </c>
      <c r="F66" s="2" t="s">
        <v>175</v>
      </c>
    </row>
    <row r="67" spans="1:6" x14ac:dyDescent="0.25">
      <c r="A67" s="30">
        <v>513029</v>
      </c>
      <c r="B67" s="6" t="s">
        <v>2</v>
      </c>
      <c r="C67" s="9" t="s">
        <v>83</v>
      </c>
      <c r="D67" s="10" t="s">
        <v>23</v>
      </c>
      <c r="E67" s="48" t="s">
        <v>90</v>
      </c>
      <c r="F67" s="2" t="s">
        <v>175</v>
      </c>
    </row>
    <row r="68" spans="1:6" x14ac:dyDescent="0.25">
      <c r="A68" s="30">
        <v>676027</v>
      </c>
      <c r="B68" s="6" t="s">
        <v>122</v>
      </c>
      <c r="C68" s="9" t="s">
        <v>123</v>
      </c>
      <c r="D68" s="8" t="s">
        <v>68</v>
      </c>
      <c r="E68" s="48" t="s">
        <v>124</v>
      </c>
      <c r="F68" s="2" t="s">
        <v>67</v>
      </c>
    </row>
    <row r="69" spans="1:6" x14ac:dyDescent="0.25">
      <c r="A69" s="32">
        <v>999999</v>
      </c>
      <c r="B69" s="6" t="s">
        <v>115</v>
      </c>
      <c r="C69" s="7" t="s">
        <v>44</v>
      </c>
      <c r="D69" s="8" t="s">
        <v>25</v>
      </c>
      <c r="E69" s="49" t="s">
        <v>116</v>
      </c>
      <c r="F69" s="2" t="s">
        <v>26</v>
      </c>
    </row>
    <row r="70" spans="1:6" x14ac:dyDescent="0.25">
      <c r="A70" s="32" t="s">
        <v>65</v>
      </c>
      <c r="B70" s="6" t="s">
        <v>79</v>
      </c>
      <c r="C70" s="7" t="s">
        <v>66</v>
      </c>
      <c r="D70" s="8" t="s">
        <v>68</v>
      </c>
      <c r="E70" s="49" t="s">
        <v>102</v>
      </c>
      <c r="F70" s="2" t="s">
        <v>67</v>
      </c>
    </row>
    <row r="71" spans="1:6" x14ac:dyDescent="0.25">
      <c r="A71" s="32">
        <v>716</v>
      </c>
      <c r="B71" s="6" t="s">
        <v>79</v>
      </c>
      <c r="C71" s="7" t="s">
        <v>63</v>
      </c>
      <c r="D71" s="8" t="s">
        <v>68</v>
      </c>
      <c r="E71" s="49" t="s">
        <v>105</v>
      </c>
      <c r="F71" s="2" t="s">
        <v>64</v>
      </c>
    </row>
  </sheetData>
  <autoFilter ref="A5:F71"/>
  <sortState ref="A6:E57">
    <sortCondition ref="D6:D57"/>
  </sortState>
  <pageMargins left="0.14000000000000001" right="0.14000000000000001" top="0.75" bottom="0.46" header="0.3" footer="0.3"/>
  <pageSetup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0"/>
  <sheetViews>
    <sheetView workbookViewId="0">
      <selection activeCell="B13" sqref="B13"/>
    </sheetView>
  </sheetViews>
  <sheetFormatPr baseColWidth="10" defaultColWidth="9.140625" defaultRowHeight="15" x14ac:dyDescent="0.25"/>
  <cols>
    <col min="1" max="1" width="34.85546875" bestFit="1" customWidth="1"/>
    <col min="2" max="2" width="26" bestFit="1" customWidth="1"/>
  </cols>
  <sheetData>
    <row r="2" spans="1:2" x14ac:dyDescent="0.25">
      <c r="A2" s="1" t="s">
        <v>172</v>
      </c>
    </row>
    <row r="4" spans="1:2" x14ac:dyDescent="0.25">
      <c r="A4" s="59">
        <v>42736</v>
      </c>
      <c r="B4" t="s">
        <v>140</v>
      </c>
    </row>
    <row r="5" spans="1:2" x14ac:dyDescent="0.25">
      <c r="A5" s="59">
        <v>42744</v>
      </c>
      <c r="B5" t="s">
        <v>141</v>
      </c>
    </row>
    <row r="6" spans="1:2" x14ac:dyDescent="0.25">
      <c r="A6" s="59">
        <v>42756</v>
      </c>
      <c r="B6" t="s">
        <v>142</v>
      </c>
    </row>
    <row r="7" spans="1:2" x14ac:dyDescent="0.25">
      <c r="A7" s="59">
        <v>42765</v>
      </c>
      <c r="B7" t="s">
        <v>143</v>
      </c>
    </row>
    <row r="8" spans="1:2" x14ac:dyDescent="0.25">
      <c r="A8" s="59">
        <v>42793</v>
      </c>
      <c r="B8" t="s">
        <v>144</v>
      </c>
    </row>
    <row r="9" spans="1:2" x14ac:dyDescent="0.25">
      <c r="A9" s="59">
        <v>42838</v>
      </c>
      <c r="B9" t="s">
        <v>145</v>
      </c>
    </row>
    <row r="10" spans="1:2" x14ac:dyDescent="0.25">
      <c r="A10" s="59">
        <v>42839</v>
      </c>
      <c r="B10" t="s">
        <v>146</v>
      </c>
    </row>
    <row r="11" spans="1:2" x14ac:dyDescent="0.25">
      <c r="A11" s="59">
        <v>42856</v>
      </c>
      <c r="B11" t="s">
        <v>147</v>
      </c>
    </row>
    <row r="12" spans="1:2" x14ac:dyDescent="0.25">
      <c r="A12" s="59">
        <v>42901</v>
      </c>
      <c r="B12" t="s">
        <v>148</v>
      </c>
    </row>
    <row r="13" spans="1:2" x14ac:dyDescent="0.25">
      <c r="A13" s="59">
        <v>42963</v>
      </c>
      <c r="B13" t="s">
        <v>149</v>
      </c>
    </row>
    <row r="14" spans="1:2" x14ac:dyDescent="0.25">
      <c r="A14" s="59">
        <v>43002</v>
      </c>
      <c r="B14" t="s">
        <v>150</v>
      </c>
    </row>
    <row r="15" spans="1:2" x14ac:dyDescent="0.25">
      <c r="A15" s="59">
        <v>43045</v>
      </c>
      <c r="B15" t="s">
        <v>151</v>
      </c>
    </row>
    <row r="16" spans="1:2" x14ac:dyDescent="0.25">
      <c r="A16" s="59">
        <v>43094</v>
      </c>
      <c r="B16" t="s">
        <v>152</v>
      </c>
    </row>
    <row r="17" spans="1:1" x14ac:dyDescent="0.25">
      <c r="A17" s="59"/>
    </row>
    <row r="18" spans="1:1" x14ac:dyDescent="0.25">
      <c r="A18" s="59"/>
    </row>
    <row r="19" spans="1:1" x14ac:dyDescent="0.25">
      <c r="A19" s="59"/>
    </row>
    <row r="20" spans="1:1" x14ac:dyDescent="0.25">
      <c r="A20" s="5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Control Pedidos</vt:lpstr>
      <vt:lpstr>Lista Clientes</vt:lpstr>
      <vt:lpstr>feriados 2017</vt:lpstr>
      <vt:lpstr>'Control Pedidos'!Área_de_impresión</vt:lpstr>
    </vt:vector>
  </TitlesOfParts>
  <Company>YOBEL SCM 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ssuarez</dc:creator>
  <cp:lastModifiedBy>Luis Manuel Maria Del Rosario</cp:lastModifiedBy>
  <cp:lastPrinted>2017-08-10T19:12:55Z</cp:lastPrinted>
  <dcterms:created xsi:type="dcterms:W3CDTF">2012-03-27T15:44:56Z</dcterms:created>
  <dcterms:modified xsi:type="dcterms:W3CDTF">2017-10-04T19:03:21Z</dcterms:modified>
</cp:coreProperties>
</file>