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6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G38" i="1"/>
  <c r="E38" i="1"/>
  <c r="K33" i="1"/>
  <c r="F34" i="1"/>
  <c r="F35" i="1"/>
  <c r="F33" i="1"/>
  <c r="I35" i="1"/>
  <c r="I34" i="1"/>
  <c r="I33" i="1"/>
  <c r="C35" i="1"/>
  <c r="D35" i="1"/>
  <c r="C34" i="1"/>
  <c r="D34" i="1"/>
  <c r="D33" i="1"/>
  <c r="C33" i="1"/>
  <c r="K8" i="1"/>
  <c r="G21" i="1"/>
  <c r="G17" i="1"/>
  <c r="F16" i="1"/>
  <c r="C27" i="1"/>
  <c r="C26" i="1"/>
  <c r="D21" i="1"/>
  <c r="C21" i="1"/>
  <c r="A16" i="1"/>
  <c r="B13" i="1"/>
  <c r="C13" i="1"/>
  <c r="E13" i="1"/>
  <c r="D5" i="1"/>
  <c r="D8" i="1"/>
  <c r="B8" i="1"/>
  <c r="C5" i="1"/>
  <c r="C2" i="1"/>
  <c r="B2" i="1"/>
</calcChain>
</file>

<file path=xl/sharedStrings.xml><?xml version="1.0" encoding="utf-8"?>
<sst xmlns="http://schemas.openxmlformats.org/spreadsheetml/2006/main" count="53" uniqueCount="41">
  <si>
    <t>Diam(mm)</t>
  </si>
  <si>
    <t>Raio(mm)</t>
  </si>
  <si>
    <t>P(mm)</t>
  </si>
  <si>
    <t>uSteps</t>
  </si>
  <si>
    <t>Steps/rot</t>
  </si>
  <si>
    <t>Total uSteps/rot</t>
  </si>
  <si>
    <t>uSteps/mm</t>
  </si>
  <si>
    <t>a(mm/s2)</t>
  </si>
  <si>
    <t>a(uStep/s2)</t>
  </si>
  <si>
    <t>v(mm/s)</t>
  </si>
  <si>
    <t>v(uStep/s)</t>
  </si>
  <si>
    <t>x(mm)</t>
  </si>
  <si>
    <t>steps(n)</t>
  </si>
  <si>
    <t>Wheel wide(mm)</t>
  </si>
  <si>
    <t>turn radius(mm)</t>
  </si>
  <si>
    <t>Robot Platform</t>
  </si>
  <si>
    <t>rotation</t>
  </si>
  <si>
    <t>Corda(mm)</t>
  </si>
  <si>
    <t>Platform radius</t>
  </si>
  <si>
    <t>Platform diameter</t>
  </si>
  <si>
    <t>Ultra Sound</t>
  </si>
  <si>
    <t>dist scan max(mm)</t>
  </si>
  <si>
    <t>Vsound(mm/s)</t>
  </si>
  <si>
    <t>t scan max(s)</t>
  </si>
  <si>
    <t>Timeout</t>
  </si>
  <si>
    <t>TOF 1mm(us)</t>
  </si>
  <si>
    <t>num sensors</t>
  </si>
  <si>
    <t>t(s)</t>
  </si>
  <si>
    <t>IR Beam made with 7805</t>
  </si>
  <si>
    <t>R1(ohm)</t>
  </si>
  <si>
    <t>Iq(A)</t>
  </si>
  <si>
    <t>I(A)</t>
  </si>
  <si>
    <t>Pr(W)</t>
  </si>
  <si>
    <t>Vin(v)</t>
  </si>
  <si>
    <t>n LED</t>
  </si>
  <si>
    <t>Vf</t>
  </si>
  <si>
    <t>Vdo L7805</t>
  </si>
  <si>
    <t>Vout L7805</t>
  </si>
  <si>
    <t>Vr(V)</t>
  </si>
  <si>
    <t>R(ohm)</t>
  </si>
  <si>
    <t>Iled(A)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</si>
</sst>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0.0000"/>
    <numFmt numFmtId="168" formatCode="0.000"/>
    <numFmt numFmtId="169" formatCode="0.0"/>
    <numFmt numFmtId="172" formatCode="0.000E+00;\_x0000_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172" fontId="0" fillId="0" borderId="0" xfId="0" applyNumberFormat="1"/>
    <xf numFmtId="16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1" workbookViewId="0">
      <selection activeCell="D38" sqref="D38"/>
    </sheetView>
  </sheetViews>
  <sheetFormatPr baseColWidth="10" defaultRowHeight="15" x14ac:dyDescent="0"/>
  <cols>
    <col min="1" max="1" width="15.33203125" bestFit="1" customWidth="1"/>
    <col min="2" max="3" width="14.5" bestFit="1" customWidth="1"/>
    <col min="4" max="4" width="12.1640625" bestFit="1" customWidth="1"/>
    <col min="5" max="5" width="10.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>
        <v>84</v>
      </c>
      <c r="B2">
        <f>A2/2</f>
        <v>42</v>
      </c>
      <c r="C2" s="3">
        <f>2*PI()*B2</f>
        <v>263.89378290154264</v>
      </c>
    </row>
    <row r="4" spans="1:11">
      <c r="A4" t="s">
        <v>3</v>
      </c>
      <c r="B4" t="s">
        <v>4</v>
      </c>
      <c r="C4" t="s">
        <v>5</v>
      </c>
      <c r="D4" t="s">
        <v>6</v>
      </c>
    </row>
    <row r="5" spans="1:11">
      <c r="A5">
        <v>8</v>
      </c>
      <c r="B5">
        <v>200</v>
      </c>
      <c r="C5">
        <f>B5*A5</f>
        <v>1600</v>
      </c>
      <c r="D5" s="2">
        <f>C5/C2</f>
        <v>6.0630454511198222</v>
      </c>
    </row>
    <row r="7" spans="1:11">
      <c r="A7" t="s">
        <v>7</v>
      </c>
      <c r="B7" t="s">
        <v>8</v>
      </c>
      <c r="C7" t="s">
        <v>9</v>
      </c>
      <c r="D7" t="s">
        <v>10</v>
      </c>
      <c r="F7" t="s">
        <v>12</v>
      </c>
      <c r="I7" s="5" t="s">
        <v>9</v>
      </c>
      <c r="J7" s="5" t="s">
        <v>27</v>
      </c>
      <c r="K7" s="5" t="s">
        <v>11</v>
      </c>
    </row>
    <row r="8" spans="1:11">
      <c r="A8">
        <v>1000</v>
      </c>
      <c r="B8" s="4">
        <f>A8*D5</f>
        <v>6063.0454511198222</v>
      </c>
      <c r="C8">
        <v>165</v>
      </c>
      <c r="D8" s="4">
        <f>C8*D5</f>
        <v>1000.4024994347707</v>
      </c>
      <c r="E8">
        <v>1</v>
      </c>
      <c r="I8">
        <v>10</v>
      </c>
      <c r="J8">
        <v>0.01</v>
      </c>
      <c r="K8">
        <f>I8*J8</f>
        <v>0.1</v>
      </c>
    </row>
    <row r="11" spans="1:11">
      <c r="A11" s="5" t="s">
        <v>15</v>
      </c>
    </row>
    <row r="12" spans="1:11">
      <c r="A12" t="s">
        <v>13</v>
      </c>
      <c r="B12" t="s">
        <v>14</v>
      </c>
      <c r="C12" t="s">
        <v>2</v>
      </c>
      <c r="D12" s="7" t="s">
        <v>16</v>
      </c>
      <c r="E12" s="6" t="s">
        <v>17</v>
      </c>
    </row>
    <row r="13" spans="1:11">
      <c r="A13">
        <v>153</v>
      </c>
      <c r="B13">
        <f>A13/2</f>
        <v>76.5</v>
      </c>
      <c r="C13" s="3">
        <f>2*PI()*B13</f>
        <v>480.66367599923836</v>
      </c>
      <c r="D13" s="7">
        <v>90</v>
      </c>
      <c r="E13" s="8">
        <f>D13/360*C13</f>
        <v>120.16591899980959</v>
      </c>
    </row>
    <row r="14" spans="1:11">
      <c r="G14" s="10"/>
    </row>
    <row r="15" spans="1:11">
      <c r="A15" s="5" t="s">
        <v>19</v>
      </c>
      <c r="B15" s="5" t="s">
        <v>18</v>
      </c>
    </row>
    <row r="16" spans="1:11">
      <c r="A16">
        <f>B16*2</f>
        <v>256</v>
      </c>
      <c r="B16">
        <v>128</v>
      </c>
      <c r="F16">
        <f>(15/4)/90</f>
        <v>4.1666666666666664E-2</v>
      </c>
    </row>
    <row r="17" spans="1:15">
      <c r="F17">
        <v>116</v>
      </c>
      <c r="G17">
        <f>F17*(1+F16)</f>
        <v>120.83333333333334</v>
      </c>
    </row>
    <row r="19" spans="1:15">
      <c r="A19" s="5" t="s">
        <v>20</v>
      </c>
      <c r="C19" t="s">
        <v>24</v>
      </c>
    </row>
    <row r="20" spans="1:15">
      <c r="A20" t="s">
        <v>22</v>
      </c>
      <c r="B20" t="s">
        <v>21</v>
      </c>
      <c r="C20" t="s">
        <v>23</v>
      </c>
      <c r="D20" t="s">
        <v>25</v>
      </c>
      <c r="F20" t="s">
        <v>26</v>
      </c>
      <c r="G20" t="s">
        <v>23</v>
      </c>
    </row>
    <row r="21" spans="1:15">
      <c r="A21">
        <v>343000</v>
      </c>
      <c r="B21">
        <v>220</v>
      </c>
      <c r="C21" s="1">
        <f>(B21*2)/A21</f>
        <v>1.2827988338192419E-3</v>
      </c>
      <c r="D21" s="9">
        <f>1/A21</f>
        <v>2.9154518950437319E-6</v>
      </c>
      <c r="F21">
        <v>4</v>
      </c>
      <c r="G21">
        <f>C21*F21</f>
        <v>5.1311953352769675E-3</v>
      </c>
    </row>
    <row r="26" spans="1:15">
      <c r="A26" s="2">
        <v>6.0630454511198222</v>
      </c>
      <c r="B26">
        <v>264</v>
      </c>
      <c r="C26">
        <f>B26*A26</f>
        <v>1600.643999095633</v>
      </c>
    </row>
    <row r="27" spans="1:15">
      <c r="A27">
        <v>6</v>
      </c>
      <c r="B27">
        <v>264</v>
      </c>
      <c r="C27">
        <f>B27*A27</f>
        <v>1584</v>
      </c>
    </row>
    <row r="31" spans="1:15">
      <c r="A31" s="5" t="s">
        <v>28</v>
      </c>
      <c r="F31" s="5" t="s">
        <v>28</v>
      </c>
    </row>
    <row r="32" spans="1:15">
      <c r="A32" s="7" t="s">
        <v>31</v>
      </c>
      <c r="B32" s="7" t="s">
        <v>30</v>
      </c>
      <c r="C32" s="6" t="s">
        <v>29</v>
      </c>
      <c r="D32" s="6" t="s">
        <v>32</v>
      </c>
      <c r="F32" s="6" t="s">
        <v>31</v>
      </c>
      <c r="G32" s="7" t="s">
        <v>30</v>
      </c>
      <c r="H32" s="7" t="s">
        <v>29</v>
      </c>
      <c r="I32" s="6" t="s">
        <v>32</v>
      </c>
      <c r="K32" s="7" t="s">
        <v>33</v>
      </c>
      <c r="L32" t="s">
        <v>34</v>
      </c>
      <c r="M32" t="s">
        <v>35</v>
      </c>
      <c r="N32" t="s">
        <v>36</v>
      </c>
      <c r="O32" t="s">
        <v>37</v>
      </c>
    </row>
    <row r="33" spans="1:15">
      <c r="A33" s="7">
        <v>0.01</v>
      </c>
      <c r="B33" s="7">
        <v>1.2999999999999999E-3</v>
      </c>
      <c r="C33" s="6">
        <f>5/(A33-B33)</f>
        <v>574.71264367816093</v>
      </c>
      <c r="D33" s="6">
        <f>C33*(A33-B33)^2</f>
        <v>4.3499999999999997E-2</v>
      </c>
      <c r="F33" s="6">
        <f>5/H33+G33</f>
        <v>1.4120512820512819E-2</v>
      </c>
      <c r="G33" s="7">
        <v>1.2999999999999999E-3</v>
      </c>
      <c r="H33" s="7">
        <v>390</v>
      </c>
      <c r="I33" s="6">
        <f>H33*(F33-G33)^2</f>
        <v>6.4102564102564097E-2</v>
      </c>
      <c r="K33" s="7">
        <f>O33+N33+M33*L33</f>
        <v>11</v>
      </c>
      <c r="L33">
        <v>2</v>
      </c>
      <c r="M33">
        <v>1.75</v>
      </c>
      <c r="N33">
        <v>2.5</v>
      </c>
      <c r="O33">
        <v>5</v>
      </c>
    </row>
    <row r="34" spans="1:15">
      <c r="A34" s="7">
        <v>0.03</v>
      </c>
      <c r="B34" s="7">
        <v>1.2999999999999999E-3</v>
      </c>
      <c r="C34" s="6">
        <f>5/(A34-B34)</f>
        <v>174.21602787456447</v>
      </c>
      <c r="D34" s="6">
        <f>C34*(A34-B34)^2</f>
        <v>0.14350000000000002</v>
      </c>
      <c r="F34" s="6">
        <f t="shared" ref="F34:F35" si="0">5/H34+G34</f>
        <v>1.1716666666666667E-2</v>
      </c>
      <c r="G34" s="7">
        <v>1.2999999999999999E-3</v>
      </c>
      <c r="H34" s="7">
        <v>480</v>
      </c>
      <c r="I34" s="6">
        <f>H34*(F34-G34)^2</f>
        <v>5.2083333333333343E-2</v>
      </c>
      <c r="K34" s="7"/>
    </row>
    <row r="35" spans="1:15">
      <c r="A35" s="7">
        <v>0.05</v>
      </c>
      <c r="B35" s="7">
        <v>1.2999999999999999E-3</v>
      </c>
      <c r="C35" s="6">
        <f>5/(A35-B35)</f>
        <v>102.6694045174538</v>
      </c>
      <c r="D35" s="6">
        <f>C35*(A35-B35)^2</f>
        <v>0.24350000000000002</v>
      </c>
      <c r="F35" s="6">
        <f t="shared" si="0"/>
        <v>1.6451515151515151E-2</v>
      </c>
      <c r="G35" s="7">
        <v>1.2999999999999999E-3</v>
      </c>
      <c r="H35" s="7">
        <v>330</v>
      </c>
      <c r="I35" s="6">
        <f>H35*(F35-G35)^2</f>
        <v>7.575757575757576E-2</v>
      </c>
      <c r="K35" s="7"/>
    </row>
    <row r="37" spans="1:15">
      <c r="A37" s="7" t="s">
        <v>33</v>
      </c>
      <c r="B37" t="s">
        <v>34</v>
      </c>
      <c r="C37" t="s">
        <v>35</v>
      </c>
      <c r="D37" t="s">
        <v>40</v>
      </c>
      <c r="E37" t="s">
        <v>38</v>
      </c>
      <c r="F37" t="s">
        <v>39</v>
      </c>
      <c r="G37" s="6" t="s">
        <v>32</v>
      </c>
    </row>
    <row r="38" spans="1:15">
      <c r="A38" s="7">
        <v>12</v>
      </c>
      <c r="B38" s="7">
        <v>6</v>
      </c>
      <c r="C38">
        <v>1.75</v>
      </c>
      <c r="D38">
        <v>1.4999999999999999E-2</v>
      </c>
      <c r="E38">
        <f>A38-B38*C38</f>
        <v>1.5</v>
      </c>
      <c r="F38">
        <f>E38/D38</f>
        <v>100</v>
      </c>
      <c r="G38" s="6">
        <f>F38*D38^2</f>
        <v>2.2499999999999999E-2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BEEVC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Mendes</dc:creator>
  <cp:lastModifiedBy>Francisco Mendes</cp:lastModifiedBy>
  <dcterms:created xsi:type="dcterms:W3CDTF">2017-05-13T18:13:10Z</dcterms:created>
  <dcterms:modified xsi:type="dcterms:W3CDTF">2017-05-14T21:26:39Z</dcterms:modified>
</cp:coreProperties>
</file>