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82BB99CE-9286-4E9D-90D0-64A9A4D53E73}" xr6:coauthVersionLast="45" xr6:coauthVersionMax="45" xr10:uidLastSave="{00000000-0000-0000-0000-000000000000}"/>
  <bookViews>
    <workbookView xWindow="-120" yWindow="-120" windowWidth="29040" windowHeight="15840" tabRatio="798" xr2:uid="{AE1F34B8-DE16-4837-B47E-A2CAD3EC07DA}"/>
  </bookViews>
  <sheets>
    <sheet name="Introduction" sheetId="14" r:id="rId1"/>
    <sheet name="Create scope, portfolio, group" sheetId="1" r:id="rId2"/>
    <sheet name="Create your instrument universe" sheetId="15" r:id="rId3"/>
    <sheet name="Set up initial holdings" sheetId="12" r:id="rId4"/>
    <sheet name="Add property definition" sheetId="23" r:id="rId5"/>
    <sheet name="Add transactions" sheetId="17" r:id="rId6"/>
    <sheet name="Upserting market quotes" sheetId="19" r:id="rId7"/>
    <sheet name="Run valuation" sheetId="20" r:id="rId8"/>
    <sheet name="Aggregate by strategy" sheetId="24" r:id="rId9"/>
    <sheet name="Inputs" sheetId="3" state="hidden" r:id="rId10"/>
  </sheets>
  <externalReferences>
    <externalReference r:id="rId11"/>
  </externalReferences>
  <definedNames>
    <definedName name="AsAtDate" localSheetId="4">#REF!</definedName>
    <definedName name="AsAtDate" localSheetId="8">'[1]View portfolios'!$F$23</definedName>
    <definedName name="AsAtDate" localSheetId="2">#REF!</definedName>
    <definedName name="AsAtDate" localSheetId="7">'[1]View portfolios'!$F$23</definedName>
    <definedName name="AsAtDate">#REF!</definedName>
    <definedName name="EffectiveDate" localSheetId="4">#REF!</definedName>
    <definedName name="EffectiveDate" localSheetId="8">'[1]View portfolios'!$F$21</definedName>
    <definedName name="EffectiveDate" localSheetId="2">#REF!</definedName>
    <definedName name="EffectiveDate" localSheetId="7">'[1]View portfolios'!$F$21</definedName>
    <definedName name="EffectiveDate">#REF!</definedName>
    <definedName name="fbnAggregationParameters_Template_ref" localSheetId="4">'Add property definition'!#REF!</definedName>
    <definedName name="fbnAggregationParameters_Template_ref" localSheetId="8">'Aggregate by strategy'!$P$74:$Q$76</definedName>
    <definedName name="fbnAggregationParameters_Template_ref" localSheetId="2">'Create your instrument universe'!#REF!</definedName>
    <definedName name="fbnAggregationParameters_Template_ref" localSheetId="7">'Run valuation'!$P$33:$Q$35</definedName>
    <definedName name="fbnHoldings_Template_ref" localSheetId="4">'Add property definition'!#REF!</definedName>
    <definedName name="fbnHoldings_Template_ref" localSheetId="2">'Create your instrument universe'!#REF!</definedName>
    <definedName name="fbnHoldings_Template_ref" localSheetId="3">'Set up initial holdings'!#REF!</definedName>
    <definedName name="fbnHoldings_Template_ref" localSheetId="6">'Upserting market quotes'!#REF!</definedName>
    <definedName name="fbnInstrumentProperties_Template_ref" localSheetId="4">'Add property definition'!$G$33:$H$33</definedName>
    <definedName name="fbnInstrumentProperties_Template_ref" localSheetId="2">'Create your instrument universe'!#REF!</definedName>
    <definedName name="fbnInstruments_Template_ref" localSheetId="4">'Add property definition'!#REF!</definedName>
    <definedName name="fbnInstruments_Template_ref" localSheetId="2">'Create your instrument universe'!$O$22:$U$22</definedName>
    <definedName name="fbnPortfoliosAdd_Template_ref" localSheetId="1">'Create scope, portfolio, group'!#REF!</definedName>
    <definedName name="fbnPropertiesAdd_Template_ref" localSheetId="4">'Add property definition'!$G$29:$N$29</definedName>
    <definedName name="fbnPropertiesAdd_Template_ref" localSheetId="2">'Create your instrument universe'!#REF!</definedName>
    <definedName name="fbnSecurities_Template_ref" localSheetId="4">'Add property definition'!#REF!</definedName>
    <definedName name="fbnSecurities_Template_ref" localSheetId="2">'Create your instrument universe'!#REF!</definedName>
    <definedName name="fbnTransactionsAdd_Template_ref" localSheetId="5">'Add transactions'!#REF!</definedName>
    <definedName name="Portfolio" localSheetId="4">#REF!</definedName>
    <definedName name="Portfolio" localSheetId="5">#REF!</definedName>
    <definedName name="Portfolio" localSheetId="2">#REF!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0" i="24" l="1"/>
  <c r="K78" i="24" s="1"/>
  <c r="K30" i="24"/>
  <c r="K31" i="24"/>
  <c r="K32" i="24"/>
  <c r="K33" i="24"/>
  <c r="K29" i="24"/>
  <c r="E27" i="24" a="1"/>
  <c r="E27" i="24" s="1"/>
  <c r="H34" i="19"/>
  <c r="H35" i="19"/>
  <c r="H36" i="19"/>
  <c r="H37" i="19"/>
  <c r="H38" i="19"/>
  <c r="H39" i="19"/>
  <c r="H40" i="19"/>
  <c r="H41" i="19"/>
  <c r="H42" i="19"/>
  <c r="H43" i="19"/>
  <c r="H44" i="19"/>
  <c r="H45" i="19"/>
  <c r="H46" i="19"/>
  <c r="H47" i="19"/>
  <c r="H48" i="19"/>
  <c r="H49" i="19"/>
  <c r="H31" i="19"/>
  <c r="H32" i="19"/>
  <c r="H33" i="19"/>
  <c r="H30" i="19"/>
  <c r="F26" i="19"/>
  <c r="E114" i="17"/>
  <c r="I98" i="17"/>
  <c r="I100" i="17" s="1"/>
  <c r="E95" i="17"/>
  <c r="I79" i="17"/>
  <c r="I81" i="17" s="1"/>
  <c r="E59" i="17"/>
  <c r="E77" i="17"/>
  <c r="I61" i="17"/>
  <c r="I63" i="17" s="1"/>
  <c r="I43" i="17"/>
  <c r="I45" i="17" s="1"/>
  <c r="E40" i="17"/>
  <c r="S119" i="17"/>
  <c r="Q121" i="17" s="1"/>
  <c r="M27" i="23" a="1"/>
  <c r="M27" i="23" s="1"/>
  <c r="G47" i="1" a="1"/>
  <c r="G47" i="1" s="1"/>
  <c r="E75" i="24" a="1"/>
  <c r="E57" i="24" a="1"/>
  <c r="E63" i="1" a="1"/>
  <c r="R124" i="17" l="1"/>
  <c r="R120" i="17"/>
  <c r="Q124" i="17"/>
  <c r="Q120" i="17"/>
  <c r="R127" i="17"/>
  <c r="R123" i="17"/>
  <c r="Q123" i="17"/>
  <c r="Q127" i="17"/>
  <c r="R126" i="17"/>
  <c r="R122" i="17"/>
  <c r="Q126" i="17"/>
  <c r="Q122" i="17"/>
  <c r="R125" i="17"/>
  <c r="R121" i="17"/>
  <c r="Q125" i="17"/>
  <c r="I24" i="17"/>
  <c r="H124" i="12"/>
  <c r="J124" i="12" s="1"/>
  <c r="H123" i="12"/>
  <c r="J123" i="12" s="1"/>
  <c r="H122" i="12"/>
  <c r="J122" i="12" s="1"/>
  <c r="H102" i="12"/>
  <c r="J102" i="12" s="1"/>
  <c r="H101" i="12"/>
  <c r="J101" i="12" s="1"/>
  <c r="H100" i="12"/>
  <c r="J100" i="12" s="1"/>
  <c r="H99" i="12"/>
  <c r="J99" i="12" s="1"/>
  <c r="J78" i="12"/>
  <c r="H82" i="12"/>
  <c r="J82" i="12" s="1"/>
  <c r="H81" i="12"/>
  <c r="J81" i="12" s="1"/>
  <c r="H80" i="12"/>
  <c r="J80" i="12" s="1"/>
  <c r="H79" i="12"/>
  <c r="J79" i="12" s="1"/>
  <c r="H78" i="12"/>
  <c r="H77" i="12"/>
  <c r="J77" i="12" s="1"/>
  <c r="J56" i="12"/>
  <c r="H56" i="12"/>
  <c r="H55" i="12"/>
  <c r="J55" i="12" s="1"/>
  <c r="H54" i="12"/>
  <c r="J54" i="12" s="1"/>
  <c r="H35" i="12"/>
  <c r="J35" i="12" s="1"/>
  <c r="H34" i="12"/>
  <c r="J34" i="12" s="1"/>
  <c r="H33" i="12"/>
  <c r="J33" i="12" s="1"/>
  <c r="H32" i="12"/>
  <c r="J32" i="12" s="1"/>
  <c r="H31" i="12"/>
  <c r="J31" i="12" s="1"/>
  <c r="K24" i="15" a="1"/>
  <c r="E75" i="24"/>
  <c r="F80" i="24"/>
  <c r="F81" i="24"/>
  <c r="F76" i="24"/>
  <c r="G75" i="24"/>
  <c r="H85" i="24"/>
  <c r="E77" i="24"/>
  <c r="F82" i="24"/>
  <c r="F83" i="24"/>
  <c r="F84" i="24"/>
  <c r="G77" i="24"/>
  <c r="E78" i="24"/>
  <c r="E79" i="24"/>
  <c r="G76" i="24"/>
  <c r="F85" i="24"/>
  <c r="G78" i="24"/>
  <c r="G79" i="24"/>
  <c r="E84" i="24"/>
  <c r="H81" i="24"/>
  <c r="G83" i="24"/>
  <c r="E82" i="24"/>
  <c r="H84" i="24"/>
  <c r="F79" i="24"/>
  <c r="E81" i="24"/>
  <c r="G80" i="24"/>
  <c r="H77" i="24"/>
  <c r="G82" i="24"/>
  <c r="G81" i="24"/>
  <c r="F78" i="24"/>
  <c r="E83" i="24"/>
  <c r="G84" i="24"/>
  <c r="F86" i="24"/>
  <c r="H79" i="24"/>
  <c r="G86" i="24"/>
  <c r="E85" i="24"/>
  <c r="F75" i="24"/>
  <c r="H83" i="24"/>
  <c r="H78" i="24"/>
  <c r="G85" i="24"/>
  <c r="H76" i="24"/>
  <c r="E76" i="24"/>
  <c r="F77" i="24"/>
  <c r="E80" i="24"/>
  <c r="H82" i="24"/>
  <c r="H75" i="24"/>
  <c r="H80" i="24"/>
  <c r="E86" i="24"/>
  <c r="H86" i="24"/>
  <c r="E59" i="24"/>
  <c r="G57" i="24"/>
  <c r="J57" i="24"/>
  <c r="K59" i="24"/>
  <c r="G58" i="24"/>
  <c r="J58" i="24"/>
  <c r="F57" i="24"/>
  <c r="I57" i="24"/>
  <c r="E58" i="24"/>
  <c r="J59" i="24"/>
  <c r="I58" i="24"/>
  <c r="G59" i="24"/>
  <c r="K57" i="24"/>
  <c r="H57" i="24"/>
  <c r="F58" i="24"/>
  <c r="H58" i="24"/>
  <c r="K58" i="24"/>
  <c r="I59" i="24"/>
  <c r="E57" i="24"/>
  <c r="F59" i="24"/>
  <c r="H59" i="24"/>
  <c r="G63" i="1"/>
  <c r="K65" i="1"/>
  <c r="G64" i="1"/>
  <c r="F52" i="15" a="1"/>
  <c r="H65" i="1"/>
  <c r="J63" i="1"/>
  <c r="I66" i="1"/>
  <c r="I64" i="1"/>
  <c r="K64" i="1"/>
  <c r="E63" i="1"/>
  <c r="J65" i="1"/>
  <c r="E66" i="1"/>
  <c r="F64" i="1"/>
  <c r="K66" i="1"/>
  <c r="K63" i="1"/>
  <c r="G65" i="1"/>
  <c r="F66" i="1"/>
  <c r="F63" i="1"/>
  <c r="J64" i="1"/>
  <c r="H64" i="1"/>
  <c r="E64" i="1"/>
  <c r="I65" i="1"/>
  <c r="H63" i="1"/>
  <c r="F65" i="1"/>
  <c r="J66" i="1"/>
  <c r="G66" i="1"/>
  <c r="I63" i="1"/>
  <c r="E65" i="1"/>
  <c r="H66" i="1"/>
  <c r="K29" i="15" l="1"/>
  <c r="K37" i="15"/>
  <c r="K30" i="15"/>
  <c r="K31" i="15"/>
  <c r="K25" i="15"/>
  <c r="K24" i="15"/>
  <c r="K32" i="15"/>
  <c r="K40" i="15"/>
  <c r="K33" i="15"/>
  <c r="K26" i="15"/>
  <c r="K34" i="15"/>
  <c r="K42" i="15"/>
  <c r="K27" i="15"/>
  <c r="K35" i="15"/>
  <c r="K43" i="15"/>
  <c r="K28" i="15"/>
  <c r="K36" i="15"/>
  <c r="K38" i="15"/>
  <c r="K39" i="15"/>
  <c r="K41" i="15"/>
  <c r="I26" i="17"/>
  <c r="G52" i="15"/>
  <c r="H61" i="15"/>
  <c r="I70" i="15"/>
  <c r="H60" i="15"/>
  <c r="H59" i="15"/>
  <c r="L54" i="15"/>
  <c r="F64" i="15"/>
  <c r="K52" i="15"/>
  <c r="L61" i="15"/>
  <c r="L52" i="15"/>
  <c r="F62" i="15"/>
  <c r="G71" i="15"/>
  <c r="L59" i="15"/>
  <c r="F69" i="15"/>
  <c r="L55" i="15"/>
  <c r="I55" i="15"/>
  <c r="J64" i="15"/>
  <c r="F63" i="15"/>
  <c r="F61" i="15"/>
  <c r="K70" i="15"/>
  <c r="F53" i="15"/>
  <c r="G72" i="15"/>
  <c r="H53" i="15"/>
  <c r="I62" i="15"/>
  <c r="J71" i="15"/>
  <c r="L53" i="15"/>
  <c r="H72" i="15"/>
  <c r="I61" i="15"/>
  <c r="H71" i="15"/>
  <c r="I54" i="15"/>
  <c r="J63" i="15"/>
  <c r="K72" i="15"/>
  <c r="K63" i="15"/>
  <c r="F65" i="15"/>
  <c r="G57" i="15"/>
  <c r="H66" i="15"/>
  <c r="G64" i="15"/>
  <c r="L63" i="15"/>
  <c r="J55" i="15"/>
  <c r="K64" i="15"/>
  <c r="H52" i="15"/>
  <c r="G67" i="15"/>
  <c r="I68" i="15"/>
  <c r="H58" i="15"/>
  <c r="I67" i="15"/>
  <c r="G56" i="15"/>
  <c r="H65" i="15"/>
  <c r="H56" i="15"/>
  <c r="I65" i="15"/>
  <c r="G54" i="15"/>
  <c r="H63" i="15"/>
  <c r="I72" i="15"/>
  <c r="H67" i="15"/>
  <c r="L58" i="15"/>
  <c r="F68" i="15"/>
  <c r="I69" i="15"/>
  <c r="J69" i="15"/>
  <c r="G69" i="15"/>
  <c r="F71" i="15"/>
  <c r="J67" i="15"/>
  <c r="I56" i="15"/>
  <c r="F66" i="15"/>
  <c r="H70" i="15"/>
  <c r="K58" i="15"/>
  <c r="H54" i="15"/>
  <c r="G66" i="15"/>
  <c r="G65" i="15"/>
  <c r="F54" i="15"/>
  <c r="J56" i="15"/>
  <c r="G55" i="15"/>
  <c r="L64" i="15"/>
  <c r="K56" i="15"/>
  <c r="L65" i="15"/>
  <c r="I53" i="15"/>
  <c r="J70" i="15"/>
  <c r="L71" i="15"/>
  <c r="I59" i="15"/>
  <c r="J68" i="15"/>
  <c r="H57" i="15"/>
  <c r="I66" i="15"/>
  <c r="I57" i="15"/>
  <c r="J66" i="15"/>
  <c r="H55" i="15"/>
  <c r="I64" i="15"/>
  <c r="G59" i="15"/>
  <c r="F60" i="15"/>
  <c r="L72" i="15"/>
  <c r="J60" i="15"/>
  <c r="K67" i="15"/>
  <c r="F52" i="15"/>
  <c r="J53" i="15"/>
  <c r="L67" i="15"/>
  <c r="K62" i="15"/>
  <c r="F56" i="15"/>
  <c r="I60" i="15"/>
  <c r="G62" i="15"/>
  <c r="L57" i="15"/>
  <c r="F67" i="15"/>
  <c r="K55" i="15"/>
  <c r="I52" i="15"/>
  <c r="K69" i="15"/>
  <c r="I58" i="15"/>
  <c r="J58" i="15"/>
  <c r="J65" i="15"/>
  <c r="G61" i="15"/>
  <c r="I63" i="15"/>
  <c r="J62" i="15"/>
  <c r="G70" i="15"/>
  <c r="F55" i="15"/>
  <c r="L66" i="15"/>
  <c r="F59" i="15"/>
  <c r="G68" i="15"/>
  <c r="L56" i="15"/>
  <c r="K54" i="15"/>
  <c r="J52" i="15"/>
  <c r="K61" i="15"/>
  <c r="L70" i="15"/>
  <c r="J59" i="15"/>
  <c r="K68" i="15"/>
  <c r="K59" i="15"/>
  <c r="L68" i="15"/>
  <c r="J57" i="15"/>
  <c r="K66" i="15"/>
  <c r="H68" i="15"/>
  <c r="G53" i="15"/>
  <c r="H62" i="15"/>
  <c r="I71" i="15"/>
  <c r="G58" i="15"/>
  <c r="G60" i="15"/>
  <c r="H69" i="15"/>
  <c r="F58" i="15"/>
  <c r="F57" i="15"/>
  <c r="K53" i="15"/>
  <c r="L62" i="15"/>
  <c r="F72" i="15"/>
  <c r="K60" i="15"/>
  <c r="L69" i="15"/>
  <c r="L60" i="15"/>
  <c r="F70" i="15"/>
  <c r="K71" i="15"/>
  <c r="J72" i="15"/>
  <c r="J54" i="15"/>
  <c r="J61" i="15"/>
  <c r="G63" i="15"/>
  <c r="K65" i="15"/>
  <c r="H64" i="15"/>
  <c r="K57" i="15"/>
  <c r="H35" i="1" l="1"/>
  <c r="L33" i="24" s="1"/>
  <c r="H34" i="1"/>
  <c r="L32" i="24" s="1"/>
  <c r="H33" i="1"/>
  <c r="L31" i="24" s="1"/>
  <c r="H32" i="1"/>
  <c r="L30" i="24" s="1"/>
  <c r="H31" i="1"/>
  <c r="M31" i="1" l="1" a="1"/>
  <c r="M33" i="1" s="1"/>
  <c r="L29" i="24"/>
  <c r="G53" i="1"/>
  <c r="L53" i="1" s="1" a="1"/>
  <c r="L53" i="1" s="1"/>
  <c r="F118" i="12"/>
  <c r="E133" i="12" s="1"/>
  <c r="F95" i="12"/>
  <c r="E110" i="12" s="1"/>
  <c r="F73" i="12"/>
  <c r="E88" i="12" s="1"/>
  <c r="F50" i="12"/>
  <c r="E65" i="12" s="1"/>
  <c r="F27" i="12"/>
  <c r="E42" i="12" s="1"/>
  <c r="M32" i="1" l="1"/>
  <c r="M35" i="1"/>
  <c r="M31" i="1"/>
  <c r="M34" i="1"/>
  <c r="G47" i="24"/>
  <c r="L47" i="24" s="1" a="1"/>
  <c r="L47" i="24" s="1"/>
  <c r="M29" i="24" a="1"/>
  <c r="M29" i="24" s="1"/>
  <c r="M30" i="19"/>
  <c r="F27" i="20"/>
  <c r="K37" i="20" s="1"/>
  <c r="E34" i="20" a="1"/>
  <c r="M31" i="19" l="1"/>
  <c r="Y25" i="15"/>
  <c r="Y26" i="15"/>
  <c r="Y27" i="15"/>
  <c r="Y28" i="15"/>
  <c r="Y29" i="15"/>
  <c r="Y30" i="15"/>
  <c r="Y31" i="15"/>
  <c r="Y32" i="15"/>
  <c r="Y24" i="15"/>
  <c r="E34" i="20"/>
  <c r="F40" i="20"/>
  <c r="H34" i="20"/>
  <c r="E43" i="20"/>
  <c r="F34" i="20"/>
  <c r="H43" i="20"/>
  <c r="H38" i="20"/>
  <c r="F39" i="20"/>
  <c r="F37" i="20"/>
  <c r="G38" i="20"/>
  <c r="F43" i="20"/>
  <c r="G43" i="20"/>
  <c r="H35" i="20"/>
  <c r="G44" i="20"/>
  <c r="H39" i="20"/>
  <c r="E36" i="20"/>
  <c r="F42" i="20"/>
  <c r="H36" i="20"/>
  <c r="E45" i="20"/>
  <c r="E41" i="20"/>
  <c r="G34" i="20"/>
  <c r="F44" i="20"/>
  <c r="E39" i="20"/>
  <c r="F41" i="20"/>
  <c r="H42" i="20"/>
  <c r="G40" i="20"/>
  <c r="G39" i="20"/>
  <c r="H37" i="20"/>
  <c r="E37" i="20"/>
  <c r="H45" i="20"/>
  <c r="E38" i="20"/>
  <c r="F35" i="20"/>
  <c r="F45" i="20"/>
  <c r="G37" i="20"/>
  <c r="H44" i="20"/>
  <c r="G42" i="20"/>
  <c r="G45" i="20"/>
  <c r="E40" i="20"/>
  <c r="G36" i="20"/>
  <c r="H40" i="20"/>
  <c r="G35" i="20"/>
  <c r="G41" i="20"/>
  <c r="E35" i="20"/>
  <c r="H41" i="20"/>
  <c r="E42" i="20"/>
  <c r="E44" i="20"/>
  <c r="F36" i="20"/>
  <c r="F38" i="20"/>
  <c r="M32" i="19" l="1"/>
  <c r="P30" i="19" l="1"/>
  <c r="M33" i="19"/>
  <c r="M34" i="19" s="1"/>
  <c r="M35" i="19" s="1"/>
  <c r="M36" i="19" s="1"/>
  <c r="M37" i="19" s="1"/>
  <c r="M38" i="19" s="1"/>
  <c r="M39" i="19" s="1"/>
  <c r="M40" i="19" s="1"/>
  <c r="M41" i="19" s="1"/>
  <c r="M42" i="19" s="1"/>
  <c r="M43" i="19" s="1"/>
  <c r="M44" i="19" s="1"/>
  <c r="M45" i="19" s="1"/>
  <c r="M46" i="19" s="1"/>
  <c r="M47" i="19" s="1"/>
  <c r="M48" i="19" s="1"/>
  <c r="M49" i="19" s="1"/>
  <c r="E29" i="1" l="1" a="1"/>
  <c r="E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<sst xmlns="http://schemas.openxmlformats.org/spreadsheetml/2006/main" count="1006" uniqueCount="453">
  <si>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</si>
  <si>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</si>
  <si>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</si>
  <si>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</si>
  <si>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</si>
  <si>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</si>
  <si>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</si>
  <si>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</si>
  <si>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</si>
  <si>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</si>
  <si>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</si>
  <si>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</si>
  <si>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</si>
  <si>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</si>
  <si>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</si>
  <si>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</si>
  <si>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</si>
  <si>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</si>
  <si>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</si>
  <si>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</si>
  <si>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</si>
  <si>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</si>
  <si>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</si>
  <si>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</si>
  <si>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</si>
  <si>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</si>
  <si>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</si>
  <si>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</si>
  <si>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</si>
  <si>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</si>
  <si>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</si>
  <si>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</si>
  <si>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</si>
  <si>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</si>
  <si>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</si>
  <si>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</si>
  <si>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</si>
  <si>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</si>
  <si>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</si>
  <si>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</si>
  <si>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</si>
  <si>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</si>
  <si>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</si>
  <si>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</si>
  <si>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</si>
  <si>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</si>
  <si>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</si>
  <si>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</si>
  <si>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</si>
  <si>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</si>
  <si>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</si>
  <si>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</si>
  <si>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</si>
  <si>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</si>
  <si>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</si>
  <si>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</si>
  <si>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</si>
  <si>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</si>
  <si>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</si>
  <si>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</si>
  <si>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</si>
  <si>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</si>
  <si>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</si>
  <si>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</si>
  <si>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</si>
  <si>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</si>
  <si>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</si>
  <si>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</si>
  <si>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</si>
  <si>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</si>
  <si>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</si>
  <si>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</si>
  <si>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</si>
  <si>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</si>
  <si>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</si>
  <si>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</si>
  <si>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</si>
  <si>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</si>
  <si>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</si>
  <si>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</si>
  <si>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</si>
  <si>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</si>
  <si>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</si>
  <si>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</si>
  <si>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</si>
  <si>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</si>
  <si>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</si>
  <si>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</si>
  <si>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</si>
  <si>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</si>
  <si>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</si>
  <si>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</si>
  <si>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</si>
  <si>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</si>
  <si>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</si>
  <si>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</si>
  <si>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</si>
  <si>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</si>
  <si>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</si>
  <si>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</si>
  <si>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</si>
  <si>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</si>
  <si>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</si>
  <si>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</si>
  <si>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</si>
  <si>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</si>
  <si>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</si>
  <si>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</si>
  <si>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</si>
  <si>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</si>
  <si>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</si>
  <si>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</si>
  <si>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</si>
  <si>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</si>
  <si>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</si>
  <si>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</si>
  <si>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</si>
  <si>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</si>
  <si>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</si>
  <si>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</si>
  <si>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</si>
  <si>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</si>
  <si>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</si>
  <si>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</si>
  <si>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</si>
  <si>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</si>
  <si>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</si>
  <si>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</si>
  <si>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</si>
  <si>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</si>
  <si>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</si>
  <si>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</si>
  <si>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</si>
  <si>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</si>
  <si>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</si>
  <si>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</si>
  <si>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</si>
  <si>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</si>
  <si>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</si>
  <si>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</si>
  <si>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</si>
  <si>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</si>
  <si>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</si>
  <si>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</si>
  <si>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</si>
  <si>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</si>
  <si>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</si>
  <si>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</si>
  <si>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</si>
  <si>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</si>
  <si>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</si>
  <si>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</si>
  <si>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</si>
  <si>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</si>
  <si>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</si>
  <si>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</si>
  <si>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</si>
  <si>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</si>
  <si>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</si>
  <si>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</si>
  <si>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</si>
  <si>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</si>
  <si>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</si>
  <si>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</si>
  <si>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</si>
  <si>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</si>
  <si>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</si>
  <si>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</si>
  <si>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</si>
  <si>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</si>
  <si>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</si>
  <si>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</si>
  <si>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</si>
  <si>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</si>
  <si>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</si>
  <si>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</si>
  <si>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</si>
  <si>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</si>
  <si>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</si>
  <si>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</si>
  <si>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</si>
  <si>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</si>
  <si>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</si>
  <si>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</si>
  <si>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</si>
  <si>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</si>
  <si>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</si>
  <si>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</si>
  <si>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</si>
  <si>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</si>
  <si>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</si>
  <si>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</si>
  <si>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</si>
  <si>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</si>
  <si>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</si>
  <si>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</si>
  <si>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</si>
  <si>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</si>
  <si>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</si>
  <si>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</si>
  <si>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</si>
  <si>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</si>
  <si>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</si>
  <si>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</si>
  <si>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</si>
  <si>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</si>
  <si>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</si>
  <si>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</si>
  <si>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</si>
  <si>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</si>
  <si>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</si>
  <si>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</si>
  <si>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</si>
  <si>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</si>
  <si>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</si>
  <si>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LUSID API Knowledge Base: Scopes.</t>
  </si>
  <si>
    <t>LUSID API Knowledge Base: Portfolios</t>
  </si>
  <si>
    <t>LookThroughPortfolioId</t>
  </si>
  <si>
    <t>LusidInstrumentId</t>
  </si>
  <si>
    <t>Here we can load our created instrument from LUSID</t>
  </si>
  <si>
    <t>Instrument ID</t>
  </si>
  <si>
    <t>Amazon_Nasdaq_AMZN</t>
  </si>
  <si>
    <t>BBG000BVPXP1</t>
  </si>
  <si>
    <t>Apple_Nasdaq_AAPL</t>
  </si>
  <si>
    <t>BBG000B9XVV8</t>
  </si>
  <si>
    <t>BBG001MM1KV4</t>
  </si>
  <si>
    <t>BBG000BKH1W6</t>
  </si>
  <si>
    <t>USTreasury_2.00_2021</t>
  </si>
  <si>
    <t>BBG00FN3B5K8</t>
  </si>
  <si>
    <t>USTreasury_6.875_2025</t>
  </si>
  <si>
    <t>BBG000DQQNJ8</t>
  </si>
  <si>
    <t>BBG000BF6B57</t>
  </si>
  <si>
    <t>2) Create your Instrument Universe</t>
  </si>
  <si>
    <t>LUSID Knowledge Base: Instruments.</t>
  </si>
  <si>
    <t>View created instruments</t>
  </si>
  <si>
    <t>Sell</t>
  </si>
  <si>
    <t>Client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</si>
  <si>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</si>
  <si>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</si>
  <si>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</si>
  <si>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</si>
  <si>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</si>
  <si>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</si>
  <si>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</si>
  <si>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</si>
  <si>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</si>
  <si>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</si>
  <si>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</si>
  <si>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</si>
  <si>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</si>
  <si>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</si>
  <si>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</si>
  <si>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</si>
  <si>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</si>
  <si>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LUSID Knowledge Base: Importance of Portfolio Creation Date</t>
  </si>
  <si>
    <t>Isin, Figi, Ticker, ClientInternal</t>
  </si>
  <si>
    <t>US0231351067,BBG000BVPXP1,AMZN,imd_34634534</t>
  </si>
  <si>
    <t>US0378331005,BBG000B9XVV8,AAPL,imd_35345345</t>
  </si>
  <si>
    <t>US912828U816,BBG00FN3B5K8,T 2 12/31/21,imd_34535347</t>
  </si>
  <si>
    <t>US912810EV62,BBG000DQQNJ8,T 6.875 08/15/25,imd_34534539</t>
  </si>
  <si>
    <t>https://support.lusid.com/how-are-holdings-generated-by-lusid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</si>
  <si>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</si>
  <si>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</si>
  <si>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</si>
  <si>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</si>
  <si>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</si>
  <si>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</si>
  <si>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</si>
  <si>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</si>
  <si>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</si>
  <si>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</si>
  <si>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</si>
  <si>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</si>
  <si>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</si>
  <si>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</si>
  <si>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 LUSID Knowledge Base: What is a Quote?</t>
  </si>
  <si>
    <t xml:space="preserve">   Scope: </t>
  </si>
  <si>
    <t xml:space="preserve">   Portfolio code: </t>
  </si>
  <si>
    <t xml:space="preserve">   Valuation date:</t>
  </si>
  <si>
    <t>Step 2: Run a Valuation</t>
  </si>
  <si>
    <t>Parameter set</t>
  </si>
  <si>
    <t>RecipeScope</t>
  </si>
  <si>
    <t>RecipeKey</t>
  </si>
  <si>
    <t>EffectiveDate</t>
  </si>
  <si>
    <t>Aggregation</t>
  </si>
  <si>
    <t>GroupBy</t>
  </si>
  <si>
    <t>Sort</t>
  </si>
  <si>
    <t>inline recipe</t>
  </si>
  <si>
    <t>Domain</t>
  </si>
  <si>
    <t>Scope</t>
  </si>
  <si>
    <t>ValueRequired</t>
  </si>
  <si>
    <t>DataTypeId</t>
  </si>
  <si>
    <t>LifeTime</t>
  </si>
  <si>
    <t>system:string</t>
  </si>
  <si>
    <t>Perpetual</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</si>
  <si>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</si>
  <si>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</si>
  <si>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</si>
  <si>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</si>
  <si>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1. Creating a portfolio for each mandate that our client has given us and group them in a portfolio group</t>
  </si>
  <si>
    <t>2. Loading our instrument universe</t>
  </si>
  <si>
    <t>3. Adding our take on balances for each portfolio which have been provided to us by a transition manager</t>
  </si>
  <si>
    <t>4. Creating a strategy tag that we can use to tag our transactions with the strategy used to make the trade</t>
  </si>
  <si>
    <t>5. Adding the first trades that have been made by our portfolio managers inlcuding the strategy that they were following when they made them</t>
  </si>
  <si>
    <t>6. Creating an analytics store so that we can aggregate across our client's portfolios</t>
  </si>
  <si>
    <t>7. Aggregate across all of our client's portfolios to see the overall position</t>
  </si>
  <si>
    <t>8. Aggregate across all of our client's portfolios by strategy to our position per strategy</t>
  </si>
  <si>
    <t>We are an asset manager who has just taken on a new client. The client has given us a number of mandates on how to manage their assets and we have assigned each of these to a different portfolio manager.
Even though there are a number of different mandates, some of the strategies that we are using are common across mandates. Rather than just looking at performance by mandate, we'd like to also see performance by strategy.</t>
  </si>
  <si>
    <t>Using LUSID we have the ability to add a strategy label to each transaction that we make. We can then aggregate across these labels to get a view of  how a strategy is performing. We can do this by:</t>
  </si>
  <si>
    <t>1) Creating a portfolio for each mandate and grouping them in a portfolio group</t>
  </si>
  <si>
    <t>In LUSID we can create separate environments for each of our clients using scopes. A scope is a container for LUSID objects and can be thought of as a separate identity namespace.</t>
  </si>
  <si>
    <t xml:space="preserve">Using LUSID's entitlements engine we can ensure that only the right people can access a given scope. </t>
  </si>
  <si>
    <t>Furthermore we can ensure that only the right people can access the right objects inside a given scope. LUSID allows for entitlements down to the most granular level.</t>
  </si>
  <si>
    <t>LUSID API Knowledge Base: Identity and access management</t>
  </si>
  <si>
    <t>client-high_street_pension_fund</t>
  </si>
  <si>
    <t>portfolio_name</t>
  </si>
  <si>
    <t>high_street_pension_fund-portfolios</t>
  </si>
  <si>
    <t>mandate-balanced</t>
  </si>
  <si>
    <t>mandate-energy</t>
  </si>
  <si>
    <t>mandate-fixedincome</t>
  </si>
  <si>
    <t>mandate-international</t>
  </si>
  <si>
    <t>mandate-usgovt</t>
  </si>
  <si>
    <t>For this example we will create a scope for our new client. Let us assume that our new client is a pension fund for a large high street retailer which we will call 'client-high_street_pension_fund'.</t>
  </si>
  <si>
    <t>In LUSID we can use portfolio groups to group the different portfolios of each of our clients together. This allows us to easily keep track of and work with the holdings of each of our clients.</t>
  </si>
  <si>
    <t>LUSID Knowledge Base: How do you group and aggregate portfolios?</t>
  </si>
  <si>
    <t>If in doubt, use the fieldnames as specified in flPortfoliosAdd_Template</t>
  </si>
  <si>
    <t>Values</t>
  </si>
  <si>
    <t>SubGroups</t>
  </si>
  <si>
    <t>Create the portfolio group</t>
  </si>
  <si>
    <t>Properties</t>
  </si>
  <si>
    <t>mandate-balanced,mandate-energy,mandate-usgovt,mandate-international,mandate-fixedincome</t>
  </si>
  <si>
    <t>View the results</t>
  </si>
  <si>
    <t>Before we can load our take on balances we first need to add securities to our instrument master in LUSID.</t>
  </si>
  <si>
    <t>instrument_name</t>
  </si>
  <si>
    <t>currency</t>
  </si>
  <si>
    <t>figi</t>
  </si>
  <si>
    <t>BP_LondonStockEx_BP</t>
  </si>
  <si>
    <t>BBG000C05BD1</t>
  </si>
  <si>
    <t>BurfordCapital_LondonStockEx_BUR</t>
  </si>
  <si>
    <t>BBG000PN88Q7</t>
  </si>
  <si>
    <t>EKFDiagnostics_LondonStockEx_EKF</t>
  </si>
  <si>
    <t>BBG000BVNBN3</t>
  </si>
  <si>
    <t>Glencore_LondonStockEx_GLEN</t>
  </si>
  <si>
    <t>JustEat_LondonStockEx_JE</t>
  </si>
  <si>
    <t>BBG0065YWM39</t>
  </si>
  <si>
    <t>Kingfisher_LondonStockEx_KGF</t>
  </si>
  <si>
    <t>MicroFocus_LondonStockEx_MCRO</t>
  </si>
  <si>
    <t>BBG000G4KKD2</t>
  </si>
  <si>
    <t>RELXGroup_LondonStockEx_REL</t>
  </si>
  <si>
    <t>BBG000D03XD4</t>
  </si>
  <si>
    <t>Sage_LondonStockEx_SGE</t>
  </si>
  <si>
    <t>BBG000BN0PP3</t>
  </si>
  <si>
    <t>TESCO_LondonStockEx_TSCO</t>
  </si>
  <si>
    <t>BBG000BF46Y8</t>
  </si>
  <si>
    <t>UKGiltTreasury_2.0_2025</t>
  </si>
  <si>
    <t>BBG0088JSC32</t>
  </si>
  <si>
    <t>UKGiltTreasury_3.5_2045</t>
  </si>
  <si>
    <t>BBG006N6HZM7</t>
  </si>
  <si>
    <t>UKGiltTreasury_3.75_2021</t>
  </si>
  <si>
    <t>BBG001KKJLR4</t>
  </si>
  <si>
    <t>UKGiltTreasury_4.5_2034</t>
  </si>
  <si>
    <t>BBG0000D14P3</t>
  </si>
  <si>
    <t>WPP_LondonStockEx_WPP</t>
  </si>
  <si>
    <t>Whitebread_LondonStockEx_WTB</t>
  </si>
  <si>
    <t>BBG000BRVH05</t>
  </si>
  <si>
    <t>GB0007980591,BBG000C05BD1,BP/,imd_43535553</t>
  </si>
  <si>
    <t>GG00B4L84979,BBG000PN88Q7,BUR,imd_43534356</t>
  </si>
  <si>
    <t>GB0031509804,BBG000BVNBN3,EKF,imd_34535355</t>
  </si>
  <si>
    <t>JE00B4T3BW64,BBG001MM1KV4,GLEN,imd_34534555</t>
  </si>
  <si>
    <t>GB00BKX5CN86,BBG0065YWM39,JE/,imd_35436366</t>
  </si>
  <si>
    <t>GB0033195214,BBG000BKH1W6,KGF,imd_34535552</t>
  </si>
  <si>
    <t>GB00BD8YWM01,BBG000G4KKD2,MCRO,imd_34567338</t>
  </si>
  <si>
    <t>GB00B2B0DG97,BBG000D03XD4,REL,imd_43532542</t>
  </si>
  <si>
    <t>GB00B8C3BL03,BBG000BN0PP3,SGE,imd_23536673</t>
  </si>
  <si>
    <t>GB0008847096,BBG000BF46Y8,TSCO,imd_34634673</t>
  </si>
  <si>
    <t>GB00BTHH2R79,BBG0088JSC32,UKT 2 09/07/25,imd_34534536</t>
  </si>
  <si>
    <t>GB00BN65R313,BBG006N6HZM7,UKT 3.5 01/22/45,imd_54234532</t>
  </si>
  <si>
    <t>GB00B4RMG977,BBG001KKJLR4,UKT 3.75 09/07/21,imd_34643653</t>
  </si>
  <si>
    <t>GB00B52WS153,BBG0000D14P3,UKT 4.5 09/07/34,imd_34534534</t>
  </si>
  <si>
    <t>JE00B8KF9B49,BBG000BF6B57,WPP,imd_34536734</t>
  </si>
  <si>
    <t>GB00B1KJJ408,BBG000BRVH05,WTB,imd_35349900</t>
  </si>
  <si>
    <t>3) Adding our take on balances for each portfolio which have been provided to us by a transition manager</t>
  </si>
  <si>
    <t xml:space="preserve">We have been advised by a transition manager on the holdings that we will be taking on for our new client. </t>
  </si>
  <si>
    <t>4) Creating a strategy tag for our transactions</t>
  </si>
  <si>
    <t>LUSID API Docs: Creating a New Property Definition</t>
  </si>
  <si>
    <t xml:space="preserve">In this case we can create a 'strategy' property that we can attach to our transactions. </t>
  </si>
  <si>
    <t>This property will take the form of a string which will be the name of the strategy that the portfolio manager followed.</t>
  </si>
  <si>
    <t xml:space="preserve"> Examples of strategies in this case are 'quantitativeSignal', 'fundamentalAnalysis' etc.</t>
  </si>
  <si>
    <t>strategy</t>
  </si>
  <si>
    <t>5) Adding the first trades that have been made by our portfolio managers inlcuding the strategy that they were following when they made them</t>
  </si>
  <si>
    <t>transaction_id</t>
  </si>
  <si>
    <t>transaction_description</t>
  </si>
  <si>
    <t>transaction_type</t>
  </si>
  <si>
    <t>transaction_units</t>
  </si>
  <si>
    <t>transaction_price</t>
  </si>
  <si>
    <t>transaction_currency</t>
  </si>
  <si>
    <t>transaction_strategy</t>
  </si>
  <si>
    <t>transaction_cost</t>
  </si>
  <si>
    <t>tid_329432525234324</t>
  </si>
  <si>
    <t>Equity Sale</t>
  </si>
  <si>
    <t>quantitativeSignal</t>
  </si>
  <si>
    <t>tid_325452342424500</t>
  </si>
  <si>
    <t>Equity Purchase</t>
  </si>
  <si>
    <t>incomeRequirements</t>
  </si>
  <si>
    <t>tid_234295929052090</t>
  </si>
  <si>
    <t>tid_234942982496001</t>
  </si>
  <si>
    <t>internationalExposure</t>
  </si>
  <si>
    <t>tid_239491298599900</t>
  </si>
  <si>
    <t>fundamentalAnalysis</t>
  </si>
  <si>
    <t>tid_121309590059995</t>
  </si>
  <si>
    <t>tid_124319009950924</t>
  </si>
  <si>
    <t>tid_212390582999593</t>
  </si>
  <si>
    <t>newsSentiment</t>
  </si>
  <si>
    <t>The first thing that we need to do here is give each portfolio a unique name. In LUSID these are refered to as 'codes'. Almost every object in LUSID can be refered to by the combination</t>
  </si>
  <si>
    <t>of the scope that it is contained in and its code. The code must be unique to the scope. Our pension fund has five mandates and thus five portfolios.</t>
  </si>
  <si>
    <t>We on-boarded this client 5 days ago. When we create the portfolios we can set the creation date using the 'created' argument. This will allow us to backdate holdings and transactions.</t>
  </si>
  <si>
    <t>ConstraintStyle</t>
  </si>
  <si>
    <t>The instrument master contains the details of all of the securities that we hold or trade in. Any time that we conduct a trade or add a holding of a security we refer to it in the instrument master.</t>
  </si>
  <si>
    <t>We will make our holdings effecitve as of five days ago as this was when we on-boarded the client.</t>
  </si>
  <si>
    <t>Just like when we created our portfolios we can only set the holdings one portfolio at a time.</t>
  </si>
  <si>
    <t> LUSID API Docs: Setting the Holdings on a Portfolio</t>
  </si>
  <si>
    <t>Using these requests LUSID will determine what transactions are required to update our portfolios so that they have the desired holdings</t>
  </si>
  <si>
    <t>Let us load our take on balances.To set our holdings in LUSID we use the set holdings method. This method takes a list of adjustment requests.</t>
  </si>
  <si>
    <t>We want to be able to track which strategies our portfolio managers were following when they made an investment decision.</t>
  </si>
  <si>
    <t>To do this in LUSID we can use properties. We can define a property and attach it to almost any object in LUSID.</t>
  </si>
  <si>
    <t>We now have a strategy property that we can set on each of our transactions which is referenced by our strategy property key.</t>
  </si>
  <si>
    <t xml:space="preserve">Now that we have our transaction property defined we can load our transactions. </t>
  </si>
  <si>
    <t>You can see from looking at the transaction dates that these transactions have all occured over the last 4 days.</t>
  </si>
  <si>
    <t>sett</t>
  </si>
  <si>
    <t>tran</t>
  </si>
  <si>
    <t>Transaction/client-high_street_pension_fund/strategy</t>
  </si>
  <si>
    <t>6) Adding market data quotes so that we can aggregate across our client's portfolios</t>
  </si>
  <si>
    <t xml:space="preserve">Now that we have populated our portfolios we want to aggregate across them to see both our client's overall position as well as </t>
  </si>
  <si>
    <t>our exposure as the result of each strategy that our portfolio managers are using.</t>
  </si>
  <si>
    <t>To this we first need to add some market data to the LUSID quote store.</t>
  </si>
  <si>
    <t> LUSID API Docs: Quotes</t>
  </si>
  <si>
    <t>InternalSystem</t>
  </si>
  <si>
    <t>7) Aggregate across all of our client's portfolios to see the overall position</t>
  </si>
  <si>
    <t>{"aggregation":"","code":"quotes_recipe","market":{"marketRules":[{"dataScope":"client-high_street_pension_fund","key":"Equity.Figi.*","field":"Mid","quoteType":"Price","supplier":"DataScope"},{"dataScope":"client-high_street_pension_fund","key":"Equity.LusidInstrumentId.*","field":"Mid","quoteType":"Price","supplier":"DataScope"},{"dataScope":"client-high_street_pension_fund","key":"Fx.CurrencyPair.*","field":"Mid","quoteType":"Price","supplier":"DataScope"}],"options":{"defaultInstrumentCodeType":"Figi","defaultScope":"client-high_street_pension_fund","defaultSupplier":"DataScope"},"suppliers":{"commodity":"DataScope","credit":"DataScope","equity":"DataScope","fx":"DataScope","rates":"DataScope"}},"pricing":""}</t>
  </si>
  <si>
    <t>Holding/default/SubHoldingKey:Value,Instrument/default/Name:Value,Holding/default/Units:Sum,Holding/default/Cost:Sum</t>
  </si>
  <si>
    <t>Holding/default/SubHoldingKey</t>
  </si>
  <si>
    <t>8) Aggregate across all of our client's portfolios by strategy to our position per strategy</t>
  </si>
  <si>
    <t>Now that we have a view of our client's overall position we want to get a sense as to what strategies our portfolio manager's have been using to make their trades and how our position looks by strategy.</t>
  </si>
  <si>
    <t>To do this we will make us of Derived Portfolios.</t>
  </si>
  <si>
    <t xml:space="preserve">A derived portfolio is a portfolio that is derived from a parent portfolio. It inherits all of its transactions from the parent portfolio. </t>
  </si>
  <si>
    <t>We can make use of derived portfolios to apply sub-holding keys to our holdings. In this case we will use our transaction strategy property as our sub-holding key.</t>
  </si>
  <si>
    <t> LUSID API Docs: Creating a Derived Portfolio</t>
  </si>
  <si>
    <t>We will create a new scope to hold our derived portfolios. This will allow us to give them the same name as the parent portfolio.</t>
  </si>
  <si>
    <t>client-strategy-high_street_pension_fund</t>
  </si>
  <si>
    <t>We will create one portfolio for each of the corresponding parent portfolios. We will also group our derived portfolios together so that we can aggregate across the group</t>
  </si>
  <si>
    <t>Note that we use the same creation date for the derived portfolios as we did for the parent portfolio.</t>
  </si>
  <si>
    <t>Now that we have created our derived portfolios we can aggregate across our group of derived portfolios. Note that we can use the market data quotes from the previous aggregation in our main scope as we only had dummy prices in there.</t>
  </si>
  <si>
    <t>Transaction/client-high_street_pension_fund/strategy:Value,Holding/default/Cost:Sum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</si>
</sst>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
  </numFmts>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
      <sz val="11"/>
      <color rgb="FF000000"/>
      <name val="Arial"/>
      <family val="2"/>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111">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0" fontId="0" fillId="2"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66" fontId="0" fillId="4" borderId="2"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0" fontId="0" fillId="4" borderId="1" xfId="0" applyNumberForma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3" fontId="0" fillId="0" borderId="0" xfId="0" applyNumberFormat="1"/>
    <xf numFmtId="4" fontId="0" fillId="4" borderId="1" xfId="0" applyNumberFormat="1" applyFill="1" applyBorder="1" applyAlignment="1">
      <alignment horizontal="left"/>
    </xf>
    <xf numFmtId="4" fontId="0" fillId="7" borderId="0" xfId="0" applyNumberFormat="1" applyFill="1" applyAlignment="1">
      <alignment horizontal="left"/>
    </xf>
    <xf numFmtId="4" fontId="0" fillId="7"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0" fontId="16" fillId="0" borderId="0" xfId="0" applyFont="1" applyAlignment="1">
      <alignment horizontal="left" vertical="center" wrapText="1"/>
    </xf>
    <xf numFmtId="0" fontId="0" fillId="0" borderId="0" xfId="0" applyAlignment="1">
      <alignment horizontal="left" vertical="center" wrapText="1" indent="1"/>
    </xf>
    <xf numFmtId="0" fontId="16" fillId="0" borderId="0" xfId="0" applyFont="1" applyAlignment="1">
      <alignment horizontal="left" vertical="center" wrapText="1" indent="1"/>
    </xf>
    <xf numFmtId="0" fontId="16" fillId="0" borderId="0" xfId="0" applyFont="1"/>
    <xf numFmtId="0" fontId="0" fillId="4" borderId="0" xfId="0" applyFont="1" applyFill="1" applyAlignment="1">
      <alignment horizontal="center"/>
    </xf>
    <xf numFmtId="14" fontId="0" fillId="3" borderId="0" xfId="0" applyNumberFormat="1" applyFill="1"/>
    <xf numFmtId="14" fontId="0" fillId="4" borderId="0" xfId="0" applyNumberFormat="1" applyFill="1" applyAlignment="1">
      <alignment horizontal="center"/>
    </xf>
    <xf numFmtId="4" fontId="0" fillId="4" borderId="2" xfId="0" applyNumberFormat="1" applyFill="1" applyBorder="1" applyAlignment="1">
      <alignment horizontal="center"/>
    </xf>
    <xf numFmtId="166" fontId="0" fillId="0" borderId="0" xfId="0" applyNumberFormat="1"/>
    <xf numFmtId="4" fontId="0" fillId="0" borderId="0" xfId="0" applyNumberFormat="1"/>
    <xf numFmtId="15" fontId="0" fillId="4" borderId="4" xfId="0" applyNumberFormat="1" applyFill="1" applyBorder="1" applyAlignment="1">
      <alignment horizontal="left" vertical="top" wrapText="1"/>
    </xf>
    <xf numFmtId="167" fontId="0" fillId="4" borderId="1" xfId="0" applyNumberFormat="1" applyFill="1" applyBorder="1" applyAlignment="1">
      <alignment horizontal="center"/>
    </xf>
    <xf numFmtId="22" fontId="0" fillId="0" borderId="0" xfId="0" applyNumberFormat="1"/>
    <xf numFmtId="22" fontId="0" fillId="0" borderId="0" xfId="0" applyNumberFormat="1" applyFont="1"/>
    <xf numFmtId="22" fontId="2" fillId="0" borderId="0" xfId="0" applyNumberFormat="1" applyFont="1"/>
    <xf numFmtId="1" fontId="0" fillId="4" borderId="2" xfId="0" applyNumberFormat="1" applyFill="1" applyBorder="1" applyAlignment="1">
      <alignment horizontal="center"/>
    </xf>
    <xf numFmtId="15" fontId="0" fillId="4" borderId="0" xfId="0" applyNumberForma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69d595a15d5c47b68af41fe795192e86">
      <tp>
        <v>-1</v>
        <stp/>
        <stp>423b080c-b0b6-45ed-9889-5b0e43feecc3</stp>
        <tr r="H66" s="1"/>
        <tr r="E65" s="1"/>
        <tr r="I63" s="1"/>
        <tr r="G66" s="1"/>
        <tr r="J66" s="1"/>
        <tr r="F65" s="1"/>
        <tr r="H63" s="1"/>
        <tr r="I65" s="1"/>
        <tr r="E64" s="1"/>
        <tr r="H64" s="1"/>
        <tr r="J64" s="1"/>
        <tr r="F63" s="1"/>
        <tr r="F66" s="1"/>
        <tr r="G65" s="1"/>
        <tr r="K63" s="1"/>
        <tr r="K66" s="1"/>
        <tr r="F64" s="1"/>
        <tr r="E66" s="1"/>
        <tr r="J65" s="1"/>
        <tr r="E63" s="1"/>
        <tr r="K64" s="1"/>
        <tr r="I64" s="1"/>
        <tr r="I66" s="1"/>
        <tr r="J63" s="1"/>
        <tr r="H65" s="1"/>
        <tr r="G64" s="1"/>
        <tr r="K65" s="1"/>
        <tr r="G63" s="1"/>
      </tp>
    </main>
    <main first="rtdsrv.69d595a15d5c47b68af41fe795192e86">
      <tp>
        <v>-1</v>
        <stp/>
        <stp>81ae77bf-9698-46ae-9c0d-7d722d46704e</stp>
        <tr r="H86" s="24"/>
        <tr r="E86" s="24"/>
        <tr r="H80" s="24"/>
        <tr r="H75" s="24"/>
        <tr r="H82" s="24"/>
        <tr r="E80" s="24"/>
        <tr r="F77" s="24"/>
        <tr r="E76" s="24"/>
        <tr r="H76" s="24"/>
        <tr r="G85" s="24"/>
        <tr r="H78" s="24"/>
        <tr r="H83" s="24"/>
        <tr r="F75" s="24"/>
        <tr r="E85" s="24"/>
        <tr r="G86" s="24"/>
        <tr r="H79" s="24"/>
        <tr r="F86" s="24"/>
        <tr r="G84" s="24"/>
        <tr r="E83" s="24"/>
        <tr r="F78" s="24"/>
        <tr r="G81" s="24"/>
        <tr r="G82" s="24"/>
        <tr r="H77" s="24"/>
        <tr r="G80" s="24"/>
        <tr r="E81" s="24"/>
        <tr r="F79" s="24"/>
        <tr r="H84" s="24"/>
        <tr r="E82" s="24"/>
        <tr r="G83" s="24"/>
        <tr r="H81" s="24"/>
        <tr r="E84" s="24"/>
        <tr r="G79" s="24"/>
        <tr r="G78" s="24"/>
        <tr r="F85" s="24"/>
        <tr r="G76" s="24"/>
        <tr r="E79" s="24"/>
        <tr r="E78" s="24"/>
        <tr r="G77" s="24"/>
        <tr r="F84" s="24"/>
        <tr r="F83" s="24"/>
        <tr r="F82" s="24"/>
        <tr r="E77" s="24"/>
        <tr r="H85" s="24"/>
        <tr r="G75" s="24"/>
        <tr r="F76" s="24"/>
        <tr r="F81" s="24"/>
        <tr r="F80" s="24"/>
        <tr r="E75" s="24"/>
      </tp>
    </main>
    <main first="rtdsrv.69d595a15d5c47b68af41fe795192e86">
      <tp>
        <v>-1</v>
        <stp/>
        <stp>9cd75222-2083-4e0a-bc8a-cab08778e232</stp>
        <tr r="H59" s="24"/>
        <tr r="F59" s="24"/>
        <tr r="E57" s="24"/>
        <tr r="I59" s="24"/>
        <tr r="K58" s="24"/>
        <tr r="H58" s="24"/>
        <tr r="F58" s="24"/>
        <tr r="H57" s="24"/>
        <tr r="K57" s="24"/>
        <tr r="G59" s="24"/>
        <tr r="I58" s="24"/>
        <tr r="J59" s="24"/>
        <tr r="E58" s="24"/>
        <tr r="I57" s="24"/>
        <tr r="F57" s="24"/>
        <tr r="J58" s="24"/>
        <tr r="G58" s="24"/>
        <tr r="K59" s="24"/>
        <tr r="J57" s="24"/>
        <tr r="G57" s="24"/>
        <tr r="E59" s="24"/>
      </tp>
    </main>
    <main first="rtdsrv.69d595a15d5c47b68af41fe795192e86">
      <tp>
        <v>-1</v>
        <stp/>
        <stp>dabe2263-b2eb-49df-8b23-ef9c30f72e0c</stp>
        <tr r="F38" s="20"/>
        <tr r="F36" s="20"/>
        <tr r="E44" s="20"/>
        <tr r="E42" s="20"/>
        <tr r="H41" s="20"/>
        <tr r="E35" s="20"/>
        <tr r="G41" s="20"/>
        <tr r="G35" s="20"/>
        <tr r="H40" s="20"/>
        <tr r="G36" s="20"/>
        <tr r="E40" s="20"/>
        <tr r="G45" s="20"/>
        <tr r="G42" s="20"/>
        <tr r="H44" s="20"/>
        <tr r="G37" s="20"/>
        <tr r="F45" s="20"/>
        <tr r="F35" s="20"/>
        <tr r="E38" s="20"/>
        <tr r="H45" s="20"/>
        <tr r="E37" s="20"/>
        <tr r="H37" s="20"/>
        <tr r="G39" s="20"/>
        <tr r="G40" s="20"/>
        <tr r="H42" s="20"/>
        <tr r="F41" s="20"/>
        <tr r="E39" s="20"/>
        <tr r="F44" s="20"/>
        <tr r="G34" s="20"/>
        <tr r="E41" s="20"/>
        <tr r="E45" s="20"/>
        <tr r="H36" s="20"/>
        <tr r="F42" s="20"/>
        <tr r="E36" s="20"/>
        <tr r="H39" s="20"/>
        <tr r="G44" s="20"/>
        <tr r="H35" s="20"/>
        <tr r="G43" s="20"/>
        <tr r="F43" s="20"/>
        <tr r="G38" s="20"/>
        <tr r="F37" s="20"/>
        <tr r="F39" s="20"/>
        <tr r="H38" s="20"/>
        <tr r="H43" s="20"/>
        <tr r="F34" s="20"/>
        <tr r="E43" s="20"/>
        <tr r="H34" s="20"/>
        <tr r="F40" s="20"/>
        <tr r="E34" s="20"/>
      </tp>
    </main>
    <main first="rtdsrv.69d595a15d5c47b68af41fe795192e86">
      <tp>
        <v>-1</v>
        <stp/>
        <stp>482ab00a-9609-4f6f-bac5-527daf953494</stp>
        <tr r="K57" s="15"/>
        <tr r="H64" s="15"/>
        <tr r="K65" s="15"/>
        <tr r="G63" s="15"/>
        <tr r="J61" s="15"/>
        <tr r="J54" s="15"/>
        <tr r="J72" s="15"/>
        <tr r="K71" s="15"/>
        <tr r="F70" s="15"/>
        <tr r="L60" s="15"/>
        <tr r="L69" s="15"/>
        <tr r="K60" s="15"/>
        <tr r="F72" s="15"/>
        <tr r="L62" s="15"/>
        <tr r="K53" s="15"/>
        <tr r="F57" s="15"/>
        <tr r="F58" s="15"/>
        <tr r="H69" s="15"/>
        <tr r="G60" s="15"/>
        <tr r="G58" s="15"/>
        <tr r="I71" s="15"/>
        <tr r="H62" s="15"/>
        <tr r="G53" s="15"/>
        <tr r="H68" s="15"/>
        <tr r="K66" s="15"/>
        <tr r="J57" s="15"/>
        <tr r="L68" s="15"/>
        <tr r="K59" s="15"/>
        <tr r="K68" s="15"/>
        <tr r="J59" s="15"/>
        <tr r="L70" s="15"/>
        <tr r="K61" s="15"/>
        <tr r="J52" s="15"/>
        <tr r="K54" s="15"/>
        <tr r="L56" s="15"/>
        <tr r="G68" s="15"/>
        <tr r="F59" s="15"/>
        <tr r="L66" s="15"/>
        <tr r="F55" s="15"/>
        <tr r="G70" s="15"/>
        <tr r="J62" s="15"/>
        <tr r="I63" s="15"/>
        <tr r="G61" s="15"/>
        <tr r="J65" s="15"/>
        <tr r="J58" s="15"/>
        <tr r="I58" s="15"/>
        <tr r="K69" s="15"/>
        <tr r="I52" s="15"/>
        <tr r="K55" s="15"/>
        <tr r="F67" s="15"/>
        <tr r="L57" s="15"/>
        <tr r="G62" s="15"/>
        <tr r="I60" s="15"/>
        <tr r="F56" s="15"/>
        <tr r="K62" s="15"/>
        <tr r="L67" s="15"/>
        <tr r="J53" s="15"/>
        <tr r="F52" s="15"/>
        <tr r="K67" s="15"/>
        <tr r="J60" s="15"/>
        <tr r="L72" s="15"/>
        <tr r="F60" s="15"/>
        <tr r="G59" s="15"/>
        <tr r="I64" s="15"/>
        <tr r="H55" s="15"/>
        <tr r="J66" s="15"/>
        <tr r="I57" s="15"/>
        <tr r="I66" s="15"/>
        <tr r="H57" s="15"/>
        <tr r="J68" s="15"/>
        <tr r="I59" s="15"/>
        <tr r="L71" s="15"/>
        <tr r="J70" s="15"/>
        <tr r="I53" s="15"/>
        <tr r="L65" s="15"/>
        <tr r="K56" s="15"/>
        <tr r="L64" s="15"/>
        <tr r="G55" s="15"/>
        <tr r="J56" s="15"/>
        <tr r="F54" s="15"/>
        <tr r="G65" s="15"/>
        <tr r="G66" s="15"/>
        <tr r="H54" s="15"/>
        <tr r="K58" s="15"/>
        <tr r="H70" s="15"/>
        <tr r="F66" s="15"/>
        <tr r="I56" s="15"/>
        <tr r="J67" s="15"/>
        <tr r="F71" s="15"/>
        <tr r="G69" s="15"/>
        <tr r="J69" s="15"/>
        <tr r="I69" s="15"/>
        <tr r="F68" s="15"/>
        <tr r="L58" s="15"/>
        <tr r="H67" s="15"/>
        <tr r="I72" s="15"/>
        <tr r="H63" s="15"/>
        <tr r="G54" s="15"/>
        <tr r="I65" s="15"/>
        <tr r="H56" s="15"/>
        <tr r="H65" s="15"/>
        <tr r="G56" s="15"/>
        <tr r="I67" s="15"/>
        <tr r="H58" s="15"/>
        <tr r="I68" s="15"/>
        <tr r="G67" s="15"/>
        <tr r="H52" s="15"/>
        <tr r="K64" s="15"/>
        <tr r="J55" s="15"/>
        <tr r="L63" s="15"/>
        <tr r="G64" s="15"/>
        <tr r="H66" s="15"/>
        <tr r="G57" s="15"/>
        <tr r="F65" s="15"/>
        <tr r="K63" s="15"/>
        <tr r="K72" s="15"/>
        <tr r="J63" s="15"/>
        <tr r="I54" s="15"/>
        <tr r="H71" s="15"/>
        <tr r="I61" s="15"/>
        <tr r="H72" s="15"/>
        <tr r="L53" s="15"/>
        <tr r="J71" s="15"/>
        <tr r="I62" s="15"/>
        <tr r="H53" s="15"/>
        <tr r="G72" s="15"/>
        <tr r="F53" s="15"/>
        <tr r="K70" s="15"/>
        <tr r="F61" s="15"/>
        <tr r="F63" s="15"/>
        <tr r="J64" s="15"/>
        <tr r="I55" s="15"/>
        <tr r="L55" s="15"/>
        <tr r="F69" s="15"/>
        <tr r="L59" s="15"/>
        <tr r="G71" s="15"/>
        <tr r="F62" s="15"/>
        <tr r="L52" s="15"/>
        <tr r="L61" s="15"/>
        <tr r="K52" s="15"/>
        <tr r="F64" s="15"/>
        <tr r="L54" s="15"/>
        <tr r="H59" s="15"/>
        <tr r="H60" s="15"/>
        <tr r="I70" s="15"/>
        <tr r="H61" s="15"/>
        <tr r="G52" s="1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1042146</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441513</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201708</xdr:colOff>
      <xdr:row>7</xdr:row>
      <xdr:rowOff>96210</xdr:rowOff>
    </xdr:to>
    <xdr:pic>
      <xdr:nvPicPr>
        <xdr:cNvPr id="2" name="Picture 1" descr="Logo">
          <a:extLst>
            <a:ext uri="{FF2B5EF4-FFF2-40B4-BE49-F238E27FC236}">
              <a16:creationId xmlns:a16="http://schemas.microsoft.com/office/drawing/2014/main" id="{43575024-774E-491D-B438-FEBA32DE59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27617" y="386044"/>
          <a:ext cx="2314016"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441513</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74083</xdr:colOff>
      <xdr:row>1</xdr:row>
      <xdr:rowOff>61010</xdr:rowOff>
    </xdr:from>
    <xdr:to>
      <xdr:col>14</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74083</xdr:colOff>
      <xdr:row>1</xdr:row>
      <xdr:rowOff>61010</xdr:rowOff>
    </xdr:from>
    <xdr:to>
      <xdr:col>14</xdr:col>
      <xdr:colOff>751419</xdr:colOff>
      <xdr:row>8</xdr:row>
      <xdr:rowOff>37876</xdr:rowOff>
    </xdr:to>
    <xdr:pic>
      <xdr:nvPicPr>
        <xdr:cNvPr id="2" name="Picture 1" descr="Logo">
          <a:extLst>
            <a:ext uri="{FF2B5EF4-FFF2-40B4-BE49-F238E27FC236}">
              <a16:creationId xmlns:a16="http://schemas.microsoft.com/office/drawing/2014/main" id="{02CB1F8A-8A90-4E12-BA29-2E2E869945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33058"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docs.lusid.com/" TargetMode="External"/><Relationship Id="rId7" Type="http://schemas.openxmlformats.org/officeDocument/2006/relationships/printerSettings" Target="../printerSettings/printerSettings2.bin"/><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hyperlink" Target="https://support.lusid.com/importance-of-portfolio-creation-date" TargetMode="External"/><Relationship Id="rId5" Type="http://schemas.openxmlformats.org/officeDocument/2006/relationships/hyperlink" Target="https://support.lusid.com/how-do-you-group-and-aggregate-portfolios" TargetMode="External"/><Relationship Id="rId4" Type="http://schemas.openxmlformats.org/officeDocument/2006/relationships/hyperlink" Target="https://support.lusid.com/identity-and-access-manage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lusid.com/" TargetMode="External"/><Relationship Id="rId1" Type="http://schemas.openxmlformats.org/officeDocument/2006/relationships/hyperlink" Target="https://support.lusid.com/how-are-holdings-generated-by-lusid"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docs.lusid.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support.lusid.com/what-is-a-quote" TargetMode="External"/><Relationship Id="rId1" Type="http://schemas.openxmlformats.org/officeDocument/2006/relationships/hyperlink" Target="https://support.lusid.com/what-is-a-quote"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docs.lusi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tabSelected="1"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60"/>
      <c r="F5" s="1"/>
      <c r="G5" s="1"/>
      <c r="H5" s="1"/>
      <c r="I5" s="1"/>
      <c r="J5" s="1"/>
    </row>
    <row r="6" spans="2:15" x14ac:dyDescent="0.25">
      <c r="B6" s="1"/>
      <c r="C6" s="1"/>
      <c r="D6" s="3"/>
      <c r="E6" s="60"/>
      <c r="F6" s="1"/>
      <c r="G6" s="1"/>
      <c r="H6" s="1"/>
      <c r="I6" s="1"/>
      <c r="J6" s="1"/>
    </row>
    <row r="7" spans="2:15" x14ac:dyDescent="0.25">
      <c r="B7" s="1"/>
      <c r="C7" s="1"/>
      <c r="D7" s="60"/>
      <c r="E7" s="26"/>
      <c r="F7" s="1"/>
      <c r="G7" s="1"/>
      <c r="H7" s="1"/>
      <c r="I7" s="1"/>
      <c r="J7" s="1"/>
    </row>
    <row r="8" spans="2:15" x14ac:dyDescent="0.25">
      <c r="B8" s="1"/>
      <c r="C8" s="1"/>
      <c r="D8" s="60"/>
      <c r="E8" s="26"/>
      <c r="F8" s="1"/>
      <c r="G8" s="1"/>
      <c r="H8" s="1"/>
      <c r="I8" s="1"/>
      <c r="J8" s="1"/>
    </row>
    <row r="9" spans="2:15" x14ac:dyDescent="0.25">
      <c r="B9" s="1"/>
      <c r="C9" s="1"/>
      <c r="D9" s="60"/>
      <c r="E9" s="26"/>
      <c r="F9" s="1"/>
      <c r="G9" s="1"/>
      <c r="H9" s="1"/>
      <c r="I9" s="1"/>
      <c r="J9" s="1"/>
    </row>
    <row r="10" spans="2:15" x14ac:dyDescent="0.25">
      <c r="B10" s="1"/>
      <c r="C10" s="1"/>
      <c r="D10" s="60"/>
      <c r="E10" s="60"/>
      <c r="F10" s="1"/>
      <c r="G10" s="1"/>
      <c r="H10" s="1"/>
      <c r="I10" s="1"/>
      <c r="J10" s="1"/>
    </row>
    <row r="11" spans="2:15" x14ac:dyDescent="0.25">
      <c r="D11" s="46"/>
      <c r="E11" s="46"/>
    </row>
    <row r="12" spans="2:15" x14ac:dyDescent="0.25">
      <c r="D12" s="46"/>
      <c r="E12" s="46"/>
    </row>
    <row r="13" spans="2:15" x14ac:dyDescent="0.25">
      <c r="B13" s="2"/>
      <c r="C13" s="2"/>
      <c r="D13" s="47"/>
      <c r="E13" s="11"/>
      <c r="F13" s="2"/>
      <c r="G13" s="2"/>
      <c r="H13" s="2"/>
      <c r="I13" s="2"/>
      <c r="J13" s="2"/>
    </row>
    <row r="14" spans="2:15" x14ac:dyDescent="0.25">
      <c r="B14" s="2"/>
      <c r="C14" s="2"/>
      <c r="D14" s="47"/>
      <c r="E14" s="46"/>
      <c r="F14" s="2"/>
      <c r="G14" s="2"/>
      <c r="H14" s="2"/>
      <c r="I14" s="2"/>
      <c r="J14" s="2"/>
    </row>
    <row r="15" spans="2:15" ht="21" x14ac:dyDescent="0.25">
      <c r="B15" s="2"/>
      <c r="C15" s="2"/>
      <c r="D15" s="47"/>
      <c r="E15" s="66" t="s">
        <v>213</v>
      </c>
      <c r="F15" s="2"/>
      <c r="G15" s="2"/>
      <c r="H15" s="2"/>
      <c r="I15" s="2"/>
      <c r="J15" s="2"/>
      <c r="O15" s="22"/>
    </row>
    <row r="16" spans="2:15" ht="12.75" customHeight="1" x14ac:dyDescent="0.25">
      <c r="B16" s="2"/>
      <c r="C16" s="2"/>
      <c r="D16" s="47"/>
      <c r="E16" s="46"/>
      <c r="F16" s="2"/>
      <c r="G16" s="2"/>
      <c r="H16" s="2"/>
      <c r="I16" s="2"/>
      <c r="J16" s="2"/>
      <c r="O16" s="22"/>
    </row>
    <row r="17" spans="2:15" ht="75" x14ac:dyDescent="0.25">
      <c r="B17" s="2"/>
      <c r="C17" s="2"/>
      <c r="D17" s="47"/>
      <c r="E17" s="67" t="s">
        <v>307</v>
      </c>
      <c r="F17" s="2"/>
      <c r="G17" s="2"/>
      <c r="H17" s="2"/>
      <c r="I17" s="2"/>
      <c r="J17" s="2"/>
      <c r="O17" s="22"/>
    </row>
    <row r="18" spans="2:15" ht="14.25" customHeight="1" x14ac:dyDescent="0.25">
      <c r="B18" s="2"/>
      <c r="C18" s="2"/>
      <c r="D18" s="47"/>
      <c r="E18" s="46"/>
      <c r="F18" s="2"/>
      <c r="G18" s="2"/>
      <c r="H18" s="2"/>
      <c r="I18" s="2"/>
      <c r="J18" s="2"/>
      <c r="O18" s="22"/>
    </row>
    <row r="19" spans="2:15" ht="20.25" customHeight="1" x14ac:dyDescent="0.25">
      <c r="B19" s="2"/>
      <c r="C19" s="2"/>
      <c r="D19" s="47"/>
      <c r="E19" s="66" t="s">
        <v>214</v>
      </c>
      <c r="F19" s="2"/>
      <c r="G19" s="2"/>
      <c r="H19" s="2"/>
      <c r="I19" s="2"/>
      <c r="J19" s="2"/>
      <c r="O19" s="22"/>
    </row>
    <row r="20" spans="2:15" ht="14.25" customHeight="1" x14ac:dyDescent="0.25">
      <c r="B20" s="2"/>
      <c r="C20" s="2"/>
      <c r="D20" s="47"/>
      <c r="E20" s="46"/>
      <c r="F20" s="2"/>
      <c r="G20" s="2"/>
      <c r="H20" s="2"/>
      <c r="I20" s="2"/>
      <c r="J20" s="2"/>
    </row>
    <row r="21" spans="2:15" ht="28.5" x14ac:dyDescent="0.25">
      <c r="B21" s="2"/>
      <c r="C21" s="2"/>
      <c r="D21" s="47"/>
      <c r="E21" s="94" t="s">
        <v>308</v>
      </c>
      <c r="F21" s="2"/>
      <c r="G21" s="2"/>
      <c r="H21" s="2"/>
      <c r="I21" s="2"/>
      <c r="J21" s="2"/>
      <c r="O21" s="22"/>
    </row>
    <row r="22" spans="2:15" ht="14.25" customHeight="1" x14ac:dyDescent="0.25">
      <c r="B22" s="2"/>
      <c r="C22" s="2"/>
      <c r="D22" s="47"/>
      <c r="E22" s="95"/>
      <c r="F22" s="2"/>
      <c r="G22" s="2"/>
      <c r="H22" s="2"/>
      <c r="I22" s="2"/>
      <c r="J22" s="2"/>
    </row>
    <row r="23" spans="2:15" x14ac:dyDescent="0.25">
      <c r="B23" s="2"/>
      <c r="C23" s="2"/>
      <c r="D23" s="47"/>
      <c r="E23" s="96" t="s">
        <v>299</v>
      </c>
      <c r="F23" s="2"/>
      <c r="G23" s="2"/>
      <c r="H23" s="2"/>
      <c r="I23" s="2"/>
      <c r="J23" s="2"/>
    </row>
    <row r="24" spans="2:15" ht="12.75" customHeight="1" x14ac:dyDescent="0.25">
      <c r="B24" s="2"/>
      <c r="C24" s="2"/>
      <c r="D24" s="47"/>
      <c r="E24" s="96" t="s">
        <v>300</v>
      </c>
      <c r="F24" s="2"/>
      <c r="G24" s="2"/>
      <c r="H24" s="2"/>
      <c r="I24" s="2"/>
      <c r="J24" s="2"/>
    </row>
    <row r="25" spans="2:15" x14ac:dyDescent="0.25">
      <c r="B25" s="2"/>
      <c r="C25" s="2"/>
      <c r="D25" s="47"/>
      <c r="E25" s="96" t="s">
        <v>301</v>
      </c>
      <c r="F25" s="2"/>
      <c r="G25" s="2"/>
      <c r="H25" s="2"/>
      <c r="I25" s="2"/>
      <c r="J25" s="2"/>
    </row>
    <row r="26" spans="2:15" x14ac:dyDescent="0.25">
      <c r="B26" s="2"/>
      <c r="C26" s="2"/>
      <c r="D26" s="47"/>
      <c r="E26" s="96" t="s">
        <v>302</v>
      </c>
      <c r="F26" s="2"/>
      <c r="G26" s="2"/>
      <c r="H26" s="2"/>
      <c r="I26" s="2"/>
      <c r="J26" s="2"/>
    </row>
    <row r="27" spans="2:15" x14ac:dyDescent="0.25">
      <c r="B27" s="2"/>
      <c r="C27" s="2"/>
      <c r="D27" s="47"/>
      <c r="E27" s="96" t="s">
        <v>303</v>
      </c>
      <c r="F27" s="2"/>
      <c r="G27" s="2"/>
      <c r="H27" s="2"/>
      <c r="I27" s="2"/>
      <c r="J27" s="2"/>
    </row>
    <row r="28" spans="2:15" x14ac:dyDescent="0.25">
      <c r="B28" s="2"/>
      <c r="C28" s="2"/>
      <c r="D28" s="47"/>
      <c r="E28" s="96" t="s">
        <v>304</v>
      </c>
      <c r="F28" s="2"/>
      <c r="G28" s="2"/>
      <c r="H28" s="2"/>
      <c r="I28" s="2"/>
      <c r="J28" s="2"/>
    </row>
    <row r="29" spans="2:15" x14ac:dyDescent="0.25">
      <c r="B29" s="2"/>
      <c r="C29" s="2"/>
      <c r="D29" s="47"/>
      <c r="E29" s="96" t="s">
        <v>305</v>
      </c>
      <c r="F29" s="2"/>
      <c r="G29" s="2"/>
      <c r="H29" s="2"/>
      <c r="I29" s="2"/>
      <c r="J29" s="2"/>
    </row>
    <row r="30" spans="2:15" x14ac:dyDescent="0.25">
      <c r="B30" s="2"/>
      <c r="C30" s="2"/>
      <c r="D30" s="47"/>
      <c r="E30" s="96" t="s">
        <v>306</v>
      </c>
      <c r="F30" s="2"/>
      <c r="G30" s="2"/>
      <c r="H30" s="2"/>
      <c r="I30" s="2"/>
      <c r="J30" s="2"/>
    </row>
    <row r="31" spans="2:15" x14ac:dyDescent="0.25">
      <c r="B31" s="2"/>
      <c r="C31" s="2"/>
      <c r="D31" s="47"/>
      <c r="F31" s="2"/>
      <c r="G31" s="2"/>
      <c r="H31" s="2"/>
      <c r="I31" s="2"/>
      <c r="J31" s="2"/>
    </row>
    <row r="32" spans="2:15" x14ac:dyDescent="0.25">
      <c r="B32" s="2"/>
      <c r="C32" s="2"/>
      <c r="D32" s="2"/>
      <c r="E32" s="2"/>
      <c r="F32" s="2"/>
      <c r="G32" s="2"/>
      <c r="H32" s="2"/>
      <c r="I32" s="2"/>
      <c r="J32" s="2"/>
    </row>
    <row r="33" spans="2:10" x14ac:dyDescent="0.25">
      <c r="B33" s="2"/>
      <c r="C33" s="2"/>
      <c r="D33" s="2"/>
      <c r="E33" s="2"/>
      <c r="F33" s="2"/>
      <c r="G33" s="2"/>
      <c r="H33" s="2"/>
      <c r="I33" s="2"/>
      <c r="J33" s="2"/>
    </row>
    <row r="34" spans="2:10" x14ac:dyDescent="0.25">
      <c r="B34" s="2"/>
      <c r="C34" s="2"/>
      <c r="D34" s="2"/>
      <c r="E34" s="2"/>
      <c r="F34" s="2"/>
      <c r="G34" s="2"/>
      <c r="H34" s="2"/>
      <c r="I34" s="2"/>
      <c r="J34" s="2"/>
    </row>
    <row r="35" spans="2:10" x14ac:dyDescent="0.25">
      <c r="B35" s="2"/>
      <c r="C35" s="2"/>
      <c r="D35" s="2"/>
      <c r="E35" s="2"/>
      <c r="F35" s="2"/>
      <c r="G35" s="2"/>
      <c r="H35" s="2"/>
      <c r="I35" s="2"/>
      <c r="J35" s="2"/>
    </row>
    <row r="36" spans="2:10" x14ac:dyDescent="0.25">
      <c r="B36" s="2"/>
      <c r="C36" s="2"/>
      <c r="D36" s="2"/>
      <c r="E36" s="2"/>
      <c r="F36" s="2"/>
      <c r="G36" s="2"/>
      <c r="H36" s="2"/>
      <c r="I36" s="2"/>
      <c r="J36" s="2"/>
    </row>
    <row r="37" spans="2:10" x14ac:dyDescent="0.25">
      <c r="D37" s="46"/>
      <c r="E37" s="72"/>
    </row>
    <row r="38" spans="2:10" x14ac:dyDescent="0.25">
      <c r="D38" s="46"/>
      <c r="E38" s="71"/>
    </row>
    <row r="39" spans="2:10" x14ac:dyDescent="0.25">
      <c r="D39" s="46"/>
      <c r="E39" s="72"/>
    </row>
    <row r="40" spans="2:10" x14ac:dyDescent="0.25">
      <c r="D40" s="46"/>
      <c r="E40" s="71"/>
    </row>
    <row r="41" spans="2:10" x14ac:dyDescent="0.25">
      <c r="D41" s="46"/>
      <c r="E41" s="72"/>
    </row>
    <row r="42" spans="2:10" x14ac:dyDescent="0.25">
      <c r="D42" s="46"/>
      <c r="E42" s="71"/>
    </row>
    <row r="43" spans="2:10" x14ac:dyDescent="0.25">
      <c r="D43" s="46"/>
      <c r="E43" s="72"/>
    </row>
    <row r="44" spans="2:10" x14ac:dyDescent="0.25">
      <c r="D44" s="46"/>
      <c r="E44" s="71"/>
    </row>
    <row r="45" spans="2:10" x14ac:dyDescent="0.25">
      <c r="D45" s="46"/>
      <c r="E45" s="72"/>
    </row>
    <row r="46" spans="2:10" x14ac:dyDescent="0.25">
      <c r="D46" s="46"/>
      <c r="E46" s="71"/>
    </row>
    <row r="47" spans="2:10" x14ac:dyDescent="0.25">
      <c r="D47" s="46"/>
      <c r="E47" s="72"/>
    </row>
    <row r="48" spans="2:10" x14ac:dyDescent="0.25">
      <c r="D48" s="46"/>
      <c r="E48" s="7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66"/>
  <sheetViews>
    <sheetView showGridLines="0" topLeftCell="A25" zoomScale="85" zoomScaleNormal="85" workbookViewId="0">
      <selection activeCell="A46" sqref="A46:XFD65"/>
    </sheetView>
  </sheetViews>
  <sheetFormatPr defaultRowHeight="15" x14ac:dyDescent="0.25"/>
  <cols>
    <col min="1" max="1" width="6.5703125" customWidth="1"/>
    <col min="2" max="2" width="2.5703125" customWidth="1"/>
    <col min="3" max="3" width="1" customWidth="1"/>
    <col min="4" max="4" width="3.28515625" customWidth="1"/>
    <col min="5" max="5" width="37" customWidth="1"/>
    <col min="6" max="6" width="36.42578125" customWidth="1"/>
    <col min="7" max="7" width="31.5703125" bestFit="1" customWidth="1"/>
    <col min="8" max="8" width="27.28515625" customWidth="1"/>
    <col min="9" max="9" width="35.42578125" customWidth="1"/>
    <col min="10" max="10" width="32.5703125"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26"/>
      <c r="F7" s="1"/>
      <c r="G7" s="1"/>
      <c r="H7" s="1"/>
      <c r="I7" s="1"/>
      <c r="J7" s="1"/>
      <c r="K7" s="1"/>
      <c r="L7" s="1"/>
      <c r="M7" s="1"/>
      <c r="N7" s="1"/>
    </row>
    <row r="8" spans="1:14" x14ac:dyDescent="0.25">
      <c r="B8" s="1"/>
      <c r="C8" s="1"/>
      <c r="D8" s="1"/>
      <c r="E8" s="26"/>
      <c r="F8" s="1"/>
      <c r="G8" s="1"/>
      <c r="H8" s="1"/>
      <c r="I8" s="1"/>
      <c r="J8" s="1"/>
      <c r="K8" s="1"/>
      <c r="L8" s="1"/>
      <c r="M8" s="1"/>
      <c r="N8" s="1"/>
    </row>
    <row r="9" spans="1:14" x14ac:dyDescent="0.25">
      <c r="B9" s="1"/>
      <c r="C9" s="1"/>
      <c r="D9" s="1"/>
      <c r="E9" s="26"/>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46"/>
      <c r="B11" s="47"/>
      <c r="C11" s="47"/>
      <c r="D11" s="47"/>
      <c r="E11" s="11"/>
      <c r="F11" s="47"/>
      <c r="G11" s="11"/>
      <c r="H11" s="11"/>
      <c r="I11" s="11"/>
      <c r="J11" s="11"/>
      <c r="K11" s="11"/>
      <c r="L11" s="11"/>
    </row>
    <row r="12" spans="1:14" x14ac:dyDescent="0.25">
      <c r="A12" s="46"/>
      <c r="B12" s="47"/>
      <c r="C12" s="47"/>
      <c r="D12" s="47"/>
      <c r="E12" s="46"/>
      <c r="F12" s="46"/>
      <c r="G12" s="46"/>
      <c r="H12" s="46"/>
      <c r="I12" s="46"/>
      <c r="J12" s="46"/>
      <c r="K12" s="46"/>
      <c r="L12" s="11"/>
    </row>
    <row r="13" spans="1:14" ht="21" x14ac:dyDescent="0.25">
      <c r="A13" s="46"/>
      <c r="B13" s="47"/>
      <c r="C13" s="47"/>
      <c r="D13" s="47"/>
      <c r="E13" s="48" t="s">
        <v>309</v>
      </c>
      <c r="F13" s="48"/>
      <c r="G13" s="48"/>
      <c r="H13" s="48"/>
      <c r="I13" s="48"/>
      <c r="J13" s="48"/>
      <c r="K13" s="48"/>
      <c r="L13" s="11"/>
    </row>
    <row r="14" spans="1:14" x14ac:dyDescent="0.25">
      <c r="A14" s="46"/>
      <c r="B14" s="47"/>
      <c r="C14" s="47"/>
      <c r="D14" s="47"/>
      <c r="E14" s="46"/>
      <c r="F14" s="46"/>
      <c r="G14" s="46"/>
      <c r="H14" s="46"/>
      <c r="I14" s="46"/>
      <c r="J14" s="46"/>
      <c r="K14" s="46"/>
      <c r="L14" s="11"/>
    </row>
    <row r="15" spans="1:14" x14ac:dyDescent="0.25">
      <c r="A15" s="46"/>
      <c r="B15" s="47"/>
      <c r="C15" s="47"/>
      <c r="D15" s="47"/>
      <c r="E15" s="97" t="s">
        <v>310</v>
      </c>
      <c r="F15" s="46"/>
      <c r="G15" s="46"/>
      <c r="H15" s="46"/>
      <c r="I15" s="46"/>
      <c r="J15" s="46"/>
      <c r="K15" s="68" t="s">
        <v>215</v>
      </c>
      <c r="L15" s="11"/>
      <c r="M15" s="38"/>
    </row>
    <row r="16" spans="1:14" x14ac:dyDescent="0.25">
      <c r="A16" s="46"/>
      <c r="B16" s="47"/>
      <c r="C16" s="47"/>
      <c r="D16" s="47"/>
      <c r="E16" s="97" t="s">
        <v>311</v>
      </c>
      <c r="F16" s="46"/>
      <c r="G16" s="46"/>
      <c r="H16" s="46"/>
      <c r="I16" s="46"/>
      <c r="J16" s="46"/>
      <c r="K16" s="38" t="s">
        <v>313</v>
      </c>
      <c r="L16" s="11"/>
    </row>
    <row r="17" spans="1:14" x14ac:dyDescent="0.25">
      <c r="A17" s="46"/>
      <c r="B17" s="47"/>
      <c r="C17" s="47"/>
      <c r="D17" s="47"/>
      <c r="E17" s="97" t="s">
        <v>312</v>
      </c>
      <c r="F17" s="46"/>
      <c r="G17" s="46"/>
      <c r="H17" s="46"/>
      <c r="I17" s="46"/>
      <c r="J17" s="46"/>
      <c r="K17" s="68" t="s">
        <v>216</v>
      </c>
      <c r="L17" s="11"/>
    </row>
    <row r="18" spans="1:14" x14ac:dyDescent="0.25">
      <c r="A18" s="46"/>
      <c r="B18" s="47"/>
      <c r="C18" s="47"/>
      <c r="D18" s="47"/>
      <c r="E18" s="97" t="s">
        <v>322</v>
      </c>
      <c r="F18" s="46"/>
      <c r="G18" s="46"/>
      <c r="H18" s="46"/>
      <c r="I18" s="46"/>
      <c r="J18" s="46"/>
      <c r="L18" s="11"/>
    </row>
    <row r="19" spans="1:14" x14ac:dyDescent="0.25">
      <c r="A19" s="46"/>
      <c r="B19" s="47"/>
      <c r="C19" s="47"/>
      <c r="D19" s="47"/>
      <c r="E19" s="97" t="s">
        <v>413</v>
      </c>
      <c r="F19" s="46"/>
      <c r="G19" s="46"/>
      <c r="H19" s="46"/>
      <c r="I19" s="46"/>
      <c r="J19" s="46"/>
      <c r="K19" s="46"/>
      <c r="L19" s="2"/>
    </row>
    <row r="20" spans="1:14" x14ac:dyDescent="0.25">
      <c r="A20" s="46"/>
      <c r="B20" s="47"/>
      <c r="C20" s="47"/>
      <c r="D20" s="47"/>
      <c r="E20" s="97" t="s">
        <v>414</v>
      </c>
      <c r="F20" s="46"/>
      <c r="G20" s="46"/>
      <c r="H20" s="46"/>
      <c r="I20" s="46"/>
      <c r="J20" s="46"/>
      <c r="K20" s="38" t="s">
        <v>253</v>
      </c>
      <c r="L20" s="2"/>
    </row>
    <row r="21" spans="1:14" x14ac:dyDescent="0.25">
      <c r="A21" s="46"/>
      <c r="B21" s="47"/>
      <c r="C21" s="47"/>
      <c r="D21" s="47"/>
      <c r="E21" s="97" t="s">
        <v>323</v>
      </c>
      <c r="F21" s="46"/>
      <c r="G21" s="46"/>
      <c r="H21" s="46"/>
      <c r="I21" s="46"/>
      <c r="J21" s="46"/>
      <c r="K21" s="38" t="s">
        <v>324</v>
      </c>
      <c r="L21" s="2"/>
    </row>
    <row r="22" spans="1:14" x14ac:dyDescent="0.25">
      <c r="A22" s="46"/>
      <c r="B22" s="47"/>
      <c r="C22" s="47"/>
      <c r="D22" s="47"/>
      <c r="E22" s="97" t="s">
        <v>415</v>
      </c>
      <c r="F22" s="46"/>
      <c r="G22" s="46"/>
      <c r="H22" s="46"/>
      <c r="I22" s="46"/>
      <c r="J22" s="46"/>
      <c r="K22" s="38" t="s">
        <v>254</v>
      </c>
      <c r="L22" s="2"/>
    </row>
    <row r="23" spans="1:14" x14ac:dyDescent="0.25">
      <c r="A23" s="46"/>
      <c r="B23" s="47"/>
      <c r="C23" s="47"/>
      <c r="D23" s="47"/>
      <c r="E23" s="47"/>
      <c r="F23" s="47"/>
      <c r="G23" s="47"/>
      <c r="H23" s="47"/>
      <c r="I23" s="47"/>
      <c r="J23" s="47"/>
      <c r="K23" s="47"/>
      <c r="L23" s="2"/>
    </row>
    <row r="24" spans="1:14" x14ac:dyDescent="0.25">
      <c r="A24" s="46"/>
      <c r="B24" s="46"/>
      <c r="C24" s="46"/>
      <c r="D24" s="46"/>
      <c r="E24" s="46"/>
      <c r="F24" s="46"/>
      <c r="G24" s="46"/>
      <c r="H24" s="46"/>
      <c r="I24" s="46"/>
      <c r="J24" s="46"/>
      <c r="K24" s="46"/>
    </row>
    <row r="25" spans="1:14" x14ac:dyDescent="0.25">
      <c r="A25" s="46"/>
      <c r="B25" s="46"/>
      <c r="C25" s="46"/>
      <c r="D25" s="46"/>
      <c r="E25" s="46"/>
      <c r="F25" s="46"/>
      <c r="G25" s="46"/>
      <c r="H25" s="46"/>
      <c r="I25" s="46"/>
      <c r="J25" s="46"/>
      <c r="K25" s="46"/>
    </row>
    <row r="26" spans="1:14" ht="15.75" thickBot="1" x14ac:dyDescent="0.3">
      <c r="A26" s="46"/>
      <c r="B26" s="47"/>
      <c r="C26" s="47"/>
      <c r="D26" s="47"/>
      <c r="E26" s="47"/>
      <c r="F26" s="47"/>
      <c r="G26" s="47"/>
      <c r="H26" s="47"/>
      <c r="I26" s="47"/>
      <c r="J26" s="47"/>
      <c r="K26" s="47"/>
      <c r="L26" s="2"/>
      <c r="M26" s="2"/>
      <c r="N26" s="2"/>
    </row>
    <row r="27" spans="1:14" ht="15.75" thickBot="1" x14ac:dyDescent="0.3">
      <c r="A27" s="46"/>
      <c r="B27" s="47"/>
      <c r="C27" s="47"/>
      <c r="D27" s="47"/>
      <c r="E27" s="11" t="s">
        <v>182</v>
      </c>
      <c r="F27" s="52" t="s">
        <v>314</v>
      </c>
      <c r="G27" s="47"/>
      <c r="H27" s="47"/>
      <c r="I27" s="47"/>
      <c r="J27" s="47"/>
      <c r="K27" s="47"/>
      <c r="L27" s="2"/>
      <c r="M27" s="2"/>
      <c r="N27" s="2"/>
    </row>
    <row r="28" spans="1:14" x14ac:dyDescent="0.25">
      <c r="A28" s="46"/>
      <c r="B28" s="47"/>
      <c r="C28" s="47"/>
      <c r="D28" s="47"/>
      <c r="E28" s="47"/>
      <c r="F28" s="47"/>
      <c r="G28" s="47"/>
      <c r="H28" s="47"/>
      <c r="I28" s="47"/>
      <c r="J28" s="47"/>
      <c r="K28" s="47"/>
      <c r="L28" s="2"/>
      <c r="M28" s="2"/>
      <c r="N28" s="2"/>
    </row>
    <row r="29" spans="1:14" x14ac:dyDescent="0.25">
      <c r="A29" s="46"/>
      <c r="B29" s="47"/>
      <c r="C29" s="47"/>
      <c r="D29" s="47"/>
      <c r="E29" s="27" t="e">
        <f t="array" aca="1" ref="E29" ca="1">_xll.fbnPortfoliosAdd_Template()</f>
        <v>#NAME?</v>
      </c>
      <c r="F29" s="47"/>
      <c r="G29" s="47"/>
      <c r="H29" s="47"/>
      <c r="I29" s="11"/>
      <c r="J29" s="47"/>
      <c r="K29" s="47"/>
      <c r="L29" s="2"/>
      <c r="M29" s="2"/>
      <c r="N29" s="2"/>
    </row>
    <row r="30" spans="1:14" x14ac:dyDescent="0.25">
      <c r="A30" s="46"/>
      <c r="B30" s="47"/>
      <c r="C30" s="47"/>
      <c r="D30" s="47"/>
      <c r="E30" s="7" t="s">
        <v>196</v>
      </c>
      <c r="F30" s="9" t="s">
        <v>1</v>
      </c>
      <c r="G30" s="9" t="s">
        <v>0</v>
      </c>
      <c r="H30" s="9" t="s">
        <v>197</v>
      </c>
      <c r="I30" s="7" t="s">
        <v>201</v>
      </c>
      <c r="J30" s="6" t="s">
        <v>202</v>
      </c>
      <c r="K30" s="9" t="s">
        <v>203</v>
      </c>
      <c r="L30" s="9" t="s">
        <v>204</v>
      </c>
      <c r="M30" s="9" t="s">
        <v>200</v>
      </c>
      <c r="N30" s="2"/>
    </row>
    <row r="31" spans="1:14" x14ac:dyDescent="0.25">
      <c r="A31" s="46"/>
      <c r="B31" s="47"/>
      <c r="C31" s="47"/>
      <c r="D31" s="11">
        <v>1</v>
      </c>
      <c r="E31" s="50" t="s">
        <v>317</v>
      </c>
      <c r="F31" s="49" t="s">
        <v>317</v>
      </c>
      <c r="G31" s="50" t="s">
        <v>317</v>
      </c>
      <c r="H31" s="62">
        <f ca="1">NOW()-5</f>
        <v>43852.564663194447</v>
      </c>
      <c r="I31" s="50" t="s">
        <v>69</v>
      </c>
      <c r="J31" s="69"/>
      <c r="K31" s="61"/>
      <c r="L31" s="34"/>
      <c r="M31" s="34" t="str">
        <f t="array" aca="1" ref="M31:M35" ca="1">_xll.flPortfoliosAdd(F27,E30:L35)</f>
        <v>Entity already exists</v>
      </c>
      <c r="N31" s="16"/>
    </row>
    <row r="32" spans="1:14" x14ac:dyDescent="0.25">
      <c r="A32" s="46"/>
      <c r="B32" s="47"/>
      <c r="C32" s="47"/>
      <c r="D32" s="11">
        <v>2</v>
      </c>
      <c r="E32" s="50" t="s">
        <v>318</v>
      </c>
      <c r="F32" s="49" t="s">
        <v>318</v>
      </c>
      <c r="G32" s="49" t="s">
        <v>318</v>
      </c>
      <c r="H32" s="62">
        <f ca="1">NOW()-5</f>
        <v>43852.564663194447</v>
      </c>
      <c r="I32" s="50" t="s">
        <v>69</v>
      </c>
      <c r="J32" s="98"/>
      <c r="K32" s="49"/>
      <c r="L32" s="34"/>
      <c r="M32" s="34" t="str">
        <f ca="1"/>
        <v>Entity already exists</v>
      </c>
      <c r="N32" s="2"/>
    </row>
    <row r="33" spans="1:14" x14ac:dyDescent="0.25">
      <c r="A33" s="46"/>
      <c r="B33" s="47"/>
      <c r="C33" s="47"/>
      <c r="D33" s="11">
        <v>3</v>
      </c>
      <c r="E33" s="50" t="s">
        <v>319</v>
      </c>
      <c r="F33" s="49" t="s">
        <v>319</v>
      </c>
      <c r="G33" s="49" t="s">
        <v>319</v>
      </c>
      <c r="H33" s="62">
        <f ca="1">NOW()-5</f>
        <v>43852.564663194447</v>
      </c>
      <c r="I33" s="50" t="s">
        <v>69</v>
      </c>
      <c r="J33" s="98"/>
      <c r="K33" s="49"/>
      <c r="L33" s="34"/>
      <c r="M33" s="34" t="str">
        <f ca="1"/>
        <v>Entity already exists</v>
      </c>
      <c r="N33" s="2"/>
    </row>
    <row r="34" spans="1:14" x14ac:dyDescent="0.25">
      <c r="A34" s="46"/>
      <c r="B34" s="47"/>
      <c r="C34" s="47"/>
      <c r="D34" s="11">
        <v>4</v>
      </c>
      <c r="E34" s="50" t="s">
        <v>320</v>
      </c>
      <c r="F34" s="49" t="s">
        <v>320</v>
      </c>
      <c r="G34" s="49" t="s">
        <v>320</v>
      </c>
      <c r="H34" s="62">
        <f ca="1">NOW()-5</f>
        <v>43852.564663194447</v>
      </c>
      <c r="I34" s="50" t="s">
        <v>69</v>
      </c>
      <c r="J34" s="98"/>
      <c r="K34" s="49"/>
      <c r="L34" s="34"/>
      <c r="M34" s="34" t="str">
        <f ca="1"/>
        <v>Entity already exists</v>
      </c>
      <c r="N34" s="2"/>
    </row>
    <row r="35" spans="1:14" x14ac:dyDescent="0.25">
      <c r="A35" s="46"/>
      <c r="B35" s="47"/>
      <c r="C35" s="47"/>
      <c r="D35" s="11">
        <v>5</v>
      </c>
      <c r="E35" s="50" t="s">
        <v>321</v>
      </c>
      <c r="F35" s="49" t="s">
        <v>321</v>
      </c>
      <c r="G35" s="49" t="s">
        <v>321</v>
      </c>
      <c r="H35" s="62">
        <f ca="1">NOW()-5</f>
        <v>43852.564663194447</v>
      </c>
      <c r="I35" s="50" t="s">
        <v>69</v>
      </c>
      <c r="J35" s="98"/>
      <c r="K35" s="49"/>
      <c r="L35" s="34"/>
      <c r="M35" s="34" t="str">
        <f ca="1"/>
        <v>Entity already exists</v>
      </c>
      <c r="N35" s="2"/>
    </row>
    <row r="36" spans="1:14" x14ac:dyDescent="0.25">
      <c r="A36" s="46"/>
      <c r="B36" s="47"/>
      <c r="C36" s="47"/>
      <c r="D36" s="11">
        <v>6</v>
      </c>
      <c r="E36" s="50"/>
      <c r="F36" s="49"/>
      <c r="G36" s="49"/>
      <c r="H36" s="49"/>
      <c r="I36" s="50"/>
      <c r="J36" s="98"/>
      <c r="K36" s="49"/>
      <c r="L36" s="34"/>
      <c r="M36" s="34"/>
      <c r="N36" s="2"/>
    </row>
    <row r="37" spans="1:14" x14ac:dyDescent="0.25">
      <c r="A37" s="46"/>
      <c r="B37" s="47"/>
      <c r="C37" s="47"/>
      <c r="D37" s="11">
        <v>7</v>
      </c>
      <c r="E37" s="57"/>
      <c r="F37" s="58"/>
      <c r="G37" s="49"/>
      <c r="H37" s="49"/>
      <c r="I37" s="57"/>
      <c r="J37" s="70"/>
      <c r="K37" s="58"/>
      <c r="L37" s="10"/>
      <c r="M37" s="10"/>
      <c r="N37" s="2"/>
    </row>
    <row r="38" spans="1:14" x14ac:dyDescent="0.25">
      <c r="A38" s="46"/>
      <c r="B38" s="47"/>
      <c r="C38" s="47"/>
      <c r="D38" s="11">
        <v>8</v>
      </c>
      <c r="E38" s="57"/>
      <c r="F38" s="58"/>
      <c r="G38" s="49"/>
      <c r="H38" s="49"/>
      <c r="I38" s="57"/>
      <c r="J38" s="70"/>
      <c r="K38" s="58"/>
      <c r="L38" s="10"/>
      <c r="M38" s="10"/>
      <c r="N38" s="2"/>
    </row>
    <row r="39" spans="1:14" x14ac:dyDescent="0.25">
      <c r="A39" s="46"/>
      <c r="B39" s="47"/>
      <c r="C39" s="47"/>
      <c r="D39" s="11">
        <v>9</v>
      </c>
      <c r="E39" s="57"/>
      <c r="F39" s="58"/>
      <c r="G39" s="49"/>
      <c r="H39" s="49"/>
      <c r="I39" s="57"/>
      <c r="J39" s="70"/>
      <c r="K39" s="58"/>
      <c r="L39" s="10"/>
      <c r="M39" s="10"/>
      <c r="N39" s="2"/>
    </row>
    <row r="40" spans="1:14" x14ac:dyDescent="0.25">
      <c r="A40" s="46"/>
      <c r="B40" s="47"/>
      <c r="C40" s="47"/>
      <c r="D40" s="11">
        <v>10</v>
      </c>
      <c r="E40" s="57"/>
      <c r="F40" s="58"/>
      <c r="G40" s="49"/>
      <c r="H40" s="49"/>
      <c r="I40" s="57"/>
      <c r="J40" s="70"/>
      <c r="K40" s="58"/>
      <c r="L40" s="10"/>
      <c r="M40" s="10"/>
      <c r="N40" s="2"/>
    </row>
    <row r="41" spans="1:14" x14ac:dyDescent="0.25">
      <c r="A41" s="46"/>
      <c r="B41" s="47"/>
      <c r="C41" s="47"/>
      <c r="D41" s="47"/>
      <c r="E41" s="47"/>
      <c r="F41" s="47"/>
      <c r="G41" s="47"/>
      <c r="H41" s="47"/>
      <c r="I41" s="47"/>
      <c r="J41" s="47"/>
      <c r="K41" s="47"/>
      <c r="L41" s="2"/>
      <c r="M41" s="2"/>
      <c r="N41" s="2"/>
    </row>
    <row r="42" spans="1:14" x14ac:dyDescent="0.25">
      <c r="A42" s="46"/>
      <c r="B42" s="47"/>
      <c r="C42" s="47"/>
      <c r="D42" s="47"/>
      <c r="E42" s="47"/>
      <c r="F42" s="47"/>
      <c r="G42" s="47"/>
      <c r="H42" s="47"/>
      <c r="I42" s="47"/>
      <c r="J42" s="47"/>
      <c r="K42" s="47"/>
      <c r="L42" s="2"/>
      <c r="M42" s="2"/>
      <c r="N42" s="2"/>
    </row>
    <row r="43" spans="1:14" x14ac:dyDescent="0.25">
      <c r="A43" s="46"/>
      <c r="B43" s="47"/>
      <c r="C43" s="47"/>
      <c r="D43" s="47"/>
      <c r="E43" s="47"/>
      <c r="F43" s="47"/>
      <c r="G43" s="47"/>
      <c r="H43" s="47"/>
      <c r="I43" s="47"/>
      <c r="J43" s="47"/>
      <c r="K43" s="47"/>
      <c r="L43" s="2"/>
      <c r="M43" s="2"/>
      <c r="N43" s="2"/>
    </row>
    <row r="44" spans="1:14" x14ac:dyDescent="0.25">
      <c r="A44" s="46"/>
      <c r="B44" s="46"/>
      <c r="C44" s="46"/>
      <c r="D44" s="46"/>
      <c r="E44" s="46"/>
      <c r="F44" s="46"/>
      <c r="G44" s="46"/>
      <c r="H44" s="46"/>
      <c r="I44" s="46"/>
      <c r="J44" s="46"/>
      <c r="K44" s="46"/>
    </row>
    <row r="46" spans="1:14" x14ac:dyDescent="0.25">
      <c r="B46" s="2"/>
      <c r="C46" s="2"/>
      <c r="D46" s="2"/>
      <c r="E46" s="2"/>
      <c r="F46" s="2"/>
      <c r="G46" s="2"/>
      <c r="H46" s="2"/>
      <c r="I46" s="2"/>
      <c r="J46" s="2"/>
      <c r="K46" s="2"/>
      <c r="L46" s="2"/>
      <c r="M46" s="2"/>
      <c r="N46" s="2"/>
    </row>
    <row r="47" spans="1:14" ht="21" x14ac:dyDescent="0.35">
      <c r="B47" s="2"/>
      <c r="C47" s="12" t="s">
        <v>328</v>
      </c>
      <c r="D47" s="12"/>
      <c r="E47" s="2"/>
      <c r="F47" s="2"/>
      <c r="G47" s="2" t="str" cm="1">
        <f t="array" ref="G47">_xll.flGroupsAdd_Template()</f>
        <v>OK</v>
      </c>
      <c r="H47" s="2"/>
      <c r="I47" s="2"/>
      <c r="J47" s="2"/>
      <c r="K47" s="2"/>
      <c r="L47" s="2"/>
      <c r="M47" s="2"/>
      <c r="N47" s="2"/>
    </row>
    <row r="48" spans="1:14" ht="15.75" thickBot="1" x14ac:dyDescent="0.3">
      <c r="B48" s="2"/>
      <c r="C48" s="2"/>
      <c r="D48" s="2"/>
      <c r="E48" s="2"/>
      <c r="F48" s="2"/>
      <c r="G48" s="2" t="s">
        <v>0</v>
      </c>
      <c r="H48" s="2" t="s">
        <v>196</v>
      </c>
      <c r="I48" s="2" t="s">
        <v>197</v>
      </c>
      <c r="J48" s="2" t="s">
        <v>326</v>
      </c>
      <c r="K48" s="2" t="s">
        <v>1</v>
      </c>
      <c r="L48" s="2" t="s">
        <v>327</v>
      </c>
      <c r="M48" s="2" t="s">
        <v>329</v>
      </c>
      <c r="N48" s="2"/>
    </row>
    <row r="49" spans="2:14" ht="15.75" thickBot="1" x14ac:dyDescent="0.3">
      <c r="B49" s="2"/>
      <c r="C49" s="2"/>
      <c r="D49" s="2"/>
      <c r="E49" s="11" t="s">
        <v>182</v>
      </c>
      <c r="F49" s="52" t="s">
        <v>314</v>
      </c>
      <c r="G49" s="2"/>
      <c r="H49" s="2"/>
      <c r="I49" s="2"/>
      <c r="J49" s="2"/>
      <c r="K49" s="2"/>
      <c r="L49" s="2"/>
      <c r="M49" s="2"/>
      <c r="N49" s="2"/>
    </row>
    <row r="50" spans="2:14" x14ac:dyDescent="0.25">
      <c r="B50" s="2"/>
      <c r="C50" s="2"/>
      <c r="D50" s="2"/>
      <c r="E50" s="2"/>
      <c r="F50" s="2"/>
      <c r="G50" s="2"/>
      <c r="H50" s="2"/>
      <c r="I50" s="2"/>
      <c r="J50" s="2"/>
      <c r="K50" s="2"/>
      <c r="L50" s="2"/>
      <c r="M50" s="2"/>
      <c r="N50" s="2"/>
    </row>
    <row r="51" spans="2:14" x14ac:dyDescent="0.25">
      <c r="B51" s="2"/>
      <c r="C51" s="2"/>
      <c r="D51" s="2"/>
      <c r="E51" s="2" t="s">
        <v>325</v>
      </c>
      <c r="F51" s="2"/>
      <c r="G51" s="2"/>
      <c r="H51" s="2"/>
      <c r="I51" s="11"/>
      <c r="J51" s="2"/>
      <c r="K51" s="2"/>
      <c r="L51" s="2"/>
      <c r="M51" s="2"/>
      <c r="N51" s="2"/>
    </row>
    <row r="52" spans="2:14" x14ac:dyDescent="0.25">
      <c r="B52" s="2"/>
      <c r="C52" s="2"/>
      <c r="D52" s="2"/>
      <c r="E52" s="7" t="s">
        <v>0</v>
      </c>
      <c r="F52" s="9" t="s">
        <v>196</v>
      </c>
      <c r="G52" s="9" t="s">
        <v>197</v>
      </c>
      <c r="H52" s="9" t="s">
        <v>326</v>
      </c>
      <c r="I52" s="7" t="s">
        <v>1</v>
      </c>
      <c r="J52" s="6" t="s">
        <v>327</v>
      </c>
      <c r="K52" s="6" t="s">
        <v>329</v>
      </c>
      <c r="L52" s="9" t="s">
        <v>200</v>
      </c>
      <c r="M52" s="2"/>
      <c r="N52" s="2"/>
    </row>
    <row r="53" spans="2:14" x14ac:dyDescent="0.25">
      <c r="B53" s="2"/>
      <c r="C53" s="2"/>
      <c r="D53" s="11">
        <v>1</v>
      </c>
      <c r="E53" s="14" t="s">
        <v>316</v>
      </c>
      <c r="F53" s="34" t="s">
        <v>316</v>
      </c>
      <c r="G53" s="36">
        <f ca="1">H31</f>
        <v>43852.564663194447</v>
      </c>
      <c r="H53" s="21" t="s">
        <v>330</v>
      </c>
      <c r="I53" s="14"/>
      <c r="J53" s="100"/>
      <c r="K53" s="100"/>
      <c r="L53" s="90" t="str" cm="1">
        <f t="array" aca="1" ref="L53" ca="1">_xll.flGroupsAdd(F49,E52:K53)</f>
        <v>Entity already exists</v>
      </c>
      <c r="M53" s="2"/>
      <c r="N53" s="2"/>
    </row>
    <row r="54" spans="2:14" x14ac:dyDescent="0.25">
      <c r="B54" s="2"/>
      <c r="C54" s="2"/>
      <c r="D54" s="11">
        <v>2</v>
      </c>
      <c r="E54" s="8"/>
      <c r="F54" s="31"/>
      <c r="G54" s="34"/>
      <c r="H54" s="34"/>
      <c r="I54" s="8"/>
      <c r="J54" s="5"/>
      <c r="K54" s="5"/>
      <c r="L54" s="90"/>
      <c r="M54" s="2"/>
      <c r="N54" s="2"/>
    </row>
    <row r="55" spans="2:14" x14ac:dyDescent="0.25">
      <c r="B55" s="2"/>
      <c r="C55" s="2"/>
      <c r="D55" s="11">
        <v>3</v>
      </c>
      <c r="E55" s="8"/>
      <c r="F55" s="31"/>
      <c r="G55" s="34"/>
      <c r="H55" s="34"/>
      <c r="I55" s="8"/>
      <c r="J55" s="5"/>
      <c r="K55" s="5"/>
      <c r="L55" s="31"/>
      <c r="M55" s="2"/>
      <c r="N55" s="2"/>
    </row>
    <row r="56" spans="2:14" x14ac:dyDescent="0.25">
      <c r="B56" s="2"/>
      <c r="C56" s="2"/>
      <c r="D56" s="11">
        <v>4</v>
      </c>
      <c r="E56" s="8"/>
      <c r="F56" s="31"/>
      <c r="G56" s="34"/>
      <c r="H56" s="34"/>
      <c r="I56" s="8"/>
      <c r="J56" s="5"/>
      <c r="K56" s="5"/>
      <c r="L56" s="31"/>
      <c r="M56" s="2"/>
      <c r="N56" s="2"/>
    </row>
    <row r="57" spans="2:14" x14ac:dyDescent="0.25">
      <c r="B57" s="2"/>
      <c r="C57" s="2"/>
      <c r="D57" s="11">
        <v>5</v>
      </c>
      <c r="E57" s="8"/>
      <c r="F57" s="31"/>
      <c r="G57" s="34"/>
      <c r="H57" s="34"/>
      <c r="I57" s="8"/>
      <c r="J57" s="5"/>
      <c r="K57" s="5"/>
      <c r="L57" s="31"/>
      <c r="M57" s="2"/>
      <c r="N57" s="2"/>
    </row>
    <row r="58" spans="2:14" x14ac:dyDescent="0.25">
      <c r="B58" s="2"/>
      <c r="C58" s="2"/>
      <c r="D58" s="11">
        <v>6</v>
      </c>
      <c r="E58" s="8"/>
      <c r="F58" s="31"/>
      <c r="G58" s="34"/>
      <c r="H58" s="34"/>
      <c r="I58" s="8"/>
      <c r="J58" s="5"/>
      <c r="K58" s="5"/>
      <c r="L58" s="31"/>
      <c r="M58" s="2"/>
      <c r="N58" s="2"/>
    </row>
    <row r="59" spans="2:14" x14ac:dyDescent="0.25">
      <c r="B59" s="2"/>
      <c r="C59" s="2"/>
      <c r="D59" s="11">
        <v>7</v>
      </c>
      <c r="E59" s="8"/>
      <c r="F59" s="31"/>
      <c r="G59" s="34"/>
      <c r="H59" s="34"/>
      <c r="I59" s="8"/>
      <c r="J59" s="5"/>
      <c r="K59" s="5"/>
      <c r="L59" s="31"/>
      <c r="M59" s="2"/>
      <c r="N59" s="2"/>
    </row>
    <row r="60" spans="2:14" x14ac:dyDescent="0.25">
      <c r="N60" s="2"/>
    </row>
    <row r="61" spans="2:14" x14ac:dyDescent="0.25">
      <c r="B61" s="2"/>
      <c r="C61" s="2"/>
      <c r="D61" s="2"/>
      <c r="E61" s="2"/>
      <c r="F61" s="99"/>
      <c r="G61" s="2"/>
      <c r="H61" s="2"/>
      <c r="I61" s="2"/>
      <c r="J61" s="2"/>
      <c r="K61" s="2"/>
      <c r="L61" s="2"/>
      <c r="M61" s="2"/>
    </row>
    <row r="62" spans="2:14" ht="21" x14ac:dyDescent="0.35">
      <c r="B62" s="2"/>
      <c r="C62" s="12" t="s">
        <v>331</v>
      </c>
      <c r="D62" s="2"/>
      <c r="E62" s="2"/>
      <c r="F62" s="2"/>
      <c r="G62" s="2"/>
      <c r="H62" s="2"/>
      <c r="I62" s="11"/>
      <c r="J62" s="2"/>
      <c r="K62" s="2"/>
      <c r="L62" s="2"/>
      <c r="M62" s="2"/>
    </row>
    <row r="63" spans="2:14" x14ac:dyDescent="0.25">
      <c r="B63" s="2"/>
      <c r="C63" s="2"/>
      <c r="D63" s="2"/>
      <c r="E63" s="7" t="str">
        <f t="array" ref="E63:K66">_xll.flGroupsList(F49)</f>
        <v>Id Scope</v>
      </c>
      <c r="F63" s="9" t="str">
        <v>Id Code</v>
      </c>
      <c r="G63" s="9" t="str">
        <v>DisplayName</v>
      </c>
      <c r="H63" s="9" t="str">
        <v>Description</v>
      </c>
      <c r="I63" s="7" t="str">
        <v>Created</v>
      </c>
      <c r="J63" s="6" t="str">
        <v>Portfolios</v>
      </c>
      <c r="K63" s="9" t="str">
        <v>SubGroups</v>
      </c>
      <c r="L63" s="2"/>
      <c r="M63" s="2"/>
    </row>
    <row r="64" spans="2:14" x14ac:dyDescent="0.25">
      <c r="B64" s="2"/>
      <c r="C64" s="2"/>
      <c r="D64" s="11">
        <v>1</v>
      </c>
      <c r="E64" s="14" t="str">
        <v>client-high_street_pension_fund</v>
      </c>
      <c r="F64" s="34" t="str">
        <v>high_street_pension_fund-portfolios</v>
      </c>
      <c r="G64" s="34" t="str">
        <v>high_street_pension_fund-portfolios</v>
      </c>
      <c r="H64" s="21" t="str">
        <v/>
      </c>
      <c r="I64" s="73">
        <v>43852.355326620367</v>
      </c>
      <c r="J64" s="93">
        <v>5</v>
      </c>
      <c r="K64" s="101">
        <v>0</v>
      </c>
      <c r="L64" s="2"/>
      <c r="M64" s="2"/>
    </row>
    <row r="65" spans="2:13" x14ac:dyDescent="0.25">
      <c r="B65" s="2"/>
      <c r="C65" s="2"/>
      <c r="D65" s="11"/>
      <c r="E65" s="8" t="str">
        <v/>
      </c>
      <c r="F65" s="31" t="str">
        <v/>
      </c>
      <c r="G65" s="34" t="str">
        <v/>
      </c>
      <c r="H65" s="34" t="str">
        <v/>
      </c>
      <c r="I65" s="8" t="str">
        <v/>
      </c>
      <c r="J65" s="5" t="str">
        <v/>
      </c>
      <c r="K65" s="31" t="str">
        <v/>
      </c>
      <c r="L65" s="2"/>
      <c r="M65" s="2"/>
    </row>
    <row r="66" spans="2:13" x14ac:dyDescent="0.25">
      <c r="E66" t="str">
        <v/>
      </c>
      <c r="F66" t="str">
        <v/>
      </c>
      <c r="G66" t="str">
        <v/>
      </c>
      <c r="H66" t="str">
        <v/>
      </c>
      <c r="I66" t="str">
        <v/>
      </c>
      <c r="J66" t="str">
        <v/>
      </c>
      <c r="K66" t="str">
        <v/>
      </c>
    </row>
  </sheetData>
  <dataValidations count="15">
    <dataValidation allowBlank="1" showInputMessage="1" showErrorMessage="1" prompt="Code" sqref="E30 E44:H44 E63 E52" xr:uid="{9259F781-C4F5-43A7-B8EA-4BDD427C82DA}"/>
    <dataValidation allowBlank="1" showInputMessage="1" showErrorMessage="1" prompt="Corporate Action Source" sqref="F30 F63 F52" xr:uid="{1BDA8805-86F0-4E90-9CE3-CA332FBFFF82}"/>
    <dataValidation allowBlank="1" showInputMessage="1" showErrorMessage="1" prompt="Accounting Method" sqref="G30 G63 G52" xr:uid="{5B9ED561-59AA-4440-822E-B35C09C128F8}"/>
    <dataValidation allowBlank="1" showInputMessage="1" showErrorMessage="1" prompt="Sub-Holding Keys" sqref="H30 H63 H52" xr:uid="{3AB35A92-6ECF-49C9-AFE5-0A5A9CB8EE3D}"/>
    <dataValidation allowBlank="1" showInputMessage="1" showErrorMessage="1" prompt="Display Name" sqref="I30 I63 I52" xr:uid="{4910227D-B2F8-456F-AFA9-6F9E43631207}"/>
    <dataValidation allowBlank="1" showInputMessage="1" showErrorMessage="1" prompt="Description" sqref="J30 J63 J52:K52" xr:uid="{2B7F122B-7ABF-4E5A-883A-2B9F5721E27F}"/>
    <dataValidation allowBlank="1" showInputMessage="1" showErrorMessage="1" prompt="Date Created" sqref="K30 K63" xr:uid="{93EB3D59-8048-45E8-911E-754FC5E1D1A9}"/>
    <dataValidation allowBlank="1" showInputMessage="1" showErrorMessage="1" prompt="Base Currency" sqref="L30:M30 L52" xr:uid="{99B942EE-F9D1-4432-BAAE-36C83B90FBD8}"/>
    <dataValidation allowBlank="1" showInputMessage="1" showErrorMessage="1" prompt="The code that the portfolio group will be created with. Together with the scope this uniquely identifies the portfolio group." sqref="G48" xr:uid="{77126E0B-B486-44DF-8615-753981E0C637}"/>
    <dataValidation allowBlank="1" showInputMessage="1" showErrorMessage="1" prompt="The name of the portfolio group." sqref="H48" xr:uid="{04468F16-22E9-4A25-813F-1A094E6EC1B9}"/>
    <dataValidation allowBlank="1" showInputMessage="1" showErrorMessage="1" prompt="The effective datetime at which the portfolio group was created. Defaults to the current LUSID system datetime if not specified." sqref="I48" xr:uid="{75D5EAB0-0C5F-415B-A715-BC2248837B08}"/>
    <dataValidation allowBlank="1" showInputMessage="1" showErrorMessage="1" prompt="The resource identifiers of the portfolios to be contained within the portfolio group." sqref="J48" xr:uid="{2BF55017-6875-4A39-A612-FBF73047E55F}"/>
    <dataValidation allowBlank="1" showInputMessage="1" showErrorMessage="1" prompt="A long form description of the portfolio group." sqref="K48" xr:uid="{24906B77-C982-4B5D-8FC1-303E0753E7FD}"/>
    <dataValidation allowBlank="1" showInputMessage="1" showErrorMessage="1" prompt="The resource identifiers of the portfolio groups to be contained within the portfolio group as sub groups." sqref="L48" xr:uid="{EA76326F-05A1-4994-95BF-437DA5AD364B}"/>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M48" xr:uid="{581D2364-995C-4717-91FA-C2C7CDE8AA70}"/>
  </dataValidations>
  <hyperlinks>
    <hyperlink ref="K17" r:id="rId1" display="  LUSID API Knowledge Base: Portfolios" xr:uid="{357C8A1F-124A-4484-A3FB-69363BCF7494}"/>
    <hyperlink ref="K15" r:id="rId2" xr:uid="{C504A2B4-32EF-4D47-AB32-0DFFEBDBB3A0}"/>
    <hyperlink ref="K20" r:id="rId3" location="operation/CreatePortfolio" display="https://docs.lusid.com/ - operation/CreatePortfolio" xr:uid="{1ECBB707-F52B-4F34-8F44-9A59D44BB772}"/>
    <hyperlink ref="K16" r:id="rId4" xr:uid="{87788EA5-F2CC-4EE5-9C8D-91ABF2E15817}"/>
    <hyperlink ref="K21" r:id="rId5" display="LUSID Knowledge Base: How do you group and eggregate portfolios?" xr:uid="{A23F2F50-1149-4A74-AC26-1F842943D62F}"/>
    <hyperlink ref="K22" r:id="rId6" display="https://support.lusid.com/importance-of-portfolio-creation-date" xr:uid="{F81001B2-1652-4B37-995C-B43C8DD5F64E}"/>
  </hyperlinks>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13" zoomScale="85" zoomScaleNormal="85" workbookViewId="0">
      <selection activeCell="K24" sqref="K24:K43"/>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26"/>
      <c r="F7" s="1"/>
      <c r="G7" s="1"/>
      <c r="H7" s="1"/>
      <c r="I7" s="1"/>
      <c r="J7" s="1"/>
      <c r="K7" s="1"/>
      <c r="L7" s="1"/>
    </row>
    <row r="8" spans="2:12" x14ac:dyDescent="0.25">
      <c r="B8" s="1"/>
      <c r="C8" s="1"/>
      <c r="D8" s="60"/>
      <c r="E8" s="26"/>
      <c r="F8" s="60"/>
      <c r="G8" s="60"/>
      <c r="H8" s="1"/>
      <c r="I8" s="1"/>
      <c r="J8" s="1"/>
      <c r="K8" s="1"/>
      <c r="L8" s="1"/>
    </row>
    <row r="9" spans="2:12" x14ac:dyDescent="0.25">
      <c r="B9" s="1"/>
      <c r="C9" s="1"/>
      <c r="D9" s="60"/>
      <c r="E9" s="26"/>
      <c r="F9" s="60"/>
      <c r="G9" s="60"/>
      <c r="H9" s="1"/>
      <c r="I9" s="1"/>
      <c r="J9" s="1"/>
      <c r="K9" s="1"/>
      <c r="L9" s="1"/>
    </row>
    <row r="10" spans="2:12" x14ac:dyDescent="0.25">
      <c r="B10" s="1"/>
      <c r="C10" s="1"/>
      <c r="D10" s="60"/>
      <c r="E10" s="60"/>
      <c r="F10" s="60"/>
      <c r="G10" s="60"/>
      <c r="H10" s="1"/>
      <c r="I10" s="1"/>
      <c r="J10" s="1"/>
      <c r="K10" s="1"/>
      <c r="L10" s="1"/>
    </row>
    <row r="11" spans="2:12" x14ac:dyDescent="0.25">
      <c r="B11" s="2"/>
      <c r="C11" s="2"/>
      <c r="D11" s="47"/>
      <c r="E11" s="11"/>
      <c r="F11" s="47"/>
      <c r="G11" s="11"/>
      <c r="H11" s="11"/>
      <c r="I11" s="11"/>
      <c r="J11" s="11"/>
      <c r="K11" s="11"/>
      <c r="L11" s="11"/>
    </row>
    <row r="12" spans="2:12" x14ac:dyDescent="0.25">
      <c r="B12" s="2"/>
      <c r="C12" s="2"/>
      <c r="D12" s="47"/>
      <c r="E12" s="46"/>
      <c r="F12" s="46"/>
      <c r="G12" s="46"/>
      <c r="L12" s="11"/>
    </row>
    <row r="13" spans="2:12" ht="21" x14ac:dyDescent="0.25">
      <c r="B13" s="2"/>
      <c r="C13" s="2"/>
      <c r="D13" s="47"/>
      <c r="E13" s="48" t="s">
        <v>232</v>
      </c>
      <c r="F13" s="48"/>
      <c r="G13" s="48"/>
      <c r="H13" s="37"/>
      <c r="I13" s="37"/>
      <c r="J13" s="37"/>
      <c r="K13" s="37"/>
      <c r="L13" s="11"/>
    </row>
    <row r="14" spans="2:12" x14ac:dyDescent="0.25">
      <c r="B14" s="2"/>
      <c r="C14" s="2"/>
      <c r="D14" s="47"/>
      <c r="E14" s="46"/>
      <c r="F14" s="46"/>
      <c r="G14" s="46"/>
      <c r="L14" s="11"/>
    </row>
    <row r="15" spans="2:12" x14ac:dyDescent="0.25">
      <c r="B15" s="2"/>
      <c r="C15" s="2"/>
      <c r="D15" s="47"/>
      <c r="E15" s="45" t="s">
        <v>332</v>
      </c>
      <c r="F15" s="46"/>
      <c r="G15" s="46"/>
      <c r="K15" s="38"/>
      <c r="L15" s="11"/>
    </row>
    <row r="16" spans="2:12" x14ac:dyDescent="0.25">
      <c r="B16" s="2"/>
      <c r="C16" s="2"/>
      <c r="D16" s="47"/>
      <c r="E16" s="97" t="s">
        <v>417</v>
      </c>
      <c r="F16" s="46"/>
      <c r="G16" s="46"/>
      <c r="K16" s="38" t="s">
        <v>233</v>
      </c>
      <c r="L16" s="11"/>
    </row>
    <row r="17" spans="2:25" x14ac:dyDescent="0.25">
      <c r="B17" s="2"/>
      <c r="C17" s="2"/>
      <c r="D17" s="47"/>
      <c r="E17" s="46" t="s">
        <v>249</v>
      </c>
      <c r="F17" s="46"/>
      <c r="G17" s="46"/>
      <c r="K17" s="38" t="s">
        <v>250</v>
      </c>
      <c r="L17" s="11"/>
    </row>
    <row r="18" spans="2:25" x14ac:dyDescent="0.25">
      <c r="B18" s="2"/>
      <c r="C18" s="2"/>
      <c r="D18" s="47"/>
      <c r="E18" s="46" t="s">
        <v>251</v>
      </c>
      <c r="F18" s="46"/>
      <c r="G18" s="46"/>
      <c r="K18" s="38" t="s">
        <v>252</v>
      </c>
      <c r="L18" s="11"/>
    </row>
    <row r="19" spans="2:25" x14ac:dyDescent="0.25">
      <c r="B19" s="2"/>
      <c r="C19" s="2"/>
      <c r="D19" s="47"/>
      <c r="E19" s="46"/>
      <c r="F19" s="46"/>
      <c r="G19" s="46"/>
      <c r="L19" s="2"/>
    </row>
    <row r="20" spans="2:25" x14ac:dyDescent="0.25">
      <c r="B20" s="2"/>
      <c r="C20" s="2"/>
      <c r="D20" s="47"/>
      <c r="E20" s="47"/>
      <c r="F20" s="47"/>
      <c r="G20" s="47"/>
      <c r="H20" s="2"/>
      <c r="I20" s="2"/>
      <c r="J20" s="2"/>
      <c r="K20" s="2"/>
      <c r="L20" s="2"/>
    </row>
    <row r="21" spans="2:25" x14ac:dyDescent="0.25">
      <c r="D21" s="46"/>
      <c r="E21" s="46"/>
      <c r="F21" s="46"/>
      <c r="G21" s="46"/>
    </row>
    <row r="22" spans="2:25" x14ac:dyDescent="0.25">
      <c r="B22" s="2"/>
      <c r="C22" s="2"/>
      <c r="D22" s="47"/>
      <c r="E22" s="47"/>
      <c r="F22" s="47"/>
      <c r="G22" s="47"/>
      <c r="H22" s="2"/>
      <c r="I22" s="2"/>
      <c r="J22" s="2"/>
      <c r="K22" s="2"/>
      <c r="L22" s="2"/>
    </row>
    <row r="23" spans="2:25" x14ac:dyDescent="0.25">
      <c r="B23" s="2"/>
      <c r="C23" s="2"/>
      <c r="D23" s="47"/>
      <c r="E23" s="9" t="s">
        <v>237</v>
      </c>
      <c r="F23" s="9" t="s">
        <v>238</v>
      </c>
      <c r="G23" s="7" t="s">
        <v>239</v>
      </c>
      <c r="H23" s="9" t="s">
        <v>217</v>
      </c>
      <c r="I23" s="9" t="s">
        <v>240</v>
      </c>
      <c r="J23" s="6" t="s">
        <v>241</v>
      </c>
      <c r="K23" s="9" t="s">
        <v>218</v>
      </c>
      <c r="L23" s="2"/>
    </row>
    <row r="24" spans="2:25" x14ac:dyDescent="0.25">
      <c r="B24" s="2"/>
      <c r="C24" s="2"/>
      <c r="D24" s="47"/>
      <c r="E24" s="51" t="s">
        <v>221</v>
      </c>
      <c r="F24" s="49" t="s">
        <v>255</v>
      </c>
      <c r="G24" s="50" t="s">
        <v>256</v>
      </c>
      <c r="H24" s="20"/>
      <c r="I24" s="29"/>
      <c r="J24" s="39"/>
      <c r="K24" s="39" t="str">
        <f t="array" ref="K24:K43">_xll.flInstrumentsAdd(E23:J43)</f>
        <v>LUID_FVL71B1S</v>
      </c>
      <c r="L24" s="2"/>
      <c r="Y24" t="str">
        <f>P25&amp;","&amp;Q25&amp;","&amp;T25&amp;","&amp;N25</f>
        <v>,,,</v>
      </c>
    </row>
    <row r="25" spans="2:25" x14ac:dyDescent="0.25">
      <c r="B25" s="2"/>
      <c r="C25" s="2"/>
      <c r="D25" s="47"/>
      <c r="E25" s="64" t="s">
        <v>223</v>
      </c>
      <c r="F25" s="49" t="s">
        <v>255</v>
      </c>
      <c r="G25" s="65" t="s">
        <v>257</v>
      </c>
      <c r="H25" s="40"/>
      <c r="I25" s="41"/>
      <c r="J25" s="39"/>
      <c r="K25" s="39" t="str">
        <v>LUID_U15233F5</v>
      </c>
      <c r="L25" s="2"/>
      <c r="Y25" t="str">
        <f t="shared" ref="Y25:Y32" si="0">P26&amp;","&amp;Q26&amp;","&amp;T26&amp;","&amp;N26</f>
        <v>,,,</v>
      </c>
    </row>
    <row r="26" spans="2:25" x14ac:dyDescent="0.25">
      <c r="B26" s="2"/>
      <c r="C26" s="2"/>
      <c r="D26" s="47"/>
      <c r="E26" s="64" t="s">
        <v>336</v>
      </c>
      <c r="F26" s="49" t="s">
        <v>255</v>
      </c>
      <c r="G26" s="65" t="s">
        <v>365</v>
      </c>
      <c r="H26" s="40"/>
      <c r="I26" s="41"/>
      <c r="J26" s="39"/>
      <c r="K26" s="39" t="str">
        <v>LUID_65O8BXJK</v>
      </c>
      <c r="L26" s="2"/>
      <c r="Y26" t="str">
        <f t="shared" si="0"/>
        <v>,,,</v>
      </c>
    </row>
    <row r="27" spans="2:25" x14ac:dyDescent="0.25">
      <c r="B27" s="2"/>
      <c r="C27" s="2"/>
      <c r="D27" s="47"/>
      <c r="E27" s="64" t="s">
        <v>338</v>
      </c>
      <c r="F27" s="49" t="s">
        <v>255</v>
      </c>
      <c r="G27" s="65" t="s">
        <v>366</v>
      </c>
      <c r="H27" s="40"/>
      <c r="I27" s="41"/>
      <c r="J27" s="39"/>
      <c r="K27" s="39" t="str">
        <v>LUID_9D6S86MU</v>
      </c>
      <c r="L27" s="2"/>
      <c r="Y27" t="str">
        <f t="shared" si="0"/>
        <v>,,,</v>
      </c>
    </row>
    <row r="28" spans="2:25" x14ac:dyDescent="0.25">
      <c r="B28" s="2"/>
      <c r="C28" s="2"/>
      <c r="D28" s="47"/>
      <c r="E28" s="64" t="s">
        <v>340</v>
      </c>
      <c r="F28" s="49" t="s">
        <v>255</v>
      </c>
      <c r="G28" s="65" t="s">
        <v>367</v>
      </c>
      <c r="H28" s="40"/>
      <c r="I28" s="41"/>
      <c r="J28" s="39"/>
      <c r="K28" s="39" t="str">
        <v>LUID_BPCCD21X</v>
      </c>
      <c r="L28" s="2"/>
      <c r="Y28" t="str">
        <f t="shared" si="0"/>
        <v>,,,</v>
      </c>
    </row>
    <row r="29" spans="2:25" x14ac:dyDescent="0.25">
      <c r="B29" s="2"/>
      <c r="C29" s="2"/>
      <c r="D29" s="47"/>
      <c r="E29" s="64" t="s">
        <v>342</v>
      </c>
      <c r="F29" s="49" t="s">
        <v>255</v>
      </c>
      <c r="G29" s="65" t="s">
        <v>368</v>
      </c>
      <c r="H29" s="40"/>
      <c r="I29" s="41"/>
      <c r="J29" s="39"/>
      <c r="K29" s="39" t="str">
        <v>LUID_8PPUH2XA</v>
      </c>
      <c r="L29" s="2"/>
      <c r="Y29" t="str">
        <f t="shared" si="0"/>
        <v>,,,</v>
      </c>
    </row>
    <row r="30" spans="2:25" x14ac:dyDescent="0.25">
      <c r="B30" s="2"/>
      <c r="C30" s="2"/>
      <c r="D30" s="47"/>
      <c r="E30" s="64" t="s">
        <v>343</v>
      </c>
      <c r="F30" s="49" t="s">
        <v>255</v>
      </c>
      <c r="G30" s="65" t="s">
        <v>369</v>
      </c>
      <c r="H30" s="40"/>
      <c r="I30" s="41"/>
      <c r="J30" s="39"/>
      <c r="K30" s="39" t="str">
        <v>LUID_7PNSZVZ5</v>
      </c>
      <c r="L30" s="2"/>
      <c r="Y30" t="str">
        <f t="shared" si="0"/>
        <v>,,,</v>
      </c>
    </row>
    <row r="31" spans="2:25" x14ac:dyDescent="0.25">
      <c r="B31" s="2"/>
      <c r="C31" s="2"/>
      <c r="D31" s="47"/>
      <c r="E31" s="64" t="s">
        <v>345</v>
      </c>
      <c r="F31" s="49" t="s">
        <v>255</v>
      </c>
      <c r="G31" s="65" t="s">
        <v>370</v>
      </c>
      <c r="H31" s="40"/>
      <c r="I31" s="41"/>
      <c r="J31" s="39"/>
      <c r="K31" s="39" t="str">
        <v>LUID_7FUR1QLT</v>
      </c>
      <c r="L31" s="2"/>
      <c r="Y31" t="str">
        <f t="shared" si="0"/>
        <v>,,,</v>
      </c>
    </row>
    <row r="32" spans="2:25" x14ac:dyDescent="0.25">
      <c r="B32" s="2"/>
      <c r="C32" s="2"/>
      <c r="D32" s="47"/>
      <c r="E32" s="64" t="s">
        <v>346</v>
      </c>
      <c r="F32" s="49" t="s">
        <v>255</v>
      </c>
      <c r="G32" s="65" t="s">
        <v>371</v>
      </c>
      <c r="H32" s="40"/>
      <c r="I32" s="41"/>
      <c r="J32" s="39"/>
      <c r="K32" s="39" t="str">
        <v>LUID_G9AWMQZW</v>
      </c>
      <c r="L32" s="2"/>
      <c r="Y32" t="str">
        <f t="shared" si="0"/>
        <v>,,,</v>
      </c>
    </row>
    <row r="33" spans="2:12" x14ac:dyDescent="0.25">
      <c r="B33" s="2"/>
      <c r="C33" s="2"/>
      <c r="D33" s="47"/>
      <c r="E33" s="64" t="s">
        <v>348</v>
      </c>
      <c r="F33" s="49" t="s">
        <v>255</v>
      </c>
      <c r="G33" s="65" t="s">
        <v>372</v>
      </c>
      <c r="H33" s="40"/>
      <c r="I33" s="41"/>
      <c r="J33" s="39"/>
      <c r="K33" s="39" t="str">
        <v>LUID_4AGIH6LA</v>
      </c>
      <c r="L33" s="2"/>
    </row>
    <row r="34" spans="2:12" x14ac:dyDescent="0.25">
      <c r="B34" s="2"/>
      <c r="C34" s="2"/>
      <c r="D34" s="47"/>
      <c r="E34" s="64" t="s">
        <v>350</v>
      </c>
      <c r="F34" s="49" t="s">
        <v>255</v>
      </c>
      <c r="G34" s="65" t="s">
        <v>373</v>
      </c>
      <c r="H34" s="40"/>
      <c r="I34" s="41"/>
      <c r="J34" s="39"/>
      <c r="K34" s="39" t="str">
        <v>LUID_AHBHJCDD</v>
      </c>
      <c r="L34" s="2"/>
    </row>
    <row r="35" spans="2:12" x14ac:dyDescent="0.25">
      <c r="B35" s="2"/>
      <c r="C35" s="2"/>
      <c r="D35" s="47"/>
      <c r="E35" s="64" t="s">
        <v>352</v>
      </c>
      <c r="F35" s="49" t="s">
        <v>255</v>
      </c>
      <c r="G35" s="65" t="s">
        <v>374</v>
      </c>
      <c r="H35" s="40"/>
      <c r="I35" s="41"/>
      <c r="J35" s="39"/>
      <c r="K35" s="39" t="str">
        <v>LUID_2FDI3HEY</v>
      </c>
      <c r="L35" s="2"/>
    </row>
    <row r="36" spans="2:12" x14ac:dyDescent="0.25">
      <c r="B36" s="2"/>
      <c r="C36" s="2"/>
      <c r="D36" s="47"/>
      <c r="E36" s="64" t="s">
        <v>354</v>
      </c>
      <c r="F36" s="49" t="s">
        <v>255</v>
      </c>
      <c r="G36" s="65" t="s">
        <v>375</v>
      </c>
      <c r="H36" s="40"/>
      <c r="I36" s="41"/>
      <c r="J36" s="39"/>
      <c r="K36" s="39" t="str">
        <v>LUID_22XI0BBP</v>
      </c>
      <c r="L36" s="2"/>
    </row>
    <row r="37" spans="2:12" x14ac:dyDescent="0.25">
      <c r="B37" s="2"/>
      <c r="C37" s="2"/>
      <c r="D37" s="47"/>
      <c r="E37" s="64" t="s">
        <v>356</v>
      </c>
      <c r="F37" s="49" t="s">
        <v>255</v>
      </c>
      <c r="G37" s="65" t="s">
        <v>376</v>
      </c>
      <c r="H37" s="40"/>
      <c r="I37" s="41"/>
      <c r="J37" s="39"/>
      <c r="K37" s="39" t="str">
        <v>LUID_B1D0J5B8</v>
      </c>
      <c r="L37" s="2"/>
    </row>
    <row r="38" spans="2:12" x14ac:dyDescent="0.25">
      <c r="B38" s="2"/>
      <c r="C38" s="2"/>
      <c r="D38" s="47"/>
      <c r="E38" s="64" t="s">
        <v>358</v>
      </c>
      <c r="F38" s="49" t="s">
        <v>255</v>
      </c>
      <c r="G38" s="65" t="s">
        <v>377</v>
      </c>
      <c r="H38" s="40"/>
      <c r="I38" s="41"/>
      <c r="J38" s="39"/>
      <c r="K38" s="39" t="str">
        <v>LUID_E0D01CYX</v>
      </c>
      <c r="L38" s="2"/>
    </row>
    <row r="39" spans="2:12" x14ac:dyDescent="0.25">
      <c r="B39" s="2"/>
      <c r="C39" s="2"/>
      <c r="D39" s="47"/>
      <c r="E39" s="64" t="s">
        <v>360</v>
      </c>
      <c r="F39" s="49" t="s">
        <v>255</v>
      </c>
      <c r="G39" s="65" t="s">
        <v>378</v>
      </c>
      <c r="H39" s="40"/>
      <c r="I39" s="41"/>
      <c r="J39" s="39"/>
      <c r="K39" s="39" t="str">
        <v>LUID_PNF3WFG4</v>
      </c>
      <c r="L39" s="2"/>
    </row>
    <row r="40" spans="2:12" x14ac:dyDescent="0.25">
      <c r="B40" s="2"/>
      <c r="C40" s="2"/>
      <c r="D40" s="47"/>
      <c r="E40" s="64" t="s">
        <v>227</v>
      </c>
      <c r="F40" s="49" t="s">
        <v>255</v>
      </c>
      <c r="G40" s="65" t="s">
        <v>258</v>
      </c>
      <c r="H40" s="40"/>
      <c r="I40" s="41"/>
      <c r="J40" s="39"/>
      <c r="K40" s="39" t="str">
        <v>LUID_S29JE7OA</v>
      </c>
      <c r="L40" s="2"/>
    </row>
    <row r="41" spans="2:12" x14ac:dyDescent="0.25">
      <c r="B41" s="2"/>
      <c r="C41" s="2"/>
      <c r="D41" s="47"/>
      <c r="E41" s="64" t="s">
        <v>229</v>
      </c>
      <c r="F41" s="49" t="s">
        <v>255</v>
      </c>
      <c r="G41" s="65" t="s">
        <v>259</v>
      </c>
      <c r="H41" s="40"/>
      <c r="I41" s="41"/>
      <c r="J41" s="39"/>
      <c r="K41" s="39" t="str">
        <v>LUID_E0FQLDV6</v>
      </c>
      <c r="L41" s="2"/>
    </row>
    <row r="42" spans="2:12" x14ac:dyDescent="0.25">
      <c r="B42" s="2"/>
      <c r="C42" s="2"/>
      <c r="D42" s="47"/>
      <c r="E42" s="64" t="s">
        <v>362</v>
      </c>
      <c r="F42" s="49" t="s">
        <v>255</v>
      </c>
      <c r="G42" s="65" t="s">
        <v>379</v>
      </c>
      <c r="H42" s="40"/>
      <c r="I42" s="41"/>
      <c r="J42" s="39"/>
      <c r="K42" s="39" t="str">
        <v>LUID_UY8L5F0I</v>
      </c>
      <c r="L42" s="2"/>
    </row>
    <row r="43" spans="2:12" x14ac:dyDescent="0.25">
      <c r="B43" s="2"/>
      <c r="C43" s="2"/>
      <c r="D43" s="47"/>
      <c r="E43" s="64" t="s">
        <v>363</v>
      </c>
      <c r="F43" s="49" t="s">
        <v>255</v>
      </c>
      <c r="G43" s="65" t="s">
        <v>380</v>
      </c>
      <c r="H43" s="40"/>
      <c r="I43" s="41"/>
      <c r="J43" s="39"/>
      <c r="K43" s="39" t="str">
        <v>LUID_8O3AK2KO</v>
      </c>
      <c r="L43" s="2"/>
    </row>
    <row r="44" spans="2:12" x14ac:dyDescent="0.25">
      <c r="B44" s="2"/>
      <c r="C44" s="2"/>
      <c r="D44" s="47"/>
      <c r="E44" s="64"/>
      <c r="F44" s="49"/>
      <c r="G44" s="65"/>
      <c r="H44" s="40"/>
      <c r="I44" s="41"/>
      <c r="J44" s="39"/>
      <c r="K44" s="39"/>
      <c r="L44" s="2"/>
    </row>
    <row r="45" spans="2:12" x14ac:dyDescent="0.25">
      <c r="D45" s="46"/>
      <c r="E45" s="46"/>
      <c r="F45" s="46"/>
      <c r="G45" s="46"/>
    </row>
    <row r="46" spans="2:12" x14ac:dyDescent="0.25">
      <c r="B46" s="2"/>
      <c r="C46" s="2"/>
      <c r="D46" s="47"/>
      <c r="E46" s="47"/>
      <c r="F46" s="47"/>
      <c r="G46" s="47"/>
      <c r="H46" s="2"/>
      <c r="I46" s="2"/>
      <c r="J46" s="2"/>
      <c r="K46" s="2"/>
      <c r="L46" s="2"/>
    </row>
    <row r="47" spans="2:12" ht="21" x14ac:dyDescent="0.35">
      <c r="B47" s="2"/>
      <c r="C47" s="12" t="s">
        <v>234</v>
      </c>
      <c r="D47" s="47"/>
      <c r="E47" s="47"/>
      <c r="F47" s="47"/>
      <c r="G47" s="47"/>
      <c r="H47" s="2"/>
      <c r="I47" s="2"/>
      <c r="J47" s="2"/>
      <c r="K47" s="2"/>
      <c r="L47" s="2"/>
    </row>
    <row r="48" spans="2:12" x14ac:dyDescent="0.25">
      <c r="B48" s="2"/>
      <c r="C48" s="2"/>
      <c r="D48" s="47"/>
      <c r="E48" s="47" t="s">
        <v>219</v>
      </c>
      <c r="F48" s="47"/>
      <c r="G48" s="47"/>
      <c r="H48" s="2"/>
      <c r="I48" s="2"/>
      <c r="J48" s="2"/>
      <c r="K48" s="2"/>
      <c r="L48" s="2"/>
    </row>
    <row r="49" spans="2:12" x14ac:dyDescent="0.25">
      <c r="B49" s="2"/>
      <c r="C49" s="2"/>
      <c r="D49" s="47"/>
      <c r="E49" s="9" t="s">
        <v>242</v>
      </c>
      <c r="F49" s="47"/>
      <c r="G49" s="47"/>
      <c r="H49" s="2"/>
      <c r="I49" s="2"/>
      <c r="J49" s="2"/>
      <c r="K49" s="2"/>
      <c r="L49" s="2"/>
    </row>
    <row r="50" spans="2:12" x14ac:dyDescent="0.25">
      <c r="B50" s="2"/>
      <c r="C50" s="2"/>
      <c r="D50" s="47"/>
      <c r="E50" s="50" t="s">
        <v>199</v>
      </c>
      <c r="F50" s="47"/>
      <c r="G50" s="47"/>
      <c r="H50" s="2"/>
      <c r="I50" s="2"/>
      <c r="J50" s="2"/>
      <c r="K50" s="2"/>
      <c r="L50" s="2"/>
    </row>
    <row r="51" spans="2:12" x14ac:dyDescent="0.25">
      <c r="B51" s="2"/>
      <c r="C51" s="2"/>
      <c r="D51" s="47"/>
      <c r="E51" s="47"/>
      <c r="F51" s="47"/>
      <c r="G51" s="47"/>
      <c r="H51" s="2"/>
      <c r="I51" s="2"/>
      <c r="J51" s="2"/>
      <c r="K51" s="2"/>
      <c r="L51" s="2"/>
    </row>
    <row r="52" spans="2:12" x14ac:dyDescent="0.25">
      <c r="B52" s="2"/>
      <c r="C52" s="2"/>
      <c r="D52" s="47"/>
      <c r="E52" s="9" t="s">
        <v>220</v>
      </c>
      <c r="F52" s="9" t="str">
        <f t="array" ref="F52:L72">_xll.flInstrumentsLookup($E$50,E53:E72)</f>
        <v>State</v>
      </c>
      <c r="G52" s="9" t="str">
        <v>LusidInstrumentId</v>
      </c>
      <c r="H52" s="7" t="str">
        <v>Name</v>
      </c>
      <c r="I52" s="9" t="str">
        <v>Ticker</v>
      </c>
      <c r="J52" s="9" t="str">
        <v>Isin</v>
      </c>
      <c r="K52" s="7" t="str">
        <v>Figi</v>
      </c>
      <c r="L52" s="9" t="str">
        <v>ClientInternal</v>
      </c>
    </row>
    <row r="53" spans="2:12" x14ac:dyDescent="0.25">
      <c r="B53" s="2"/>
      <c r="C53" s="2"/>
      <c r="D53" s="11"/>
      <c r="E53" s="50" t="s">
        <v>222</v>
      </c>
      <c r="F53" s="49" t="str">
        <v>Active</v>
      </c>
      <c r="G53" s="49" t="str">
        <v>LUID_FVL71B1S</v>
      </c>
      <c r="H53" s="20" t="str">
        <v>Amazon_Nasdaq_AMZN</v>
      </c>
      <c r="I53" s="20" t="str">
        <v>AMZN</v>
      </c>
      <c r="J53" s="29" t="str">
        <v>US0231351067</v>
      </c>
      <c r="K53" s="20" t="str">
        <v>BBG000BVPXP1</v>
      </c>
      <c r="L53" s="20" t="str">
        <v>imd_34634534</v>
      </c>
    </row>
    <row r="54" spans="2:12" x14ac:dyDescent="0.25">
      <c r="B54" s="2"/>
      <c r="C54" s="2"/>
      <c r="D54" s="11"/>
      <c r="E54" s="50" t="s">
        <v>224</v>
      </c>
      <c r="F54" s="65" t="str">
        <v>Active</v>
      </c>
      <c r="G54" s="65" t="str">
        <v>LUID_U15233F5</v>
      </c>
      <c r="H54" s="40" t="str">
        <v>Apple_Nasdaq_AAPL</v>
      </c>
      <c r="I54" s="40" t="str">
        <v>AAPL</v>
      </c>
      <c r="J54" s="41" t="str">
        <v>US0378331005</v>
      </c>
      <c r="K54" s="40" t="str">
        <v>BBG000B9XVV8</v>
      </c>
      <c r="L54" s="40" t="str">
        <v>imd_35345345</v>
      </c>
    </row>
    <row r="55" spans="2:12" x14ac:dyDescent="0.25">
      <c r="B55" s="2"/>
      <c r="C55" s="2"/>
      <c r="D55" s="11"/>
      <c r="E55" s="50" t="s">
        <v>337</v>
      </c>
      <c r="F55" s="65" t="str">
        <v>Active</v>
      </c>
      <c r="G55" s="65" t="str">
        <v>LUID_65O8BXJK</v>
      </c>
      <c r="H55" s="40" t="str">
        <v>BP_LondonStockEx_BP</v>
      </c>
      <c r="I55" s="40" t="str">
        <v>BP/</v>
      </c>
      <c r="J55" s="41" t="str">
        <v>GB0007980591</v>
      </c>
      <c r="K55" s="40" t="str">
        <v>BBG000C05BD1</v>
      </c>
      <c r="L55" s="40" t="str">
        <v>imd_43535553</v>
      </c>
    </row>
    <row r="56" spans="2:12" x14ac:dyDescent="0.25">
      <c r="B56" s="2"/>
      <c r="C56" s="2"/>
      <c r="D56" s="11"/>
      <c r="E56" s="50" t="s">
        <v>339</v>
      </c>
      <c r="F56" s="65" t="str">
        <v>Active</v>
      </c>
      <c r="G56" s="65" t="str">
        <v>LUID_9D6S86MU</v>
      </c>
      <c r="H56" s="40" t="str">
        <v>BurfordCapital_LondonStockEx_BUR</v>
      </c>
      <c r="I56" s="40" t="str">
        <v>BUR</v>
      </c>
      <c r="J56" s="41" t="str">
        <v>GG00B4L84979</v>
      </c>
      <c r="K56" s="40" t="str">
        <v>BBG000PN88Q7</v>
      </c>
      <c r="L56" s="40" t="str">
        <v>imd_43534356</v>
      </c>
    </row>
    <row r="57" spans="2:12" x14ac:dyDescent="0.25">
      <c r="B57" s="2"/>
      <c r="C57" s="2"/>
      <c r="D57" s="11"/>
      <c r="E57" s="50" t="s">
        <v>341</v>
      </c>
      <c r="F57" s="65" t="str">
        <v>Active</v>
      </c>
      <c r="G57" s="65" t="str">
        <v>LUID_BPCCD21X</v>
      </c>
      <c r="H57" s="40" t="str">
        <v>EKFDiagnostics_LondonStockEx_EKF</v>
      </c>
      <c r="I57" s="40" t="str">
        <v>EKF</v>
      </c>
      <c r="J57" s="41" t="str">
        <v>GB0031509804</v>
      </c>
      <c r="K57" s="40" t="str">
        <v>BBG000BVNBN3</v>
      </c>
      <c r="L57" s="40" t="str">
        <v>imd_34535355</v>
      </c>
    </row>
    <row r="58" spans="2:12" x14ac:dyDescent="0.25">
      <c r="B58" s="2"/>
      <c r="C58" s="2"/>
      <c r="D58" s="11"/>
      <c r="E58" s="50" t="s">
        <v>225</v>
      </c>
      <c r="F58" s="65" t="str">
        <v>Active</v>
      </c>
      <c r="G58" s="65" t="str">
        <v>LUID_8PPUH2XA</v>
      </c>
      <c r="H58" s="40" t="str">
        <v>Glencore_LondonStockEx_GLEN</v>
      </c>
      <c r="I58" s="40" t="str">
        <v>GLEN</v>
      </c>
      <c r="J58" s="41" t="str">
        <v>JE00B4T3BW64</v>
      </c>
      <c r="K58" s="40" t="str">
        <v>BBG001MM1KV4</v>
      </c>
      <c r="L58" s="40" t="str">
        <v>imd_34534555</v>
      </c>
    </row>
    <row r="59" spans="2:12" x14ac:dyDescent="0.25">
      <c r="B59" s="2"/>
      <c r="C59" s="2"/>
      <c r="D59" s="11"/>
      <c r="E59" s="50" t="s">
        <v>344</v>
      </c>
      <c r="F59" s="65" t="str">
        <v>Active</v>
      </c>
      <c r="G59" s="65" t="str">
        <v>LUID_7PNSZVZ5</v>
      </c>
      <c r="H59" s="40" t="str">
        <v>JustEat_LondonStockEx_JE</v>
      </c>
      <c r="I59" s="40" t="str">
        <v>JE/</v>
      </c>
      <c r="J59" s="41" t="str">
        <v>GB00BKX5CN86</v>
      </c>
      <c r="K59" s="40" t="str">
        <v>BBG0065YWM39</v>
      </c>
      <c r="L59" s="40" t="str">
        <v>imd_35436366</v>
      </c>
    </row>
    <row r="60" spans="2:12" x14ac:dyDescent="0.25">
      <c r="B60" s="2"/>
      <c r="C60" s="2"/>
      <c r="D60" s="11"/>
      <c r="E60" s="50" t="s">
        <v>226</v>
      </c>
      <c r="F60" s="65" t="str">
        <v>Active</v>
      </c>
      <c r="G60" s="65" t="str">
        <v>LUID_7FUR1QLT</v>
      </c>
      <c r="H60" s="40" t="str">
        <v>Kingfisher_LondonStockEx_KGF</v>
      </c>
      <c r="I60" s="40" t="str">
        <v>KGF</v>
      </c>
      <c r="J60" s="41" t="str">
        <v>GB0033195214</v>
      </c>
      <c r="K60" s="40" t="str">
        <v>BBG000BKH1W6</v>
      </c>
      <c r="L60" s="40" t="str">
        <v>imd_34535552</v>
      </c>
    </row>
    <row r="61" spans="2:12" x14ac:dyDescent="0.25">
      <c r="B61" s="2"/>
      <c r="C61" s="2"/>
      <c r="D61" s="11"/>
      <c r="E61" s="50" t="s">
        <v>347</v>
      </c>
      <c r="F61" s="65" t="str">
        <v>Active</v>
      </c>
      <c r="G61" s="65" t="str">
        <v>LUID_G9AWMQZW</v>
      </c>
      <c r="H61" s="40" t="str">
        <v>MicroFocus_LondonStockEx_MCRO</v>
      </c>
      <c r="I61" s="40" t="str">
        <v>MCRO</v>
      </c>
      <c r="J61" s="41" t="str">
        <v>GB00BD8YWM01</v>
      </c>
      <c r="K61" s="40" t="str">
        <v>BBG000G4KKD2</v>
      </c>
      <c r="L61" s="40" t="str">
        <v>imd_34567338</v>
      </c>
    </row>
    <row r="62" spans="2:12" x14ac:dyDescent="0.25">
      <c r="B62" s="2"/>
      <c r="C62" s="2"/>
      <c r="D62" s="11"/>
      <c r="E62" s="50" t="s">
        <v>349</v>
      </c>
      <c r="F62" s="65" t="str">
        <v>Active</v>
      </c>
      <c r="G62" s="65" t="str">
        <v>LUID_4AGIH6LA</v>
      </c>
      <c r="H62" s="40" t="str">
        <v>RELXGroup_LondonStockEx_REL</v>
      </c>
      <c r="I62" s="40" t="str">
        <v>REL</v>
      </c>
      <c r="J62" s="41" t="str">
        <v>GB00B2B0DG97</v>
      </c>
      <c r="K62" s="40" t="str">
        <v>BBG000D03XD4</v>
      </c>
      <c r="L62" s="40" t="str">
        <v>imd_43532542</v>
      </c>
    </row>
    <row r="63" spans="2:12" x14ac:dyDescent="0.25">
      <c r="B63" s="2"/>
      <c r="C63" s="2"/>
      <c r="D63" s="11"/>
      <c r="E63" s="50" t="s">
        <v>351</v>
      </c>
      <c r="F63" s="65" t="str">
        <v>Active</v>
      </c>
      <c r="G63" s="65" t="str">
        <v>LUID_AHBHJCDD</v>
      </c>
      <c r="H63" s="40" t="str">
        <v>Sage_LondonStockEx_SGE</v>
      </c>
      <c r="I63" s="40" t="str">
        <v>SGE</v>
      </c>
      <c r="J63" s="41" t="str">
        <v>GB00B8C3BL03</v>
      </c>
      <c r="K63" s="40" t="str">
        <v>BBG000BN0PP3</v>
      </c>
      <c r="L63" s="40" t="str">
        <v>imd_23536673</v>
      </c>
    </row>
    <row r="64" spans="2:12" x14ac:dyDescent="0.25">
      <c r="B64" s="2"/>
      <c r="C64" s="2"/>
      <c r="D64" s="11"/>
      <c r="E64" s="50" t="s">
        <v>353</v>
      </c>
      <c r="F64" s="65" t="str">
        <v>Active</v>
      </c>
      <c r="G64" s="65" t="str">
        <v>LUID_2FDI3HEY</v>
      </c>
      <c r="H64" s="40" t="str">
        <v>TESCO_LondonStockEx_TSCO</v>
      </c>
      <c r="I64" s="40" t="str">
        <v>TSCO</v>
      </c>
      <c r="J64" s="41" t="str">
        <v>GB0008847096</v>
      </c>
      <c r="K64" s="40" t="str">
        <v>BBG000BF46Y8</v>
      </c>
      <c r="L64" s="40" t="str">
        <v>imd_34634673</v>
      </c>
    </row>
    <row r="65" spans="2:12" x14ac:dyDescent="0.25">
      <c r="B65" s="2"/>
      <c r="C65" s="2"/>
      <c r="D65" s="11"/>
      <c r="E65" s="50" t="s">
        <v>355</v>
      </c>
      <c r="F65" s="65" t="str">
        <v>Active</v>
      </c>
      <c r="G65" s="65" t="str">
        <v>LUID_22XI0BBP</v>
      </c>
      <c r="H65" s="40" t="str">
        <v>UKGiltTreasury_2.0_2025</v>
      </c>
      <c r="I65" s="40" t="str">
        <v>UKT 2 09/07/25</v>
      </c>
      <c r="J65" s="41" t="str">
        <v>GB00BTHH2R79</v>
      </c>
      <c r="K65" s="40" t="str">
        <v>BBG0088JSC32</v>
      </c>
      <c r="L65" s="40" t="str">
        <v>imd_34534536</v>
      </c>
    </row>
    <row r="66" spans="2:12" x14ac:dyDescent="0.25">
      <c r="B66" s="2"/>
      <c r="C66" s="2"/>
      <c r="D66" s="11"/>
      <c r="E66" s="50" t="s">
        <v>357</v>
      </c>
      <c r="F66" s="65" t="str">
        <v>Active</v>
      </c>
      <c r="G66" s="65" t="str">
        <v>LUID_B1D0J5B8</v>
      </c>
      <c r="H66" s="40" t="str">
        <v>UKGiltTreasury_3.5_2045</v>
      </c>
      <c r="I66" s="40" t="str">
        <v>UKT 3.5 01/22/45</v>
      </c>
      <c r="J66" s="41" t="str">
        <v>GB00BN65R313</v>
      </c>
      <c r="K66" s="40" t="str">
        <v>BBG006N6HZM7</v>
      </c>
      <c r="L66" s="40" t="str">
        <v>imd_54234532</v>
      </c>
    </row>
    <row r="67" spans="2:12" x14ac:dyDescent="0.25">
      <c r="B67" s="2"/>
      <c r="C67" s="2"/>
      <c r="D67" s="11"/>
      <c r="E67" s="50" t="s">
        <v>359</v>
      </c>
      <c r="F67" s="65" t="str">
        <v>Active</v>
      </c>
      <c r="G67" s="65" t="str">
        <v>LUID_E0D01CYX</v>
      </c>
      <c r="H67" s="40" t="str">
        <v>UKGiltTreasury_3.75_2021</v>
      </c>
      <c r="I67" s="40" t="str">
        <v>UKT 3.75 09/07/21</v>
      </c>
      <c r="J67" s="41" t="str">
        <v>GB00B4RMG977</v>
      </c>
      <c r="K67" s="40" t="str">
        <v>BBG001KKJLR4</v>
      </c>
      <c r="L67" s="40" t="str">
        <v>imd_34643653</v>
      </c>
    </row>
    <row r="68" spans="2:12" x14ac:dyDescent="0.25">
      <c r="B68" s="2"/>
      <c r="C68" s="2"/>
      <c r="D68" s="11"/>
      <c r="E68" s="50" t="s">
        <v>361</v>
      </c>
      <c r="F68" s="65" t="str">
        <v>Active</v>
      </c>
      <c r="G68" s="65" t="str">
        <v>LUID_PNF3WFG4</v>
      </c>
      <c r="H68" s="40" t="str">
        <v>UKGiltTreasury_4.5_2034</v>
      </c>
      <c r="I68" s="40" t="str">
        <v>UKT 4.5 09/07/34</v>
      </c>
      <c r="J68" s="41" t="str">
        <v>GB00B52WS153</v>
      </c>
      <c r="K68" s="40" t="str">
        <v>BBG0000D14P3</v>
      </c>
      <c r="L68" s="40" t="str">
        <v>imd_34534534</v>
      </c>
    </row>
    <row r="69" spans="2:12" x14ac:dyDescent="0.25">
      <c r="B69" s="2"/>
      <c r="C69" s="2"/>
      <c r="D69" s="11"/>
      <c r="E69" s="50" t="s">
        <v>228</v>
      </c>
      <c r="F69" s="65" t="str">
        <v>Active</v>
      </c>
      <c r="G69" s="65" t="str">
        <v>LUID_S29JE7OA</v>
      </c>
      <c r="H69" s="40" t="str">
        <v>USTreasury_2.00_2021</v>
      </c>
      <c r="I69" s="40" t="str">
        <v>T 2 12/31/21</v>
      </c>
      <c r="J69" s="41" t="str">
        <v>US912828U816</v>
      </c>
      <c r="K69" s="40" t="str">
        <v>BBG00FN3B5K8</v>
      </c>
      <c r="L69" s="40" t="str">
        <v>imd_34535347</v>
      </c>
    </row>
    <row r="70" spans="2:12" x14ac:dyDescent="0.25">
      <c r="B70" s="2"/>
      <c r="C70" s="2"/>
      <c r="D70" s="11"/>
      <c r="E70" s="50" t="s">
        <v>230</v>
      </c>
      <c r="F70" s="65" t="str">
        <v>Active</v>
      </c>
      <c r="G70" s="65" t="str">
        <v>LUID_E0FQLDV6</v>
      </c>
      <c r="H70" s="40" t="str">
        <v>USTreasury_6.875_2025</v>
      </c>
      <c r="I70" s="40" t="str">
        <v>T 6.875 08/15/25</v>
      </c>
      <c r="J70" s="41" t="str">
        <v>US912810EV62</v>
      </c>
      <c r="K70" s="40" t="str">
        <v>BBG000DQQNJ8</v>
      </c>
      <c r="L70" s="40" t="str">
        <v>imd_34534539</v>
      </c>
    </row>
    <row r="71" spans="2:12" x14ac:dyDescent="0.25">
      <c r="B71" s="2"/>
      <c r="C71" s="2"/>
      <c r="D71" s="11"/>
      <c r="E71" s="50" t="s">
        <v>231</v>
      </c>
      <c r="F71" s="65" t="str">
        <v>Active</v>
      </c>
      <c r="G71" s="65" t="str">
        <v>LUID_UY8L5F0I</v>
      </c>
      <c r="H71" s="40" t="str">
        <v>WPP_LondonStockEx_WPP</v>
      </c>
      <c r="I71" s="40" t="str">
        <v>WPP</v>
      </c>
      <c r="J71" s="41" t="str">
        <v>JE00B8KF9B49</v>
      </c>
      <c r="K71" s="40" t="str">
        <v>BBG000BF6B57</v>
      </c>
      <c r="L71" s="40" t="str">
        <v>imd_34536734</v>
      </c>
    </row>
    <row r="72" spans="2:12" x14ac:dyDescent="0.25">
      <c r="B72" s="2"/>
      <c r="C72" s="2"/>
      <c r="D72" s="11"/>
      <c r="E72" s="50" t="s">
        <v>364</v>
      </c>
      <c r="F72" s="65" t="str">
        <v>Active</v>
      </c>
      <c r="G72" s="65" t="str">
        <v>LUID_8O3AK2KO</v>
      </c>
      <c r="H72" s="40" t="str">
        <v>Whitebread_LondonStockEx_WTB</v>
      </c>
      <c r="I72" s="40" t="str">
        <v>WTB</v>
      </c>
      <c r="J72" s="41" t="str">
        <v>GB00B1KJJ408</v>
      </c>
      <c r="K72" s="40" t="str">
        <v>BBG000BRVH05</v>
      </c>
      <c r="L72" s="40" t="str">
        <v>imd_35349900</v>
      </c>
    </row>
    <row r="73" spans="2:12" x14ac:dyDescent="0.25">
      <c r="B73" s="2"/>
      <c r="C73" s="2"/>
      <c r="D73" s="11"/>
      <c r="E73" s="47"/>
      <c r="F73" s="47"/>
      <c r="G73" s="47"/>
      <c r="H73" s="2"/>
      <c r="I73" s="2"/>
      <c r="J73" s="2"/>
      <c r="K73" s="2"/>
      <c r="L73" s="2"/>
    </row>
    <row r="74" spans="2:12" x14ac:dyDescent="0.25">
      <c r="D74" s="46"/>
      <c r="E74" s="46"/>
      <c r="F74" s="46"/>
      <c r="G74" s="46"/>
    </row>
  </sheetData>
  <dataValidations count="10">
    <dataValidation allowBlank="1" showInputMessage="1" showErrorMessage="1" prompt="EffectiveFrom" sqref="P48" xr:uid="{E3C066CB-36CA-4E4B-BD70-D96B25E783C4}"/>
    <dataValidation allowBlank="1" showInputMessage="1" showErrorMessage="1" prompt="SecurityUid" sqref="O48"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95"/>
  <sheetViews>
    <sheetView showGridLines="0" topLeftCell="A10" zoomScale="85" zoomScaleNormal="85" workbookViewId="0">
      <selection activeCell="F23" sqref="F23"/>
    </sheetView>
  </sheetViews>
  <sheetFormatPr defaultRowHeight="15" x14ac:dyDescent="0.25"/>
  <cols>
    <col min="1" max="1" width="5.85546875" customWidth="1"/>
    <col min="2" max="2" width="2.5703125" customWidth="1"/>
    <col min="3" max="3" width="1" customWidth="1"/>
    <col min="4" max="4" width="3.28515625" customWidth="1"/>
    <col min="5" max="5" width="23.140625" customWidth="1"/>
    <col min="6" max="6" width="32.140625" bestFit="1" customWidth="1"/>
    <col min="7" max="9" width="18.28515625" customWidth="1"/>
    <col min="10" max="10" width="23.140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26"/>
      <c r="F7" s="1"/>
      <c r="G7" s="1"/>
      <c r="H7" s="1"/>
      <c r="I7" s="1"/>
      <c r="J7" s="1"/>
      <c r="K7" s="1"/>
      <c r="L7" s="1"/>
      <c r="M7" s="1"/>
    </row>
    <row r="8" spans="2:13" x14ac:dyDescent="0.25">
      <c r="B8" s="1"/>
      <c r="C8" s="1"/>
      <c r="D8" s="1"/>
      <c r="E8" s="26"/>
      <c r="F8" s="1"/>
      <c r="G8" s="1"/>
      <c r="H8" s="1"/>
      <c r="I8" s="1"/>
      <c r="J8" s="1"/>
      <c r="K8" s="1"/>
      <c r="L8" s="1"/>
      <c r="M8" s="1"/>
    </row>
    <row r="9" spans="2:13" x14ac:dyDescent="0.25">
      <c r="B9" s="1"/>
      <c r="C9" s="1"/>
      <c r="D9" s="1"/>
      <c r="E9" s="26"/>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48" t="s">
        <v>381</v>
      </c>
      <c r="F14" s="37"/>
      <c r="G14" s="37"/>
      <c r="H14" s="37"/>
      <c r="I14" s="37"/>
      <c r="J14" s="37"/>
      <c r="K14" s="37"/>
      <c r="L14" s="11"/>
    </row>
    <row r="15" spans="2:13" x14ac:dyDescent="0.25">
      <c r="B15" s="2"/>
      <c r="C15" s="2"/>
      <c r="D15" s="2"/>
      <c r="E15" s="46"/>
      <c r="F15" s="46"/>
      <c r="G15" s="46"/>
      <c r="L15" s="11"/>
    </row>
    <row r="16" spans="2:13" x14ac:dyDescent="0.25">
      <c r="B16" s="2"/>
      <c r="C16" s="2"/>
      <c r="D16" s="2"/>
      <c r="E16" s="45" t="s">
        <v>382</v>
      </c>
      <c r="F16" s="46"/>
      <c r="G16" s="46"/>
      <c r="K16" s="38"/>
      <c r="L16" s="11"/>
    </row>
    <row r="17" spans="2:13" x14ac:dyDescent="0.25">
      <c r="B17" s="2"/>
      <c r="C17" s="2"/>
      <c r="D17" s="2"/>
      <c r="E17" s="97" t="s">
        <v>422</v>
      </c>
      <c r="F17" s="46"/>
      <c r="G17" s="46"/>
      <c r="K17" s="38" t="s">
        <v>260</v>
      </c>
      <c r="L17" s="11"/>
    </row>
    <row r="18" spans="2:13" x14ac:dyDescent="0.25">
      <c r="B18" s="2"/>
      <c r="C18" s="2"/>
      <c r="D18" s="2"/>
      <c r="E18" s="97" t="s">
        <v>421</v>
      </c>
      <c r="F18" s="46"/>
      <c r="G18" s="46"/>
      <c r="K18" s="38"/>
      <c r="L18" s="11"/>
    </row>
    <row r="19" spans="2:13" x14ac:dyDescent="0.25">
      <c r="B19" s="2"/>
      <c r="C19" s="2"/>
      <c r="D19" s="2"/>
      <c r="E19" s="97" t="s">
        <v>418</v>
      </c>
      <c r="F19" s="46"/>
      <c r="G19" s="46"/>
      <c r="K19" s="38" t="s">
        <v>420</v>
      </c>
      <c r="L19" s="11"/>
    </row>
    <row r="20" spans="2:13" x14ac:dyDescent="0.25">
      <c r="B20" s="2"/>
      <c r="C20" s="2"/>
      <c r="D20" s="2"/>
      <c r="E20" s="97" t="s">
        <v>419</v>
      </c>
      <c r="F20" s="46"/>
      <c r="G20" s="46"/>
      <c r="L20" s="2"/>
    </row>
    <row r="21" spans="2:13" ht="21" x14ac:dyDescent="0.35">
      <c r="B21" s="2"/>
      <c r="C21" s="12"/>
      <c r="D21" s="12"/>
      <c r="E21" s="47"/>
      <c r="F21" s="47"/>
      <c r="G21" s="47"/>
      <c r="H21" s="2"/>
      <c r="I21" s="2"/>
      <c r="J21" s="2"/>
      <c r="K21" s="2"/>
      <c r="L21" s="2"/>
      <c r="M21" s="2"/>
    </row>
    <row r="22" spans="2:13" ht="15.75" thickBot="1" x14ac:dyDescent="0.3">
      <c r="B22" s="2"/>
      <c r="C22" s="2"/>
      <c r="D22" s="2"/>
      <c r="E22" s="47"/>
      <c r="F22" s="47"/>
      <c r="G22" s="47"/>
      <c r="H22" s="2"/>
      <c r="I22" s="2"/>
      <c r="J22" s="2"/>
      <c r="K22" s="2"/>
      <c r="L22" s="2"/>
      <c r="M22" s="2"/>
    </row>
    <row r="23" spans="2:13" ht="15.75" thickBot="1" x14ac:dyDescent="0.3">
      <c r="B23" s="2"/>
      <c r="C23" s="2"/>
      <c r="D23" s="2"/>
      <c r="E23" s="11" t="s">
        <v>182</v>
      </c>
      <c r="F23" s="52" t="s">
        <v>314</v>
      </c>
      <c r="G23" s="47"/>
      <c r="H23" s="2"/>
      <c r="I23" s="2"/>
      <c r="J23" s="2"/>
      <c r="K23" s="2"/>
      <c r="L23" s="2"/>
      <c r="M23" s="2"/>
    </row>
    <row r="24" spans="2:13" ht="5.25" customHeight="1" thickBot="1" x14ac:dyDescent="0.3">
      <c r="B24" s="2"/>
      <c r="C24" s="2"/>
      <c r="D24" s="2"/>
      <c r="E24" s="47"/>
      <c r="F24" s="47"/>
      <c r="G24" s="47"/>
      <c r="H24" s="2"/>
      <c r="I24" s="2"/>
      <c r="J24" s="2"/>
      <c r="K24" s="2"/>
      <c r="L24" s="2"/>
      <c r="M24" s="2"/>
    </row>
    <row r="25" spans="2:13" ht="15.75" thickBot="1" x14ac:dyDescent="0.3">
      <c r="B25" s="2"/>
      <c r="C25" s="2"/>
      <c r="D25" s="2"/>
      <c r="E25" s="11" t="s">
        <v>186</v>
      </c>
      <c r="F25" s="52" t="s">
        <v>317</v>
      </c>
      <c r="G25" s="47"/>
      <c r="H25" s="2"/>
      <c r="I25" s="2"/>
      <c r="J25" s="2"/>
      <c r="K25" s="2"/>
      <c r="L25" s="2"/>
      <c r="M25" s="2"/>
    </row>
    <row r="26" spans="2:13" x14ac:dyDescent="0.25">
      <c r="B26" s="2"/>
      <c r="C26" s="2"/>
      <c r="D26" s="2"/>
      <c r="E26" s="11"/>
      <c r="F26" s="11"/>
      <c r="G26" s="11"/>
      <c r="H26" s="2"/>
      <c r="I26" s="2"/>
      <c r="J26" s="2"/>
      <c r="K26" s="2"/>
      <c r="L26" s="2"/>
      <c r="M26" s="2"/>
    </row>
    <row r="27" spans="2:13" x14ac:dyDescent="0.25">
      <c r="B27" s="2"/>
      <c r="C27" s="2"/>
      <c r="D27" s="2"/>
      <c r="E27" s="11" t="s">
        <v>190</v>
      </c>
      <c r="F27" s="62">
        <f ca="1">'Create scope, portfolio, group'!$H$31</f>
        <v>43852.564663194447</v>
      </c>
      <c r="G27" s="47" t="s">
        <v>261</v>
      </c>
      <c r="H27" s="2"/>
      <c r="I27" s="2"/>
      <c r="J27" s="2"/>
      <c r="K27" s="2"/>
      <c r="L27" s="2"/>
      <c r="M27" s="2"/>
    </row>
    <row r="28" spans="2:13" x14ac:dyDescent="0.25">
      <c r="B28" s="2"/>
      <c r="C28" s="2"/>
      <c r="D28" s="2"/>
      <c r="E28" s="11"/>
      <c r="F28" s="11"/>
      <c r="G28" s="47"/>
      <c r="H28" s="2"/>
      <c r="I28" s="2"/>
      <c r="J28" s="2"/>
      <c r="K28" s="2"/>
      <c r="L28" s="2"/>
      <c r="M28" s="2"/>
    </row>
    <row r="29" spans="2:13" x14ac:dyDescent="0.25">
      <c r="B29" s="2"/>
      <c r="C29" s="2"/>
      <c r="D29" s="2"/>
      <c r="E29" s="11" t="s">
        <v>3</v>
      </c>
      <c r="F29" s="47"/>
      <c r="G29" s="47"/>
      <c r="H29" s="2"/>
      <c r="I29" s="2"/>
      <c r="J29" s="2"/>
      <c r="K29" s="2"/>
      <c r="L29" s="2"/>
      <c r="M29" s="2"/>
    </row>
    <row r="30" spans="2:13" x14ac:dyDescent="0.25">
      <c r="B30" s="2"/>
      <c r="C30" s="2"/>
      <c r="D30" s="2"/>
      <c r="E30" s="9" t="s">
        <v>238</v>
      </c>
      <c r="F30" s="9" t="s">
        <v>239</v>
      </c>
      <c r="G30" s="9" t="s">
        <v>188</v>
      </c>
      <c r="H30" s="7" t="s">
        <v>191</v>
      </c>
      <c r="I30" s="6" t="s">
        <v>192</v>
      </c>
      <c r="J30" s="9" t="s">
        <v>193</v>
      </c>
      <c r="K30" s="9" t="s">
        <v>194</v>
      </c>
      <c r="L30" s="6" t="s">
        <v>195</v>
      </c>
      <c r="M30" s="6" t="s">
        <v>187</v>
      </c>
    </row>
    <row r="31" spans="2:13" x14ac:dyDescent="0.25">
      <c r="B31" s="2"/>
      <c r="C31" s="2"/>
      <c r="D31" s="11">
        <v>1</v>
      </c>
      <c r="E31" s="49" t="s">
        <v>199</v>
      </c>
      <c r="F31" s="49" t="s">
        <v>226</v>
      </c>
      <c r="G31" s="63">
        <v>1362038</v>
      </c>
      <c r="H31" s="28">
        <f>G31*K31</f>
        <v>3099998.4879999999</v>
      </c>
      <c r="I31" s="20" t="s">
        <v>69</v>
      </c>
      <c r="J31" s="28">
        <f>H31</f>
        <v>3099998.4879999999</v>
      </c>
      <c r="K31" s="29">
        <v>2.2759999999999998</v>
      </c>
      <c r="L31" s="30"/>
      <c r="M31" s="30"/>
    </row>
    <row r="32" spans="2:13" x14ac:dyDescent="0.25">
      <c r="B32" s="2"/>
      <c r="C32" s="2"/>
      <c r="D32" s="11">
        <v>2</v>
      </c>
      <c r="E32" s="49" t="s">
        <v>199</v>
      </c>
      <c r="F32" s="49" t="s">
        <v>344</v>
      </c>
      <c r="G32" s="63">
        <v>834553</v>
      </c>
      <c r="H32" s="28">
        <f>G32*K32</f>
        <v>4559997.5920000002</v>
      </c>
      <c r="I32" s="20" t="s">
        <v>69</v>
      </c>
      <c r="J32" s="28">
        <f>H32</f>
        <v>4559997.5920000002</v>
      </c>
      <c r="K32" s="29">
        <v>5.4640000000000004</v>
      </c>
      <c r="L32" s="30"/>
      <c r="M32" s="30"/>
    </row>
    <row r="33" spans="2:13" x14ac:dyDescent="0.25">
      <c r="B33" s="2"/>
      <c r="C33" s="2"/>
      <c r="D33" s="11">
        <v>3</v>
      </c>
      <c r="E33" s="49" t="s">
        <v>199</v>
      </c>
      <c r="F33" s="49" t="s">
        <v>349</v>
      </c>
      <c r="G33" s="63">
        <v>494343</v>
      </c>
      <c r="H33" s="28">
        <f>G33*K33</f>
        <v>7899601.1400000006</v>
      </c>
      <c r="I33" s="34" t="s">
        <v>69</v>
      </c>
      <c r="J33" s="28">
        <f>H33</f>
        <v>7899601.1400000006</v>
      </c>
      <c r="K33" s="29">
        <v>15.98</v>
      </c>
      <c r="L33" s="30"/>
      <c r="M33" s="30"/>
    </row>
    <row r="34" spans="2:13" x14ac:dyDescent="0.25">
      <c r="B34" s="2"/>
      <c r="C34" s="2"/>
      <c r="D34" s="11">
        <v>4</v>
      </c>
      <c r="E34" s="49" t="s">
        <v>199</v>
      </c>
      <c r="F34" s="49" t="s">
        <v>361</v>
      </c>
      <c r="G34" s="63">
        <v>77481</v>
      </c>
      <c r="H34" s="28">
        <f>G34*K34</f>
        <v>10891659.131999999</v>
      </c>
      <c r="I34" s="34" t="s">
        <v>69</v>
      </c>
      <c r="J34" s="28">
        <f>H34</f>
        <v>10891659.131999999</v>
      </c>
      <c r="K34" s="29">
        <v>140.572</v>
      </c>
      <c r="L34" s="30"/>
      <c r="M34" s="30"/>
    </row>
    <row r="35" spans="2:13" x14ac:dyDescent="0.25">
      <c r="B35" s="2"/>
      <c r="C35" s="2"/>
      <c r="D35" s="11">
        <v>5</v>
      </c>
      <c r="E35" s="49" t="s">
        <v>192</v>
      </c>
      <c r="F35" s="49" t="s">
        <v>69</v>
      </c>
      <c r="G35" s="63">
        <v>952000</v>
      </c>
      <c r="H35" s="28">
        <f>G35*K35</f>
        <v>952000</v>
      </c>
      <c r="I35" s="34" t="s">
        <v>69</v>
      </c>
      <c r="J35" s="28">
        <f>H35</f>
        <v>952000</v>
      </c>
      <c r="K35" s="29">
        <v>1</v>
      </c>
      <c r="L35" s="30"/>
      <c r="M35" s="30"/>
    </row>
    <row r="36" spans="2:13" x14ac:dyDescent="0.25">
      <c r="B36" s="2"/>
      <c r="C36" s="2"/>
      <c r="D36" s="11">
        <v>6</v>
      </c>
      <c r="E36" s="49"/>
      <c r="F36" s="49"/>
      <c r="G36" s="63"/>
      <c r="H36" s="28"/>
      <c r="I36" s="34"/>
      <c r="J36" s="28"/>
      <c r="K36" s="29"/>
      <c r="L36" s="30"/>
      <c r="M36" s="30"/>
    </row>
    <row r="37" spans="2:13" x14ac:dyDescent="0.25">
      <c r="B37" s="2"/>
      <c r="C37" s="2"/>
      <c r="D37" s="11">
        <v>7</v>
      </c>
      <c r="E37" s="49"/>
      <c r="F37" s="49"/>
      <c r="G37" s="63"/>
      <c r="H37" s="28"/>
      <c r="I37" s="34"/>
      <c r="J37" s="28"/>
      <c r="K37" s="29"/>
      <c r="L37" s="30"/>
      <c r="M37" s="30"/>
    </row>
    <row r="38" spans="2:13" x14ac:dyDescent="0.25">
      <c r="B38" s="2"/>
      <c r="C38" s="2"/>
      <c r="D38" s="11">
        <v>8</v>
      </c>
      <c r="E38" s="49"/>
      <c r="F38" s="49"/>
      <c r="G38" s="63"/>
      <c r="H38" s="28"/>
      <c r="I38" s="34"/>
      <c r="J38" s="28"/>
      <c r="K38" s="29"/>
      <c r="L38" s="30"/>
      <c r="M38" s="30"/>
    </row>
    <row r="39" spans="2:13" x14ac:dyDescent="0.25">
      <c r="B39" s="2"/>
      <c r="C39" s="2"/>
      <c r="D39" s="11">
        <v>9</v>
      </c>
      <c r="E39" s="49"/>
      <c r="F39" s="49"/>
      <c r="G39" s="63"/>
      <c r="H39" s="28"/>
      <c r="I39" s="34"/>
      <c r="J39" s="28"/>
      <c r="K39" s="29"/>
      <c r="L39" s="30"/>
      <c r="M39" s="30"/>
    </row>
    <row r="40" spans="2:13" x14ac:dyDescent="0.25">
      <c r="B40" s="2"/>
      <c r="C40" s="2"/>
      <c r="D40" s="11">
        <v>10</v>
      </c>
      <c r="E40" s="49"/>
      <c r="F40" s="49"/>
      <c r="G40" s="63"/>
      <c r="H40" s="28"/>
      <c r="I40" s="34"/>
      <c r="J40" s="28"/>
      <c r="K40" s="29"/>
      <c r="L40" s="30"/>
      <c r="M40" s="30"/>
    </row>
    <row r="41" spans="2:13" x14ac:dyDescent="0.25">
      <c r="B41" s="2"/>
      <c r="C41" s="2"/>
      <c r="D41" s="2"/>
      <c r="E41" s="47"/>
      <c r="F41" s="47"/>
      <c r="G41" s="47"/>
      <c r="H41" s="2"/>
      <c r="I41" s="2"/>
      <c r="J41" s="2"/>
      <c r="K41" s="2"/>
      <c r="L41" s="2"/>
      <c r="M41" s="2"/>
    </row>
    <row r="42" spans="2:13" x14ac:dyDescent="0.25">
      <c r="B42" s="2"/>
      <c r="C42" s="2"/>
      <c r="D42" s="2"/>
      <c r="E42" s="11" t="str">
        <f ca="1">_xll.flHoldingsAdjust(F23,F25,F27,E30:M40)</f>
        <v>Holdings set for portfolio code mandate-balanced</v>
      </c>
      <c r="F42" s="47"/>
      <c r="G42" s="47"/>
      <c r="H42" s="2"/>
      <c r="I42" s="2"/>
      <c r="J42" s="2"/>
      <c r="K42" s="2"/>
      <c r="L42" s="2"/>
      <c r="M42" s="2"/>
    </row>
    <row r="43" spans="2:13" x14ac:dyDescent="0.25">
      <c r="B43" s="2"/>
      <c r="C43" s="2"/>
      <c r="D43" s="2"/>
      <c r="E43" s="47"/>
      <c r="F43" s="47"/>
      <c r="G43" s="47"/>
      <c r="H43" s="2"/>
      <c r="I43" s="2"/>
      <c r="J43" s="2"/>
      <c r="K43" s="2"/>
      <c r="L43" s="2"/>
      <c r="M43" s="2"/>
    </row>
    <row r="44" spans="2:13" ht="4.5" customHeight="1" x14ac:dyDescent="0.25">
      <c r="B44" s="2"/>
      <c r="C44" s="2"/>
      <c r="D44" s="2"/>
      <c r="E44" s="18"/>
      <c r="F44" s="47"/>
      <c r="G44" s="47"/>
      <c r="H44" s="2"/>
      <c r="I44" s="2"/>
      <c r="J44" s="2"/>
      <c r="K44" s="2"/>
      <c r="L44" s="2"/>
      <c r="M44" s="2"/>
    </row>
    <row r="45" spans="2:13" ht="15.75" thickBot="1" x14ac:dyDescent="0.3">
      <c r="B45" s="2"/>
      <c r="C45" s="2"/>
      <c r="D45" s="2"/>
      <c r="E45" s="47"/>
      <c r="F45" s="47"/>
      <c r="G45" s="47"/>
      <c r="H45" s="2"/>
      <c r="I45" s="2"/>
      <c r="J45" s="2"/>
      <c r="K45" s="2"/>
      <c r="L45" s="2"/>
      <c r="M45" s="2"/>
    </row>
    <row r="46" spans="2:13" ht="15.75" thickBot="1" x14ac:dyDescent="0.3">
      <c r="B46" s="2"/>
      <c r="C46" s="2"/>
      <c r="D46" s="2"/>
      <c r="E46" s="11" t="s">
        <v>182</v>
      </c>
      <c r="F46" s="52" t="s">
        <v>314</v>
      </c>
      <c r="G46" s="47"/>
      <c r="H46" s="2"/>
      <c r="I46" s="2"/>
      <c r="J46" s="2"/>
      <c r="K46" s="2"/>
      <c r="L46" s="2"/>
      <c r="M46" s="2"/>
    </row>
    <row r="47" spans="2:13" ht="15.75" thickBot="1" x14ac:dyDescent="0.3">
      <c r="B47" s="2"/>
      <c r="C47" s="2"/>
      <c r="D47" s="2"/>
      <c r="E47" s="47"/>
      <c r="F47" s="47"/>
      <c r="G47" s="47"/>
      <c r="H47" s="2"/>
      <c r="I47" s="2"/>
      <c r="J47" s="2"/>
      <c r="K47" s="2"/>
      <c r="L47" s="2"/>
      <c r="M47" s="2"/>
    </row>
    <row r="48" spans="2:13" ht="15.75" thickBot="1" x14ac:dyDescent="0.3">
      <c r="B48" s="2"/>
      <c r="C48" s="2"/>
      <c r="D48" s="2"/>
      <c r="E48" s="11" t="s">
        <v>186</v>
      </c>
      <c r="F48" s="52" t="s">
        <v>318</v>
      </c>
      <c r="G48" s="47"/>
      <c r="H48" s="2"/>
      <c r="I48" s="2"/>
      <c r="J48" s="2"/>
      <c r="K48" s="2"/>
      <c r="L48" s="2"/>
      <c r="M48" s="2"/>
    </row>
    <row r="49" spans="2:13" x14ac:dyDescent="0.25">
      <c r="B49" s="2"/>
      <c r="C49" s="2"/>
      <c r="D49" s="2"/>
      <c r="E49" s="11"/>
      <c r="F49" s="11"/>
      <c r="G49" s="11"/>
      <c r="H49" s="2"/>
      <c r="I49" s="2"/>
      <c r="J49" s="2"/>
      <c r="K49" s="2"/>
      <c r="L49" s="2"/>
      <c r="M49" s="2"/>
    </row>
    <row r="50" spans="2:13" x14ac:dyDescent="0.25">
      <c r="B50" s="2"/>
      <c r="C50" s="2"/>
      <c r="D50" s="2"/>
      <c r="E50" s="11" t="s">
        <v>190</v>
      </c>
      <c r="F50" s="62">
        <f ca="1">'Create scope, portfolio, group'!$H$31</f>
        <v>43852.564663194447</v>
      </c>
      <c r="G50" s="47"/>
      <c r="H50" s="2"/>
      <c r="I50" s="2"/>
      <c r="J50" s="2"/>
      <c r="K50" s="2"/>
      <c r="L50" s="2"/>
      <c r="M50" s="2"/>
    </row>
    <row r="51" spans="2:13" x14ac:dyDescent="0.25">
      <c r="B51" s="2"/>
      <c r="C51" s="2"/>
      <c r="D51" s="2"/>
      <c r="E51" s="11"/>
      <c r="F51" s="11"/>
      <c r="G51" s="47"/>
      <c r="H51" s="2"/>
      <c r="I51" s="2"/>
      <c r="J51" s="2"/>
      <c r="K51" s="2"/>
      <c r="L51" s="2"/>
      <c r="M51" s="2"/>
    </row>
    <row r="52" spans="2:13" x14ac:dyDescent="0.25">
      <c r="B52" s="2"/>
      <c r="C52" s="2"/>
      <c r="D52" s="2"/>
      <c r="E52" s="11" t="s">
        <v>3</v>
      </c>
      <c r="F52" s="47"/>
      <c r="G52" s="47"/>
      <c r="H52" s="2"/>
      <c r="I52" s="2"/>
      <c r="J52" s="2"/>
      <c r="K52" s="2"/>
      <c r="L52" s="2"/>
      <c r="M52" s="2"/>
    </row>
    <row r="53" spans="2:13" x14ac:dyDescent="0.25">
      <c r="B53" s="2"/>
      <c r="C53" s="2"/>
      <c r="D53" s="2"/>
      <c r="E53" s="9" t="s">
        <v>238</v>
      </c>
      <c r="F53" s="9" t="s">
        <v>239</v>
      </c>
      <c r="G53" s="9" t="s">
        <v>188</v>
      </c>
      <c r="H53" s="7" t="s">
        <v>191</v>
      </c>
      <c r="I53" s="6" t="s">
        <v>192</v>
      </c>
      <c r="J53" s="9" t="s">
        <v>193</v>
      </c>
      <c r="K53" s="9" t="s">
        <v>194</v>
      </c>
      <c r="L53" s="6" t="s">
        <v>195</v>
      </c>
      <c r="M53" s="6" t="s">
        <v>187</v>
      </c>
    </row>
    <row r="54" spans="2:13" x14ac:dyDescent="0.25">
      <c r="B54" s="2"/>
      <c r="C54" s="2"/>
      <c r="D54" s="11">
        <v>1</v>
      </c>
      <c r="E54" s="49" t="s">
        <v>199</v>
      </c>
      <c r="F54" s="49" t="s">
        <v>225</v>
      </c>
      <c r="G54" s="63">
        <v>905141</v>
      </c>
      <c r="H54" s="28">
        <f>G54*K54</f>
        <v>2499999.4419999998</v>
      </c>
      <c r="I54" s="20" t="s">
        <v>69</v>
      </c>
      <c r="J54" s="28">
        <f>H54</f>
        <v>2499999.4419999998</v>
      </c>
      <c r="K54" s="29">
        <v>2.762</v>
      </c>
      <c r="L54" s="30"/>
      <c r="M54" s="30"/>
    </row>
    <row r="55" spans="2:13" x14ac:dyDescent="0.25">
      <c r="B55" s="2"/>
      <c r="C55" s="2"/>
      <c r="D55" s="11">
        <v>2</v>
      </c>
      <c r="E55" s="49" t="s">
        <v>199</v>
      </c>
      <c r="F55" s="49" t="s">
        <v>337</v>
      </c>
      <c r="G55" s="63">
        <v>1713922</v>
      </c>
      <c r="H55" s="28">
        <f>G55*K55</f>
        <v>8764997.1079999991</v>
      </c>
      <c r="I55" s="20" t="s">
        <v>69</v>
      </c>
      <c r="J55" s="28">
        <f>H55</f>
        <v>8764997.1079999991</v>
      </c>
      <c r="K55" s="29">
        <v>5.1139999999999999</v>
      </c>
      <c r="L55" s="30"/>
      <c r="M55" s="30"/>
    </row>
    <row r="56" spans="2:13" x14ac:dyDescent="0.25">
      <c r="B56" s="2"/>
      <c r="C56" s="2"/>
      <c r="D56" s="11">
        <v>3</v>
      </c>
      <c r="E56" s="49" t="s">
        <v>192</v>
      </c>
      <c r="F56" s="49" t="s">
        <v>69</v>
      </c>
      <c r="G56" s="63">
        <v>2200000</v>
      </c>
      <c r="H56" s="28">
        <f>G56*K56</f>
        <v>2200000</v>
      </c>
      <c r="I56" s="34" t="s">
        <v>69</v>
      </c>
      <c r="J56" s="28">
        <f>H56</f>
        <v>2200000</v>
      </c>
      <c r="K56" s="29">
        <v>1</v>
      </c>
      <c r="L56" s="30"/>
      <c r="M56" s="30"/>
    </row>
    <row r="57" spans="2:13" x14ac:dyDescent="0.25">
      <c r="B57" s="2"/>
      <c r="C57" s="2"/>
      <c r="D57" s="11">
        <v>4</v>
      </c>
      <c r="E57" s="49"/>
      <c r="F57" s="49"/>
      <c r="G57" s="63"/>
      <c r="H57" s="28"/>
      <c r="I57" s="34"/>
      <c r="J57" s="28"/>
      <c r="K57" s="29"/>
      <c r="L57" s="30"/>
      <c r="M57" s="30"/>
    </row>
    <row r="58" spans="2:13" x14ac:dyDescent="0.25">
      <c r="B58" s="2"/>
      <c r="C58" s="2"/>
      <c r="D58" s="11">
        <v>5</v>
      </c>
      <c r="E58" s="49"/>
      <c r="F58" s="49"/>
      <c r="G58" s="63"/>
      <c r="H58" s="28"/>
      <c r="I58" s="34"/>
      <c r="J58" s="28"/>
      <c r="K58" s="29"/>
      <c r="L58" s="30"/>
      <c r="M58" s="30"/>
    </row>
    <row r="59" spans="2:13" x14ac:dyDescent="0.25">
      <c r="B59" s="2"/>
      <c r="C59" s="2"/>
      <c r="D59" s="11">
        <v>6</v>
      </c>
      <c r="E59" s="49"/>
      <c r="F59" s="49"/>
      <c r="G59" s="63"/>
      <c r="H59" s="28"/>
      <c r="I59" s="34"/>
      <c r="J59" s="28"/>
      <c r="K59" s="29"/>
      <c r="L59" s="30"/>
      <c r="M59" s="30"/>
    </row>
    <row r="60" spans="2:13" x14ac:dyDescent="0.25">
      <c r="B60" s="2"/>
      <c r="C60" s="2"/>
      <c r="D60" s="11">
        <v>7</v>
      </c>
      <c r="E60" s="49"/>
      <c r="F60" s="49"/>
      <c r="G60" s="63"/>
      <c r="H60" s="28"/>
      <c r="I60" s="34"/>
      <c r="J60" s="28"/>
      <c r="K60" s="29"/>
      <c r="L60" s="30"/>
      <c r="M60" s="30"/>
    </row>
    <row r="61" spans="2:13" x14ac:dyDescent="0.25">
      <c r="B61" s="2"/>
      <c r="C61" s="2"/>
      <c r="D61" s="11">
        <v>8</v>
      </c>
      <c r="E61" s="49"/>
      <c r="F61" s="49"/>
      <c r="G61" s="63"/>
      <c r="H61" s="28"/>
      <c r="I61" s="34"/>
      <c r="J61" s="28"/>
      <c r="K61" s="29"/>
      <c r="L61" s="30"/>
      <c r="M61" s="30"/>
    </row>
    <row r="62" spans="2:13" x14ac:dyDescent="0.25">
      <c r="B62" s="2"/>
      <c r="C62" s="2"/>
      <c r="D62" s="11">
        <v>9</v>
      </c>
      <c r="E62" s="49"/>
      <c r="F62" s="49"/>
      <c r="G62" s="63"/>
      <c r="H62" s="28"/>
      <c r="I62" s="34"/>
      <c r="J62" s="28"/>
      <c r="K62" s="29"/>
      <c r="L62" s="30"/>
      <c r="M62" s="30"/>
    </row>
    <row r="63" spans="2:13" x14ac:dyDescent="0.25">
      <c r="B63" s="2"/>
      <c r="C63" s="2"/>
      <c r="D63" s="11">
        <v>10</v>
      </c>
      <c r="E63" s="49"/>
      <c r="F63" s="49"/>
      <c r="G63" s="63"/>
      <c r="H63" s="28"/>
      <c r="I63" s="34"/>
      <c r="J63" s="28"/>
      <c r="K63" s="29"/>
      <c r="L63" s="30"/>
      <c r="M63" s="30"/>
    </row>
    <row r="64" spans="2:13" x14ac:dyDescent="0.25">
      <c r="B64" s="2"/>
      <c r="C64" s="2"/>
      <c r="D64" s="2"/>
      <c r="E64" s="47"/>
      <c r="F64" s="47"/>
      <c r="G64" s="47"/>
      <c r="H64" s="2"/>
      <c r="I64" s="2"/>
      <c r="J64" s="2"/>
      <c r="K64" s="2"/>
      <c r="L64" s="2"/>
      <c r="M64" s="2"/>
    </row>
    <row r="65" spans="2:13" x14ac:dyDescent="0.25">
      <c r="B65" s="2"/>
      <c r="C65" s="2"/>
      <c r="D65" s="2"/>
      <c r="E65" s="11" t="str">
        <f ca="1">_xll.flHoldingsAdjust(F46,F48,F50,E53:M63)</f>
        <v>Holdings set for portfolio code mandate-energy</v>
      </c>
      <c r="F65" s="47"/>
      <c r="G65" s="47"/>
      <c r="H65" s="2"/>
      <c r="I65" s="2"/>
      <c r="J65" s="2"/>
      <c r="K65" s="2"/>
      <c r="L65" s="2"/>
      <c r="M65" s="2"/>
    </row>
    <row r="66" spans="2:13" x14ac:dyDescent="0.25">
      <c r="B66" s="2"/>
      <c r="C66" s="2"/>
      <c r="D66" s="2"/>
      <c r="E66" s="47"/>
      <c r="F66" s="47"/>
      <c r="G66" s="47"/>
      <c r="H66" s="2"/>
      <c r="I66" s="2"/>
      <c r="J66" s="2"/>
      <c r="K66" s="2"/>
      <c r="L66" s="2"/>
      <c r="M66" s="2"/>
    </row>
    <row r="67" spans="2:13" x14ac:dyDescent="0.25">
      <c r="B67" s="2"/>
      <c r="C67" s="2"/>
      <c r="D67" s="2"/>
      <c r="E67" s="18"/>
      <c r="F67" s="47"/>
      <c r="G67" s="47"/>
      <c r="H67" s="2"/>
      <c r="I67" s="2"/>
      <c r="J67" s="2"/>
      <c r="K67" s="2"/>
      <c r="L67" s="2"/>
      <c r="M67" s="2"/>
    </row>
    <row r="68" spans="2:13" ht="15.75" thickBot="1" x14ac:dyDescent="0.3">
      <c r="B68" s="2"/>
      <c r="C68" s="2"/>
      <c r="D68" s="2"/>
      <c r="E68" s="47"/>
      <c r="F68" s="47"/>
      <c r="G68" s="47"/>
      <c r="H68" s="2"/>
      <c r="I68" s="2"/>
      <c r="J68" s="2"/>
      <c r="K68" s="2"/>
      <c r="L68" s="2"/>
      <c r="M68" s="2"/>
    </row>
    <row r="69" spans="2:13" ht="15.75" thickBot="1" x14ac:dyDescent="0.3">
      <c r="B69" s="2"/>
      <c r="C69" s="2"/>
      <c r="D69" s="2"/>
      <c r="E69" s="11" t="s">
        <v>182</v>
      </c>
      <c r="F69" s="52" t="s">
        <v>314</v>
      </c>
      <c r="G69" s="47"/>
      <c r="H69" s="2"/>
      <c r="I69" s="2"/>
      <c r="J69" s="2"/>
      <c r="K69" s="2"/>
      <c r="L69" s="2"/>
      <c r="M69" s="2"/>
    </row>
    <row r="70" spans="2:13" ht="15.75" thickBot="1" x14ac:dyDescent="0.3">
      <c r="B70" s="2"/>
      <c r="C70" s="2"/>
      <c r="D70" s="2"/>
      <c r="E70" s="47"/>
      <c r="F70" s="47"/>
      <c r="G70" s="47"/>
      <c r="H70" s="2"/>
      <c r="I70" s="2"/>
      <c r="J70" s="2"/>
      <c r="K70" s="2"/>
      <c r="L70" s="2"/>
      <c r="M70" s="2"/>
    </row>
    <row r="71" spans="2:13" ht="15.75" thickBot="1" x14ac:dyDescent="0.3">
      <c r="B71" s="2"/>
      <c r="C71" s="2"/>
      <c r="D71" s="2"/>
      <c r="E71" s="11" t="s">
        <v>186</v>
      </c>
      <c r="F71" s="52" t="s">
        <v>319</v>
      </c>
      <c r="G71" s="47"/>
      <c r="H71" s="2"/>
      <c r="I71" s="2"/>
      <c r="J71" s="2"/>
      <c r="K71" s="2"/>
      <c r="L71" s="2"/>
      <c r="M71" s="2"/>
    </row>
    <row r="72" spans="2:13" x14ac:dyDescent="0.25">
      <c r="B72" s="2"/>
      <c r="C72" s="2"/>
      <c r="D72" s="2"/>
      <c r="E72" s="11"/>
      <c r="F72" s="11"/>
      <c r="G72" s="11"/>
      <c r="H72" s="2"/>
      <c r="I72" s="2"/>
      <c r="J72" s="2"/>
      <c r="K72" s="2"/>
      <c r="L72" s="2"/>
      <c r="M72" s="2"/>
    </row>
    <row r="73" spans="2:13" x14ac:dyDescent="0.25">
      <c r="B73" s="2"/>
      <c r="C73" s="2"/>
      <c r="D73" s="2"/>
      <c r="E73" s="11" t="s">
        <v>190</v>
      </c>
      <c r="F73" s="62">
        <f ca="1">'Create scope, portfolio, group'!$H$31</f>
        <v>43852.564663194447</v>
      </c>
      <c r="G73" s="47"/>
      <c r="H73" s="2"/>
      <c r="I73" s="2"/>
      <c r="J73" s="2"/>
      <c r="K73" s="2"/>
      <c r="L73" s="2"/>
      <c r="M73" s="2"/>
    </row>
    <row r="74" spans="2:13" x14ac:dyDescent="0.25">
      <c r="B74" s="2"/>
      <c r="C74" s="2"/>
      <c r="D74" s="2"/>
      <c r="E74" s="11"/>
      <c r="F74" s="11"/>
      <c r="G74" s="47"/>
      <c r="H74" s="2"/>
      <c r="I74" s="2"/>
      <c r="J74" s="2"/>
      <c r="K74" s="2"/>
      <c r="L74" s="2"/>
      <c r="M74" s="2"/>
    </row>
    <row r="75" spans="2:13" x14ac:dyDescent="0.25">
      <c r="B75" s="2"/>
      <c r="C75" s="2"/>
      <c r="D75" s="2"/>
      <c r="E75" s="11" t="s">
        <v>3</v>
      </c>
      <c r="F75" s="47"/>
      <c r="G75" s="47"/>
      <c r="H75" s="2"/>
      <c r="I75" s="2"/>
      <c r="J75" s="2"/>
      <c r="K75" s="2"/>
      <c r="L75" s="2"/>
      <c r="M75" s="2"/>
    </row>
    <row r="76" spans="2:13" x14ac:dyDescent="0.25">
      <c r="B76" s="2"/>
      <c r="C76" s="2"/>
      <c r="D76" s="2"/>
      <c r="E76" s="9" t="s">
        <v>238</v>
      </c>
      <c r="F76" s="9" t="s">
        <v>239</v>
      </c>
      <c r="G76" s="9" t="s">
        <v>188</v>
      </c>
      <c r="H76" s="7" t="s">
        <v>191</v>
      </c>
      <c r="I76" s="6" t="s">
        <v>192</v>
      </c>
      <c r="J76" s="9" t="s">
        <v>193</v>
      </c>
      <c r="K76" s="9" t="s">
        <v>194</v>
      </c>
      <c r="L76" s="6" t="s">
        <v>195</v>
      </c>
      <c r="M76" s="6" t="s">
        <v>187</v>
      </c>
    </row>
    <row r="77" spans="2:13" x14ac:dyDescent="0.25">
      <c r="B77" s="2"/>
      <c r="C77" s="2"/>
      <c r="D77" s="11">
        <v>1</v>
      </c>
      <c r="E77" s="49" t="s">
        <v>199</v>
      </c>
      <c r="F77" s="49" t="s">
        <v>357</v>
      </c>
      <c r="G77" s="63">
        <v>266169</v>
      </c>
      <c r="H77" s="28">
        <f t="shared" ref="H77:H82" si="0">G77*K77</f>
        <v>35781897.177000001</v>
      </c>
      <c r="I77" s="20" t="s">
        <v>69</v>
      </c>
      <c r="J77" s="28">
        <f t="shared" ref="J77:J82" si="1">H77</f>
        <v>35781897.177000001</v>
      </c>
      <c r="K77" s="29">
        <v>134.43299999999999</v>
      </c>
      <c r="L77" s="30"/>
      <c r="M77" s="30"/>
    </row>
    <row r="78" spans="2:13" x14ac:dyDescent="0.25">
      <c r="B78" s="2"/>
      <c r="C78" s="2"/>
      <c r="D78" s="11">
        <v>2</v>
      </c>
      <c r="E78" s="49" t="s">
        <v>199</v>
      </c>
      <c r="F78" s="49" t="s">
        <v>355</v>
      </c>
      <c r="G78" s="63">
        <v>405589</v>
      </c>
      <c r="H78" s="28">
        <f t="shared" si="0"/>
        <v>43250794.193000004</v>
      </c>
      <c r="I78" s="20" t="s">
        <v>69</v>
      </c>
      <c r="J78" s="28">
        <f t="shared" si="1"/>
        <v>43250794.193000004</v>
      </c>
      <c r="K78" s="29">
        <v>106.637</v>
      </c>
      <c r="L78" s="30"/>
      <c r="M78" s="30"/>
    </row>
    <row r="79" spans="2:13" x14ac:dyDescent="0.25">
      <c r="B79" s="2"/>
      <c r="C79" s="2"/>
      <c r="D79" s="11">
        <v>3</v>
      </c>
      <c r="E79" s="49" t="s">
        <v>199</v>
      </c>
      <c r="F79" s="49" t="s">
        <v>359</v>
      </c>
      <c r="G79" s="63">
        <v>174800</v>
      </c>
      <c r="H79" s="28">
        <f t="shared" si="0"/>
        <v>18900424.800000001</v>
      </c>
      <c r="I79" s="34" t="s">
        <v>69</v>
      </c>
      <c r="J79" s="28">
        <f t="shared" si="1"/>
        <v>18900424.800000001</v>
      </c>
      <c r="K79" s="29">
        <v>108.126</v>
      </c>
      <c r="L79" s="30"/>
      <c r="M79" s="30"/>
    </row>
    <row r="80" spans="2:13" x14ac:dyDescent="0.25">
      <c r="B80" s="2"/>
      <c r="C80" s="2"/>
      <c r="D80" s="11">
        <v>4</v>
      </c>
      <c r="E80" s="49" t="s">
        <v>199</v>
      </c>
      <c r="F80" s="49" t="s">
        <v>228</v>
      </c>
      <c r="G80" s="63">
        <v>357507</v>
      </c>
      <c r="H80" s="28">
        <f t="shared" si="0"/>
        <v>34999935.300000004</v>
      </c>
      <c r="I80" s="34" t="s">
        <v>8</v>
      </c>
      <c r="J80" s="28">
        <f t="shared" si="1"/>
        <v>34999935.300000004</v>
      </c>
      <c r="K80" s="29">
        <v>97.9</v>
      </c>
      <c r="L80" s="30"/>
      <c r="M80" s="30"/>
    </row>
    <row r="81" spans="2:13" x14ac:dyDescent="0.25">
      <c r="B81" s="2"/>
      <c r="C81" s="2"/>
      <c r="D81" s="11">
        <v>5</v>
      </c>
      <c r="E81" s="49" t="s">
        <v>192</v>
      </c>
      <c r="F81" s="49" t="s">
        <v>69</v>
      </c>
      <c r="G81" s="63">
        <v>3450000</v>
      </c>
      <c r="H81" s="28">
        <f t="shared" si="0"/>
        <v>3450000</v>
      </c>
      <c r="I81" s="34" t="s">
        <v>69</v>
      </c>
      <c r="J81" s="28">
        <f t="shared" si="1"/>
        <v>3450000</v>
      </c>
      <c r="K81" s="29">
        <v>1</v>
      </c>
      <c r="L81" s="30"/>
      <c r="M81" s="30"/>
    </row>
    <row r="82" spans="2:13" x14ac:dyDescent="0.25">
      <c r="B82" s="2"/>
      <c r="C82" s="2"/>
      <c r="D82" s="11">
        <v>6</v>
      </c>
      <c r="E82" s="49" t="s">
        <v>192</v>
      </c>
      <c r="F82" s="49" t="s">
        <v>8</v>
      </c>
      <c r="G82" s="63">
        <v>1200000</v>
      </c>
      <c r="H82" s="28">
        <f t="shared" si="0"/>
        <v>1200000</v>
      </c>
      <c r="I82" s="34" t="s">
        <v>8</v>
      </c>
      <c r="J82" s="28">
        <f t="shared" si="1"/>
        <v>1200000</v>
      </c>
      <c r="K82" s="29">
        <v>1</v>
      </c>
      <c r="L82" s="30"/>
      <c r="M82" s="30"/>
    </row>
    <row r="83" spans="2:13" x14ac:dyDescent="0.25">
      <c r="B83" s="2"/>
      <c r="C83" s="2"/>
      <c r="D83" s="11">
        <v>7</v>
      </c>
      <c r="E83" s="49"/>
      <c r="F83" s="49"/>
      <c r="G83" s="63"/>
      <c r="H83" s="28"/>
      <c r="I83" s="34"/>
      <c r="J83" s="28"/>
      <c r="K83" s="29"/>
      <c r="L83" s="30"/>
      <c r="M83" s="30"/>
    </row>
    <row r="84" spans="2:13" x14ac:dyDescent="0.25">
      <c r="B84" s="2"/>
      <c r="C84" s="2"/>
      <c r="D84" s="11">
        <v>8</v>
      </c>
      <c r="E84" s="49"/>
      <c r="F84" s="49"/>
      <c r="G84" s="63"/>
      <c r="H84" s="28"/>
      <c r="I84" s="34"/>
      <c r="J84" s="28"/>
      <c r="K84" s="29"/>
      <c r="L84" s="30"/>
      <c r="M84" s="30"/>
    </row>
    <row r="85" spans="2:13" x14ac:dyDescent="0.25">
      <c r="B85" s="2"/>
      <c r="C85" s="2"/>
      <c r="D85" s="11">
        <v>9</v>
      </c>
      <c r="E85" s="49"/>
      <c r="F85" s="49"/>
      <c r="G85" s="63"/>
      <c r="H85" s="28"/>
      <c r="I85" s="34"/>
      <c r="J85" s="28"/>
      <c r="K85" s="29"/>
      <c r="L85" s="30"/>
      <c r="M85" s="30"/>
    </row>
    <row r="86" spans="2:13" x14ac:dyDescent="0.25">
      <c r="B86" s="2"/>
      <c r="C86" s="2"/>
      <c r="D86" s="11">
        <v>10</v>
      </c>
      <c r="E86" s="49"/>
      <c r="F86" s="49"/>
      <c r="G86" s="63"/>
      <c r="H86" s="28"/>
      <c r="I86" s="34"/>
      <c r="J86" s="28"/>
      <c r="K86" s="29"/>
      <c r="L86" s="30"/>
      <c r="M86" s="30"/>
    </row>
    <row r="87" spans="2:13" x14ac:dyDescent="0.25">
      <c r="B87" s="2"/>
      <c r="C87" s="2"/>
      <c r="D87" s="2"/>
      <c r="E87" s="47"/>
      <c r="F87" s="47"/>
      <c r="G87" s="47"/>
      <c r="H87" s="2"/>
      <c r="I87" s="2"/>
      <c r="J87" s="2"/>
      <c r="K87" s="2"/>
      <c r="L87" s="2"/>
      <c r="M87" s="2"/>
    </row>
    <row r="88" spans="2:13" x14ac:dyDescent="0.25">
      <c r="B88" s="2"/>
      <c r="C88" s="2"/>
      <c r="D88" s="2"/>
      <c r="E88" s="11" t="str">
        <f ca="1">_xll.flHoldingsAdjust(F69,F71,F73,E76:M86)</f>
        <v>Holdings set for portfolio code mandate-fixedincome</v>
      </c>
      <c r="F88" s="47"/>
      <c r="G88" s="47"/>
      <c r="H88" s="2"/>
      <c r="I88" s="2"/>
      <c r="J88" s="2"/>
      <c r="K88" s="2"/>
      <c r="L88" s="2"/>
      <c r="M88" s="2"/>
    </row>
    <row r="89" spans="2:13" x14ac:dyDescent="0.25">
      <c r="B89" s="2"/>
      <c r="C89" s="2"/>
      <c r="D89" s="2"/>
      <c r="E89" s="47"/>
      <c r="F89" s="47"/>
      <c r="G89" s="47"/>
      <c r="H89" s="2"/>
      <c r="I89" s="2"/>
      <c r="J89" s="2"/>
      <c r="K89" s="2"/>
      <c r="L89" s="2"/>
      <c r="M89" s="2"/>
    </row>
    <row r="90" spans="2:13" ht="15.75" thickBot="1" x14ac:dyDescent="0.3">
      <c r="B90" s="2"/>
      <c r="C90" s="2"/>
      <c r="D90" s="2"/>
      <c r="E90" s="47"/>
      <c r="F90" s="47"/>
      <c r="G90" s="47"/>
      <c r="H90" s="2"/>
      <c r="I90" s="2"/>
      <c r="J90" s="2"/>
      <c r="K90" s="2"/>
      <c r="L90" s="2"/>
      <c r="M90" s="2"/>
    </row>
    <row r="91" spans="2:13" ht="15.75" thickBot="1" x14ac:dyDescent="0.3">
      <c r="B91" s="2"/>
      <c r="C91" s="2"/>
      <c r="D91" s="2"/>
      <c r="E91" s="11" t="s">
        <v>182</v>
      </c>
      <c r="F91" s="52" t="s">
        <v>314</v>
      </c>
      <c r="G91" s="47"/>
      <c r="H91" s="2"/>
      <c r="I91" s="2"/>
      <c r="J91" s="2"/>
      <c r="K91" s="2"/>
      <c r="L91" s="2"/>
      <c r="M91" s="2"/>
    </row>
    <row r="92" spans="2:13" ht="15.75" thickBot="1" x14ac:dyDescent="0.3">
      <c r="B92" s="2"/>
      <c r="C92" s="2"/>
      <c r="D92" s="2"/>
      <c r="E92" s="47"/>
      <c r="F92" s="47"/>
      <c r="G92" s="47"/>
      <c r="H92" s="2"/>
      <c r="I92" s="2"/>
      <c r="J92" s="2"/>
      <c r="K92" s="2"/>
      <c r="L92" s="2"/>
      <c r="M92" s="2"/>
    </row>
    <row r="93" spans="2:13" ht="15.75" thickBot="1" x14ac:dyDescent="0.3">
      <c r="B93" s="2"/>
      <c r="C93" s="2"/>
      <c r="D93" s="2"/>
      <c r="E93" s="11" t="s">
        <v>186</v>
      </c>
      <c r="F93" s="52" t="s">
        <v>320</v>
      </c>
      <c r="G93" s="47"/>
      <c r="H93" s="2"/>
      <c r="I93" s="2"/>
      <c r="J93" s="2"/>
      <c r="K93" s="2"/>
      <c r="L93" s="2"/>
      <c r="M93" s="2"/>
    </row>
    <row r="94" spans="2:13" x14ac:dyDescent="0.25">
      <c r="B94" s="2"/>
      <c r="C94" s="2"/>
      <c r="D94" s="2"/>
      <c r="E94" s="11"/>
      <c r="F94" s="11"/>
      <c r="G94" s="11"/>
      <c r="H94" s="2"/>
      <c r="I94" s="2"/>
      <c r="J94" s="2"/>
      <c r="K94" s="2"/>
      <c r="L94" s="2"/>
      <c r="M94" s="2"/>
    </row>
    <row r="95" spans="2:13" x14ac:dyDescent="0.25">
      <c r="B95" s="2"/>
      <c r="C95" s="2"/>
      <c r="D95" s="2"/>
      <c r="E95" s="11" t="s">
        <v>190</v>
      </c>
      <c r="F95" s="62">
        <f ca="1">'Create scope, portfolio, group'!$H$31</f>
        <v>43852.564663194447</v>
      </c>
      <c r="G95" s="47"/>
      <c r="H95" s="2"/>
      <c r="I95" s="2"/>
      <c r="J95" s="2"/>
      <c r="K95" s="2"/>
      <c r="L95" s="2"/>
      <c r="M95" s="2"/>
    </row>
    <row r="96" spans="2:13" x14ac:dyDescent="0.25">
      <c r="B96" s="2"/>
      <c r="C96" s="2"/>
      <c r="D96" s="2"/>
      <c r="E96" s="11"/>
      <c r="F96" s="11"/>
      <c r="G96" s="47"/>
      <c r="H96" s="2"/>
      <c r="I96" s="2"/>
      <c r="J96" s="2"/>
      <c r="K96" s="2"/>
      <c r="L96" s="2"/>
      <c r="M96" s="2"/>
    </row>
    <row r="97" spans="2:13" x14ac:dyDescent="0.25">
      <c r="B97" s="2"/>
      <c r="C97" s="2"/>
      <c r="D97" s="2"/>
      <c r="E97" s="11" t="s">
        <v>3</v>
      </c>
      <c r="F97" s="47"/>
      <c r="G97" s="47"/>
      <c r="H97" s="2"/>
      <c r="I97" s="2"/>
      <c r="J97" s="2"/>
      <c r="K97" s="2"/>
      <c r="L97" s="2"/>
      <c r="M97" s="2"/>
    </row>
    <row r="98" spans="2:13" x14ac:dyDescent="0.25">
      <c r="B98" s="2"/>
      <c r="C98" s="2"/>
      <c r="D98" s="2"/>
      <c r="E98" s="9" t="s">
        <v>238</v>
      </c>
      <c r="F98" s="9" t="s">
        <v>239</v>
      </c>
      <c r="G98" s="9" t="s">
        <v>188</v>
      </c>
      <c r="H98" s="7" t="s">
        <v>191</v>
      </c>
      <c r="I98" s="6" t="s">
        <v>192</v>
      </c>
      <c r="J98" s="9" t="s">
        <v>193</v>
      </c>
      <c r="K98" s="9" t="s">
        <v>194</v>
      </c>
      <c r="L98" s="6" t="s">
        <v>195</v>
      </c>
      <c r="M98" s="6" t="s">
        <v>187</v>
      </c>
    </row>
    <row r="99" spans="2:13" x14ac:dyDescent="0.25">
      <c r="B99" s="2"/>
      <c r="C99" s="2"/>
      <c r="D99" s="11">
        <v>1</v>
      </c>
      <c r="E99" s="49" t="s">
        <v>199</v>
      </c>
      <c r="F99" s="49" t="s">
        <v>228</v>
      </c>
      <c r="G99" s="63">
        <v>357507</v>
      </c>
      <c r="H99" s="28">
        <f>G99*K99</f>
        <v>34999935.300000004</v>
      </c>
      <c r="I99" s="20" t="s">
        <v>8</v>
      </c>
      <c r="J99" s="28">
        <f>H99</f>
        <v>34999935.300000004</v>
      </c>
      <c r="K99" s="29">
        <v>97.9</v>
      </c>
      <c r="L99" s="30"/>
      <c r="M99" s="30"/>
    </row>
    <row r="100" spans="2:13" x14ac:dyDescent="0.25">
      <c r="B100" s="2"/>
      <c r="C100" s="2"/>
      <c r="D100" s="11">
        <v>2</v>
      </c>
      <c r="E100" s="49" t="s">
        <v>199</v>
      </c>
      <c r="F100" s="49" t="s">
        <v>224</v>
      </c>
      <c r="G100" s="63">
        <v>504481</v>
      </c>
      <c r="H100" s="28">
        <f>G100*K100</f>
        <v>85000003.689999998</v>
      </c>
      <c r="I100" s="20" t="s">
        <v>8</v>
      </c>
      <c r="J100" s="28">
        <f>H100</f>
        <v>85000003.689999998</v>
      </c>
      <c r="K100" s="29">
        <v>168.49</v>
      </c>
      <c r="L100" s="30"/>
      <c r="M100" s="30"/>
    </row>
    <row r="101" spans="2:13" x14ac:dyDescent="0.25">
      <c r="B101" s="2"/>
      <c r="C101" s="2"/>
      <c r="D101" s="11">
        <v>3</v>
      </c>
      <c r="E101" s="49" t="s">
        <v>199</v>
      </c>
      <c r="F101" s="49" t="s">
        <v>222</v>
      </c>
      <c r="G101" s="63">
        <v>38671</v>
      </c>
      <c r="H101" s="28">
        <f>G101*K101</f>
        <v>63000086.230000004</v>
      </c>
      <c r="I101" s="34" t="s">
        <v>8</v>
      </c>
      <c r="J101" s="28">
        <f>H101</f>
        <v>63000086.230000004</v>
      </c>
      <c r="K101" s="29">
        <v>1629.13</v>
      </c>
      <c r="L101" s="30"/>
      <c r="M101" s="30"/>
    </row>
    <row r="102" spans="2:13" x14ac:dyDescent="0.25">
      <c r="B102" s="2"/>
      <c r="C102" s="2"/>
      <c r="D102" s="11">
        <v>4</v>
      </c>
      <c r="E102" s="49" t="s">
        <v>192</v>
      </c>
      <c r="F102" s="49" t="s">
        <v>8</v>
      </c>
      <c r="G102" s="63">
        <v>1400000</v>
      </c>
      <c r="H102" s="28">
        <f>G102*K102</f>
        <v>1400000</v>
      </c>
      <c r="I102" s="34" t="s">
        <v>8</v>
      </c>
      <c r="J102" s="28">
        <f>H102</f>
        <v>1400000</v>
      </c>
      <c r="K102" s="29">
        <v>1</v>
      </c>
      <c r="L102" s="30"/>
      <c r="M102" s="30"/>
    </row>
    <row r="103" spans="2:13" x14ac:dyDescent="0.25">
      <c r="B103" s="2"/>
      <c r="C103" s="2"/>
      <c r="D103" s="11">
        <v>5</v>
      </c>
      <c r="E103" s="49"/>
      <c r="F103" s="49"/>
      <c r="G103" s="63"/>
      <c r="H103" s="28"/>
      <c r="I103" s="34"/>
      <c r="J103" s="28"/>
      <c r="K103" s="29"/>
      <c r="L103" s="30"/>
      <c r="M103" s="30"/>
    </row>
    <row r="104" spans="2:13" x14ac:dyDescent="0.25">
      <c r="B104" s="2"/>
      <c r="C104" s="2"/>
      <c r="D104" s="11">
        <v>6</v>
      </c>
      <c r="E104" s="49"/>
      <c r="F104" s="49"/>
      <c r="G104" s="63"/>
      <c r="H104" s="28"/>
      <c r="I104" s="34"/>
      <c r="J104" s="28"/>
      <c r="K104" s="29"/>
      <c r="L104" s="30"/>
      <c r="M104" s="30"/>
    </row>
    <row r="105" spans="2:13" x14ac:dyDescent="0.25">
      <c r="B105" s="2"/>
      <c r="C105" s="2"/>
      <c r="D105" s="11">
        <v>7</v>
      </c>
      <c r="E105" s="49"/>
      <c r="F105" s="49"/>
      <c r="G105" s="63"/>
      <c r="H105" s="28"/>
      <c r="I105" s="34"/>
      <c r="J105" s="28"/>
      <c r="K105" s="29"/>
      <c r="L105" s="30"/>
      <c r="M105" s="30"/>
    </row>
    <row r="106" spans="2:13" x14ac:dyDescent="0.25">
      <c r="B106" s="2"/>
      <c r="C106" s="2"/>
      <c r="D106" s="11">
        <v>8</v>
      </c>
      <c r="E106" s="49"/>
      <c r="F106" s="49"/>
      <c r="G106" s="63"/>
      <c r="H106" s="28"/>
      <c r="I106" s="34"/>
      <c r="J106" s="28"/>
      <c r="K106" s="29"/>
      <c r="L106" s="30"/>
      <c r="M106" s="30"/>
    </row>
    <row r="107" spans="2:13" x14ac:dyDescent="0.25">
      <c r="B107" s="2"/>
      <c r="C107" s="2"/>
      <c r="D107" s="11">
        <v>9</v>
      </c>
      <c r="E107" s="49"/>
      <c r="F107" s="49"/>
      <c r="G107" s="63"/>
      <c r="H107" s="28"/>
      <c r="I107" s="34"/>
      <c r="J107" s="28"/>
      <c r="K107" s="29"/>
      <c r="L107" s="30"/>
      <c r="M107" s="30"/>
    </row>
    <row r="108" spans="2:13" x14ac:dyDescent="0.25">
      <c r="B108" s="2"/>
      <c r="C108" s="2"/>
      <c r="D108" s="11">
        <v>10</v>
      </c>
      <c r="E108" s="49"/>
      <c r="F108" s="49"/>
      <c r="G108" s="63"/>
      <c r="H108" s="28"/>
      <c r="I108" s="34"/>
      <c r="J108" s="28"/>
      <c r="K108" s="29"/>
      <c r="L108" s="30"/>
      <c r="M108" s="30"/>
    </row>
    <row r="109" spans="2:13" x14ac:dyDescent="0.25">
      <c r="B109" s="2"/>
      <c r="C109" s="2"/>
      <c r="D109" s="2"/>
      <c r="E109" s="47"/>
      <c r="F109" s="47"/>
      <c r="G109" s="47"/>
      <c r="H109" s="2"/>
      <c r="I109" s="2"/>
      <c r="J109" s="2"/>
      <c r="K109" s="2"/>
      <c r="L109" s="2"/>
      <c r="M109" s="2"/>
    </row>
    <row r="110" spans="2:13" x14ac:dyDescent="0.25">
      <c r="B110" s="2"/>
      <c r="C110" s="2"/>
      <c r="D110" s="2"/>
      <c r="E110" s="11" t="str">
        <f ca="1">_xll.flHoldingsAdjust(F91,F93,F95,E98:M108)</f>
        <v>Holdings set for portfolio code mandate-international</v>
      </c>
      <c r="F110" s="47"/>
      <c r="G110" s="47"/>
      <c r="H110" s="2"/>
      <c r="I110" s="2"/>
      <c r="J110" s="2"/>
      <c r="K110" s="2"/>
      <c r="L110" s="2"/>
      <c r="M110" s="2"/>
    </row>
    <row r="111" spans="2:13" x14ac:dyDescent="0.25">
      <c r="B111" s="2"/>
      <c r="C111" s="2"/>
      <c r="D111" s="2"/>
      <c r="E111" s="47"/>
      <c r="F111" s="47"/>
      <c r="G111" s="47"/>
      <c r="H111" s="2"/>
      <c r="I111" s="2"/>
      <c r="J111" s="2"/>
      <c r="K111" s="2"/>
      <c r="L111" s="2"/>
      <c r="M111" s="2"/>
    </row>
    <row r="112" spans="2:13" x14ac:dyDescent="0.25">
      <c r="B112" s="2"/>
      <c r="C112" s="2"/>
      <c r="D112" s="2"/>
      <c r="E112" s="18"/>
      <c r="F112" s="47"/>
      <c r="G112" s="47"/>
      <c r="H112" s="2"/>
      <c r="I112" s="2"/>
      <c r="J112" s="2"/>
      <c r="K112" s="2"/>
      <c r="L112" s="2"/>
      <c r="M112" s="2"/>
    </row>
    <row r="113" spans="2:13" ht="15.75" thickBot="1" x14ac:dyDescent="0.3">
      <c r="B113" s="2"/>
      <c r="C113" s="2"/>
      <c r="D113" s="2"/>
      <c r="E113" s="47"/>
      <c r="F113" s="47"/>
      <c r="G113" s="47"/>
      <c r="H113" s="2"/>
      <c r="I113" s="2"/>
      <c r="J113" s="2"/>
      <c r="K113" s="2"/>
      <c r="L113" s="2"/>
      <c r="M113" s="2"/>
    </row>
    <row r="114" spans="2:13" ht="15.75" thickBot="1" x14ac:dyDescent="0.3">
      <c r="B114" s="2"/>
      <c r="C114" s="2"/>
      <c r="D114" s="2"/>
      <c r="E114" s="11" t="s">
        <v>182</v>
      </c>
      <c r="F114" s="52" t="s">
        <v>314</v>
      </c>
      <c r="G114" s="47"/>
      <c r="H114" s="2"/>
      <c r="I114" s="2"/>
      <c r="J114" s="2"/>
      <c r="K114" s="2"/>
      <c r="L114" s="2"/>
      <c r="M114" s="2"/>
    </row>
    <row r="115" spans="2:13" ht="15.75" thickBot="1" x14ac:dyDescent="0.3">
      <c r="B115" s="2"/>
      <c r="C115" s="2"/>
      <c r="D115" s="2"/>
      <c r="E115" s="47"/>
      <c r="F115" s="47"/>
      <c r="G115" s="47"/>
      <c r="H115" s="2"/>
      <c r="I115" s="2"/>
      <c r="J115" s="2"/>
      <c r="K115" s="2"/>
      <c r="L115" s="2"/>
      <c r="M115" s="2"/>
    </row>
    <row r="116" spans="2:13" ht="15.75" thickBot="1" x14ac:dyDescent="0.3">
      <c r="B116" s="2"/>
      <c r="C116" s="2"/>
      <c r="D116" s="2"/>
      <c r="E116" s="11" t="s">
        <v>186</v>
      </c>
      <c r="F116" s="52" t="s">
        <v>321</v>
      </c>
      <c r="G116" s="47"/>
      <c r="H116" s="2"/>
      <c r="I116" s="2"/>
      <c r="J116" s="2"/>
      <c r="K116" s="2"/>
      <c r="L116" s="2"/>
      <c r="M116" s="2"/>
    </row>
    <row r="117" spans="2:13" x14ac:dyDescent="0.25">
      <c r="B117" s="2"/>
      <c r="C117" s="2"/>
      <c r="D117" s="2"/>
      <c r="E117" s="11"/>
      <c r="F117" s="11"/>
      <c r="G117" s="11"/>
      <c r="H117" s="2"/>
      <c r="I117" s="2"/>
      <c r="J117" s="2"/>
      <c r="K117" s="2"/>
      <c r="L117" s="2"/>
      <c r="M117" s="2"/>
    </row>
    <row r="118" spans="2:13" x14ac:dyDescent="0.25">
      <c r="B118" s="2"/>
      <c r="C118" s="2"/>
      <c r="D118" s="2"/>
      <c r="E118" s="11" t="s">
        <v>190</v>
      </c>
      <c r="F118" s="62">
        <f ca="1">'Create scope, portfolio, group'!$H$31</f>
        <v>43852.564663194447</v>
      </c>
      <c r="G118" s="47"/>
      <c r="H118" s="2"/>
      <c r="I118" s="2"/>
      <c r="J118" s="2"/>
      <c r="K118" s="2"/>
      <c r="L118" s="2"/>
      <c r="M118" s="2"/>
    </row>
    <row r="119" spans="2:13" x14ac:dyDescent="0.25">
      <c r="B119" s="2"/>
      <c r="C119" s="2"/>
      <c r="D119" s="2"/>
      <c r="E119" s="11"/>
      <c r="F119" s="11"/>
      <c r="G119" s="47"/>
      <c r="H119" s="2"/>
      <c r="I119" s="2"/>
      <c r="J119" s="2"/>
      <c r="K119" s="2"/>
      <c r="L119" s="2"/>
      <c r="M119" s="2"/>
    </row>
    <row r="120" spans="2:13" x14ac:dyDescent="0.25">
      <c r="B120" s="2"/>
      <c r="C120" s="2"/>
      <c r="D120" s="2"/>
      <c r="E120" s="11" t="s">
        <v>3</v>
      </c>
      <c r="F120" s="47"/>
      <c r="G120" s="47"/>
      <c r="H120" s="2"/>
      <c r="I120" s="2"/>
      <c r="J120" s="2"/>
      <c r="K120" s="2"/>
      <c r="L120" s="2"/>
      <c r="M120" s="2"/>
    </row>
    <row r="121" spans="2:13" x14ac:dyDescent="0.25">
      <c r="B121" s="2"/>
      <c r="C121" s="2"/>
      <c r="D121" s="2"/>
      <c r="E121" s="9" t="s">
        <v>238</v>
      </c>
      <c r="F121" s="9" t="s">
        <v>239</v>
      </c>
      <c r="G121" s="9" t="s">
        <v>188</v>
      </c>
      <c r="H121" s="7" t="s">
        <v>191</v>
      </c>
      <c r="I121" s="6" t="s">
        <v>192</v>
      </c>
      <c r="J121" s="9" t="s">
        <v>193</v>
      </c>
      <c r="K121" s="9" t="s">
        <v>194</v>
      </c>
      <c r="L121" s="6" t="s">
        <v>195</v>
      </c>
      <c r="M121" s="6" t="s">
        <v>187</v>
      </c>
    </row>
    <row r="122" spans="2:13" x14ac:dyDescent="0.25">
      <c r="B122" s="2"/>
      <c r="C122" s="2"/>
      <c r="D122" s="11">
        <v>1</v>
      </c>
      <c r="E122" s="49" t="s">
        <v>199</v>
      </c>
      <c r="F122" s="49" t="s">
        <v>228</v>
      </c>
      <c r="G122" s="63">
        <v>286006</v>
      </c>
      <c r="H122" s="28">
        <f>G122*K122</f>
        <v>27999987.400000002</v>
      </c>
      <c r="I122" s="20" t="s">
        <v>8</v>
      </c>
      <c r="J122" s="28">
        <f>H122</f>
        <v>27999987.400000002</v>
      </c>
      <c r="K122" s="29">
        <v>97.9</v>
      </c>
      <c r="L122" s="30"/>
      <c r="M122" s="30"/>
    </row>
    <row r="123" spans="2:13" x14ac:dyDescent="0.25">
      <c r="B123" s="2"/>
      <c r="C123" s="2"/>
      <c r="D123" s="11">
        <v>2</v>
      </c>
      <c r="E123" s="49" t="s">
        <v>199</v>
      </c>
      <c r="F123" s="49" t="s">
        <v>230</v>
      </c>
      <c r="G123" s="63">
        <v>256986</v>
      </c>
      <c r="H123" s="28">
        <f>G123*K123</f>
        <v>31999896.719999999</v>
      </c>
      <c r="I123" s="20" t="s">
        <v>8</v>
      </c>
      <c r="J123" s="28">
        <f>H123</f>
        <v>31999896.719999999</v>
      </c>
      <c r="K123" s="29">
        <v>124.52</v>
      </c>
      <c r="L123" s="30"/>
      <c r="M123" s="30"/>
    </row>
    <row r="124" spans="2:13" x14ac:dyDescent="0.25">
      <c r="B124" s="2"/>
      <c r="C124" s="2"/>
      <c r="D124" s="11">
        <v>3</v>
      </c>
      <c r="E124" s="49" t="s">
        <v>192</v>
      </c>
      <c r="F124" s="49" t="s">
        <v>8</v>
      </c>
      <c r="G124" s="63">
        <v>23000000</v>
      </c>
      <c r="H124" s="28">
        <f>G124*K124</f>
        <v>23000000</v>
      </c>
      <c r="I124" s="34" t="s">
        <v>8</v>
      </c>
      <c r="J124" s="28">
        <f>H124</f>
        <v>23000000</v>
      </c>
      <c r="K124" s="29">
        <v>1</v>
      </c>
      <c r="L124" s="30"/>
      <c r="M124" s="30"/>
    </row>
    <row r="125" spans="2:13" x14ac:dyDescent="0.25">
      <c r="B125" s="2"/>
      <c r="C125" s="2"/>
      <c r="D125" s="11">
        <v>4</v>
      </c>
      <c r="E125" s="49"/>
      <c r="F125" s="49"/>
      <c r="G125" s="63"/>
      <c r="H125" s="28"/>
      <c r="I125" s="34"/>
      <c r="J125" s="28"/>
      <c r="K125" s="29"/>
      <c r="L125" s="30"/>
      <c r="M125" s="30"/>
    </row>
    <row r="126" spans="2:13" x14ac:dyDescent="0.25">
      <c r="B126" s="2"/>
      <c r="C126" s="2"/>
      <c r="D126" s="11">
        <v>5</v>
      </c>
      <c r="E126" s="49"/>
      <c r="F126" s="49"/>
      <c r="G126" s="63"/>
      <c r="H126" s="28"/>
      <c r="I126" s="34"/>
      <c r="J126" s="28"/>
      <c r="K126" s="29"/>
      <c r="L126" s="30"/>
      <c r="M126" s="30"/>
    </row>
    <row r="127" spans="2:13" x14ac:dyDescent="0.25">
      <c r="B127" s="2"/>
      <c r="C127" s="2"/>
      <c r="D127" s="11">
        <v>6</v>
      </c>
      <c r="E127" s="49"/>
      <c r="F127" s="49"/>
      <c r="G127" s="63"/>
      <c r="H127" s="28"/>
      <c r="I127" s="34"/>
      <c r="J127" s="28"/>
      <c r="K127" s="29"/>
      <c r="L127" s="30"/>
      <c r="M127" s="30"/>
    </row>
    <row r="128" spans="2:13" x14ac:dyDescent="0.25">
      <c r="B128" s="2"/>
      <c r="C128" s="2"/>
      <c r="D128" s="11">
        <v>7</v>
      </c>
      <c r="E128" s="49"/>
      <c r="F128" s="49"/>
      <c r="G128" s="63"/>
      <c r="H128" s="28"/>
      <c r="I128" s="34"/>
      <c r="J128" s="28"/>
      <c r="K128" s="29"/>
      <c r="L128" s="30"/>
      <c r="M128" s="30"/>
    </row>
    <row r="129" spans="2:13" x14ac:dyDescent="0.25">
      <c r="B129" s="2"/>
      <c r="C129" s="2"/>
      <c r="D129" s="11">
        <v>8</v>
      </c>
      <c r="E129" s="49"/>
      <c r="F129" s="49"/>
      <c r="G129" s="63"/>
      <c r="H129" s="28"/>
      <c r="I129" s="34"/>
      <c r="J129" s="28"/>
      <c r="K129" s="29"/>
      <c r="L129" s="30"/>
      <c r="M129" s="30"/>
    </row>
    <row r="130" spans="2:13" x14ac:dyDescent="0.25">
      <c r="B130" s="2"/>
      <c r="C130" s="2"/>
      <c r="D130" s="11">
        <v>9</v>
      </c>
      <c r="E130" s="49"/>
      <c r="F130" s="49"/>
      <c r="G130" s="63"/>
      <c r="H130" s="28"/>
      <c r="I130" s="34"/>
      <c r="J130" s="28"/>
      <c r="K130" s="29"/>
      <c r="L130" s="30"/>
      <c r="M130" s="30"/>
    </row>
    <row r="131" spans="2:13" x14ac:dyDescent="0.25">
      <c r="B131" s="2"/>
      <c r="C131" s="2"/>
      <c r="D131" s="11">
        <v>10</v>
      </c>
      <c r="E131" s="49"/>
      <c r="F131" s="49"/>
      <c r="G131" s="63"/>
      <c r="H131" s="28"/>
      <c r="I131" s="34"/>
      <c r="J131" s="28"/>
      <c r="K131" s="29"/>
      <c r="L131" s="30"/>
      <c r="M131" s="30"/>
    </row>
    <row r="132" spans="2:13" x14ac:dyDescent="0.25">
      <c r="B132" s="2"/>
      <c r="C132" s="2"/>
      <c r="D132" s="2"/>
      <c r="E132" s="47"/>
      <c r="F132" s="47"/>
      <c r="G132" s="47"/>
      <c r="H132" s="2"/>
      <c r="I132" s="2"/>
      <c r="J132" s="2"/>
      <c r="K132" s="2"/>
      <c r="L132" s="2"/>
      <c r="M132" s="2"/>
    </row>
    <row r="133" spans="2:13" x14ac:dyDescent="0.25">
      <c r="B133" s="2"/>
      <c r="C133" s="2"/>
      <c r="D133" s="2"/>
      <c r="E133" s="11" t="str">
        <f ca="1">_xll.flHoldingsAdjust(F114,F116,F118,E121:M131)</f>
        <v>Holdings set for portfolio code mandate-usgovt</v>
      </c>
      <c r="F133" s="47"/>
      <c r="G133" s="47"/>
      <c r="H133" s="2"/>
      <c r="I133" s="2"/>
      <c r="J133" s="2"/>
      <c r="K133" s="2"/>
      <c r="L133" s="2"/>
      <c r="M133" s="2"/>
    </row>
    <row r="134" spans="2:13" x14ac:dyDescent="0.25">
      <c r="B134" s="2"/>
      <c r="C134" s="2"/>
      <c r="D134" s="2"/>
      <c r="E134" s="47"/>
      <c r="F134" s="47"/>
      <c r="G134" s="47"/>
      <c r="H134" s="2"/>
      <c r="I134" s="2"/>
      <c r="J134" s="2"/>
      <c r="K134" s="2"/>
      <c r="L134" s="2"/>
      <c r="M134" s="2"/>
    </row>
    <row r="135" spans="2:13" x14ac:dyDescent="0.25">
      <c r="B135" s="2"/>
      <c r="C135" s="2"/>
      <c r="D135" s="2"/>
      <c r="E135" s="18"/>
      <c r="F135" s="47"/>
      <c r="G135" s="47"/>
      <c r="H135" s="2"/>
      <c r="I135" s="2"/>
      <c r="J135" s="2"/>
      <c r="K135" s="2"/>
      <c r="L135" s="2"/>
      <c r="M135" s="2"/>
    </row>
    <row r="136" spans="2:13" x14ac:dyDescent="0.25">
      <c r="E136" s="46"/>
      <c r="F136" s="46"/>
      <c r="G136" s="46"/>
    </row>
    <row r="137" spans="2:13" x14ac:dyDescent="0.25">
      <c r="E137" s="46"/>
      <c r="F137" s="46"/>
      <c r="G137" s="46"/>
    </row>
    <row r="138" spans="2:13" x14ac:dyDescent="0.25">
      <c r="E138" s="46"/>
      <c r="F138" s="46"/>
      <c r="G138" s="46"/>
    </row>
    <row r="139" spans="2:13" x14ac:dyDescent="0.25">
      <c r="E139" s="46"/>
      <c r="F139" s="46"/>
      <c r="G139" s="46"/>
    </row>
    <row r="140" spans="2:13" x14ac:dyDescent="0.25">
      <c r="E140" s="46"/>
      <c r="F140" s="46"/>
      <c r="G140" s="46"/>
    </row>
    <row r="141" spans="2:13" x14ac:dyDescent="0.25">
      <c r="E141" s="46"/>
      <c r="F141" s="46"/>
      <c r="G141" s="46"/>
      <c r="H141" s="102"/>
    </row>
    <row r="142" spans="2:13" x14ac:dyDescent="0.25">
      <c r="E142" s="46"/>
      <c r="F142" s="46"/>
      <c r="G142" s="46"/>
      <c r="H142" s="102"/>
    </row>
    <row r="143" spans="2:13" x14ac:dyDescent="0.25">
      <c r="E143" s="46"/>
      <c r="F143" s="46"/>
      <c r="G143" s="46"/>
      <c r="H143" s="102"/>
    </row>
    <row r="144" spans="2:13" x14ac:dyDescent="0.25">
      <c r="E144" s="46"/>
      <c r="F144" s="46"/>
      <c r="G144" s="46"/>
      <c r="H144" s="102"/>
    </row>
    <row r="145" spans="5:8" x14ac:dyDescent="0.25">
      <c r="E145" s="46"/>
      <c r="F145" s="46"/>
      <c r="G145" s="46"/>
      <c r="H145" s="102"/>
    </row>
    <row r="146" spans="5:8" x14ac:dyDescent="0.25">
      <c r="E146" s="46"/>
      <c r="F146" s="46"/>
      <c r="G146" s="46"/>
      <c r="H146" s="102"/>
    </row>
    <row r="147" spans="5:8" x14ac:dyDescent="0.25">
      <c r="E147" s="46"/>
      <c r="F147" s="46"/>
      <c r="G147" s="46"/>
      <c r="H147" s="102"/>
    </row>
    <row r="148" spans="5:8" x14ac:dyDescent="0.25">
      <c r="E148" s="46"/>
      <c r="F148" s="46"/>
      <c r="G148" s="46"/>
      <c r="H148" s="102"/>
    </row>
    <row r="149" spans="5:8" x14ac:dyDescent="0.25">
      <c r="E149" s="46"/>
      <c r="F149" s="46"/>
      <c r="G149" s="46"/>
      <c r="H149" s="102"/>
    </row>
    <row r="150" spans="5:8" x14ac:dyDescent="0.25">
      <c r="E150" s="46"/>
      <c r="F150" s="46"/>
      <c r="G150" s="46"/>
      <c r="H150" s="102"/>
    </row>
    <row r="151" spans="5:8" x14ac:dyDescent="0.25">
      <c r="E151" s="46"/>
      <c r="F151" s="46"/>
      <c r="G151" s="46"/>
      <c r="H151" s="102"/>
    </row>
    <row r="152" spans="5:8" x14ac:dyDescent="0.25">
      <c r="E152" s="46"/>
      <c r="F152" s="46"/>
      <c r="G152" s="46"/>
      <c r="H152" s="102"/>
    </row>
    <row r="153" spans="5:8" x14ac:dyDescent="0.25">
      <c r="E153" s="46"/>
      <c r="F153" s="46"/>
      <c r="G153" s="46"/>
      <c r="H153" s="102"/>
    </row>
    <row r="154" spans="5:8" x14ac:dyDescent="0.25">
      <c r="E154" s="46"/>
      <c r="F154" s="46"/>
      <c r="G154" s="46"/>
      <c r="H154" s="102"/>
    </row>
    <row r="155" spans="5:8" x14ac:dyDescent="0.25">
      <c r="E155" s="46"/>
      <c r="F155" s="46"/>
      <c r="G155" s="46"/>
      <c r="H155" s="102"/>
    </row>
    <row r="156" spans="5:8" x14ac:dyDescent="0.25">
      <c r="E156" s="46"/>
      <c r="F156" s="46"/>
      <c r="G156" s="46"/>
      <c r="H156" s="102"/>
    </row>
    <row r="157" spans="5:8" x14ac:dyDescent="0.25">
      <c r="E157" s="46"/>
      <c r="F157" s="46"/>
      <c r="G157" s="46"/>
      <c r="H157" s="102"/>
    </row>
    <row r="158" spans="5:8" x14ac:dyDescent="0.25">
      <c r="E158" s="46"/>
      <c r="F158" s="46"/>
      <c r="G158" s="46"/>
      <c r="H158" s="102"/>
    </row>
    <row r="159" spans="5:8" x14ac:dyDescent="0.25">
      <c r="E159" s="46"/>
      <c r="F159" s="46"/>
      <c r="G159" s="46"/>
      <c r="H159" s="102"/>
    </row>
    <row r="160" spans="5:8" x14ac:dyDescent="0.25">
      <c r="E160" s="46"/>
      <c r="F160" s="46"/>
      <c r="G160" s="46"/>
      <c r="H160" s="102"/>
    </row>
    <row r="161" spans="5:8" x14ac:dyDescent="0.25">
      <c r="E161" s="46"/>
      <c r="F161" s="46"/>
      <c r="G161" s="46"/>
      <c r="H161" s="102"/>
    </row>
    <row r="162" spans="5:8" x14ac:dyDescent="0.25">
      <c r="E162" s="46"/>
      <c r="F162" s="46"/>
      <c r="G162" s="46"/>
    </row>
    <row r="163" spans="5:8" x14ac:dyDescent="0.25">
      <c r="E163" s="46"/>
      <c r="F163" s="46"/>
      <c r="G163" s="46"/>
    </row>
    <row r="164" spans="5:8" x14ac:dyDescent="0.25">
      <c r="E164" s="46"/>
      <c r="F164" s="46"/>
      <c r="G164" s="46"/>
    </row>
    <row r="165" spans="5:8" x14ac:dyDescent="0.25">
      <c r="E165" s="46"/>
      <c r="F165" s="46"/>
      <c r="G165" s="46"/>
    </row>
    <row r="166" spans="5:8" x14ac:dyDescent="0.25">
      <c r="E166" s="46"/>
      <c r="F166" s="46"/>
      <c r="G166" s="46"/>
    </row>
    <row r="167" spans="5:8" x14ac:dyDescent="0.25">
      <c r="E167" s="46"/>
      <c r="F167" s="46"/>
      <c r="G167" s="46"/>
    </row>
    <row r="168" spans="5:8" x14ac:dyDescent="0.25">
      <c r="E168" s="46"/>
      <c r="F168" s="46"/>
      <c r="G168" s="46"/>
    </row>
    <row r="169" spans="5:8" x14ac:dyDescent="0.25">
      <c r="E169" s="46"/>
      <c r="F169" s="46"/>
      <c r="G169" s="46"/>
    </row>
    <row r="170" spans="5:8" x14ac:dyDescent="0.25">
      <c r="E170" s="46"/>
      <c r="F170" s="46"/>
      <c r="G170" s="46"/>
    </row>
    <row r="171" spans="5:8" x14ac:dyDescent="0.25">
      <c r="E171" s="46"/>
      <c r="F171" s="46"/>
      <c r="G171" s="46"/>
    </row>
    <row r="172" spans="5:8" x14ac:dyDescent="0.25">
      <c r="E172" s="46"/>
      <c r="F172" s="46"/>
      <c r="G172" s="46"/>
    </row>
    <row r="173" spans="5:8" x14ac:dyDescent="0.25">
      <c r="E173" s="46"/>
      <c r="F173" s="46"/>
      <c r="G173" s="46"/>
    </row>
    <row r="174" spans="5:8" x14ac:dyDescent="0.25">
      <c r="E174" s="46"/>
      <c r="F174" s="46"/>
      <c r="G174" s="46"/>
    </row>
    <row r="175" spans="5:8" x14ac:dyDescent="0.25">
      <c r="E175" s="46"/>
      <c r="F175" s="46"/>
      <c r="G175" s="46"/>
    </row>
    <row r="176" spans="5:8" x14ac:dyDescent="0.25">
      <c r="E176" s="46"/>
      <c r="F176" s="46"/>
      <c r="G176" s="46"/>
    </row>
    <row r="177" spans="5:7" x14ac:dyDescent="0.25">
      <c r="E177" s="46"/>
      <c r="F177" s="46"/>
      <c r="G177" s="46"/>
    </row>
    <row r="178" spans="5:7" x14ac:dyDescent="0.25">
      <c r="E178" s="46"/>
      <c r="F178" s="46"/>
      <c r="G178" s="46"/>
    </row>
    <row r="179" spans="5:7" x14ac:dyDescent="0.25">
      <c r="E179" s="46"/>
      <c r="F179" s="46"/>
      <c r="G179" s="46"/>
    </row>
    <row r="180" spans="5:7" x14ac:dyDescent="0.25">
      <c r="E180" s="46"/>
      <c r="F180" s="46"/>
      <c r="G180" s="46"/>
    </row>
    <row r="181" spans="5:7" x14ac:dyDescent="0.25">
      <c r="E181" s="46"/>
      <c r="F181" s="46"/>
      <c r="G181" s="46"/>
    </row>
    <row r="182" spans="5:7" x14ac:dyDescent="0.25">
      <c r="E182" s="46"/>
      <c r="F182" s="46"/>
      <c r="G182" s="46"/>
    </row>
    <row r="183" spans="5:7" x14ac:dyDescent="0.25">
      <c r="E183" s="46"/>
      <c r="F183" s="46"/>
      <c r="G183" s="46"/>
    </row>
    <row r="184" spans="5:7" x14ac:dyDescent="0.25">
      <c r="E184" s="46"/>
      <c r="F184" s="46"/>
      <c r="G184" s="46"/>
    </row>
    <row r="185" spans="5:7" x14ac:dyDescent="0.25">
      <c r="E185" s="46"/>
      <c r="F185" s="46"/>
      <c r="G185" s="46"/>
    </row>
    <row r="186" spans="5:7" x14ac:dyDescent="0.25">
      <c r="E186" s="46"/>
      <c r="F186" s="46"/>
      <c r="G186" s="46"/>
    </row>
    <row r="187" spans="5:7" x14ac:dyDescent="0.25">
      <c r="E187" s="46"/>
      <c r="F187" s="46"/>
      <c r="G187" s="46"/>
    </row>
    <row r="188" spans="5:7" x14ac:dyDescent="0.25">
      <c r="E188" s="46"/>
      <c r="F188" s="46"/>
      <c r="G188" s="46"/>
    </row>
    <row r="189" spans="5:7" x14ac:dyDescent="0.25">
      <c r="E189" s="46"/>
      <c r="F189" s="46"/>
      <c r="G189" s="46"/>
    </row>
    <row r="190" spans="5:7" x14ac:dyDescent="0.25">
      <c r="E190" s="46"/>
      <c r="F190" s="46"/>
      <c r="G190" s="46"/>
    </row>
    <row r="191" spans="5:7" x14ac:dyDescent="0.25">
      <c r="E191" s="46"/>
      <c r="F191" s="46"/>
      <c r="G191" s="46"/>
    </row>
    <row r="192" spans="5:7" x14ac:dyDescent="0.25">
      <c r="E192" s="46"/>
      <c r="F192" s="46"/>
      <c r="G192" s="46"/>
    </row>
    <row r="193" spans="5:7" x14ac:dyDescent="0.25">
      <c r="E193" s="46"/>
      <c r="F193" s="46"/>
      <c r="G193" s="46"/>
    </row>
    <row r="194" spans="5:7" x14ac:dyDescent="0.25">
      <c r="E194" s="46"/>
      <c r="F194" s="46"/>
      <c r="G194" s="46"/>
    </row>
    <row r="195" spans="5:7" x14ac:dyDescent="0.25">
      <c r="E195" s="46"/>
      <c r="F195" s="46"/>
      <c r="G195" s="46"/>
    </row>
  </sheetData>
  <dataValidations disablePrompts="1" count="9">
    <dataValidation allowBlank="1" showInputMessage="1" showErrorMessage="1" prompt="Instrument identifier types as single value or comma delimited list" sqref="E137" xr:uid="{ECB9852E-876E-4B86-94D8-1666170D4C29}"/>
    <dataValidation allowBlank="1" showInputMessage="1" showErrorMessage="1" prompt="Instrument identifiers as single value or comma delimited list" sqref="F137" xr:uid="{FC2520B5-09D7-4F58-8EBF-6B47423BF854}"/>
    <dataValidation allowBlank="1" showInputMessage="1" showErrorMessage="1" prompt="Units" sqref="G137" xr:uid="{DDCB2B24-1614-4CC9-B0EA-DCDD3A46692D}"/>
    <dataValidation allowBlank="1" showInputMessage="1" showErrorMessage="1" prompt="Cost" sqref="H137" xr:uid="{5778AB3D-6625-48CC-BF93-CC29EE12A695}"/>
    <dataValidation allowBlank="1" showInputMessage="1" showErrorMessage="1" prompt="Currency" sqref="I137" xr:uid="{067E52DF-7E5B-456C-A5AF-BE15BB7630CE}"/>
    <dataValidation allowBlank="1" showInputMessage="1" showErrorMessage="1" prompt="Portfolio Cost" sqref="J137" xr:uid="{767FDB20-080B-441E-B591-04A7065BDB23}"/>
    <dataValidation allowBlank="1" showInputMessage="1" showErrorMessage="1" prompt="Price" sqref="K137" xr:uid="{734BF7FA-5FDC-4765-8E82-FE7B24263A18}"/>
    <dataValidation allowBlank="1" showInputMessage="1" showErrorMessage="1" prompt="Purchase date" sqref="L137" xr:uid="{CA0B3993-D5B7-4BFB-A8F3-9B1EA328B149}"/>
    <dataValidation allowBlank="1" showInputMessage="1" showErrorMessage="1" prompt="Settlement date" sqref="M137" xr:uid="{D21F6FA7-DED6-41DE-B47A-A9E47443CDF9}"/>
  </dataValidations>
  <hyperlinks>
    <hyperlink ref="K17" r:id="rId1" xr:uid="{96316914-9B83-4F00-8E47-06B602FBCB30}"/>
    <hyperlink ref="K19" r:id="rId2" location="operation/SetHoldings" display="https://docs.lusid.com/ - operation/SetHoldings" xr:uid="{57BAE599-3634-4AD2-8BA4-DCC47261C0B0}"/>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80FF-AB65-424B-BC04-9626B3A9979B}">
  <sheetPr>
    <tabColor theme="7" tint="0.79998168889431442"/>
  </sheetPr>
  <dimension ref="B1:O34"/>
  <sheetViews>
    <sheetView showGridLines="0" zoomScale="85" zoomScaleNormal="85" workbookViewId="0">
      <selection activeCell="F27" sqref="F27"/>
    </sheetView>
  </sheetViews>
  <sheetFormatPr defaultColWidth="9.140625" defaultRowHeight="15" x14ac:dyDescent="0.25"/>
  <cols>
    <col min="1" max="1" width="6.5703125" customWidth="1"/>
    <col min="2" max="2" width="2.5703125" customWidth="1"/>
    <col min="3" max="3" width="1" customWidth="1"/>
    <col min="4" max="4" width="3.28515625" customWidth="1"/>
    <col min="5" max="5" width="27.42578125" bestFit="1" customWidth="1"/>
    <col min="6" max="6" width="32.140625" bestFit="1" customWidth="1"/>
    <col min="7" max="7" width="42.140625" bestFit="1" customWidth="1"/>
    <col min="8" max="9" width="18.28515625" customWidth="1"/>
    <col min="10" max="10" width="19.42578125" bestFit="1" customWidth="1"/>
    <col min="11" max="12" width="22" bestFit="1" customWidth="1"/>
    <col min="13" max="13" width="20.285156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3"/>
      <c r="E7" s="1"/>
      <c r="F7" s="1"/>
      <c r="G7" s="1"/>
      <c r="H7" s="1"/>
      <c r="I7" s="1"/>
      <c r="J7" s="1"/>
      <c r="K7" s="1"/>
      <c r="L7" s="1"/>
      <c r="M7" s="1"/>
    </row>
    <row r="8" spans="2:13" x14ac:dyDescent="0.25">
      <c r="B8" s="1"/>
      <c r="C8" s="1"/>
      <c r="D8" s="1"/>
      <c r="E8" s="26"/>
      <c r="F8" s="1"/>
      <c r="G8" s="1"/>
      <c r="H8" s="1"/>
      <c r="I8" s="1"/>
      <c r="J8" s="1"/>
      <c r="K8" s="1"/>
      <c r="L8" s="1"/>
      <c r="M8" s="1"/>
    </row>
    <row r="9" spans="2:13" x14ac:dyDescent="0.25">
      <c r="B9" s="1"/>
      <c r="C9" s="1"/>
      <c r="D9" s="1"/>
      <c r="E9" s="26"/>
      <c r="F9" s="1"/>
      <c r="G9" s="1"/>
      <c r="H9" s="1"/>
      <c r="I9" s="1"/>
      <c r="J9" s="1"/>
      <c r="K9" s="1"/>
      <c r="L9" s="1"/>
      <c r="M9" s="1"/>
    </row>
    <row r="10" spans="2:13" x14ac:dyDescent="0.25">
      <c r="B10" s="1"/>
      <c r="C10" s="1"/>
      <c r="D10" s="1"/>
      <c r="E10" s="26"/>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48" t="s">
        <v>383</v>
      </c>
      <c r="F14" s="37"/>
      <c r="G14" s="37"/>
      <c r="H14" s="37"/>
      <c r="I14" s="37"/>
      <c r="J14" s="37"/>
      <c r="K14" s="37"/>
      <c r="L14" s="11"/>
    </row>
    <row r="15" spans="2:13" x14ac:dyDescent="0.25">
      <c r="B15" s="2"/>
      <c r="C15" s="2"/>
      <c r="D15" s="2"/>
      <c r="E15" s="46"/>
      <c r="F15" s="46"/>
      <c r="G15" s="46"/>
      <c r="L15" s="11"/>
    </row>
    <row r="16" spans="2:13" x14ac:dyDescent="0.25">
      <c r="B16" s="2"/>
      <c r="C16" s="2"/>
      <c r="D16" s="2"/>
      <c r="E16" s="97" t="s">
        <v>423</v>
      </c>
      <c r="F16" s="46"/>
      <c r="G16" s="46"/>
      <c r="K16" s="38"/>
      <c r="L16" s="11"/>
    </row>
    <row r="17" spans="2:15" x14ac:dyDescent="0.25">
      <c r="B17" s="2"/>
      <c r="C17" s="2"/>
      <c r="D17" s="2"/>
      <c r="E17" s="97" t="s">
        <v>424</v>
      </c>
      <c r="F17" s="46"/>
      <c r="G17" s="46"/>
      <c r="K17" s="38"/>
      <c r="L17" s="11"/>
    </row>
    <row r="18" spans="2:15" x14ac:dyDescent="0.25">
      <c r="B18" s="2"/>
      <c r="C18" s="2"/>
      <c r="D18" s="2"/>
      <c r="E18" s="97" t="s">
        <v>385</v>
      </c>
      <c r="F18" s="46"/>
      <c r="G18" s="46"/>
      <c r="K18" s="38"/>
      <c r="L18" s="11"/>
    </row>
    <row r="19" spans="2:15" x14ac:dyDescent="0.25">
      <c r="B19" s="2"/>
      <c r="C19" s="2"/>
      <c r="D19" s="2"/>
      <c r="E19" s="97" t="s">
        <v>386</v>
      </c>
      <c r="F19" s="46"/>
      <c r="G19" s="46"/>
      <c r="K19" s="38" t="s">
        <v>384</v>
      </c>
      <c r="L19" s="11"/>
    </row>
    <row r="20" spans="2:15" x14ac:dyDescent="0.25">
      <c r="B20" s="2"/>
      <c r="C20" s="2"/>
      <c r="D20" s="2"/>
      <c r="E20" s="97" t="s">
        <v>387</v>
      </c>
      <c r="F20" s="46"/>
      <c r="G20" s="46"/>
      <c r="L20" s="2"/>
    </row>
    <row r="21" spans="2:15" ht="21" x14ac:dyDescent="0.35">
      <c r="B21" s="2"/>
      <c r="C21" s="12"/>
      <c r="D21" s="12"/>
      <c r="E21" s="47"/>
      <c r="F21" s="47"/>
      <c r="G21" s="47"/>
      <c r="H21" s="2"/>
      <c r="I21" s="2"/>
      <c r="J21" s="2"/>
      <c r="K21" s="2"/>
      <c r="L21" s="2"/>
    </row>
    <row r="24" spans="2:15" x14ac:dyDescent="0.25">
      <c r="E24" s="97" t="s">
        <v>425</v>
      </c>
    </row>
    <row r="25" spans="2:15" x14ac:dyDescent="0.25">
      <c r="B25" s="2"/>
      <c r="C25" s="2"/>
      <c r="D25" s="2"/>
      <c r="E25" s="2"/>
      <c r="F25" s="2"/>
      <c r="G25" s="2"/>
      <c r="H25" s="2"/>
      <c r="I25" s="2"/>
      <c r="J25" s="2"/>
      <c r="K25" s="2"/>
      <c r="L25" s="2"/>
      <c r="M25" s="2"/>
      <c r="N25" s="2"/>
      <c r="O25" s="2"/>
    </row>
    <row r="26" spans="2:15" x14ac:dyDescent="0.25">
      <c r="B26" s="2"/>
      <c r="C26" s="2"/>
      <c r="D26" s="11"/>
      <c r="E26" s="9" t="s">
        <v>288</v>
      </c>
      <c r="F26" s="9" t="s">
        <v>289</v>
      </c>
      <c r="G26" s="9" t="s">
        <v>0</v>
      </c>
      <c r="H26" s="7" t="s">
        <v>290</v>
      </c>
      <c r="I26" s="9" t="s">
        <v>196</v>
      </c>
      <c r="J26" s="9" t="s">
        <v>291</v>
      </c>
      <c r="K26" s="6" t="s">
        <v>292</v>
      </c>
      <c r="L26" s="6" t="s">
        <v>416</v>
      </c>
      <c r="M26" s="6"/>
      <c r="N26" s="2"/>
      <c r="O26" s="2"/>
    </row>
    <row r="27" spans="2:15" x14ac:dyDescent="0.25">
      <c r="B27" s="2"/>
      <c r="C27" s="2"/>
      <c r="D27" s="11"/>
      <c r="E27" s="34" t="s">
        <v>183</v>
      </c>
      <c r="F27" s="92" t="s">
        <v>314</v>
      </c>
      <c r="G27" s="34" t="s">
        <v>388</v>
      </c>
      <c r="H27" s="15" t="b">
        <v>0</v>
      </c>
      <c r="I27" s="34" t="s">
        <v>388</v>
      </c>
      <c r="J27" s="29" t="s">
        <v>293</v>
      </c>
      <c r="K27" s="39" t="s">
        <v>294</v>
      </c>
      <c r="L27" s="39"/>
      <c r="M27" s="90" t="str">
        <f t="array" ref="M27">_xll.flPropertiesAdd(E26:L27)</f>
        <v>Keys</v>
      </c>
      <c r="N27" s="2"/>
      <c r="O27" s="2"/>
    </row>
    <row r="28" spans="2:15" x14ac:dyDescent="0.25">
      <c r="B28" s="2"/>
      <c r="C28" s="2"/>
      <c r="D28" s="11"/>
      <c r="E28" s="34"/>
      <c r="F28" s="20"/>
      <c r="G28" s="34"/>
      <c r="H28" s="15"/>
      <c r="I28" s="92"/>
      <c r="J28" s="93"/>
      <c r="K28" s="39"/>
      <c r="L28" s="39"/>
      <c r="M28" s="90"/>
      <c r="N28" s="2"/>
      <c r="O28" s="2"/>
    </row>
    <row r="29" spans="2:15" x14ac:dyDescent="0.25">
      <c r="B29" s="2"/>
      <c r="C29" s="2"/>
      <c r="D29" s="11"/>
      <c r="E29" s="34"/>
      <c r="F29" s="92"/>
      <c r="G29" s="34"/>
      <c r="H29" s="15"/>
      <c r="I29" s="34"/>
      <c r="J29" s="29"/>
      <c r="K29" s="39"/>
      <c r="L29" s="39"/>
      <c r="M29" s="91"/>
      <c r="N29" s="2"/>
      <c r="O29" s="2"/>
    </row>
    <row r="30" spans="2:15" x14ac:dyDescent="0.25">
      <c r="B30" s="2"/>
      <c r="C30" s="2"/>
      <c r="D30" s="11"/>
      <c r="E30" s="34"/>
      <c r="F30" s="92"/>
      <c r="G30" s="34"/>
      <c r="H30" s="15"/>
      <c r="I30" s="92"/>
      <c r="J30" s="93"/>
      <c r="K30" s="39"/>
      <c r="L30" s="39"/>
      <c r="M30" s="91"/>
      <c r="N30" s="2"/>
      <c r="O30" s="2"/>
    </row>
    <row r="31" spans="2:15" x14ac:dyDescent="0.25">
      <c r="B31" s="2"/>
      <c r="C31" s="2"/>
      <c r="D31" s="11"/>
      <c r="E31" s="34"/>
      <c r="F31" s="92"/>
      <c r="G31" s="34"/>
      <c r="H31" s="15"/>
      <c r="I31" s="92"/>
      <c r="J31" s="93"/>
      <c r="K31" s="39"/>
      <c r="L31" s="39"/>
      <c r="M31" s="90"/>
      <c r="N31" s="2"/>
      <c r="O31" s="2"/>
    </row>
    <row r="32" spans="2:15" x14ac:dyDescent="0.25">
      <c r="B32" s="2"/>
      <c r="C32" s="2"/>
      <c r="D32" s="11"/>
      <c r="E32" s="34"/>
      <c r="F32" s="92"/>
      <c r="G32" s="34"/>
      <c r="H32" s="15"/>
      <c r="I32" s="92"/>
      <c r="J32" s="93"/>
      <c r="K32" s="39"/>
      <c r="L32" s="39"/>
      <c r="M32" s="91"/>
      <c r="N32" s="2"/>
      <c r="O32" s="2"/>
    </row>
    <row r="33" spans="2:15" x14ac:dyDescent="0.25">
      <c r="B33" s="2"/>
      <c r="C33" s="2"/>
      <c r="D33" s="11"/>
      <c r="E33" s="34"/>
      <c r="F33" s="92"/>
      <c r="G33" s="34"/>
      <c r="H33" s="15"/>
      <c r="I33" s="92"/>
      <c r="J33" s="93"/>
      <c r="K33" s="39"/>
      <c r="L33" s="39"/>
      <c r="M33" s="91"/>
      <c r="N33" s="2"/>
      <c r="O33" s="2"/>
    </row>
    <row r="34" spans="2:15" x14ac:dyDescent="0.25">
      <c r="B34" s="2"/>
      <c r="C34" s="2"/>
      <c r="D34" s="11"/>
      <c r="E34" s="2"/>
      <c r="F34" s="2"/>
      <c r="G34" s="2"/>
      <c r="H34" s="2"/>
      <c r="I34" s="2"/>
      <c r="J34" s="2"/>
      <c r="K34" s="2"/>
      <c r="L34" s="2"/>
      <c r="M34" s="2"/>
      <c r="N34" s="2"/>
      <c r="O34" s="2"/>
    </row>
  </sheetData>
  <dataValidations disablePrompts="1" count="19">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Q46" xr:uid="{09FECEA3-DAA1-4AA1-978E-9FB890C84692}"/>
    <dataValidation allowBlank="1" showInputMessage="1" showErrorMessage="1" prompt="The effective datetime from which the property is valid" sqref="P46" xr:uid="{D84417ED-73D8-455B-BD43-DEC07856BA8B}"/>
    <dataValidation allowBlank="1" showInputMessage="1" showErrorMessage="1" prompt="SecurityUid" sqref="P27" xr:uid="{36C2EC28-4535-443A-BCE2-58FAA0CF4FA8}"/>
    <dataValidation allowBlank="1" showInputMessage="1" showErrorMessage="1" prompt="EffectiveFrom" sqref="Q27" xr:uid="{EE093FD8-B1F5-43C2-A1FA-019FCC89F31B}"/>
    <dataValidation allowBlank="1" showInputMessage="1" showErrorMessage="1" prompt="Domain" sqref="E26" xr:uid="{457DF028-8D36-4C56-AF76-1B7D281CA893}"/>
    <dataValidation allowBlank="1" showInputMessage="1" showErrorMessage="1" prompt="Scope" sqref="F26" xr:uid="{E00CFA80-A535-4B95-B6E8-625B270F649F}"/>
    <dataValidation allowBlank="1" showInputMessage="1" showErrorMessage="1" prompt="Code" sqref="G26" xr:uid="{B6F31120-6B80-47FB-9EB6-61B31A5EF137}"/>
    <dataValidation allowBlank="1" showInputMessage="1" showErrorMessage="1" prompt="ValueRequired" sqref="H26" xr:uid="{92E63F07-183E-4E91-BA5E-1653EE3527BE}"/>
    <dataValidation allowBlank="1" showInputMessage="1" showErrorMessage="1" prompt="DisplayName" sqref="I26" xr:uid="{3D36F395-5344-4968-894E-F43525652363}"/>
    <dataValidation allowBlank="1" showInputMessage="1" showErrorMessage="1" prompt="DataTypeId" sqref="J26" xr:uid="{732372D9-347E-416C-A6A5-E3593CC02160}"/>
    <dataValidation allowBlank="1" showInputMessage="1" showErrorMessage="1" prompt="LifeTime" sqref="K26:L26" xr:uid="{DDA6FA2C-1C5C-4B83-892D-45BF0441BA99}"/>
    <dataValidation allowBlank="1" showInputMessage="1" showErrorMessage="1" prompt="The domain that the property exists in." sqref="E39" xr:uid="{F6D51A59-1C41-4714-8453-8E9786A3895F}"/>
    <dataValidation allowBlank="1" showInputMessage="1" showErrorMessage="1" prompt="The scope that the property exists in." sqref="F39" xr:uid="{A6C64E19-97AB-4C29-9F97-F0F81F3E0BCD}"/>
    <dataValidation allowBlank="1" showInputMessage="1" showErrorMessage="1" prompt="The code of the property. Together with the domain and scope this uniquely identifies the property." sqref="G39" xr:uid="{B9A3A400-8573-419C-A4C9-D2E5952F0C64}"/>
    <dataValidation allowBlank="1" showInputMessage="1" showErrorMessage="1" prompt="Whether or not a value is always required for this property." sqref="H39" xr:uid="{41556ADB-3FDC-4693-AED2-5894DA50DA35}"/>
    <dataValidation allowBlank="1" showInputMessage="1" showErrorMessage="1" prompt="The display name of the property." sqref="I39" xr:uid="{5BB8FCC9-032C-4BA9-9E8A-5D5EC3C98233}"/>
    <dataValidation allowBlank="1" showInputMessage="1" showErrorMessage="1" prompt="The identifier for the data type that is enforced on the property's values." sqref="J39" xr:uid="{FC547E19-B0CD-4AF5-9F52-8CC69129CA7B}"/>
    <dataValidation allowBlank="1" showInputMessage="1" showErrorMessage="1" prompt="Describes how the property's values can change over time." sqref="K39" xr:uid="{EAD8576D-2DCF-490F-9B3E-24FE00486AD6}"/>
    <dataValidation allowBlank="1" showInputMessage="1" showErrorMessage="1" prompt="Describes the uniqueness and cardinality of the property for entity objects under the property domain specified in Key. Defaults to &quot;Property&quot; if not specified." sqref="L39" xr:uid="{E9C19D86-3884-4BCB-BDF4-CFD71C44A9A9}"/>
  </dataValidations>
  <hyperlinks>
    <hyperlink ref="K19" r:id="rId1" location="operation/CreatePropertyDefinition" display="https://docs.lusid.com/ - operation/CreatePropertyDefinition" xr:uid="{E692E6EE-DA67-4E65-8E02-28266779F3D5}"/>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S137"/>
  <sheetViews>
    <sheetView showGridLines="0" topLeftCell="I1" zoomScale="85" zoomScaleNormal="85" workbookViewId="0">
      <selection activeCell="R28" sqref="R28"/>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47.4257812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26"/>
      <c r="F7" s="1"/>
      <c r="G7" s="1"/>
      <c r="H7" s="1"/>
      <c r="I7" s="1"/>
      <c r="J7" s="1"/>
      <c r="K7" s="1"/>
      <c r="L7" s="1"/>
      <c r="M7" s="1"/>
      <c r="N7" s="1"/>
      <c r="O7" s="1"/>
      <c r="P7" s="1"/>
      <c r="Q7" s="1"/>
      <c r="R7" s="1"/>
    </row>
    <row r="8" spans="2:18" x14ac:dyDescent="0.25">
      <c r="B8" s="1"/>
      <c r="C8" s="1"/>
      <c r="D8" s="1"/>
      <c r="E8" s="26"/>
      <c r="F8" s="1"/>
      <c r="G8" s="1"/>
      <c r="H8" s="1"/>
      <c r="I8" s="1"/>
      <c r="J8" s="1"/>
      <c r="K8" s="1"/>
      <c r="L8" s="1"/>
      <c r="M8" s="1"/>
      <c r="N8" s="1"/>
      <c r="O8" s="1"/>
      <c r="P8" s="1"/>
      <c r="Q8" s="1"/>
      <c r="R8" s="1"/>
    </row>
    <row r="9" spans="2:18" x14ac:dyDescent="0.25">
      <c r="B9" s="1"/>
      <c r="C9" s="1"/>
      <c r="D9" s="1"/>
      <c r="E9" s="26"/>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46"/>
      <c r="F11" s="46"/>
      <c r="G11" s="46"/>
      <c r="H11" s="46"/>
      <c r="I11" s="46"/>
    </row>
    <row r="12" spans="2:18" x14ac:dyDescent="0.25">
      <c r="B12" s="2"/>
      <c r="C12" s="2"/>
      <c r="D12" s="2"/>
      <c r="E12" s="11"/>
      <c r="F12" s="47"/>
      <c r="G12" s="11"/>
      <c r="H12" s="11"/>
      <c r="I12" s="11"/>
      <c r="J12" s="11"/>
      <c r="K12" s="11"/>
      <c r="L12" s="11"/>
      <c r="M12" s="11"/>
      <c r="N12" s="11"/>
      <c r="O12" s="11"/>
      <c r="P12" s="11"/>
      <c r="Q12" s="11"/>
      <c r="R12" s="11"/>
    </row>
    <row r="13" spans="2:18" x14ac:dyDescent="0.25">
      <c r="B13" s="2"/>
      <c r="C13" s="2"/>
      <c r="D13" s="2"/>
      <c r="E13" s="46"/>
      <c r="F13" s="46"/>
      <c r="G13" s="46"/>
      <c r="H13" s="46"/>
      <c r="I13" s="46"/>
      <c r="O13" s="11"/>
      <c r="P13" s="11"/>
      <c r="Q13" s="11"/>
      <c r="R13" s="11"/>
    </row>
    <row r="14" spans="2:18" ht="21" x14ac:dyDescent="0.25">
      <c r="B14" s="2"/>
      <c r="C14" s="2"/>
      <c r="D14" s="2"/>
      <c r="E14" s="48" t="s">
        <v>389</v>
      </c>
      <c r="F14" s="48"/>
      <c r="G14" s="48"/>
      <c r="H14" s="48"/>
      <c r="I14" s="48"/>
      <c r="J14" s="37"/>
      <c r="K14" s="37"/>
      <c r="L14" s="37"/>
      <c r="M14" s="37"/>
      <c r="N14" s="37"/>
      <c r="O14" s="11"/>
      <c r="P14" s="11"/>
      <c r="Q14" s="11"/>
      <c r="R14" s="11"/>
    </row>
    <row r="15" spans="2:18" x14ac:dyDescent="0.25">
      <c r="B15" s="2"/>
      <c r="C15" s="2"/>
      <c r="D15" s="2"/>
      <c r="E15" s="46"/>
      <c r="F15" s="46"/>
      <c r="G15" s="46"/>
      <c r="H15" s="46"/>
      <c r="I15" s="46"/>
      <c r="O15" s="11"/>
      <c r="P15" s="11"/>
      <c r="Q15" s="11"/>
      <c r="R15" s="11"/>
    </row>
    <row r="16" spans="2:18" x14ac:dyDescent="0.25">
      <c r="B16" s="2"/>
      <c r="C16" s="2"/>
      <c r="D16" s="2"/>
      <c r="E16" s="45" t="s">
        <v>426</v>
      </c>
      <c r="F16" s="46"/>
      <c r="G16" s="46"/>
      <c r="H16" s="46"/>
      <c r="I16" s="46"/>
      <c r="K16" s="38"/>
      <c r="L16" s="38"/>
      <c r="M16" s="38"/>
      <c r="N16" s="38"/>
      <c r="O16" s="11"/>
      <c r="P16" s="11"/>
      <c r="Q16" s="11"/>
      <c r="R16" s="11"/>
    </row>
    <row r="17" spans="2:18" x14ac:dyDescent="0.25">
      <c r="B17" s="2"/>
      <c r="C17" s="2"/>
      <c r="D17" s="2"/>
      <c r="E17" s="45" t="s">
        <v>427</v>
      </c>
      <c r="F17" s="46"/>
      <c r="G17" s="46"/>
      <c r="H17" s="46"/>
      <c r="I17" s="46"/>
      <c r="M17" s="38"/>
      <c r="O17" s="11"/>
      <c r="P17" s="11"/>
      <c r="Q17" s="11"/>
      <c r="R17" s="11"/>
    </row>
    <row r="18" spans="2:18" x14ac:dyDescent="0.25">
      <c r="B18" s="2"/>
      <c r="C18" s="2"/>
      <c r="D18" s="2"/>
      <c r="E18" s="45"/>
      <c r="F18" s="46"/>
      <c r="G18" s="46"/>
      <c r="H18" s="46"/>
      <c r="I18" s="46"/>
      <c r="K18" s="38"/>
      <c r="L18" s="38"/>
      <c r="M18" s="38"/>
      <c r="N18" s="38"/>
      <c r="O18" s="11"/>
      <c r="P18" s="11"/>
      <c r="Q18" s="11"/>
      <c r="R18" s="11"/>
    </row>
    <row r="19" spans="2:18" x14ac:dyDescent="0.25">
      <c r="B19" s="2"/>
      <c r="C19" s="2"/>
      <c r="D19" s="2"/>
      <c r="E19" s="45"/>
      <c r="F19" s="46"/>
      <c r="G19" s="46"/>
      <c r="H19" s="46"/>
      <c r="I19" s="46"/>
      <c r="M19" s="38"/>
      <c r="N19" s="38"/>
      <c r="O19" s="11"/>
      <c r="P19" s="11"/>
      <c r="Q19" s="11"/>
      <c r="R19" s="11"/>
    </row>
    <row r="20" spans="2:18" x14ac:dyDescent="0.25">
      <c r="B20" s="2"/>
      <c r="C20" s="2"/>
      <c r="D20" s="2"/>
      <c r="E20" s="45"/>
      <c r="F20" s="46"/>
      <c r="G20" s="46"/>
      <c r="H20" s="46"/>
      <c r="I20" s="46"/>
      <c r="M20" s="38"/>
      <c r="O20" s="11"/>
      <c r="P20" s="11"/>
      <c r="Q20" s="11"/>
      <c r="R20" s="11"/>
    </row>
    <row r="21" spans="2:18" x14ac:dyDescent="0.25">
      <c r="B21" s="2"/>
      <c r="C21" s="2"/>
      <c r="D21" s="11"/>
      <c r="E21" s="47"/>
      <c r="F21" s="47"/>
      <c r="G21" s="47"/>
      <c r="H21" s="47"/>
      <c r="I21" s="47"/>
      <c r="J21" s="47"/>
      <c r="K21" s="47"/>
      <c r="L21" s="47"/>
      <c r="M21" s="47"/>
      <c r="N21" s="47"/>
      <c r="O21" s="47"/>
      <c r="P21" s="47"/>
      <c r="Q21" s="47"/>
      <c r="R21" s="47"/>
    </row>
    <row r="22" spans="2:18" x14ac:dyDescent="0.25">
      <c r="B22" s="2"/>
      <c r="C22" s="2"/>
      <c r="D22" s="11"/>
      <c r="E22" s="47"/>
      <c r="F22" s="47"/>
      <c r="G22" s="47"/>
      <c r="H22" s="47"/>
      <c r="I22" s="47"/>
      <c r="J22" s="47"/>
      <c r="K22" s="47"/>
      <c r="L22" s="47"/>
      <c r="M22" s="47"/>
      <c r="N22" s="47"/>
      <c r="O22" s="47"/>
      <c r="P22" s="47"/>
      <c r="Q22" s="47"/>
      <c r="R22" s="47"/>
    </row>
    <row r="23" spans="2:18" ht="15.75" thickBot="1" x14ac:dyDescent="0.3">
      <c r="B23" s="2"/>
      <c r="C23" s="2"/>
      <c r="D23" s="2"/>
      <c r="E23" s="47"/>
      <c r="F23" s="47"/>
      <c r="G23" s="47"/>
      <c r="H23" s="47"/>
      <c r="I23" s="47"/>
      <c r="J23" s="2"/>
      <c r="K23" s="2"/>
      <c r="L23" s="2"/>
      <c r="M23" s="2"/>
      <c r="N23" s="2"/>
      <c r="O23" s="2"/>
      <c r="P23" s="2"/>
      <c r="Q23" s="2"/>
      <c r="R23" s="2"/>
    </row>
    <row r="24" spans="2:18" ht="15.75" thickBot="1" x14ac:dyDescent="0.3">
      <c r="B24" s="2"/>
      <c r="C24" s="2"/>
      <c r="D24" s="2"/>
      <c r="E24" s="11" t="s">
        <v>182</v>
      </c>
      <c r="F24" s="52" t="s">
        <v>314</v>
      </c>
      <c r="G24" s="47"/>
      <c r="H24" s="47"/>
      <c r="I24" s="53">
        <f ca="1">NOW()-4</f>
        <v>43853.564658912037</v>
      </c>
      <c r="J24" s="2"/>
      <c r="K24" s="2"/>
      <c r="L24" s="2"/>
      <c r="M24" s="2"/>
      <c r="N24" s="2"/>
      <c r="O24" s="2"/>
      <c r="P24" s="2"/>
      <c r="Q24" s="2"/>
      <c r="R24" s="2"/>
    </row>
    <row r="25" spans="2:18" ht="5.25" customHeight="1" thickBot="1" x14ac:dyDescent="0.3">
      <c r="B25" s="2"/>
      <c r="C25" s="2"/>
      <c r="D25" s="2"/>
      <c r="E25" s="47"/>
      <c r="F25" s="47"/>
      <c r="G25" s="47"/>
      <c r="H25" s="47"/>
      <c r="I25" s="47"/>
      <c r="J25" s="2"/>
      <c r="K25" s="2"/>
      <c r="L25" s="2"/>
      <c r="M25" s="2"/>
      <c r="N25" s="2"/>
      <c r="O25" s="2"/>
      <c r="P25" s="2"/>
      <c r="Q25" s="2"/>
      <c r="R25" s="2"/>
    </row>
    <row r="26" spans="2:18" ht="15.75" thickBot="1" x14ac:dyDescent="0.3">
      <c r="B26" s="2"/>
      <c r="C26" s="2"/>
      <c r="D26" s="2"/>
      <c r="E26" s="11" t="s">
        <v>186</v>
      </c>
      <c r="F26" s="52" t="s">
        <v>317</v>
      </c>
      <c r="G26" s="54"/>
      <c r="H26" s="47"/>
      <c r="I26" s="55">
        <f ca="1">I24+2</f>
        <v>43855.564658912037</v>
      </c>
      <c r="J26" s="2"/>
      <c r="K26" s="2"/>
      <c r="L26" s="2"/>
      <c r="M26" s="2"/>
      <c r="N26" s="2"/>
      <c r="O26" s="2"/>
      <c r="P26" s="2"/>
      <c r="Q26" s="2"/>
      <c r="R26" s="2"/>
    </row>
    <row r="27" spans="2:18" x14ac:dyDescent="0.25">
      <c r="B27" s="2"/>
      <c r="C27" s="2"/>
      <c r="D27" s="2"/>
      <c r="E27" s="47"/>
      <c r="F27" s="47"/>
      <c r="G27" s="47"/>
      <c r="H27" s="47"/>
      <c r="I27" s="47"/>
      <c r="J27" s="2"/>
      <c r="K27" s="2"/>
      <c r="L27" s="2"/>
      <c r="M27" s="2"/>
      <c r="N27" s="2"/>
      <c r="O27" s="2"/>
      <c r="P27" s="2"/>
      <c r="Q27" s="2"/>
      <c r="R27" s="2"/>
    </row>
    <row r="28" spans="2:18" x14ac:dyDescent="0.25">
      <c r="B28" s="2"/>
      <c r="C28" s="2"/>
      <c r="D28" s="2"/>
      <c r="E28" s="7" t="s">
        <v>205</v>
      </c>
      <c r="F28" s="9" t="s">
        <v>184</v>
      </c>
      <c r="G28" s="9" t="s">
        <v>238</v>
      </c>
      <c r="H28" s="9" t="s">
        <v>239</v>
      </c>
      <c r="I28" s="9" t="s">
        <v>206</v>
      </c>
      <c r="J28" s="17" t="s">
        <v>207</v>
      </c>
      <c r="K28" s="7" t="s">
        <v>188</v>
      </c>
      <c r="L28" s="6" t="s">
        <v>208</v>
      </c>
      <c r="M28" s="9" t="s">
        <v>209</v>
      </c>
      <c r="N28" s="9" t="s">
        <v>210</v>
      </c>
      <c r="O28" s="9" t="s">
        <v>211</v>
      </c>
      <c r="P28" s="9" t="s">
        <v>212</v>
      </c>
      <c r="Q28" s="9" t="s">
        <v>189</v>
      </c>
      <c r="R28" s="9" t="s">
        <v>430</v>
      </c>
    </row>
    <row r="29" spans="2:18" x14ac:dyDescent="0.25">
      <c r="B29" s="2"/>
      <c r="C29" s="2"/>
      <c r="D29" s="11">
        <v>1</v>
      </c>
      <c r="E29" s="50" t="s">
        <v>398</v>
      </c>
      <c r="F29" s="50" t="s">
        <v>235</v>
      </c>
      <c r="G29" s="50" t="s">
        <v>199</v>
      </c>
      <c r="H29" s="50" t="s">
        <v>226</v>
      </c>
      <c r="I29" s="56">
        <v>43856.438696990743</v>
      </c>
      <c r="J29" s="35">
        <v>43858.438696990743</v>
      </c>
      <c r="K29" s="23">
        <v>325000</v>
      </c>
      <c r="L29" s="105">
        <v>2.3450000000000002</v>
      </c>
      <c r="M29" s="24">
        <v>762125</v>
      </c>
      <c r="N29" s="31"/>
      <c r="O29" s="32" t="s">
        <v>69</v>
      </c>
      <c r="P29" s="25"/>
      <c r="Q29" s="19" t="s">
        <v>236</v>
      </c>
      <c r="R29" s="19" t="s">
        <v>400</v>
      </c>
    </row>
    <row r="30" spans="2:18" x14ac:dyDescent="0.25">
      <c r="B30" s="2"/>
      <c r="C30" s="2"/>
      <c r="D30" s="11">
        <v>2</v>
      </c>
      <c r="E30" s="50" t="s">
        <v>401</v>
      </c>
      <c r="F30" s="50" t="s">
        <v>198</v>
      </c>
      <c r="G30" s="50" t="s">
        <v>199</v>
      </c>
      <c r="H30" s="50" t="s">
        <v>361</v>
      </c>
      <c r="I30" s="56">
        <v>43854.438696990743</v>
      </c>
      <c r="J30" s="35">
        <v>43856.438696990743</v>
      </c>
      <c r="K30" s="23">
        <v>10501</v>
      </c>
      <c r="L30" s="33">
        <v>140.572</v>
      </c>
      <c r="M30" s="24">
        <v>1476146.5719999999</v>
      </c>
      <c r="N30" s="31"/>
      <c r="O30" s="32" t="s">
        <v>69</v>
      </c>
      <c r="P30" s="25"/>
      <c r="Q30" s="19" t="s">
        <v>236</v>
      </c>
      <c r="R30" s="19" t="s">
        <v>403</v>
      </c>
    </row>
    <row r="31" spans="2:18" x14ac:dyDescent="0.25">
      <c r="B31" s="2"/>
      <c r="C31" s="2"/>
      <c r="D31" s="11">
        <v>3</v>
      </c>
      <c r="E31" s="57"/>
      <c r="F31" s="49"/>
      <c r="G31" s="49"/>
      <c r="H31" s="56"/>
      <c r="I31" s="56"/>
      <c r="J31" s="35"/>
      <c r="K31" s="15"/>
      <c r="L31" s="24"/>
      <c r="M31" s="31"/>
      <c r="N31" s="32"/>
      <c r="O31" s="31"/>
      <c r="P31" s="19"/>
      <c r="Q31" s="19"/>
      <c r="R31" s="19"/>
    </row>
    <row r="32" spans="2:18" x14ac:dyDescent="0.25">
      <c r="B32" s="2"/>
      <c r="C32" s="2"/>
      <c r="D32" s="11">
        <v>4</v>
      </c>
      <c r="E32" s="57"/>
      <c r="F32" s="58"/>
      <c r="G32" s="58"/>
      <c r="H32" s="59"/>
      <c r="I32" s="56"/>
      <c r="J32" s="35"/>
      <c r="K32" s="5"/>
      <c r="L32" s="24"/>
      <c r="M32" s="31"/>
      <c r="N32" s="32"/>
      <c r="O32" s="31"/>
      <c r="P32" s="19"/>
      <c r="Q32" s="19"/>
      <c r="R32" s="19"/>
    </row>
    <row r="33" spans="2:18" x14ac:dyDescent="0.25">
      <c r="B33" s="2"/>
      <c r="C33" s="2"/>
      <c r="D33" s="11">
        <v>5</v>
      </c>
      <c r="E33" s="57"/>
      <c r="F33" s="58"/>
      <c r="G33" s="58"/>
      <c r="H33" s="59"/>
      <c r="I33" s="56"/>
      <c r="J33" s="35"/>
      <c r="K33" s="5"/>
      <c r="L33" s="24"/>
      <c r="M33" s="31"/>
      <c r="N33" s="32"/>
      <c r="O33" s="31"/>
      <c r="P33" s="19"/>
      <c r="Q33" s="19"/>
      <c r="R33" s="19"/>
    </row>
    <row r="34" spans="2:18" x14ac:dyDescent="0.25">
      <c r="B34" s="2"/>
      <c r="C34" s="2"/>
      <c r="D34" s="11">
        <v>6</v>
      </c>
      <c r="E34" s="57"/>
      <c r="F34" s="58"/>
      <c r="G34" s="58"/>
      <c r="H34" s="59"/>
      <c r="I34" s="56"/>
      <c r="J34" s="35"/>
      <c r="K34" s="5"/>
      <c r="L34" s="24"/>
      <c r="M34" s="31"/>
      <c r="N34" s="32"/>
      <c r="O34" s="31"/>
      <c r="P34" s="19"/>
      <c r="Q34" s="19"/>
      <c r="R34" s="19"/>
    </row>
    <row r="35" spans="2:18" x14ac:dyDescent="0.25">
      <c r="B35" s="2"/>
      <c r="C35" s="2"/>
      <c r="D35" s="11">
        <v>7</v>
      </c>
      <c r="E35" s="57"/>
      <c r="F35" s="58"/>
      <c r="G35" s="58"/>
      <c r="H35" s="59"/>
      <c r="I35" s="56"/>
      <c r="J35" s="35"/>
      <c r="K35" s="5"/>
      <c r="L35" s="24"/>
      <c r="M35" s="31"/>
      <c r="N35" s="32"/>
      <c r="O35" s="31"/>
      <c r="P35" s="19"/>
      <c r="Q35" s="19"/>
      <c r="R35" s="19"/>
    </row>
    <row r="36" spans="2:18" x14ac:dyDescent="0.25">
      <c r="B36" s="2"/>
      <c r="C36" s="2"/>
      <c r="D36" s="11">
        <v>8</v>
      </c>
      <c r="E36" s="57"/>
      <c r="F36" s="58"/>
      <c r="G36" s="58"/>
      <c r="H36" s="59"/>
      <c r="I36" s="56"/>
      <c r="J36" s="35"/>
      <c r="K36" s="5"/>
      <c r="L36" s="24"/>
      <c r="M36" s="31"/>
      <c r="N36" s="32"/>
      <c r="O36" s="31"/>
      <c r="P36" s="19"/>
      <c r="Q36" s="19"/>
      <c r="R36" s="19"/>
    </row>
    <row r="37" spans="2:18" x14ac:dyDescent="0.25">
      <c r="B37" s="2"/>
      <c r="C37" s="2"/>
      <c r="D37" s="11">
        <v>9</v>
      </c>
      <c r="E37" s="57"/>
      <c r="F37" s="58"/>
      <c r="G37" s="58"/>
      <c r="H37" s="59"/>
      <c r="I37" s="56"/>
      <c r="J37" s="8"/>
      <c r="K37" s="5"/>
      <c r="L37" s="24"/>
      <c r="M37" s="31"/>
      <c r="N37" s="32"/>
      <c r="O37" s="31"/>
      <c r="P37" s="19"/>
      <c r="Q37" s="31"/>
      <c r="R37" s="31"/>
    </row>
    <row r="38" spans="2:18" x14ac:dyDescent="0.25">
      <c r="B38" s="2"/>
      <c r="C38" s="2"/>
      <c r="D38" s="11">
        <v>10</v>
      </c>
      <c r="E38" s="57"/>
      <c r="F38" s="58"/>
      <c r="G38" s="58"/>
      <c r="H38" s="59"/>
      <c r="I38" s="56"/>
      <c r="J38" s="8"/>
      <c r="K38" s="5"/>
      <c r="L38" s="24"/>
      <c r="M38" s="31"/>
      <c r="N38" s="32"/>
      <c r="O38" s="31"/>
      <c r="P38" s="19"/>
      <c r="Q38" s="31"/>
      <c r="R38" s="31"/>
    </row>
    <row r="39" spans="2:18" x14ac:dyDescent="0.25">
      <c r="B39" s="2"/>
      <c r="C39" s="2"/>
      <c r="D39" s="2"/>
      <c r="E39" s="47"/>
      <c r="F39" s="47"/>
      <c r="G39" s="47"/>
      <c r="H39" s="47"/>
      <c r="I39" s="47"/>
      <c r="J39" s="2"/>
      <c r="K39" s="2"/>
      <c r="L39" s="2"/>
      <c r="M39" s="2"/>
      <c r="N39" s="2"/>
      <c r="O39" s="2"/>
      <c r="P39" s="2"/>
      <c r="Q39" s="2"/>
      <c r="R39" s="2"/>
    </row>
    <row r="40" spans="2:18" x14ac:dyDescent="0.25">
      <c r="B40" s="2"/>
      <c r="C40" s="2"/>
      <c r="D40" s="2"/>
      <c r="E40" s="44" t="str">
        <f>_xll.flTransactionsAdd(F24,F26,E28:R31)</f>
        <v>Transactions added</v>
      </c>
      <c r="F40" s="47"/>
      <c r="G40" s="47"/>
      <c r="H40" s="47"/>
      <c r="I40" s="47"/>
      <c r="J40" s="2"/>
      <c r="K40" s="2"/>
      <c r="L40" s="2"/>
      <c r="M40" s="2"/>
      <c r="N40" s="2"/>
      <c r="O40" s="2"/>
      <c r="P40" s="2"/>
      <c r="Q40" s="2"/>
      <c r="R40" s="2"/>
    </row>
    <row r="41" spans="2:18" ht="15.75" customHeight="1" x14ac:dyDescent="0.25">
      <c r="B41" s="2"/>
      <c r="C41" s="2"/>
      <c r="D41" s="2"/>
      <c r="E41" s="18"/>
      <c r="F41" s="47"/>
      <c r="G41" s="47"/>
      <c r="H41" s="47"/>
      <c r="I41" s="47"/>
      <c r="J41" s="2"/>
      <c r="K41" s="2"/>
      <c r="L41" s="2"/>
      <c r="M41" s="2"/>
      <c r="N41" s="2"/>
      <c r="O41" s="2"/>
      <c r="P41" s="2"/>
      <c r="Q41" s="2"/>
      <c r="R41" s="2"/>
    </row>
    <row r="42" spans="2:18" ht="15.75" thickBot="1" x14ac:dyDescent="0.3">
      <c r="B42" s="2"/>
      <c r="C42" s="2"/>
      <c r="D42" s="2"/>
      <c r="E42" s="47"/>
      <c r="F42" s="47"/>
      <c r="G42" s="47"/>
      <c r="H42" s="47"/>
      <c r="I42" s="47"/>
      <c r="J42" s="2"/>
      <c r="K42" s="2"/>
      <c r="L42" s="2"/>
      <c r="M42" s="2"/>
      <c r="N42" s="2"/>
      <c r="O42" s="2"/>
      <c r="P42" s="2"/>
      <c r="Q42" s="2"/>
      <c r="R42" s="2"/>
    </row>
    <row r="43" spans="2:18" ht="15.75" thickBot="1" x14ac:dyDescent="0.3">
      <c r="B43" s="2"/>
      <c r="C43" s="2"/>
      <c r="D43" s="2"/>
      <c r="E43" s="11" t="s">
        <v>182</v>
      </c>
      <c r="F43" s="52" t="s">
        <v>314</v>
      </c>
      <c r="G43" s="47"/>
      <c r="H43" s="47"/>
      <c r="I43" s="53">
        <f ca="1">NOW()-4</f>
        <v>43853.564658912037</v>
      </c>
      <c r="J43" s="2"/>
      <c r="K43" s="2"/>
      <c r="L43" s="2"/>
      <c r="M43" s="2"/>
      <c r="N43" s="2"/>
      <c r="O43" s="2"/>
      <c r="P43" s="2"/>
      <c r="Q43" s="2"/>
      <c r="R43" s="2"/>
    </row>
    <row r="44" spans="2:18" ht="5.25" customHeight="1" thickBot="1" x14ac:dyDescent="0.3">
      <c r="B44" s="2"/>
      <c r="C44" s="2"/>
      <c r="D44" s="2"/>
      <c r="E44" s="47"/>
      <c r="F44" s="47"/>
      <c r="G44" s="47"/>
      <c r="H44" s="47"/>
      <c r="I44" s="47"/>
      <c r="J44" s="2"/>
      <c r="K44" s="2"/>
      <c r="L44" s="2"/>
      <c r="M44" s="2"/>
      <c r="N44" s="2"/>
      <c r="O44" s="2"/>
      <c r="P44" s="2"/>
      <c r="Q44" s="2"/>
      <c r="R44" s="2"/>
    </row>
    <row r="45" spans="2:18" ht="15.75" thickBot="1" x14ac:dyDescent="0.3">
      <c r="B45" s="2"/>
      <c r="C45" s="2"/>
      <c r="D45" s="2"/>
      <c r="E45" s="11" t="s">
        <v>186</v>
      </c>
      <c r="F45" s="52" t="s">
        <v>319</v>
      </c>
      <c r="G45" s="54"/>
      <c r="H45" s="47"/>
      <c r="I45" s="55">
        <f ca="1">I43+2</f>
        <v>43855.564658912037</v>
      </c>
      <c r="J45" s="2"/>
      <c r="K45" s="2"/>
      <c r="L45" s="2"/>
      <c r="M45" s="2"/>
      <c r="N45" s="2"/>
      <c r="O45" s="2"/>
      <c r="P45" s="2"/>
      <c r="Q45" s="2"/>
      <c r="R45" s="2"/>
    </row>
    <row r="46" spans="2:18" x14ac:dyDescent="0.25">
      <c r="B46" s="2"/>
      <c r="C46" s="2"/>
      <c r="D46" s="2"/>
      <c r="E46" s="47"/>
      <c r="F46" s="47"/>
      <c r="G46" s="47"/>
      <c r="H46" s="47"/>
      <c r="I46" s="47"/>
      <c r="J46" s="2"/>
      <c r="K46" s="2"/>
      <c r="L46" s="2"/>
      <c r="M46" s="2"/>
      <c r="N46" s="2"/>
      <c r="O46" s="2"/>
      <c r="P46" s="2"/>
      <c r="Q46" s="2"/>
      <c r="R46" s="2"/>
    </row>
    <row r="47" spans="2:18" x14ac:dyDescent="0.25">
      <c r="B47" s="2"/>
      <c r="C47" s="2"/>
      <c r="D47" s="2"/>
      <c r="E47" s="7" t="s">
        <v>205</v>
      </c>
      <c r="F47" s="9" t="s">
        <v>184</v>
      </c>
      <c r="G47" s="9" t="s">
        <v>238</v>
      </c>
      <c r="H47" s="9" t="s">
        <v>239</v>
      </c>
      <c r="I47" s="9" t="s">
        <v>206</v>
      </c>
      <c r="J47" s="17" t="s">
        <v>207</v>
      </c>
      <c r="K47" s="7" t="s">
        <v>188</v>
      </c>
      <c r="L47" s="6" t="s">
        <v>208</v>
      </c>
      <c r="M47" s="9" t="s">
        <v>209</v>
      </c>
      <c r="N47" s="9" t="s">
        <v>210</v>
      </c>
      <c r="O47" s="9" t="s">
        <v>211</v>
      </c>
      <c r="P47" s="9" t="s">
        <v>212</v>
      </c>
      <c r="Q47" s="9" t="s">
        <v>189</v>
      </c>
      <c r="R47" s="9" t="s">
        <v>430</v>
      </c>
    </row>
    <row r="48" spans="2:18" x14ac:dyDescent="0.25">
      <c r="B48" s="2"/>
      <c r="C48" s="2"/>
      <c r="D48" s="11">
        <v>1</v>
      </c>
      <c r="E48" s="50" t="s">
        <v>404</v>
      </c>
      <c r="F48" s="50" t="s">
        <v>198</v>
      </c>
      <c r="G48" s="50" t="s">
        <v>199</v>
      </c>
      <c r="H48" s="50" t="s">
        <v>359</v>
      </c>
      <c r="I48" s="56">
        <v>43855.438696990743</v>
      </c>
      <c r="J48" s="35">
        <v>43857.438696990743</v>
      </c>
      <c r="K48" s="23">
        <v>24000</v>
      </c>
      <c r="L48" s="105">
        <v>109.126</v>
      </c>
      <c r="M48" s="24">
        <v>2619024</v>
      </c>
      <c r="N48" s="31"/>
      <c r="O48" s="32" t="s">
        <v>69</v>
      </c>
      <c r="P48" s="25"/>
      <c r="Q48" s="19" t="s">
        <v>236</v>
      </c>
      <c r="R48" s="19" t="s">
        <v>403</v>
      </c>
    </row>
    <row r="49" spans="2:18" x14ac:dyDescent="0.25">
      <c r="B49" s="2"/>
      <c r="C49" s="2"/>
      <c r="D49" s="11">
        <v>2</v>
      </c>
      <c r="E49" s="50" t="s">
        <v>405</v>
      </c>
      <c r="F49" s="50" t="s">
        <v>235</v>
      </c>
      <c r="G49" s="50" t="s">
        <v>199</v>
      </c>
      <c r="H49" s="50" t="s">
        <v>228</v>
      </c>
      <c r="I49" s="56">
        <v>43855.438696990743</v>
      </c>
      <c r="J49" s="35">
        <v>43857.438696990743</v>
      </c>
      <c r="K49" s="23">
        <v>57000</v>
      </c>
      <c r="L49" s="33">
        <v>97.8</v>
      </c>
      <c r="M49" s="24">
        <v>5574600</v>
      </c>
      <c r="N49" s="31"/>
      <c r="O49" s="32" t="s">
        <v>8</v>
      </c>
      <c r="P49" s="25"/>
      <c r="Q49" s="19" t="s">
        <v>236</v>
      </c>
      <c r="R49" s="19" t="s">
        <v>406</v>
      </c>
    </row>
    <row r="50" spans="2:18" x14ac:dyDescent="0.25">
      <c r="B50" s="2"/>
      <c r="C50" s="2"/>
      <c r="D50" s="11">
        <v>3</v>
      </c>
      <c r="E50" s="57"/>
      <c r="F50" s="49"/>
      <c r="G50" s="49"/>
      <c r="H50" s="56"/>
      <c r="I50" s="56"/>
      <c r="J50" s="35"/>
      <c r="K50" s="15"/>
      <c r="L50" s="24"/>
      <c r="M50" s="31"/>
      <c r="N50" s="32"/>
      <c r="O50" s="31"/>
      <c r="P50" s="19"/>
      <c r="Q50" s="19"/>
      <c r="R50" s="19"/>
    </row>
    <row r="51" spans="2:18" x14ac:dyDescent="0.25">
      <c r="B51" s="2"/>
      <c r="C51" s="2"/>
      <c r="D51" s="11">
        <v>4</v>
      </c>
      <c r="E51" s="57"/>
      <c r="F51" s="58"/>
      <c r="G51" s="58"/>
      <c r="H51" s="59"/>
      <c r="I51" s="56"/>
      <c r="J51" s="35"/>
      <c r="K51" s="5"/>
      <c r="L51" s="24"/>
      <c r="M51" s="31"/>
      <c r="N51" s="32"/>
      <c r="O51" s="31"/>
      <c r="P51" s="19"/>
      <c r="Q51" s="19"/>
      <c r="R51" s="19"/>
    </row>
    <row r="52" spans="2:18" x14ac:dyDescent="0.25">
      <c r="B52" s="2"/>
      <c r="C52" s="2"/>
      <c r="D52" s="11">
        <v>5</v>
      </c>
      <c r="E52" s="57"/>
      <c r="F52" s="58"/>
      <c r="G52" s="58"/>
      <c r="H52" s="59"/>
      <c r="I52" s="56"/>
      <c r="J52" s="35"/>
      <c r="K52" s="5"/>
      <c r="L52" s="24"/>
      <c r="M52" s="31"/>
      <c r="N52" s="32"/>
      <c r="O52" s="31"/>
      <c r="P52" s="19"/>
      <c r="Q52" s="19"/>
      <c r="R52" s="19"/>
    </row>
    <row r="53" spans="2:18" x14ac:dyDescent="0.25">
      <c r="B53" s="2"/>
      <c r="C53" s="2"/>
      <c r="D53" s="11">
        <v>6</v>
      </c>
      <c r="E53" s="57"/>
      <c r="F53" s="58"/>
      <c r="G53" s="58"/>
      <c r="H53" s="59"/>
      <c r="I53" s="56"/>
      <c r="J53" s="35"/>
      <c r="K53" s="5"/>
      <c r="L53" s="24"/>
      <c r="M53" s="31"/>
      <c r="N53" s="32"/>
      <c r="O53" s="31"/>
      <c r="P53" s="19"/>
      <c r="Q53" s="19"/>
      <c r="R53" s="19"/>
    </row>
    <row r="54" spans="2:18" x14ac:dyDescent="0.25">
      <c r="B54" s="2"/>
      <c r="C54" s="2"/>
      <c r="D54" s="11">
        <v>7</v>
      </c>
      <c r="E54" s="57"/>
      <c r="F54" s="58"/>
      <c r="G54" s="58"/>
      <c r="H54" s="59"/>
      <c r="I54" s="56"/>
      <c r="J54" s="35"/>
      <c r="K54" s="5"/>
      <c r="L54" s="24"/>
      <c r="M54" s="31"/>
      <c r="N54" s="32"/>
      <c r="O54" s="31"/>
      <c r="P54" s="19"/>
      <c r="Q54" s="19"/>
      <c r="R54" s="19"/>
    </row>
    <row r="55" spans="2:18" x14ac:dyDescent="0.25">
      <c r="B55" s="2"/>
      <c r="C55" s="2"/>
      <c r="D55" s="11">
        <v>8</v>
      </c>
      <c r="E55" s="57"/>
      <c r="F55" s="58"/>
      <c r="G55" s="58"/>
      <c r="H55" s="59"/>
      <c r="I55" s="56"/>
      <c r="J55" s="35"/>
      <c r="K55" s="5"/>
      <c r="L55" s="24"/>
      <c r="M55" s="31"/>
      <c r="N55" s="32"/>
      <c r="O55" s="31"/>
      <c r="P55" s="19"/>
      <c r="Q55" s="19"/>
      <c r="R55" s="19"/>
    </row>
    <row r="56" spans="2:18" x14ac:dyDescent="0.25">
      <c r="B56" s="2"/>
      <c r="C56" s="2"/>
      <c r="D56" s="11">
        <v>9</v>
      </c>
      <c r="E56" s="57"/>
      <c r="F56" s="58"/>
      <c r="G56" s="58"/>
      <c r="H56" s="59"/>
      <c r="I56" s="56"/>
      <c r="J56" s="8"/>
      <c r="K56" s="5"/>
      <c r="L56" s="24"/>
      <c r="M56" s="31"/>
      <c r="N56" s="32"/>
      <c r="O56" s="31"/>
      <c r="P56" s="19"/>
      <c r="Q56" s="31"/>
      <c r="R56" s="31"/>
    </row>
    <row r="57" spans="2:18" x14ac:dyDescent="0.25">
      <c r="B57" s="2"/>
      <c r="C57" s="2"/>
      <c r="D57" s="11">
        <v>10</v>
      </c>
      <c r="E57" s="57"/>
      <c r="F57" s="58"/>
      <c r="G57" s="58"/>
      <c r="H57" s="59"/>
      <c r="I57" s="56"/>
      <c r="J57" s="8"/>
      <c r="K57" s="5"/>
      <c r="L57" s="24"/>
      <c r="M57" s="31"/>
      <c r="N57" s="32"/>
      <c r="O57" s="31"/>
      <c r="P57" s="19"/>
      <c r="Q57" s="31"/>
      <c r="R57" s="31"/>
    </row>
    <row r="58" spans="2:18" x14ac:dyDescent="0.25">
      <c r="B58" s="2"/>
      <c r="C58" s="2"/>
      <c r="D58" s="2"/>
      <c r="E58" s="47"/>
      <c r="F58" s="47"/>
      <c r="G58" s="47"/>
      <c r="H58" s="47"/>
      <c r="I58" s="47"/>
      <c r="J58" s="2"/>
      <c r="K58" s="2"/>
      <c r="L58" s="2"/>
      <c r="M58" s="2"/>
      <c r="N58" s="2"/>
      <c r="O58" s="2"/>
      <c r="P58" s="2"/>
      <c r="Q58" s="2"/>
      <c r="R58" s="2"/>
    </row>
    <row r="59" spans="2:18" x14ac:dyDescent="0.25">
      <c r="B59" s="2"/>
      <c r="C59" s="2"/>
      <c r="D59" s="2"/>
      <c r="E59" s="44" t="str">
        <f>_xll.flTransactionsAdd(F43,F45,E47:R50)</f>
        <v>Transactions added</v>
      </c>
      <c r="F59" s="47"/>
      <c r="G59" s="47"/>
      <c r="H59" s="47"/>
      <c r="I59" s="47"/>
      <c r="J59" s="2"/>
      <c r="K59" s="2"/>
      <c r="L59" s="2"/>
      <c r="M59" s="2"/>
      <c r="N59" s="2"/>
      <c r="O59" s="2"/>
      <c r="P59" s="2"/>
      <c r="Q59" s="2"/>
      <c r="R59" s="2"/>
    </row>
    <row r="60" spans="2:18" ht="15.75" thickBot="1" x14ac:dyDescent="0.3">
      <c r="B60" s="2"/>
      <c r="C60" s="2"/>
      <c r="D60" s="2"/>
      <c r="E60" s="47"/>
      <c r="F60" s="47"/>
      <c r="G60" s="47"/>
      <c r="H60" s="47"/>
      <c r="I60" s="47"/>
      <c r="J60" s="2"/>
      <c r="K60" s="2"/>
      <c r="L60" s="2"/>
      <c r="M60" s="2"/>
      <c r="N60" s="2"/>
      <c r="O60" s="2"/>
      <c r="P60" s="2"/>
      <c r="Q60" s="2"/>
      <c r="R60" s="2"/>
    </row>
    <row r="61" spans="2:18" ht="15.75" thickBot="1" x14ac:dyDescent="0.3">
      <c r="B61" s="2"/>
      <c r="C61" s="2"/>
      <c r="D61" s="2"/>
      <c r="E61" s="11" t="s">
        <v>182</v>
      </c>
      <c r="F61" s="52" t="s">
        <v>314</v>
      </c>
      <c r="G61" s="47"/>
      <c r="H61" s="47"/>
      <c r="I61" s="53">
        <f ca="1">NOW()-4</f>
        <v>43853.564658912037</v>
      </c>
      <c r="J61" s="2"/>
      <c r="K61" s="2"/>
      <c r="L61" s="2"/>
      <c r="M61" s="2"/>
      <c r="N61" s="2"/>
      <c r="O61" s="2"/>
      <c r="P61" s="2"/>
      <c r="Q61" s="2"/>
      <c r="R61" s="2"/>
    </row>
    <row r="62" spans="2:18" ht="5.25" customHeight="1" thickBot="1" x14ac:dyDescent="0.3">
      <c r="B62" s="2"/>
      <c r="C62" s="2"/>
      <c r="D62" s="2"/>
      <c r="E62" s="47"/>
      <c r="F62" s="47"/>
      <c r="G62" s="47"/>
      <c r="H62" s="47"/>
      <c r="I62" s="47"/>
      <c r="J62" s="2"/>
      <c r="K62" s="2"/>
      <c r="L62" s="2"/>
      <c r="M62" s="2"/>
      <c r="N62" s="2"/>
      <c r="O62" s="2"/>
      <c r="P62" s="2"/>
      <c r="Q62" s="2"/>
      <c r="R62" s="2"/>
    </row>
    <row r="63" spans="2:18" ht="15.75" thickBot="1" x14ac:dyDescent="0.3">
      <c r="B63" s="2"/>
      <c r="C63" s="2"/>
      <c r="D63" s="2"/>
      <c r="E63" s="11" t="s">
        <v>186</v>
      </c>
      <c r="F63" s="52" t="s">
        <v>318</v>
      </c>
      <c r="G63" s="54"/>
      <c r="H63" s="47"/>
      <c r="I63" s="55">
        <f ca="1">I61+2</f>
        <v>43855.564658912037</v>
      </c>
      <c r="J63" s="2"/>
      <c r="K63" s="2"/>
      <c r="L63" s="2"/>
      <c r="M63" s="2"/>
      <c r="N63" s="2"/>
      <c r="O63" s="2"/>
      <c r="P63" s="2"/>
      <c r="Q63" s="2"/>
      <c r="R63" s="2"/>
    </row>
    <row r="64" spans="2:18" x14ac:dyDescent="0.25">
      <c r="B64" s="2"/>
      <c r="C64" s="2"/>
      <c r="D64" s="2"/>
      <c r="E64" s="47"/>
      <c r="F64" s="47"/>
      <c r="G64" s="47"/>
      <c r="H64" s="47"/>
      <c r="I64" s="47"/>
      <c r="J64" s="2"/>
      <c r="K64" s="2"/>
      <c r="L64" s="2"/>
      <c r="M64" s="2"/>
      <c r="N64" s="2"/>
      <c r="O64" s="2"/>
      <c r="P64" s="2"/>
      <c r="Q64" s="2"/>
      <c r="R64" s="2"/>
    </row>
    <row r="65" spans="2:18" x14ac:dyDescent="0.25">
      <c r="B65" s="2"/>
      <c r="C65" s="2"/>
      <c r="D65" s="2"/>
      <c r="E65" s="7" t="s">
        <v>205</v>
      </c>
      <c r="F65" s="9" t="s">
        <v>184</v>
      </c>
      <c r="G65" s="9" t="s">
        <v>238</v>
      </c>
      <c r="H65" s="9" t="s">
        <v>239</v>
      </c>
      <c r="I65" s="9" t="s">
        <v>206</v>
      </c>
      <c r="J65" s="17" t="s">
        <v>207</v>
      </c>
      <c r="K65" s="7" t="s">
        <v>188</v>
      </c>
      <c r="L65" s="6" t="s">
        <v>208</v>
      </c>
      <c r="M65" s="9" t="s">
        <v>209</v>
      </c>
      <c r="N65" s="9" t="s">
        <v>210</v>
      </c>
      <c r="O65" s="9" t="s">
        <v>211</v>
      </c>
      <c r="P65" s="9" t="s">
        <v>212</v>
      </c>
      <c r="Q65" s="9" t="s">
        <v>189</v>
      </c>
      <c r="R65" s="9" t="s">
        <v>430</v>
      </c>
    </row>
    <row r="66" spans="2:18" x14ac:dyDescent="0.25">
      <c r="B66" s="2"/>
      <c r="C66" s="2"/>
      <c r="D66" s="11">
        <v>1</v>
      </c>
      <c r="E66" s="50" t="s">
        <v>407</v>
      </c>
      <c r="F66" s="50" t="s">
        <v>235</v>
      </c>
      <c r="G66" s="50" t="s">
        <v>199</v>
      </c>
      <c r="H66" s="50" t="s">
        <v>225</v>
      </c>
      <c r="I66" s="56">
        <v>43854.438696990743</v>
      </c>
      <c r="J66" s="35">
        <v>43856.438696990743</v>
      </c>
      <c r="K66" s="23">
        <v>120000</v>
      </c>
      <c r="L66" s="105">
        <v>2.6</v>
      </c>
      <c r="M66" s="24">
        <v>312000</v>
      </c>
      <c r="N66" s="31"/>
      <c r="O66" s="32" t="s">
        <v>69</v>
      </c>
      <c r="P66" s="25"/>
      <c r="Q66" s="19" t="s">
        <v>236</v>
      </c>
      <c r="R66" s="19" t="s">
        <v>408</v>
      </c>
    </row>
    <row r="67" spans="2:18" x14ac:dyDescent="0.25">
      <c r="B67" s="2"/>
      <c r="C67" s="2"/>
      <c r="D67" s="11">
        <v>2</v>
      </c>
      <c r="E67" s="50" t="s">
        <v>409</v>
      </c>
      <c r="F67" s="50" t="s">
        <v>198</v>
      </c>
      <c r="G67" s="50" t="s">
        <v>199</v>
      </c>
      <c r="H67" s="50" t="s">
        <v>337</v>
      </c>
      <c r="I67" s="56">
        <v>43855.438696990743</v>
      </c>
      <c r="J67" s="35">
        <v>43857.438696990743</v>
      </c>
      <c r="K67" s="23">
        <v>50000</v>
      </c>
      <c r="L67" s="33">
        <v>5.2869999999999999</v>
      </c>
      <c r="M67" s="24">
        <v>264350</v>
      </c>
      <c r="N67" s="31"/>
      <c r="O67" s="32" t="s">
        <v>69</v>
      </c>
      <c r="P67" s="25"/>
      <c r="Q67" s="19" t="s">
        <v>236</v>
      </c>
      <c r="R67" s="19" t="s">
        <v>408</v>
      </c>
    </row>
    <row r="68" spans="2:18" x14ac:dyDescent="0.25">
      <c r="B68" s="2"/>
      <c r="C68" s="2"/>
      <c r="D68" s="11">
        <v>3</v>
      </c>
      <c r="E68" s="57"/>
      <c r="F68" s="49"/>
      <c r="G68" s="49"/>
      <c r="H68" s="56"/>
      <c r="I68" s="56"/>
      <c r="J68" s="35"/>
      <c r="K68" s="15"/>
      <c r="L68" s="24"/>
      <c r="M68" s="31"/>
      <c r="N68" s="32"/>
      <c r="O68" s="31"/>
      <c r="P68" s="19"/>
      <c r="Q68" s="19"/>
      <c r="R68" s="19"/>
    </row>
    <row r="69" spans="2:18" x14ac:dyDescent="0.25">
      <c r="B69" s="2"/>
      <c r="C69" s="2"/>
      <c r="D69" s="11">
        <v>4</v>
      </c>
      <c r="E69" s="57"/>
      <c r="F69" s="58"/>
      <c r="G69" s="58"/>
      <c r="H69" s="59"/>
      <c r="I69" s="56"/>
      <c r="J69" s="35"/>
      <c r="K69" s="5"/>
      <c r="L69" s="24"/>
      <c r="M69" s="31"/>
      <c r="N69" s="32"/>
      <c r="O69" s="31"/>
      <c r="P69" s="19"/>
      <c r="Q69" s="19"/>
      <c r="R69" s="19"/>
    </row>
    <row r="70" spans="2:18" x14ac:dyDescent="0.25">
      <c r="B70" s="2"/>
      <c r="C70" s="2"/>
      <c r="D70" s="11">
        <v>5</v>
      </c>
      <c r="E70" s="57"/>
      <c r="F70" s="58"/>
      <c r="G70" s="58"/>
      <c r="H70" s="59"/>
      <c r="I70" s="56"/>
      <c r="J70" s="35"/>
      <c r="K70" s="5"/>
      <c r="L70" s="24"/>
      <c r="M70" s="31"/>
      <c r="N70" s="32"/>
      <c r="O70" s="31"/>
      <c r="P70" s="19"/>
      <c r="Q70" s="19"/>
      <c r="R70" s="19"/>
    </row>
    <row r="71" spans="2:18" x14ac:dyDescent="0.25">
      <c r="B71" s="2"/>
      <c r="C71" s="2"/>
      <c r="D71" s="11">
        <v>6</v>
      </c>
      <c r="E71" s="57"/>
      <c r="F71" s="58"/>
      <c r="G71" s="58"/>
      <c r="H71" s="59"/>
      <c r="I71" s="56"/>
      <c r="J71" s="35"/>
      <c r="K71" s="5"/>
      <c r="L71" s="24"/>
      <c r="M71" s="31"/>
      <c r="N71" s="32"/>
      <c r="O71" s="31"/>
      <c r="P71" s="19"/>
      <c r="Q71" s="19"/>
      <c r="R71" s="19"/>
    </row>
    <row r="72" spans="2:18" x14ac:dyDescent="0.25">
      <c r="B72" s="2"/>
      <c r="C72" s="2"/>
      <c r="D72" s="11">
        <v>7</v>
      </c>
      <c r="E72" s="57"/>
      <c r="F72" s="58"/>
      <c r="G72" s="58"/>
      <c r="H72" s="59"/>
      <c r="I72" s="56"/>
      <c r="J72" s="35"/>
      <c r="K72" s="5"/>
      <c r="L72" s="24"/>
      <c r="M72" s="31"/>
      <c r="N72" s="32"/>
      <c r="O72" s="31"/>
      <c r="P72" s="19"/>
      <c r="Q72" s="19"/>
      <c r="R72" s="19"/>
    </row>
    <row r="73" spans="2:18" x14ac:dyDescent="0.25">
      <c r="B73" s="2"/>
      <c r="C73" s="2"/>
      <c r="D73" s="11">
        <v>8</v>
      </c>
      <c r="E73" s="57"/>
      <c r="F73" s="58"/>
      <c r="G73" s="58"/>
      <c r="H73" s="59"/>
      <c r="I73" s="56"/>
      <c r="J73" s="35"/>
      <c r="K73" s="5"/>
      <c r="L73" s="24"/>
      <c r="M73" s="31"/>
      <c r="N73" s="32"/>
      <c r="O73" s="31"/>
      <c r="P73" s="19"/>
      <c r="Q73" s="19"/>
      <c r="R73" s="19"/>
    </row>
    <row r="74" spans="2:18" x14ac:dyDescent="0.25">
      <c r="B74" s="2"/>
      <c r="C74" s="2"/>
      <c r="D74" s="11">
        <v>9</v>
      </c>
      <c r="E74" s="57"/>
      <c r="F74" s="58"/>
      <c r="G74" s="58"/>
      <c r="H74" s="59"/>
      <c r="I74" s="56"/>
      <c r="J74" s="8"/>
      <c r="K74" s="5"/>
      <c r="L74" s="24"/>
      <c r="M74" s="31"/>
      <c r="N74" s="32"/>
      <c r="O74" s="31"/>
      <c r="P74" s="19"/>
      <c r="Q74" s="31"/>
      <c r="R74" s="31"/>
    </row>
    <row r="75" spans="2:18" x14ac:dyDescent="0.25">
      <c r="B75" s="2"/>
      <c r="C75" s="2"/>
      <c r="D75" s="11">
        <v>10</v>
      </c>
      <c r="E75" s="57"/>
      <c r="F75" s="58"/>
      <c r="G75" s="58"/>
      <c r="H75" s="59"/>
      <c r="I75" s="56"/>
      <c r="J75" s="8"/>
      <c r="K75" s="5"/>
      <c r="L75" s="24"/>
      <c r="M75" s="31"/>
      <c r="N75" s="32"/>
      <c r="O75" s="31"/>
      <c r="P75" s="19"/>
      <c r="Q75" s="31"/>
      <c r="R75" s="31"/>
    </row>
    <row r="76" spans="2:18" x14ac:dyDescent="0.25">
      <c r="B76" s="2"/>
      <c r="C76" s="2"/>
      <c r="D76" s="2"/>
      <c r="E76" s="47"/>
      <c r="F76" s="47"/>
      <c r="G76" s="47"/>
      <c r="H76" s="47"/>
      <c r="I76" s="47"/>
      <c r="J76" s="2"/>
      <c r="K76" s="2"/>
      <c r="L76" s="2"/>
      <c r="M76" s="2"/>
      <c r="N76" s="2"/>
      <c r="O76" s="2"/>
      <c r="P76" s="2"/>
      <c r="Q76" s="2"/>
      <c r="R76" s="2"/>
    </row>
    <row r="77" spans="2:18" x14ac:dyDescent="0.25">
      <c r="B77" s="2"/>
      <c r="C77" s="2"/>
      <c r="D77" s="2"/>
      <c r="E77" s="44" t="str">
        <f>_xll.flTransactionsAdd(F61,F63,E65:R68)</f>
        <v>Transactions added</v>
      </c>
      <c r="F77" s="47"/>
      <c r="G77" s="47"/>
      <c r="H77" s="47"/>
      <c r="I77" s="47"/>
      <c r="J77" s="2"/>
      <c r="K77" s="2"/>
      <c r="L77" s="2"/>
      <c r="M77" s="2"/>
      <c r="N77" s="2"/>
      <c r="O77" s="2"/>
      <c r="P77" s="2"/>
      <c r="Q77" s="2"/>
      <c r="R77" s="2"/>
    </row>
    <row r="78" spans="2:18" ht="15.75" thickBot="1" x14ac:dyDescent="0.3">
      <c r="B78" s="2"/>
      <c r="C78" s="2"/>
      <c r="D78" s="2"/>
      <c r="E78" s="47"/>
      <c r="F78" s="47"/>
      <c r="G78" s="47"/>
      <c r="H78" s="47"/>
      <c r="I78" s="47"/>
      <c r="J78" s="2"/>
      <c r="K78" s="2"/>
      <c r="L78" s="2"/>
      <c r="M78" s="2"/>
      <c r="N78" s="2"/>
      <c r="O78" s="2"/>
      <c r="P78" s="2"/>
      <c r="Q78" s="2"/>
      <c r="R78" s="2"/>
    </row>
    <row r="79" spans="2:18" ht="15.75" thickBot="1" x14ac:dyDescent="0.3">
      <c r="B79" s="2"/>
      <c r="C79" s="2"/>
      <c r="D79" s="2"/>
      <c r="E79" s="11" t="s">
        <v>182</v>
      </c>
      <c r="F79" s="52" t="s">
        <v>314</v>
      </c>
      <c r="G79" s="47"/>
      <c r="H79" s="47"/>
      <c r="I79" s="53">
        <f ca="1">NOW()-4</f>
        <v>43853.564658912037</v>
      </c>
      <c r="J79" s="2"/>
      <c r="K79" s="2"/>
      <c r="L79" s="2"/>
      <c r="M79" s="2"/>
      <c r="N79" s="2"/>
      <c r="O79" s="2"/>
      <c r="P79" s="2"/>
      <c r="Q79" s="2"/>
      <c r="R79" s="2"/>
    </row>
    <row r="80" spans="2:18" ht="5.25" customHeight="1" thickBot="1" x14ac:dyDescent="0.3">
      <c r="B80" s="2"/>
      <c r="C80" s="2"/>
      <c r="D80" s="2"/>
      <c r="E80" s="47"/>
      <c r="F80" s="47"/>
      <c r="G80" s="47"/>
      <c r="H80" s="47"/>
      <c r="I80" s="47"/>
      <c r="J80" s="2"/>
      <c r="K80" s="2"/>
      <c r="L80" s="2"/>
      <c r="M80" s="2"/>
      <c r="N80" s="2"/>
      <c r="O80" s="2"/>
      <c r="P80" s="2"/>
      <c r="Q80" s="2"/>
      <c r="R80" s="2"/>
    </row>
    <row r="81" spans="2:18" ht="15.75" thickBot="1" x14ac:dyDescent="0.3">
      <c r="B81" s="2"/>
      <c r="C81" s="2"/>
      <c r="D81" s="2"/>
      <c r="E81" s="11" t="s">
        <v>186</v>
      </c>
      <c r="F81" s="52" t="s">
        <v>321</v>
      </c>
      <c r="G81" s="54"/>
      <c r="H81" s="47"/>
      <c r="I81" s="55">
        <f ca="1">I79+2</f>
        <v>43855.564658912037</v>
      </c>
      <c r="J81" s="2"/>
      <c r="K81" s="2"/>
      <c r="L81" s="2"/>
      <c r="M81" s="2"/>
      <c r="N81" s="2"/>
      <c r="O81" s="2"/>
      <c r="P81" s="2"/>
      <c r="Q81" s="2"/>
      <c r="R81" s="2"/>
    </row>
    <row r="82" spans="2:18" x14ac:dyDescent="0.25">
      <c r="B82" s="2"/>
      <c r="C82" s="2"/>
      <c r="D82" s="2"/>
      <c r="E82" s="47"/>
      <c r="F82" s="47"/>
      <c r="G82" s="47"/>
      <c r="H82" s="47"/>
      <c r="I82" s="47"/>
      <c r="J82" s="2"/>
      <c r="K82" s="2"/>
      <c r="L82" s="2"/>
      <c r="M82" s="2"/>
      <c r="N82" s="2"/>
      <c r="O82" s="2"/>
      <c r="P82" s="2"/>
      <c r="Q82" s="2"/>
      <c r="R82" s="2"/>
    </row>
    <row r="83" spans="2:18" x14ac:dyDescent="0.25">
      <c r="B83" s="2"/>
      <c r="C83" s="2"/>
      <c r="D83" s="2"/>
      <c r="E83" s="7" t="s">
        <v>205</v>
      </c>
      <c r="F83" s="9" t="s">
        <v>184</v>
      </c>
      <c r="G83" s="9" t="s">
        <v>238</v>
      </c>
      <c r="H83" s="9" t="s">
        <v>239</v>
      </c>
      <c r="I83" s="9" t="s">
        <v>206</v>
      </c>
      <c r="J83" s="17" t="s">
        <v>207</v>
      </c>
      <c r="K83" s="7" t="s">
        <v>188</v>
      </c>
      <c r="L83" s="6" t="s">
        <v>208</v>
      </c>
      <c r="M83" s="9" t="s">
        <v>209</v>
      </c>
      <c r="N83" s="9" t="s">
        <v>210</v>
      </c>
      <c r="O83" s="9" t="s">
        <v>211</v>
      </c>
      <c r="P83" s="9" t="s">
        <v>212</v>
      </c>
      <c r="Q83" s="9" t="s">
        <v>189</v>
      </c>
      <c r="R83" s="9" t="s">
        <v>430</v>
      </c>
    </row>
    <row r="84" spans="2:18" x14ac:dyDescent="0.25">
      <c r="B84" s="2"/>
      <c r="C84" s="2"/>
      <c r="D84" s="11">
        <v>1</v>
      </c>
      <c r="E84" s="50" t="s">
        <v>410</v>
      </c>
      <c r="F84" s="50" t="s">
        <v>235</v>
      </c>
      <c r="G84" s="50" t="s">
        <v>199</v>
      </c>
      <c r="H84" s="50" t="s">
        <v>228</v>
      </c>
      <c r="I84" s="56">
        <v>43855.462313194446</v>
      </c>
      <c r="J84" s="35">
        <v>43857.462313194446</v>
      </c>
      <c r="K84" s="23">
        <v>28000</v>
      </c>
      <c r="L84" s="105">
        <v>98.1</v>
      </c>
      <c r="M84" s="24">
        <v>2746800</v>
      </c>
      <c r="N84" s="31"/>
      <c r="O84" s="32" t="s">
        <v>8</v>
      </c>
      <c r="P84" s="25"/>
      <c r="Q84" s="19" t="s">
        <v>236</v>
      </c>
      <c r="R84" s="19" t="s">
        <v>403</v>
      </c>
    </row>
    <row r="85" spans="2:18" x14ac:dyDescent="0.25">
      <c r="B85" s="2"/>
      <c r="C85" s="2"/>
      <c r="D85" s="11">
        <v>2</v>
      </c>
      <c r="E85" s="50"/>
      <c r="F85" s="50"/>
      <c r="G85" s="50"/>
      <c r="H85" s="50"/>
      <c r="I85" s="56"/>
      <c r="J85" s="35"/>
      <c r="K85" s="23"/>
      <c r="L85" s="33"/>
      <c r="M85" s="24"/>
      <c r="N85" s="31"/>
      <c r="O85" s="32"/>
      <c r="P85" s="25"/>
      <c r="Q85" s="19"/>
      <c r="R85" s="19"/>
    </row>
    <row r="86" spans="2:18" x14ac:dyDescent="0.25">
      <c r="B86" s="2"/>
      <c r="C86" s="2"/>
      <c r="D86" s="11">
        <v>3</v>
      </c>
      <c r="E86" s="57"/>
      <c r="F86" s="49"/>
      <c r="G86" s="49"/>
      <c r="H86" s="56"/>
      <c r="I86" s="56"/>
      <c r="J86" s="35"/>
      <c r="K86" s="15"/>
      <c r="L86" s="24"/>
      <c r="M86" s="31"/>
      <c r="N86" s="32"/>
      <c r="O86" s="31"/>
      <c r="P86" s="19"/>
      <c r="Q86" s="19"/>
      <c r="R86" s="19"/>
    </row>
    <row r="87" spans="2:18" x14ac:dyDescent="0.25">
      <c r="B87" s="2"/>
      <c r="C87" s="2"/>
      <c r="D87" s="11">
        <v>4</v>
      </c>
      <c r="E87" s="57"/>
      <c r="F87" s="58"/>
      <c r="G87" s="58"/>
      <c r="H87" s="59"/>
      <c r="I87" s="56"/>
      <c r="J87" s="35"/>
      <c r="K87" s="5"/>
      <c r="L87" s="24"/>
      <c r="M87" s="31"/>
      <c r="N87" s="32"/>
      <c r="O87" s="31"/>
      <c r="P87" s="19"/>
      <c r="Q87" s="19"/>
      <c r="R87" s="19"/>
    </row>
    <row r="88" spans="2:18" x14ac:dyDescent="0.25">
      <c r="B88" s="2"/>
      <c r="C88" s="2"/>
      <c r="D88" s="11">
        <v>5</v>
      </c>
      <c r="E88" s="57"/>
      <c r="F88" s="58"/>
      <c r="G88" s="58"/>
      <c r="H88" s="59"/>
      <c r="I88" s="56"/>
      <c r="J88" s="35"/>
      <c r="K88" s="5"/>
      <c r="L88" s="24"/>
      <c r="M88" s="31"/>
      <c r="N88" s="32"/>
      <c r="O88" s="31"/>
      <c r="P88" s="19"/>
      <c r="Q88" s="19"/>
      <c r="R88" s="19"/>
    </row>
    <row r="89" spans="2:18" x14ac:dyDescent="0.25">
      <c r="B89" s="2"/>
      <c r="C89" s="2"/>
      <c r="D89" s="11">
        <v>6</v>
      </c>
      <c r="E89" s="57"/>
      <c r="F89" s="58"/>
      <c r="G89" s="58"/>
      <c r="H89" s="59"/>
      <c r="I89" s="56"/>
      <c r="J89" s="35"/>
      <c r="K89" s="5"/>
      <c r="L89" s="24"/>
      <c r="M89" s="31"/>
      <c r="N89" s="32"/>
      <c r="O89" s="31"/>
      <c r="P89" s="19"/>
      <c r="Q89" s="19"/>
      <c r="R89" s="19"/>
    </row>
    <row r="90" spans="2:18" x14ac:dyDescent="0.25">
      <c r="B90" s="2"/>
      <c r="C90" s="2"/>
      <c r="D90" s="11">
        <v>7</v>
      </c>
      <c r="E90" s="57"/>
      <c r="F90" s="58"/>
      <c r="G90" s="58"/>
      <c r="H90" s="59"/>
      <c r="I90" s="56"/>
      <c r="J90" s="35"/>
      <c r="K90" s="5"/>
      <c r="L90" s="24"/>
      <c r="M90" s="31"/>
      <c r="N90" s="32"/>
      <c r="O90" s="31"/>
      <c r="P90" s="19"/>
      <c r="Q90" s="19"/>
      <c r="R90" s="19"/>
    </row>
    <row r="91" spans="2:18" x14ac:dyDescent="0.25">
      <c r="B91" s="2"/>
      <c r="C91" s="2"/>
      <c r="D91" s="11">
        <v>8</v>
      </c>
      <c r="E91" s="57"/>
      <c r="F91" s="58"/>
      <c r="G91" s="58"/>
      <c r="H91" s="59"/>
      <c r="I91" s="56"/>
      <c r="J91" s="35"/>
      <c r="K91" s="5"/>
      <c r="L91" s="24"/>
      <c r="M91" s="31"/>
      <c r="N91" s="32"/>
      <c r="O91" s="31"/>
      <c r="P91" s="19"/>
      <c r="Q91" s="19"/>
      <c r="R91" s="19"/>
    </row>
    <row r="92" spans="2:18" x14ac:dyDescent="0.25">
      <c r="B92" s="2"/>
      <c r="C92" s="2"/>
      <c r="D92" s="11">
        <v>9</v>
      </c>
      <c r="E92" s="57"/>
      <c r="F92" s="58"/>
      <c r="G92" s="58"/>
      <c r="H92" s="59"/>
      <c r="I92" s="56"/>
      <c r="J92" s="8"/>
      <c r="K92" s="5"/>
      <c r="L92" s="24"/>
      <c r="M92" s="31"/>
      <c r="N92" s="32"/>
      <c r="O92" s="31"/>
      <c r="P92" s="19"/>
      <c r="Q92" s="31"/>
      <c r="R92" s="31"/>
    </row>
    <row r="93" spans="2:18" x14ac:dyDescent="0.25">
      <c r="B93" s="2"/>
      <c r="C93" s="2"/>
      <c r="D93" s="11">
        <v>10</v>
      </c>
      <c r="E93" s="57"/>
      <c r="F93" s="58"/>
      <c r="G93" s="58"/>
      <c r="H93" s="59"/>
      <c r="I93" s="56"/>
      <c r="J93" s="8"/>
      <c r="K93" s="5"/>
      <c r="L93" s="24"/>
      <c r="M93" s="31"/>
      <c r="N93" s="32"/>
      <c r="O93" s="31"/>
      <c r="P93" s="19"/>
      <c r="Q93" s="31"/>
      <c r="R93" s="31"/>
    </row>
    <row r="94" spans="2:18" x14ac:dyDescent="0.25">
      <c r="B94" s="2"/>
      <c r="C94" s="2"/>
      <c r="D94" s="2"/>
      <c r="E94" s="47"/>
      <c r="F94" s="47"/>
      <c r="G94" s="47"/>
      <c r="H94" s="47"/>
      <c r="I94" s="47"/>
      <c r="J94" s="2"/>
      <c r="K94" s="2"/>
      <c r="L94" s="2"/>
      <c r="M94" s="2"/>
      <c r="N94" s="2"/>
      <c r="O94" s="2"/>
      <c r="P94" s="2"/>
      <c r="Q94" s="2"/>
      <c r="R94" s="2"/>
    </row>
    <row r="95" spans="2:18" x14ac:dyDescent="0.25">
      <c r="B95" s="2"/>
      <c r="C95" s="2"/>
      <c r="D95" s="2"/>
      <c r="E95" s="44" t="str">
        <f>_xll.flTransactionsAdd(F79,F81,E83:R86)</f>
        <v>Transactions added</v>
      </c>
      <c r="F95" s="47"/>
      <c r="G95" s="47"/>
      <c r="H95" s="47"/>
      <c r="I95" s="47"/>
      <c r="J95" s="2"/>
      <c r="K95" s="2"/>
      <c r="L95" s="2"/>
      <c r="M95" s="2"/>
      <c r="N95" s="2"/>
      <c r="O95" s="2"/>
      <c r="P95" s="2"/>
      <c r="Q95" s="2"/>
      <c r="R95" s="2"/>
    </row>
    <row r="96" spans="2:18" ht="15.75" customHeight="1" x14ac:dyDescent="0.25">
      <c r="B96" s="2"/>
      <c r="C96" s="2"/>
      <c r="D96" s="2"/>
      <c r="E96" s="18"/>
      <c r="F96" s="47"/>
      <c r="G96" s="47"/>
      <c r="H96" s="47"/>
      <c r="I96" s="47"/>
      <c r="J96" s="2"/>
      <c r="K96" s="2"/>
      <c r="L96" s="2"/>
      <c r="M96" s="2"/>
      <c r="N96" s="2"/>
      <c r="O96" s="2"/>
      <c r="P96" s="2"/>
      <c r="Q96" s="2"/>
      <c r="R96" s="2"/>
    </row>
    <row r="97" spans="2:18" ht="15.75" thickBot="1" x14ac:dyDescent="0.3">
      <c r="B97" s="2"/>
      <c r="C97" s="2"/>
      <c r="D97" s="2"/>
      <c r="E97" s="47"/>
      <c r="F97" s="47"/>
      <c r="G97" s="47"/>
      <c r="H97" s="47"/>
      <c r="I97" s="47"/>
      <c r="J97" s="2"/>
      <c r="K97" s="2"/>
      <c r="L97" s="2"/>
      <c r="M97" s="2"/>
      <c r="N97" s="2"/>
      <c r="O97" s="2"/>
      <c r="P97" s="2"/>
      <c r="Q97" s="2"/>
      <c r="R97" s="2"/>
    </row>
    <row r="98" spans="2:18" ht="15.75" thickBot="1" x14ac:dyDescent="0.3">
      <c r="B98" s="2"/>
      <c r="C98" s="2"/>
      <c r="D98" s="2"/>
      <c r="E98" s="11" t="s">
        <v>182</v>
      </c>
      <c r="F98" s="52" t="s">
        <v>314</v>
      </c>
      <c r="G98" s="47"/>
      <c r="H98" s="47"/>
      <c r="I98" s="53">
        <f ca="1">NOW()-4</f>
        <v>43853.564658912037</v>
      </c>
      <c r="J98" s="2"/>
      <c r="K98" s="2"/>
      <c r="L98" s="2"/>
      <c r="M98" s="2"/>
      <c r="N98" s="2"/>
      <c r="O98" s="2"/>
      <c r="P98" s="2"/>
      <c r="Q98" s="2"/>
      <c r="R98" s="2"/>
    </row>
    <row r="99" spans="2:18" ht="5.25" customHeight="1" thickBot="1" x14ac:dyDescent="0.3">
      <c r="B99" s="2"/>
      <c r="C99" s="2"/>
      <c r="D99" s="2"/>
      <c r="E99" s="47"/>
      <c r="F99" s="47"/>
      <c r="G99" s="47"/>
      <c r="H99" s="47"/>
      <c r="I99" s="47"/>
      <c r="J99" s="2"/>
      <c r="K99" s="2"/>
      <c r="L99" s="2"/>
      <c r="M99" s="2"/>
      <c r="N99" s="2"/>
      <c r="O99" s="2"/>
      <c r="P99" s="2"/>
      <c r="Q99" s="2"/>
      <c r="R99" s="2"/>
    </row>
    <row r="100" spans="2:18" ht="15.75" thickBot="1" x14ac:dyDescent="0.3">
      <c r="B100" s="2"/>
      <c r="C100" s="2"/>
      <c r="D100" s="2"/>
      <c r="E100" s="11" t="s">
        <v>186</v>
      </c>
      <c r="F100" s="52" t="s">
        <v>320</v>
      </c>
      <c r="G100" s="54"/>
      <c r="H100" s="47"/>
      <c r="I100" s="55">
        <f ca="1">I98+2</f>
        <v>43855.564658912037</v>
      </c>
      <c r="J100" s="2"/>
      <c r="K100" s="2"/>
      <c r="L100" s="2"/>
      <c r="M100" s="2"/>
      <c r="N100" s="2"/>
      <c r="O100" s="2"/>
      <c r="P100" s="2"/>
      <c r="Q100" s="2"/>
      <c r="R100" s="2"/>
    </row>
    <row r="101" spans="2:18" x14ac:dyDescent="0.25">
      <c r="B101" s="2"/>
      <c r="C101" s="2"/>
      <c r="D101" s="2"/>
      <c r="E101" s="47"/>
      <c r="F101" s="47"/>
      <c r="G101" s="47"/>
      <c r="H101" s="47"/>
      <c r="I101" s="47"/>
      <c r="J101" s="2"/>
      <c r="K101" s="2"/>
      <c r="L101" s="2"/>
      <c r="M101" s="2"/>
      <c r="N101" s="2"/>
      <c r="O101" s="2"/>
      <c r="P101" s="2"/>
      <c r="Q101" s="2"/>
      <c r="R101" s="2"/>
    </row>
    <row r="102" spans="2:18" x14ac:dyDescent="0.25">
      <c r="B102" s="2"/>
      <c r="C102" s="2"/>
      <c r="D102" s="2"/>
      <c r="E102" s="7" t="s">
        <v>205</v>
      </c>
      <c r="F102" s="9" t="s">
        <v>184</v>
      </c>
      <c r="G102" s="9" t="s">
        <v>238</v>
      </c>
      <c r="H102" s="9" t="s">
        <v>239</v>
      </c>
      <c r="I102" s="9" t="s">
        <v>206</v>
      </c>
      <c r="J102" s="17" t="s">
        <v>207</v>
      </c>
      <c r="K102" s="7" t="s">
        <v>188</v>
      </c>
      <c r="L102" s="6" t="s">
        <v>208</v>
      </c>
      <c r="M102" s="9" t="s">
        <v>209</v>
      </c>
      <c r="N102" s="9" t="s">
        <v>210</v>
      </c>
      <c r="O102" s="9" t="s">
        <v>211</v>
      </c>
      <c r="P102" s="9" t="s">
        <v>212</v>
      </c>
      <c r="Q102" s="9" t="s">
        <v>189</v>
      </c>
      <c r="R102" s="9" t="s">
        <v>430</v>
      </c>
    </row>
    <row r="103" spans="2:18" x14ac:dyDescent="0.25">
      <c r="B103" s="2"/>
      <c r="C103" s="2"/>
      <c r="D103" s="11">
        <v>1</v>
      </c>
      <c r="E103" s="50" t="s">
        <v>411</v>
      </c>
      <c r="F103" s="50" t="s">
        <v>198</v>
      </c>
      <c r="G103" s="50" t="s">
        <v>199</v>
      </c>
      <c r="H103" s="50" t="s">
        <v>224</v>
      </c>
      <c r="I103" s="56">
        <v>43854.462313194446</v>
      </c>
      <c r="J103" s="35">
        <v>43856.462313194446</v>
      </c>
      <c r="K103" s="23">
        <v>15000</v>
      </c>
      <c r="L103" s="105">
        <v>168.49</v>
      </c>
      <c r="M103" s="24">
        <v>2527350</v>
      </c>
      <c r="N103" s="31"/>
      <c r="O103" s="32" t="s">
        <v>69</v>
      </c>
      <c r="P103" s="25"/>
      <c r="Q103" s="19" t="s">
        <v>236</v>
      </c>
      <c r="R103" s="19" t="s">
        <v>412</v>
      </c>
    </row>
    <row r="104" spans="2:18" x14ac:dyDescent="0.25">
      <c r="B104" s="2"/>
      <c r="C104" s="2"/>
      <c r="D104" s="11">
        <v>2</v>
      </c>
      <c r="E104" s="50"/>
      <c r="F104" s="50"/>
      <c r="G104" s="50"/>
      <c r="H104" s="50"/>
      <c r="I104" s="56"/>
      <c r="J104" s="35"/>
      <c r="K104" s="23"/>
      <c r="L104" s="33"/>
      <c r="M104" s="24"/>
      <c r="N104" s="31"/>
      <c r="O104" s="32"/>
      <c r="P104" s="25"/>
      <c r="Q104" s="19"/>
      <c r="R104" s="19"/>
    </row>
    <row r="105" spans="2:18" x14ac:dyDescent="0.25">
      <c r="B105" s="2"/>
      <c r="C105" s="2"/>
      <c r="D105" s="11">
        <v>3</v>
      </c>
      <c r="E105" s="57"/>
      <c r="F105" s="49"/>
      <c r="G105" s="49"/>
      <c r="H105" s="56"/>
      <c r="I105" s="56"/>
      <c r="J105" s="35"/>
      <c r="K105" s="15"/>
      <c r="L105" s="24"/>
      <c r="M105" s="31"/>
      <c r="N105" s="32"/>
      <c r="O105" s="31"/>
      <c r="P105" s="19"/>
      <c r="Q105" s="19"/>
      <c r="R105" s="19"/>
    </row>
    <row r="106" spans="2:18" x14ac:dyDescent="0.25">
      <c r="B106" s="2"/>
      <c r="C106" s="2"/>
      <c r="D106" s="11">
        <v>4</v>
      </c>
      <c r="E106" s="57"/>
      <c r="F106" s="58"/>
      <c r="G106" s="58"/>
      <c r="H106" s="59"/>
      <c r="I106" s="56"/>
      <c r="J106" s="35"/>
      <c r="K106" s="5"/>
      <c r="L106" s="24"/>
      <c r="M106" s="31"/>
      <c r="N106" s="32"/>
      <c r="O106" s="31"/>
      <c r="P106" s="19"/>
      <c r="Q106" s="19"/>
      <c r="R106" s="19"/>
    </row>
    <row r="107" spans="2:18" x14ac:dyDescent="0.25">
      <c r="B107" s="2"/>
      <c r="C107" s="2"/>
      <c r="D107" s="11">
        <v>5</v>
      </c>
      <c r="E107" s="57"/>
      <c r="F107" s="58"/>
      <c r="G107" s="58"/>
      <c r="H107" s="59"/>
      <c r="I107" s="56"/>
      <c r="J107" s="35"/>
      <c r="K107" s="5"/>
      <c r="L107" s="24"/>
      <c r="M107" s="31"/>
      <c r="N107" s="32"/>
      <c r="O107" s="31"/>
      <c r="P107" s="19"/>
      <c r="Q107" s="19"/>
      <c r="R107" s="19"/>
    </row>
    <row r="108" spans="2:18" x14ac:dyDescent="0.25">
      <c r="B108" s="2"/>
      <c r="C108" s="2"/>
      <c r="D108" s="11">
        <v>6</v>
      </c>
      <c r="E108" s="57"/>
      <c r="F108" s="58"/>
      <c r="G108" s="58"/>
      <c r="H108" s="59"/>
      <c r="I108" s="56"/>
      <c r="J108" s="35"/>
      <c r="K108" s="5"/>
      <c r="L108" s="24"/>
      <c r="M108" s="31"/>
      <c r="N108" s="32"/>
      <c r="O108" s="31"/>
      <c r="P108" s="19"/>
      <c r="Q108" s="19"/>
      <c r="R108" s="19"/>
    </row>
    <row r="109" spans="2:18" x14ac:dyDescent="0.25">
      <c r="B109" s="2"/>
      <c r="C109" s="2"/>
      <c r="D109" s="11">
        <v>7</v>
      </c>
      <c r="E109" s="57"/>
      <c r="F109" s="58"/>
      <c r="G109" s="58"/>
      <c r="H109" s="59"/>
      <c r="I109" s="56"/>
      <c r="J109" s="35"/>
      <c r="K109" s="5"/>
      <c r="L109" s="24"/>
      <c r="M109" s="31"/>
      <c r="N109" s="32"/>
      <c r="O109" s="31"/>
      <c r="P109" s="19"/>
      <c r="Q109" s="19"/>
      <c r="R109" s="19"/>
    </row>
    <row r="110" spans="2:18" x14ac:dyDescent="0.25">
      <c r="B110" s="2"/>
      <c r="C110" s="2"/>
      <c r="D110" s="11">
        <v>8</v>
      </c>
      <c r="E110" s="57"/>
      <c r="F110" s="58"/>
      <c r="G110" s="58"/>
      <c r="H110" s="59"/>
      <c r="I110" s="56"/>
      <c r="J110" s="35"/>
      <c r="K110" s="5"/>
      <c r="L110" s="24"/>
      <c r="M110" s="31"/>
      <c r="N110" s="32"/>
      <c r="O110" s="31"/>
      <c r="P110" s="19"/>
      <c r="Q110" s="19"/>
      <c r="R110" s="19"/>
    </row>
    <row r="111" spans="2:18" x14ac:dyDescent="0.25">
      <c r="B111" s="2"/>
      <c r="C111" s="2"/>
      <c r="D111" s="11">
        <v>9</v>
      </c>
      <c r="E111" s="57"/>
      <c r="F111" s="58"/>
      <c r="G111" s="58"/>
      <c r="H111" s="59"/>
      <c r="I111" s="56"/>
      <c r="J111" s="8"/>
      <c r="K111" s="5"/>
      <c r="L111" s="24"/>
      <c r="M111" s="31"/>
      <c r="N111" s="32"/>
      <c r="O111" s="31"/>
      <c r="P111" s="19"/>
      <c r="Q111" s="31"/>
      <c r="R111" s="31"/>
    </row>
    <row r="112" spans="2:18" x14ac:dyDescent="0.25">
      <c r="B112" s="2"/>
      <c r="C112" s="2"/>
      <c r="D112" s="11">
        <v>10</v>
      </c>
      <c r="E112" s="57"/>
      <c r="F112" s="58"/>
      <c r="G112" s="58"/>
      <c r="H112" s="59"/>
      <c r="I112" s="56"/>
      <c r="J112" s="8"/>
      <c r="K112" s="5"/>
      <c r="L112" s="24"/>
      <c r="M112" s="31"/>
      <c r="N112" s="32"/>
      <c r="O112" s="31"/>
      <c r="P112" s="19"/>
      <c r="Q112" s="31"/>
      <c r="R112" s="31"/>
    </row>
    <row r="113" spans="2:19" x14ac:dyDescent="0.25">
      <c r="B113" s="2"/>
      <c r="C113" s="2"/>
      <c r="D113" s="2"/>
      <c r="E113" s="47"/>
      <c r="F113" s="47"/>
      <c r="G113" s="47"/>
      <c r="H113" s="47"/>
      <c r="I113" s="47"/>
      <c r="J113" s="2"/>
      <c r="K113" s="2"/>
      <c r="L113" s="2"/>
      <c r="M113" s="2"/>
      <c r="N113" s="2"/>
      <c r="O113" s="2"/>
      <c r="P113" s="2"/>
      <c r="Q113" s="2"/>
      <c r="R113" s="2"/>
    </row>
    <row r="114" spans="2:19" x14ac:dyDescent="0.25">
      <c r="B114" s="2"/>
      <c r="C114" s="2"/>
      <c r="D114" s="2"/>
      <c r="E114" s="44" t="str">
        <f>_xll.flTransactionsAdd(F98,F100,E102:R105)</f>
        <v>Transactions added</v>
      </c>
      <c r="F114" s="47"/>
      <c r="G114" s="47"/>
      <c r="H114" s="47"/>
      <c r="I114" s="47"/>
      <c r="J114" s="2"/>
      <c r="K114" s="2"/>
      <c r="L114" s="2"/>
      <c r="M114" s="2"/>
      <c r="N114" s="2"/>
      <c r="O114" s="2"/>
      <c r="P114" s="2"/>
      <c r="Q114" s="2"/>
      <c r="R114" s="2"/>
    </row>
    <row r="115" spans="2:19" ht="15.75" customHeight="1" x14ac:dyDescent="0.25">
      <c r="B115" s="2"/>
      <c r="C115" s="2"/>
      <c r="D115" s="2"/>
      <c r="E115" s="18"/>
      <c r="F115" s="47"/>
      <c r="G115" s="47"/>
      <c r="H115" s="47"/>
      <c r="I115" s="47"/>
      <c r="J115" s="2"/>
      <c r="K115" s="2"/>
      <c r="L115" s="2"/>
      <c r="M115" s="2"/>
      <c r="N115" s="2"/>
      <c r="O115" s="2"/>
      <c r="P115" s="2"/>
      <c r="Q115" s="2"/>
      <c r="R115" s="2"/>
    </row>
    <row r="116" spans="2:19" x14ac:dyDescent="0.25">
      <c r="E116" s="46"/>
      <c r="F116" s="46"/>
      <c r="G116" s="46"/>
      <c r="H116" s="46"/>
      <c r="I116" s="46"/>
    </row>
    <row r="117" spans="2:19" x14ac:dyDescent="0.25">
      <c r="E117" s="46"/>
      <c r="F117" s="46"/>
      <c r="G117" s="46"/>
      <c r="H117" s="46"/>
      <c r="I117" s="46"/>
    </row>
    <row r="118" spans="2:19" x14ac:dyDescent="0.25">
      <c r="E118" s="46"/>
      <c r="F118" s="46"/>
      <c r="G118" s="46"/>
      <c r="H118" s="46"/>
      <c r="I118" s="46"/>
    </row>
    <row r="119" spans="2:19" x14ac:dyDescent="0.25">
      <c r="E119" s="46" t="s">
        <v>315</v>
      </c>
      <c r="F119" s="46" t="s">
        <v>390</v>
      </c>
      <c r="G119" s="46" t="s">
        <v>333</v>
      </c>
      <c r="H119" s="46" t="s">
        <v>391</v>
      </c>
      <c r="I119" s="46" t="s">
        <v>392</v>
      </c>
      <c r="J119" t="s">
        <v>393</v>
      </c>
      <c r="K119" t="s">
        <v>394</v>
      </c>
      <c r="L119" t="s">
        <v>395</v>
      </c>
      <c r="M119" t="s">
        <v>396</v>
      </c>
      <c r="N119" t="s">
        <v>397</v>
      </c>
      <c r="O119" t="s">
        <v>335</v>
      </c>
      <c r="P119" t="s">
        <v>334</v>
      </c>
      <c r="Q119" t="s">
        <v>429</v>
      </c>
      <c r="R119" t="s">
        <v>428</v>
      </c>
      <c r="S119" s="106">
        <f ca="1">NOW()</f>
        <v>43857.564658912037</v>
      </c>
    </row>
    <row r="120" spans="2:19" x14ac:dyDescent="0.25">
      <c r="E120" s="46" t="s">
        <v>317</v>
      </c>
      <c r="F120" s="46" t="s">
        <v>398</v>
      </c>
      <c r="G120" s="46" t="s">
        <v>345</v>
      </c>
      <c r="H120" s="46" t="s">
        <v>399</v>
      </c>
      <c r="I120" s="46" t="s">
        <v>235</v>
      </c>
      <c r="J120" s="103">
        <v>325000</v>
      </c>
      <c r="K120">
        <v>2.3450000000000002</v>
      </c>
      <c r="L120" t="s">
        <v>69</v>
      </c>
      <c r="M120" t="s">
        <v>400</v>
      </c>
      <c r="N120" s="103">
        <v>762125</v>
      </c>
      <c r="O120" t="s">
        <v>226</v>
      </c>
      <c r="P120" t="s">
        <v>69</v>
      </c>
      <c r="Q120" s="106">
        <f ca="1">$S$119-1</f>
        <v>43856.564658912037</v>
      </c>
      <c r="R120" s="106">
        <f ca="1">$S$119+1</f>
        <v>43858.564658912037</v>
      </c>
    </row>
    <row r="121" spans="2:19" x14ac:dyDescent="0.25">
      <c r="E121" s="46" t="s">
        <v>317</v>
      </c>
      <c r="F121" s="46" t="s">
        <v>401</v>
      </c>
      <c r="G121" s="46" t="s">
        <v>360</v>
      </c>
      <c r="H121" s="46" t="s">
        <v>402</v>
      </c>
      <c r="I121" s="46" t="s">
        <v>198</v>
      </c>
      <c r="J121">
        <v>10501</v>
      </c>
      <c r="K121">
        <v>140.572</v>
      </c>
      <c r="L121" t="s">
        <v>69</v>
      </c>
      <c r="M121" t="s">
        <v>403</v>
      </c>
      <c r="N121">
        <v>1476146.5719999999</v>
      </c>
      <c r="O121" t="s">
        <v>361</v>
      </c>
      <c r="P121" t="s">
        <v>69</v>
      </c>
      <c r="Q121" s="106">
        <f ca="1">$S$119-3</f>
        <v>43854.564658912037</v>
      </c>
      <c r="R121" s="106">
        <f ca="1">$S$119-1</f>
        <v>43856.564658912037</v>
      </c>
    </row>
    <row r="122" spans="2:19" x14ac:dyDescent="0.25">
      <c r="E122" t="s">
        <v>319</v>
      </c>
      <c r="F122" t="s">
        <v>404</v>
      </c>
      <c r="G122" t="s">
        <v>358</v>
      </c>
      <c r="H122" t="s">
        <v>402</v>
      </c>
      <c r="I122" t="s">
        <v>198</v>
      </c>
      <c r="J122">
        <v>24000</v>
      </c>
      <c r="K122">
        <v>109.126</v>
      </c>
      <c r="L122" t="s">
        <v>69</v>
      </c>
      <c r="M122" t="s">
        <v>403</v>
      </c>
      <c r="N122">
        <v>2619024</v>
      </c>
      <c r="O122" t="s">
        <v>359</v>
      </c>
      <c r="P122" t="s">
        <v>69</v>
      </c>
      <c r="Q122" s="106">
        <f ca="1">$S$119-2</f>
        <v>43855.564658912037</v>
      </c>
      <c r="R122" s="106">
        <f ca="1">$S$119</f>
        <v>43857.564658912037</v>
      </c>
    </row>
    <row r="123" spans="2:19" x14ac:dyDescent="0.25">
      <c r="E123" t="s">
        <v>319</v>
      </c>
      <c r="F123" t="s">
        <v>405</v>
      </c>
      <c r="G123" t="s">
        <v>227</v>
      </c>
      <c r="H123" t="s">
        <v>399</v>
      </c>
      <c r="I123" t="s">
        <v>235</v>
      </c>
      <c r="J123">
        <v>57000</v>
      </c>
      <c r="K123">
        <v>97.8</v>
      </c>
      <c r="L123" t="s">
        <v>8</v>
      </c>
      <c r="M123" t="s">
        <v>406</v>
      </c>
      <c r="N123">
        <v>5574600</v>
      </c>
      <c r="O123" t="s">
        <v>228</v>
      </c>
      <c r="P123" t="s">
        <v>69</v>
      </c>
      <c r="Q123" s="106">
        <f ca="1">$S$119-2</f>
        <v>43855.564658912037</v>
      </c>
      <c r="R123" s="106">
        <f ca="1">$S$119</f>
        <v>43857.564658912037</v>
      </c>
    </row>
    <row r="124" spans="2:19" x14ac:dyDescent="0.25">
      <c r="E124" s="46" t="s">
        <v>318</v>
      </c>
      <c r="F124" s="46" t="s">
        <v>407</v>
      </c>
      <c r="G124" s="46" t="s">
        <v>342</v>
      </c>
      <c r="H124" s="46" t="s">
        <v>399</v>
      </c>
      <c r="I124" s="46" t="s">
        <v>235</v>
      </c>
      <c r="J124" s="46">
        <v>120000</v>
      </c>
      <c r="K124" s="46">
        <v>2.6</v>
      </c>
      <c r="L124" s="46" t="s">
        <v>69</v>
      </c>
      <c r="M124" s="46" t="s">
        <v>408</v>
      </c>
      <c r="N124" s="46">
        <v>312000</v>
      </c>
      <c r="O124" s="46" t="s">
        <v>225</v>
      </c>
      <c r="P124" s="46" t="s">
        <v>69</v>
      </c>
      <c r="Q124" s="107">
        <f ca="1">$S$119-3</f>
        <v>43854.564658912037</v>
      </c>
      <c r="R124" s="107">
        <f ca="1">$S$119-1</f>
        <v>43856.564658912037</v>
      </c>
    </row>
    <row r="125" spans="2:19" x14ac:dyDescent="0.25">
      <c r="E125" s="46" t="s">
        <v>318</v>
      </c>
      <c r="F125" s="46" t="s">
        <v>409</v>
      </c>
      <c r="G125" s="46" t="s">
        <v>336</v>
      </c>
      <c r="H125" s="46" t="s">
        <v>402</v>
      </c>
      <c r="I125" s="46" t="s">
        <v>198</v>
      </c>
      <c r="J125" s="46">
        <v>50000</v>
      </c>
      <c r="K125" s="46">
        <v>5.2869999999999999</v>
      </c>
      <c r="L125" s="46" t="s">
        <v>69</v>
      </c>
      <c r="M125" s="46" t="s">
        <v>408</v>
      </c>
      <c r="N125" s="46">
        <v>264350</v>
      </c>
      <c r="O125" s="46" t="s">
        <v>337</v>
      </c>
      <c r="P125" s="46" t="s">
        <v>69</v>
      </c>
      <c r="Q125" s="107">
        <f ca="1">$S$119-2</f>
        <v>43855.564658912037</v>
      </c>
      <c r="R125" s="107">
        <f ca="1">$S$119</f>
        <v>43857.564658912037</v>
      </c>
    </row>
    <row r="126" spans="2:19" x14ac:dyDescent="0.25">
      <c r="E126" s="4" t="s">
        <v>321</v>
      </c>
      <c r="F126" s="4" t="s">
        <v>410</v>
      </c>
      <c r="G126" s="4" t="s">
        <v>227</v>
      </c>
      <c r="H126" s="4" t="s">
        <v>399</v>
      </c>
      <c r="I126" s="4" t="s">
        <v>235</v>
      </c>
      <c r="J126" s="4">
        <v>28000</v>
      </c>
      <c r="K126" s="4">
        <v>98.1</v>
      </c>
      <c r="L126" s="4" t="s">
        <v>8</v>
      </c>
      <c r="M126" s="4" t="s">
        <v>403</v>
      </c>
      <c r="N126" s="4">
        <v>2746800</v>
      </c>
      <c r="O126" s="4" t="s">
        <v>228</v>
      </c>
      <c r="P126" s="4" t="s">
        <v>69</v>
      </c>
      <c r="Q126" s="108">
        <f ca="1">$S$119-2</f>
        <v>43855.564658912037</v>
      </c>
      <c r="R126" s="108">
        <f ca="1">$S$119</f>
        <v>43857.564658912037</v>
      </c>
    </row>
    <row r="127" spans="2:19" x14ac:dyDescent="0.25">
      <c r="E127" t="s">
        <v>320</v>
      </c>
      <c r="F127" t="s">
        <v>411</v>
      </c>
      <c r="G127" t="s">
        <v>223</v>
      </c>
      <c r="H127" t="s">
        <v>402</v>
      </c>
      <c r="I127" t="s">
        <v>198</v>
      </c>
      <c r="J127">
        <v>15000</v>
      </c>
      <c r="K127">
        <v>168.49</v>
      </c>
      <c r="L127" t="s">
        <v>69</v>
      </c>
      <c r="M127" t="s">
        <v>412</v>
      </c>
      <c r="N127">
        <v>2527350</v>
      </c>
      <c r="O127" t="s">
        <v>224</v>
      </c>
      <c r="P127" t="s">
        <v>69</v>
      </c>
      <c r="Q127" s="106">
        <f ca="1">$S$119-3</f>
        <v>43854.564658912037</v>
      </c>
      <c r="R127" s="106">
        <f ca="1">$S$119-1</f>
        <v>43856.564658912037</v>
      </c>
    </row>
    <row r="130" spans="14:14" x14ac:dyDescent="0.25">
      <c r="N130" s="103"/>
    </row>
    <row r="131" spans="14:14" x14ac:dyDescent="0.25">
      <c r="N131" s="103"/>
    </row>
    <row r="132" spans="14:14" x14ac:dyDescent="0.25">
      <c r="N132" s="103"/>
    </row>
    <row r="133" spans="14:14" x14ac:dyDescent="0.25">
      <c r="N133" s="103"/>
    </row>
    <row r="134" spans="14:14" x14ac:dyDescent="0.25">
      <c r="N134" s="103"/>
    </row>
    <row r="135" spans="14:14" x14ac:dyDescent="0.25">
      <c r="N135" s="103"/>
    </row>
    <row r="136" spans="14:14" x14ac:dyDescent="0.25">
      <c r="N136" s="103"/>
    </row>
    <row r="137" spans="14:14" x14ac:dyDescent="0.25">
      <c r="N137" s="103"/>
    </row>
  </sheetData>
  <dataValidations disablePrompts="1" count="13">
    <dataValidation allowBlank="1" showInputMessage="1" showErrorMessage="1" prompt="The unique identifier for the transaction." sqref="E22" xr:uid="{AF12F598-2EB7-449C-866B-A9F05E921EF4}"/>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22" xr:uid="{9BFE3914-57B5-4B84-BE53-877F6D31FE56}"/>
    <dataValidation allowBlank="1" showInputMessage="1" showErrorMessage="1" prompt="Instrument identifier types as single value or comma delimited list" sqref="G22" xr:uid="{9E623968-F69B-46B1-83BD-2BAB2A5C41A2}"/>
    <dataValidation allowBlank="1" showInputMessage="1" showErrorMessage="1" prompt="Instrument identifiers as single value or comma delimited list" sqref="H22" xr:uid="{D49FE529-1E5C-4FB7-AD6D-A550144C99C7}"/>
    <dataValidation allowBlank="1" showInputMessage="1" showErrorMessage="1" prompt="The date of the transaction." sqref="I22" xr:uid="{797A82A5-A7C8-419F-9BC9-1B5D8D677AA4}"/>
    <dataValidation allowBlank="1" showInputMessage="1" showErrorMessage="1" prompt="The settlement date of the transaction." sqref="J22" xr:uid="{F2ED6487-1009-4AF5-803C-6AA2DE6C70A1}"/>
    <dataValidation allowBlank="1" showInputMessage="1" showErrorMessage="1" prompt="The number of units transacted in the associated instrument." sqref="K22" xr:uid="{12FA7AE2-81F5-4217-B4FA-835D28A76C67}"/>
    <dataValidation allowBlank="1" showInputMessage="1" showErrorMessage="1" prompt="The price for each unit of the transacted instrument in the transaction currency." sqref="L22" xr:uid="{9E04A0D3-5982-4550-8272-3F531725A5D5}"/>
    <dataValidation allowBlank="1" showInputMessage="1" showErrorMessage="1" prompt="The total value of the transaction in the settlement currency." sqref="M22" xr:uid="{7C59E2BB-FD12-45D8-9D74-540F15DC42D8}"/>
    <dataValidation allowBlank="1" showInputMessage="1" showErrorMessage="1" prompt="The exchange rate between the transaction and settlement currency. For example if the transaction currency is in USD and the settlement currency is in GBP this this the USD/GBP rate." sqref="N22" xr:uid="{4C53DCC2-748A-4C21-BBE1-C7CD342D3BB8}"/>
    <dataValidation allowBlank="1" showInputMessage="1" showErrorMessage="1" prompt="The transaction currency." sqref="O22" xr:uid="{BF638C48-484F-4301-BF41-C5444DB18E00}"/>
    <dataValidation allowBlank="1" showInputMessage="1" showErrorMessage="1" prompt="The identifier for the counterparty of the transaction." sqref="P22" xr:uid="{32BB7FEB-41BD-418A-966F-48ED86775751}"/>
    <dataValidation allowBlank="1" showInputMessage="1" showErrorMessage="1" prompt="The source of the transaction. This is used to look up the appropriate transaction group set in the transaction type configuration." sqref="Q22" xr:uid="{936BB8D5-FB56-418B-A903-9CB1D90CB115}"/>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zoomScale="85" zoomScaleNormal="85" workbookViewId="0">
      <selection activeCell="F22" sqref="F22"/>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32.140625" bestFit="1" customWidth="1"/>
    <col min="7" max="10" width="18.28515625" customWidth="1"/>
    <col min="11" max="11" width="30.42578125" customWidth="1"/>
    <col min="12" max="12" width="18.28515625" customWidth="1"/>
    <col min="13" max="13" width="16.28515625" customWidth="1"/>
    <col min="14" max="14" width="23.5703125" customWidth="1"/>
    <col min="15" max="15" width="15.140625" bestFit="1"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3"/>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26"/>
      <c r="F7" s="1"/>
      <c r="G7" s="1"/>
      <c r="H7" s="1"/>
      <c r="I7" s="1"/>
      <c r="J7" s="1"/>
      <c r="K7" s="1"/>
      <c r="L7" s="1"/>
      <c r="M7" s="1"/>
    </row>
    <row r="8" spans="2:17" x14ac:dyDescent="0.25">
      <c r="B8" s="1"/>
      <c r="C8" s="1"/>
      <c r="D8" s="1"/>
      <c r="E8" s="26"/>
      <c r="F8" s="1"/>
      <c r="G8" s="1"/>
      <c r="H8" s="1"/>
      <c r="I8" s="1"/>
      <c r="J8" s="1"/>
      <c r="K8" s="1"/>
      <c r="L8" s="1"/>
      <c r="M8" s="1"/>
    </row>
    <row r="9" spans="2:17" x14ac:dyDescent="0.25">
      <c r="B9" s="1"/>
      <c r="C9" s="1"/>
      <c r="D9" s="1"/>
      <c r="E9" s="26"/>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11"/>
      <c r="F12" s="2"/>
      <c r="G12" s="11"/>
      <c r="H12" s="11"/>
      <c r="I12" s="11"/>
      <c r="J12" s="11"/>
      <c r="K12" s="11"/>
      <c r="L12" s="11"/>
      <c r="M12" s="2"/>
      <c r="N12" s="2"/>
      <c r="O12" s="2"/>
      <c r="P12" s="2"/>
      <c r="Q12" s="2"/>
    </row>
    <row r="13" spans="2:17" x14ac:dyDescent="0.25">
      <c r="B13" s="2"/>
      <c r="C13" s="2"/>
      <c r="D13" s="2"/>
      <c r="L13" s="11"/>
      <c r="M13" s="2"/>
      <c r="N13" s="2"/>
      <c r="O13" s="2"/>
      <c r="P13" s="2"/>
      <c r="Q13" s="2"/>
    </row>
    <row r="14" spans="2:17" ht="21" x14ac:dyDescent="0.25">
      <c r="B14" s="2"/>
      <c r="C14" s="2"/>
      <c r="D14" s="2"/>
      <c r="E14" s="48" t="s">
        <v>431</v>
      </c>
      <c r="F14" s="37"/>
      <c r="G14" s="37"/>
      <c r="H14" s="37"/>
      <c r="I14" s="37"/>
      <c r="J14" s="37"/>
      <c r="K14" s="37"/>
      <c r="L14" s="11"/>
      <c r="M14" s="2"/>
      <c r="N14" s="2"/>
      <c r="O14" s="2"/>
      <c r="P14" s="2"/>
      <c r="Q14" s="2"/>
    </row>
    <row r="15" spans="2:17" x14ac:dyDescent="0.25">
      <c r="B15" s="2"/>
      <c r="C15" s="2"/>
      <c r="D15" s="2"/>
      <c r="E15" s="97" t="s">
        <v>432</v>
      </c>
      <c r="F15" s="46"/>
      <c r="G15" s="46"/>
      <c r="K15" s="38" t="s">
        <v>275</v>
      </c>
      <c r="L15" s="11"/>
      <c r="M15" s="2"/>
      <c r="N15" s="2"/>
      <c r="O15" s="2"/>
      <c r="P15" s="2"/>
      <c r="Q15" s="2"/>
    </row>
    <row r="16" spans="2:17" x14ac:dyDescent="0.25">
      <c r="B16" s="2"/>
      <c r="C16" s="2"/>
      <c r="D16" s="2"/>
      <c r="E16" s="45" t="s">
        <v>433</v>
      </c>
      <c r="F16" s="46"/>
      <c r="G16" s="46"/>
      <c r="K16" s="38" t="s">
        <v>435</v>
      </c>
      <c r="L16" s="11"/>
      <c r="M16" s="2"/>
      <c r="N16" s="2"/>
      <c r="O16" s="2"/>
      <c r="P16" s="2"/>
      <c r="Q16" s="2"/>
    </row>
    <row r="17" spans="2:17" x14ac:dyDescent="0.25">
      <c r="B17" s="2"/>
      <c r="C17" s="2"/>
      <c r="D17" s="2"/>
      <c r="E17" s="97" t="s">
        <v>434</v>
      </c>
      <c r="F17" s="46"/>
      <c r="G17" s="46"/>
      <c r="K17" s="38"/>
      <c r="L17" s="11"/>
      <c r="M17" s="2"/>
      <c r="N17" s="2"/>
      <c r="O17" s="2"/>
      <c r="P17" s="2"/>
      <c r="Q17" s="2"/>
    </row>
    <row r="18" spans="2:17" x14ac:dyDescent="0.25">
      <c r="B18" s="2"/>
      <c r="C18" s="2"/>
      <c r="D18" s="2"/>
      <c r="E18" s="46"/>
      <c r="F18" s="46"/>
      <c r="G18" s="46"/>
      <c r="K18" s="38"/>
      <c r="L18" s="11"/>
      <c r="M18" s="2"/>
      <c r="N18" s="2"/>
      <c r="O18" s="2"/>
      <c r="P18" s="2"/>
      <c r="Q18" s="2"/>
    </row>
    <row r="19" spans="2:17" x14ac:dyDescent="0.25">
      <c r="B19" s="2"/>
      <c r="C19" s="2"/>
      <c r="D19" s="2"/>
      <c r="E19" s="46"/>
      <c r="F19" s="46"/>
      <c r="G19" s="46"/>
      <c r="L19" s="11"/>
      <c r="M19" s="2"/>
      <c r="N19" s="2"/>
      <c r="O19" s="2"/>
      <c r="P19" s="2"/>
      <c r="Q19" s="2"/>
    </row>
    <row r="20" spans="2:17" x14ac:dyDescent="0.25">
      <c r="B20" s="2"/>
      <c r="C20" s="2"/>
      <c r="D20" s="2"/>
      <c r="E20" s="46"/>
      <c r="F20" s="46"/>
      <c r="G20" s="46"/>
      <c r="L20" s="2"/>
      <c r="M20" s="2"/>
      <c r="N20" s="2"/>
      <c r="O20" s="2"/>
      <c r="P20" s="2"/>
      <c r="Q20" s="2"/>
    </row>
    <row r="21" spans="2:17" ht="15.75" thickBot="1" x14ac:dyDescent="0.3">
      <c r="B21" s="2"/>
      <c r="C21" s="2"/>
      <c r="D21" s="2"/>
      <c r="E21" s="47"/>
      <c r="F21" s="47"/>
      <c r="G21" s="47"/>
      <c r="H21" s="2"/>
      <c r="I21" s="2"/>
      <c r="J21" s="2"/>
      <c r="K21" s="2"/>
      <c r="L21" s="2"/>
      <c r="M21" s="2"/>
      <c r="N21" s="2"/>
      <c r="O21" s="2"/>
      <c r="P21" s="2"/>
      <c r="Q21" s="2"/>
    </row>
    <row r="22" spans="2:17" ht="15.75" thickBot="1" x14ac:dyDescent="0.3">
      <c r="B22" s="2"/>
      <c r="C22" s="2"/>
      <c r="D22" s="2"/>
      <c r="E22" s="11" t="s">
        <v>182</v>
      </c>
      <c r="F22" s="52" t="s">
        <v>314</v>
      </c>
      <c r="G22" s="47"/>
      <c r="H22" s="2"/>
      <c r="I22" s="2"/>
      <c r="J22" s="2"/>
      <c r="K22" s="2"/>
      <c r="L22" s="2"/>
      <c r="M22" s="2"/>
      <c r="N22" s="2"/>
      <c r="O22" s="2"/>
      <c r="P22" s="2"/>
      <c r="Q22" s="2"/>
    </row>
    <row r="23" spans="2:17" ht="5.25" customHeight="1" x14ac:dyDescent="0.25">
      <c r="B23" s="2"/>
      <c r="C23" s="2"/>
      <c r="D23" s="2"/>
      <c r="E23" s="47"/>
      <c r="F23" s="47"/>
      <c r="G23" s="47"/>
      <c r="H23" s="2"/>
      <c r="I23" s="2"/>
      <c r="J23" s="2"/>
      <c r="K23" s="2"/>
      <c r="L23" s="2"/>
      <c r="M23" s="2"/>
      <c r="N23" s="2"/>
      <c r="O23" s="2"/>
      <c r="P23" s="2"/>
      <c r="Q23" s="2"/>
    </row>
    <row r="24" spans="2:17" x14ac:dyDescent="0.25">
      <c r="B24" s="2"/>
      <c r="C24" s="2"/>
      <c r="D24" s="2"/>
      <c r="E24" s="47"/>
      <c r="F24" s="47"/>
      <c r="G24" s="47"/>
      <c r="H24" s="2"/>
      <c r="I24" s="2"/>
      <c r="J24" s="2"/>
      <c r="K24" s="2"/>
      <c r="L24" s="2"/>
      <c r="M24" s="2"/>
      <c r="N24" s="2"/>
      <c r="O24" s="2"/>
      <c r="P24" s="2"/>
      <c r="Q24" s="2"/>
    </row>
    <row r="25" spans="2:17" x14ac:dyDescent="0.25">
      <c r="B25" s="2"/>
      <c r="C25" s="2"/>
      <c r="D25" s="2"/>
      <c r="E25" s="11"/>
      <c r="F25" s="11"/>
      <c r="G25" s="11"/>
      <c r="H25" s="2"/>
      <c r="I25" s="2"/>
      <c r="J25" s="2"/>
      <c r="K25" s="2"/>
      <c r="L25" s="2"/>
      <c r="M25" s="2"/>
      <c r="N25" s="2"/>
      <c r="O25" s="2"/>
      <c r="P25" s="2"/>
      <c r="Q25" s="2"/>
    </row>
    <row r="26" spans="2:17" x14ac:dyDescent="0.25">
      <c r="B26" s="2"/>
      <c r="C26" s="2"/>
      <c r="D26" s="2"/>
      <c r="E26" s="11" t="s">
        <v>190</v>
      </c>
      <c r="F26" s="62">
        <f ca="1">NOW()</f>
        <v>43857.564658912037</v>
      </c>
      <c r="G26" s="47" t="s">
        <v>261</v>
      </c>
      <c r="H26" s="2"/>
      <c r="I26" s="2"/>
      <c r="J26" s="2"/>
      <c r="K26" s="2"/>
      <c r="L26" s="2"/>
      <c r="M26" s="2"/>
      <c r="N26" s="2"/>
      <c r="O26" s="2"/>
      <c r="P26" s="2"/>
      <c r="Q26" s="2"/>
    </row>
    <row r="27" spans="2:17" x14ac:dyDescent="0.25">
      <c r="B27" s="2"/>
      <c r="C27" s="2"/>
      <c r="D27" s="2"/>
      <c r="E27" s="11"/>
      <c r="F27" s="11"/>
      <c r="G27" s="47"/>
      <c r="H27" s="2"/>
      <c r="I27" s="2"/>
      <c r="J27" s="2"/>
      <c r="K27" s="2"/>
      <c r="L27" s="2"/>
      <c r="M27" s="2"/>
      <c r="N27" s="2"/>
      <c r="O27" s="2"/>
      <c r="P27" s="2"/>
      <c r="Q27" s="2"/>
    </row>
    <row r="28" spans="2:17" x14ac:dyDescent="0.25">
      <c r="B28" s="2"/>
      <c r="C28" s="2"/>
      <c r="D28" s="2"/>
      <c r="E28" s="11" t="s">
        <v>3</v>
      </c>
      <c r="F28" s="2"/>
      <c r="G28" s="2"/>
      <c r="H28" s="2"/>
      <c r="I28" s="2"/>
      <c r="J28" s="2"/>
      <c r="K28" s="2"/>
      <c r="L28" s="2"/>
      <c r="M28" s="2"/>
      <c r="N28" s="2"/>
      <c r="O28" s="2"/>
      <c r="P28" s="2"/>
      <c r="Q28" s="2"/>
    </row>
    <row r="29" spans="2:17" x14ac:dyDescent="0.25">
      <c r="B29" s="2"/>
      <c r="C29" s="2"/>
      <c r="D29" s="2"/>
      <c r="E29" s="9" t="s">
        <v>262</v>
      </c>
      <c r="F29" s="9" t="s">
        <v>263</v>
      </c>
      <c r="G29" s="9" t="s">
        <v>264</v>
      </c>
      <c r="H29" s="7" t="s">
        <v>265</v>
      </c>
      <c r="I29" s="9" t="s">
        <v>266</v>
      </c>
      <c r="J29" s="9" t="s">
        <v>267</v>
      </c>
      <c r="K29" s="9" t="s">
        <v>268</v>
      </c>
      <c r="L29" s="6" t="s">
        <v>192</v>
      </c>
      <c r="M29" s="6" t="s">
        <v>269</v>
      </c>
      <c r="N29" s="6" t="s">
        <v>270</v>
      </c>
      <c r="O29" s="6" t="s">
        <v>271</v>
      </c>
      <c r="P29" s="6" t="s">
        <v>272</v>
      </c>
      <c r="Q29" s="2"/>
    </row>
    <row r="30" spans="2:17" x14ac:dyDescent="0.25">
      <c r="B30" s="2"/>
      <c r="C30" s="2"/>
      <c r="D30" s="11">
        <v>1</v>
      </c>
      <c r="E30" s="34" t="s">
        <v>273</v>
      </c>
      <c r="F30" s="42"/>
      <c r="G30" s="34" t="s">
        <v>218</v>
      </c>
      <c r="H30" s="109" t="str">
        <f>'Create your instrument universe'!K24</f>
        <v>LUID_FVL71B1S</v>
      </c>
      <c r="I30" s="20" t="s">
        <v>194</v>
      </c>
      <c r="J30" s="20" t="s">
        <v>274</v>
      </c>
      <c r="K30" s="29">
        <v>1</v>
      </c>
      <c r="L30" s="39" t="s">
        <v>69</v>
      </c>
      <c r="M30" s="73">
        <f ca="1">F26</f>
        <v>43857.564658912037</v>
      </c>
      <c r="N30" s="43"/>
      <c r="O30" s="43" t="s">
        <v>436</v>
      </c>
      <c r="P30" s="43" t="str">
        <f ca="1">_xll.flQuotesAdd(F22,E29:O49)</f>
        <v>Added 20 quote(s) as at time 2020-01-27 13:33:09Z</v>
      </c>
      <c r="Q30" s="2"/>
    </row>
    <row r="31" spans="2:17" x14ac:dyDescent="0.25">
      <c r="B31" s="2"/>
      <c r="C31" s="2"/>
      <c r="D31" s="11">
        <v>2</v>
      </c>
      <c r="E31" s="34" t="s">
        <v>273</v>
      </c>
      <c r="F31" s="42"/>
      <c r="G31" s="34" t="s">
        <v>218</v>
      </c>
      <c r="H31" s="109" t="str">
        <f>'Create your instrument universe'!K25</f>
        <v>LUID_U15233F5</v>
      </c>
      <c r="I31" s="20" t="s">
        <v>194</v>
      </c>
      <c r="J31" s="20" t="s">
        <v>274</v>
      </c>
      <c r="K31" s="29">
        <v>1</v>
      </c>
      <c r="L31" s="39" t="s">
        <v>69</v>
      </c>
      <c r="M31" s="73">
        <f ca="1">M30</f>
        <v>43857.564658912037</v>
      </c>
      <c r="N31" s="39"/>
      <c r="O31" s="43" t="s">
        <v>436</v>
      </c>
      <c r="P31" s="39"/>
      <c r="Q31" s="2"/>
    </row>
    <row r="32" spans="2:17" x14ac:dyDescent="0.25">
      <c r="B32" s="2"/>
      <c r="C32" s="2"/>
      <c r="D32" s="11">
        <v>3</v>
      </c>
      <c r="E32" s="34" t="s">
        <v>273</v>
      </c>
      <c r="F32" s="42"/>
      <c r="G32" s="34" t="s">
        <v>218</v>
      </c>
      <c r="H32" s="109" t="str">
        <f>'Create your instrument universe'!K26</f>
        <v>LUID_65O8BXJK</v>
      </c>
      <c r="I32" s="20" t="s">
        <v>194</v>
      </c>
      <c r="J32" s="20" t="s">
        <v>274</v>
      </c>
      <c r="K32" s="29">
        <v>1</v>
      </c>
      <c r="L32" s="39" t="s">
        <v>69</v>
      </c>
      <c r="M32" s="73">
        <f ca="1">M31</f>
        <v>43857.564658912037</v>
      </c>
      <c r="N32" s="39"/>
      <c r="O32" s="43" t="s">
        <v>436</v>
      </c>
      <c r="P32" s="39"/>
      <c r="Q32" s="2"/>
    </row>
    <row r="33" spans="2:17" x14ac:dyDescent="0.25">
      <c r="B33" s="2"/>
      <c r="C33" s="2"/>
      <c r="D33" s="11">
        <v>4</v>
      </c>
      <c r="E33" s="34" t="s">
        <v>273</v>
      </c>
      <c r="F33" s="49"/>
      <c r="G33" s="34" t="s">
        <v>218</v>
      </c>
      <c r="H33" s="109" t="str">
        <f>'Create your instrument universe'!K27</f>
        <v>LUID_9D6S86MU</v>
      </c>
      <c r="I33" s="20" t="s">
        <v>194</v>
      </c>
      <c r="J33" s="20" t="s">
        <v>274</v>
      </c>
      <c r="K33" s="29">
        <v>1</v>
      </c>
      <c r="L33" s="39" t="s">
        <v>69</v>
      </c>
      <c r="M33" s="73">
        <f ca="1">M32</f>
        <v>43857.564658912037</v>
      </c>
      <c r="N33" s="73"/>
      <c r="O33" s="43" t="s">
        <v>436</v>
      </c>
      <c r="P33" s="73"/>
      <c r="Q33" s="2"/>
    </row>
    <row r="34" spans="2:17" x14ac:dyDescent="0.25">
      <c r="B34" s="2"/>
      <c r="C34" s="2"/>
      <c r="D34" s="11">
        <v>5</v>
      </c>
      <c r="E34" s="34" t="s">
        <v>273</v>
      </c>
      <c r="F34" s="49"/>
      <c r="G34" s="34" t="s">
        <v>218</v>
      </c>
      <c r="H34" s="109" t="str">
        <f>'Create your instrument universe'!K28</f>
        <v>LUID_BPCCD21X</v>
      </c>
      <c r="I34" s="20" t="s">
        <v>194</v>
      </c>
      <c r="J34" s="20" t="s">
        <v>274</v>
      </c>
      <c r="K34" s="29">
        <v>1</v>
      </c>
      <c r="L34" s="39" t="s">
        <v>69</v>
      </c>
      <c r="M34" s="73">
        <f t="shared" ref="M34:M49" ca="1" si="0">M33</f>
        <v>43857.564658912037</v>
      </c>
      <c r="N34" s="73"/>
      <c r="O34" s="43" t="s">
        <v>436</v>
      </c>
      <c r="P34" s="30"/>
      <c r="Q34" s="2"/>
    </row>
    <row r="35" spans="2:17" x14ac:dyDescent="0.25">
      <c r="B35" s="2"/>
      <c r="C35" s="2"/>
      <c r="D35" s="11">
        <v>6</v>
      </c>
      <c r="E35" s="34" t="s">
        <v>273</v>
      </c>
      <c r="F35" s="49"/>
      <c r="G35" s="34" t="s">
        <v>218</v>
      </c>
      <c r="H35" s="109" t="str">
        <f>'Create your instrument universe'!K29</f>
        <v>LUID_8PPUH2XA</v>
      </c>
      <c r="I35" s="20" t="s">
        <v>194</v>
      </c>
      <c r="J35" s="20" t="s">
        <v>274</v>
      </c>
      <c r="K35" s="29">
        <v>1</v>
      </c>
      <c r="L35" s="39" t="s">
        <v>69</v>
      </c>
      <c r="M35" s="73">
        <f t="shared" ca="1" si="0"/>
        <v>43857.564658912037</v>
      </c>
      <c r="N35" s="73"/>
      <c r="O35" s="43" t="s">
        <v>436</v>
      </c>
      <c r="P35" s="30"/>
      <c r="Q35" s="2"/>
    </row>
    <row r="36" spans="2:17" x14ac:dyDescent="0.25">
      <c r="B36" s="2"/>
      <c r="C36" s="2"/>
      <c r="D36" s="11">
        <v>7</v>
      </c>
      <c r="E36" s="34" t="s">
        <v>273</v>
      </c>
      <c r="F36" s="49"/>
      <c r="G36" s="34" t="s">
        <v>218</v>
      </c>
      <c r="H36" s="109" t="str">
        <f>'Create your instrument universe'!K30</f>
        <v>LUID_7PNSZVZ5</v>
      </c>
      <c r="I36" s="20" t="s">
        <v>194</v>
      </c>
      <c r="J36" s="20" t="s">
        <v>274</v>
      </c>
      <c r="K36" s="29">
        <v>1</v>
      </c>
      <c r="L36" s="39" t="s">
        <v>69</v>
      </c>
      <c r="M36" s="73">
        <f t="shared" ca="1" si="0"/>
        <v>43857.564658912037</v>
      </c>
      <c r="N36" s="73"/>
      <c r="O36" s="43" t="s">
        <v>436</v>
      </c>
      <c r="P36" s="30"/>
      <c r="Q36" s="2"/>
    </row>
    <row r="37" spans="2:17" x14ac:dyDescent="0.25">
      <c r="B37" s="2"/>
      <c r="C37" s="2"/>
      <c r="D37" s="11">
        <v>8</v>
      </c>
      <c r="E37" s="34" t="s">
        <v>273</v>
      </c>
      <c r="F37" s="49"/>
      <c r="G37" s="34" t="s">
        <v>218</v>
      </c>
      <c r="H37" s="109" t="str">
        <f>'Create your instrument universe'!K31</f>
        <v>LUID_7FUR1QLT</v>
      </c>
      <c r="I37" s="20" t="s">
        <v>194</v>
      </c>
      <c r="J37" s="20" t="s">
        <v>274</v>
      </c>
      <c r="K37" s="29">
        <v>1</v>
      </c>
      <c r="L37" s="39" t="s">
        <v>69</v>
      </c>
      <c r="M37" s="73">
        <f t="shared" ca="1" si="0"/>
        <v>43857.564658912037</v>
      </c>
      <c r="N37" s="73"/>
      <c r="O37" s="43" t="s">
        <v>436</v>
      </c>
      <c r="P37" s="30"/>
      <c r="Q37" s="2"/>
    </row>
    <row r="38" spans="2:17" x14ac:dyDescent="0.25">
      <c r="B38" s="2"/>
      <c r="C38" s="2"/>
      <c r="D38" s="11">
        <v>9</v>
      </c>
      <c r="E38" s="34" t="s">
        <v>273</v>
      </c>
      <c r="F38" s="49"/>
      <c r="G38" s="34" t="s">
        <v>218</v>
      </c>
      <c r="H38" s="109" t="str">
        <f>'Create your instrument universe'!K32</f>
        <v>LUID_G9AWMQZW</v>
      </c>
      <c r="I38" s="20" t="s">
        <v>194</v>
      </c>
      <c r="J38" s="20" t="s">
        <v>274</v>
      </c>
      <c r="K38" s="29">
        <v>1</v>
      </c>
      <c r="L38" s="39" t="s">
        <v>69</v>
      </c>
      <c r="M38" s="73">
        <f t="shared" ca="1" si="0"/>
        <v>43857.564658912037</v>
      </c>
      <c r="N38" s="73"/>
      <c r="O38" s="43" t="s">
        <v>436</v>
      </c>
      <c r="P38" s="30"/>
      <c r="Q38" s="2"/>
    </row>
    <row r="39" spans="2:17" x14ac:dyDescent="0.25">
      <c r="B39" s="2"/>
      <c r="C39" s="2"/>
      <c r="D39" s="11">
        <v>10</v>
      </c>
      <c r="E39" s="34" t="s">
        <v>273</v>
      </c>
      <c r="F39" s="49"/>
      <c r="G39" s="34" t="s">
        <v>218</v>
      </c>
      <c r="H39" s="109" t="str">
        <f>'Create your instrument universe'!K33</f>
        <v>LUID_4AGIH6LA</v>
      </c>
      <c r="I39" s="20" t="s">
        <v>194</v>
      </c>
      <c r="J39" s="20" t="s">
        <v>274</v>
      </c>
      <c r="K39" s="29">
        <v>1</v>
      </c>
      <c r="L39" s="39" t="s">
        <v>69</v>
      </c>
      <c r="M39" s="73">
        <f t="shared" ca="1" si="0"/>
        <v>43857.564658912037</v>
      </c>
      <c r="N39" s="73"/>
      <c r="O39" s="43" t="s">
        <v>436</v>
      </c>
      <c r="P39" s="30"/>
      <c r="Q39" s="2"/>
    </row>
    <row r="40" spans="2:17" x14ac:dyDescent="0.25">
      <c r="B40" s="2"/>
      <c r="C40" s="2"/>
      <c r="D40" s="11">
        <v>11</v>
      </c>
      <c r="E40" s="34" t="s">
        <v>273</v>
      </c>
      <c r="F40" s="49"/>
      <c r="G40" s="34" t="s">
        <v>218</v>
      </c>
      <c r="H40" s="109" t="str">
        <f>'Create your instrument universe'!K34</f>
        <v>LUID_AHBHJCDD</v>
      </c>
      <c r="I40" s="20" t="s">
        <v>194</v>
      </c>
      <c r="J40" s="20" t="s">
        <v>274</v>
      </c>
      <c r="K40" s="29">
        <v>1</v>
      </c>
      <c r="L40" s="39" t="s">
        <v>69</v>
      </c>
      <c r="M40" s="73">
        <f t="shared" ca="1" si="0"/>
        <v>43857.564658912037</v>
      </c>
      <c r="N40" s="73"/>
      <c r="O40" s="43" t="s">
        <v>436</v>
      </c>
      <c r="P40" s="30"/>
      <c r="Q40" s="2"/>
    </row>
    <row r="41" spans="2:17" x14ac:dyDescent="0.25">
      <c r="B41" s="2"/>
      <c r="C41" s="2"/>
      <c r="D41" s="11">
        <v>12</v>
      </c>
      <c r="E41" s="34" t="s">
        <v>273</v>
      </c>
      <c r="F41" s="49"/>
      <c r="G41" s="34" t="s">
        <v>218</v>
      </c>
      <c r="H41" s="109" t="str">
        <f>'Create your instrument universe'!K35</f>
        <v>LUID_2FDI3HEY</v>
      </c>
      <c r="I41" s="20" t="s">
        <v>194</v>
      </c>
      <c r="J41" s="20" t="s">
        <v>274</v>
      </c>
      <c r="K41" s="29">
        <v>1</v>
      </c>
      <c r="L41" s="39" t="s">
        <v>69</v>
      </c>
      <c r="M41" s="73">
        <f t="shared" ca="1" si="0"/>
        <v>43857.564658912037</v>
      </c>
      <c r="N41" s="73"/>
      <c r="O41" s="43" t="s">
        <v>436</v>
      </c>
      <c r="P41" s="30"/>
      <c r="Q41" s="2"/>
    </row>
    <row r="42" spans="2:17" x14ac:dyDescent="0.25">
      <c r="B42" s="2"/>
      <c r="C42" s="2"/>
      <c r="D42" s="11">
        <v>13</v>
      </c>
      <c r="E42" s="34" t="s">
        <v>273</v>
      </c>
      <c r="F42" s="49"/>
      <c r="G42" s="34" t="s">
        <v>218</v>
      </c>
      <c r="H42" s="109" t="str">
        <f>'Create your instrument universe'!K36</f>
        <v>LUID_22XI0BBP</v>
      </c>
      <c r="I42" s="20" t="s">
        <v>194</v>
      </c>
      <c r="J42" s="20" t="s">
        <v>274</v>
      </c>
      <c r="K42" s="29">
        <v>1</v>
      </c>
      <c r="L42" s="39" t="s">
        <v>69</v>
      </c>
      <c r="M42" s="73">
        <f t="shared" ca="1" si="0"/>
        <v>43857.564658912037</v>
      </c>
      <c r="N42" s="73"/>
      <c r="O42" s="43" t="s">
        <v>436</v>
      </c>
      <c r="P42" s="30"/>
      <c r="Q42" s="2"/>
    </row>
    <row r="43" spans="2:17" ht="13.5" customHeight="1" x14ac:dyDescent="0.25">
      <c r="B43" s="2"/>
      <c r="C43" s="2"/>
      <c r="D43" s="11">
        <v>14</v>
      </c>
      <c r="E43" s="34" t="s">
        <v>273</v>
      </c>
      <c r="F43" s="49"/>
      <c r="G43" s="34" t="s">
        <v>218</v>
      </c>
      <c r="H43" s="109" t="str">
        <f>'Create your instrument universe'!K37</f>
        <v>LUID_B1D0J5B8</v>
      </c>
      <c r="I43" s="20" t="s">
        <v>194</v>
      </c>
      <c r="J43" s="20" t="s">
        <v>274</v>
      </c>
      <c r="K43" s="29">
        <v>1</v>
      </c>
      <c r="L43" s="39" t="s">
        <v>69</v>
      </c>
      <c r="M43" s="73">
        <f t="shared" ca="1" si="0"/>
        <v>43857.564658912037</v>
      </c>
      <c r="N43" s="73"/>
      <c r="O43" s="43" t="s">
        <v>436</v>
      </c>
      <c r="P43" s="30"/>
      <c r="Q43" s="2"/>
    </row>
    <row r="44" spans="2:17" x14ac:dyDescent="0.25">
      <c r="B44" s="2"/>
      <c r="C44" s="2"/>
      <c r="D44" s="11">
        <v>15</v>
      </c>
      <c r="E44" s="34" t="s">
        <v>273</v>
      </c>
      <c r="F44" s="49"/>
      <c r="G44" s="34" t="s">
        <v>218</v>
      </c>
      <c r="H44" s="109" t="str">
        <f>'Create your instrument universe'!K38</f>
        <v>LUID_E0D01CYX</v>
      </c>
      <c r="I44" s="20" t="s">
        <v>194</v>
      </c>
      <c r="J44" s="20" t="s">
        <v>274</v>
      </c>
      <c r="K44" s="29">
        <v>1</v>
      </c>
      <c r="L44" s="39" t="s">
        <v>69</v>
      </c>
      <c r="M44" s="73">
        <f t="shared" ca="1" si="0"/>
        <v>43857.564658912037</v>
      </c>
      <c r="N44" s="73"/>
      <c r="O44" s="43" t="s">
        <v>436</v>
      </c>
      <c r="P44" s="30"/>
      <c r="Q44" s="2"/>
    </row>
    <row r="45" spans="2:17" x14ac:dyDescent="0.25">
      <c r="B45" s="2"/>
      <c r="C45" s="2"/>
      <c r="D45" s="11">
        <v>16</v>
      </c>
      <c r="E45" s="34" t="s">
        <v>273</v>
      </c>
      <c r="F45" s="49"/>
      <c r="G45" s="34" t="s">
        <v>218</v>
      </c>
      <c r="H45" s="109" t="str">
        <f>'Create your instrument universe'!K39</f>
        <v>LUID_PNF3WFG4</v>
      </c>
      <c r="I45" s="20" t="s">
        <v>194</v>
      </c>
      <c r="J45" s="20" t="s">
        <v>274</v>
      </c>
      <c r="K45" s="29">
        <v>1</v>
      </c>
      <c r="L45" s="39" t="s">
        <v>69</v>
      </c>
      <c r="M45" s="73">
        <f t="shared" ca="1" si="0"/>
        <v>43857.564658912037</v>
      </c>
      <c r="N45" s="73"/>
      <c r="O45" s="43" t="s">
        <v>436</v>
      </c>
      <c r="P45" s="30"/>
      <c r="Q45" s="2"/>
    </row>
    <row r="46" spans="2:17" x14ac:dyDescent="0.25">
      <c r="B46" s="2"/>
      <c r="C46" s="2"/>
      <c r="D46" s="11">
        <v>17</v>
      </c>
      <c r="E46" s="34" t="s">
        <v>273</v>
      </c>
      <c r="F46" s="49"/>
      <c r="G46" s="34" t="s">
        <v>218</v>
      </c>
      <c r="H46" s="109" t="str">
        <f>'Create your instrument universe'!K40</f>
        <v>LUID_S29JE7OA</v>
      </c>
      <c r="I46" s="20" t="s">
        <v>194</v>
      </c>
      <c r="J46" s="20" t="s">
        <v>274</v>
      </c>
      <c r="K46" s="29">
        <v>1</v>
      </c>
      <c r="L46" s="39" t="s">
        <v>69</v>
      </c>
      <c r="M46" s="73">
        <f t="shared" ca="1" si="0"/>
        <v>43857.564658912037</v>
      </c>
      <c r="N46" s="73"/>
      <c r="O46" s="43" t="s">
        <v>436</v>
      </c>
      <c r="P46" s="30"/>
      <c r="Q46" s="2"/>
    </row>
    <row r="47" spans="2:17" x14ac:dyDescent="0.25">
      <c r="B47" s="2"/>
      <c r="C47" s="2"/>
      <c r="D47" s="11">
        <v>18</v>
      </c>
      <c r="E47" s="34" t="s">
        <v>273</v>
      </c>
      <c r="F47" s="49"/>
      <c r="G47" s="34" t="s">
        <v>218</v>
      </c>
      <c r="H47" s="109" t="str">
        <f>'Create your instrument universe'!K41</f>
        <v>LUID_E0FQLDV6</v>
      </c>
      <c r="I47" s="20" t="s">
        <v>194</v>
      </c>
      <c r="J47" s="20" t="s">
        <v>274</v>
      </c>
      <c r="K47" s="29">
        <v>1</v>
      </c>
      <c r="L47" s="39" t="s">
        <v>69</v>
      </c>
      <c r="M47" s="73">
        <f t="shared" ca="1" si="0"/>
        <v>43857.564658912037</v>
      </c>
      <c r="N47" s="73"/>
      <c r="O47" s="43" t="s">
        <v>436</v>
      </c>
      <c r="P47" s="30"/>
      <c r="Q47" s="2"/>
    </row>
    <row r="48" spans="2:17" x14ac:dyDescent="0.25">
      <c r="B48" s="2"/>
      <c r="C48" s="2"/>
      <c r="D48" s="11">
        <v>19</v>
      </c>
      <c r="E48" s="34" t="s">
        <v>273</v>
      </c>
      <c r="F48" s="49"/>
      <c r="G48" s="34" t="s">
        <v>218</v>
      </c>
      <c r="H48" s="109" t="str">
        <f>'Create your instrument universe'!K42</f>
        <v>LUID_UY8L5F0I</v>
      </c>
      <c r="I48" s="20" t="s">
        <v>194</v>
      </c>
      <c r="J48" s="20" t="s">
        <v>274</v>
      </c>
      <c r="K48" s="29">
        <v>1</v>
      </c>
      <c r="L48" s="39" t="s">
        <v>69</v>
      </c>
      <c r="M48" s="73">
        <f t="shared" ca="1" si="0"/>
        <v>43857.564658912037</v>
      </c>
      <c r="N48" s="73"/>
      <c r="O48" s="43" t="s">
        <v>436</v>
      </c>
      <c r="P48" s="30"/>
      <c r="Q48" s="2"/>
    </row>
    <row r="49" spans="2:17" x14ac:dyDescent="0.25">
      <c r="B49" s="2"/>
      <c r="C49" s="2"/>
      <c r="D49" s="11">
        <v>20</v>
      </c>
      <c r="E49" s="34" t="s">
        <v>273</v>
      </c>
      <c r="F49" s="49"/>
      <c r="G49" s="34" t="s">
        <v>218</v>
      </c>
      <c r="H49" s="109" t="str">
        <f>'Create your instrument universe'!K43</f>
        <v>LUID_8O3AK2KO</v>
      </c>
      <c r="I49" s="20" t="s">
        <v>194</v>
      </c>
      <c r="J49" s="20" t="s">
        <v>274</v>
      </c>
      <c r="K49" s="29">
        <v>1</v>
      </c>
      <c r="L49" s="39" t="s">
        <v>69</v>
      </c>
      <c r="M49" s="73">
        <f t="shared" ca="1" si="0"/>
        <v>43857.564658912037</v>
      </c>
      <c r="N49" s="73"/>
      <c r="O49" s="43" t="s">
        <v>436</v>
      </c>
      <c r="P49" s="30"/>
      <c r="Q49" s="2"/>
    </row>
    <row r="50" spans="2:17" x14ac:dyDescent="0.25">
      <c r="B50" s="2"/>
      <c r="C50" s="2"/>
      <c r="D50" s="2"/>
      <c r="E50" s="2"/>
      <c r="F50" s="2"/>
      <c r="G50" s="2"/>
      <c r="H50" s="2"/>
      <c r="I50" s="2"/>
      <c r="J50" s="2"/>
      <c r="K50" s="2"/>
      <c r="L50" s="2"/>
      <c r="M50" s="2"/>
      <c r="N50" s="2"/>
      <c r="O50" s="2"/>
      <c r="P50" s="2"/>
      <c r="Q50" s="2"/>
    </row>
    <row r="51" spans="2:17" x14ac:dyDescent="0.25">
      <c r="B51" s="2"/>
      <c r="C51" s="2"/>
      <c r="D51" s="2"/>
      <c r="E51" s="2"/>
      <c r="F51" s="2"/>
      <c r="G51" s="2"/>
      <c r="H51" s="2"/>
      <c r="I51" s="2"/>
      <c r="J51" s="2"/>
      <c r="K51" s="2"/>
      <c r="L51" s="2"/>
      <c r="M51" s="2"/>
      <c r="N51" s="2"/>
      <c r="O51" s="2"/>
      <c r="P51" s="2"/>
      <c r="Q51" s="2"/>
    </row>
    <row r="57" spans="2:17" x14ac:dyDescent="0.25">
      <c r="E57" s="46"/>
      <c r="F57" s="46"/>
      <c r="G57" s="46"/>
    </row>
    <row r="58" spans="2:17" x14ac:dyDescent="0.25">
      <c r="E58" s="46"/>
      <c r="F58" s="46"/>
      <c r="G58" s="46"/>
    </row>
    <row r="59" spans="2:17" x14ac:dyDescent="0.25">
      <c r="E59" s="46"/>
      <c r="F59" s="46"/>
      <c r="G59" s="46"/>
    </row>
    <row r="60" spans="2:17" x14ac:dyDescent="0.25">
      <c r="E60" s="46"/>
      <c r="F60" s="46"/>
      <c r="G60" s="46"/>
    </row>
    <row r="61" spans="2:17" x14ac:dyDescent="0.25">
      <c r="E61" s="46"/>
      <c r="F61" s="46"/>
      <c r="G61" s="46"/>
    </row>
    <row r="62" spans="2:17" x14ac:dyDescent="0.25">
      <c r="E62" s="46"/>
      <c r="F62" s="46"/>
      <c r="G62" s="46"/>
    </row>
    <row r="63" spans="2:17" x14ac:dyDescent="0.25">
      <c r="E63" s="46"/>
      <c r="F63" s="46"/>
      <c r="G63" s="46"/>
    </row>
    <row r="64" spans="2:17" x14ac:dyDescent="0.25">
      <c r="E64" s="46"/>
      <c r="F64" s="46"/>
      <c r="G64" s="46"/>
    </row>
    <row r="65" spans="5:7" x14ac:dyDescent="0.25">
      <c r="E65" s="46"/>
      <c r="F65" s="46"/>
      <c r="G65" s="46"/>
    </row>
    <row r="66" spans="5:7" x14ac:dyDescent="0.25">
      <c r="E66" s="46"/>
      <c r="F66" s="46"/>
      <c r="G66" s="46"/>
    </row>
    <row r="67" spans="5:7" x14ac:dyDescent="0.25">
      <c r="E67" s="46"/>
      <c r="F67" s="46"/>
      <c r="G67" s="46"/>
    </row>
    <row r="68" spans="5:7" x14ac:dyDescent="0.25">
      <c r="E68" s="46"/>
      <c r="F68" s="46"/>
      <c r="G68" s="46"/>
    </row>
    <row r="69" spans="5:7" x14ac:dyDescent="0.25">
      <c r="E69" s="46"/>
      <c r="F69" s="46"/>
      <c r="G69" s="46"/>
    </row>
    <row r="70" spans="5:7" x14ac:dyDescent="0.25">
      <c r="E70" s="46"/>
      <c r="F70" s="46"/>
      <c r="G70" s="46"/>
    </row>
    <row r="71" spans="5:7" x14ac:dyDescent="0.25">
      <c r="E71" s="46"/>
      <c r="F71" s="46"/>
      <c r="G71" s="46"/>
    </row>
    <row r="72" spans="5:7" x14ac:dyDescent="0.25">
      <c r="E72" s="46"/>
      <c r="F72" s="46"/>
      <c r="G72" s="46"/>
    </row>
    <row r="73" spans="5:7" x14ac:dyDescent="0.25">
      <c r="E73" s="46"/>
      <c r="F73" s="46"/>
      <c r="G73" s="46"/>
    </row>
    <row r="74" spans="5:7" x14ac:dyDescent="0.25">
      <c r="E74" s="46"/>
      <c r="F74" s="46"/>
      <c r="G74" s="46"/>
    </row>
    <row r="75" spans="5:7" x14ac:dyDescent="0.25">
      <c r="E75" s="46"/>
      <c r="F75" s="46"/>
      <c r="G75" s="46"/>
    </row>
    <row r="76" spans="5:7" x14ac:dyDescent="0.25">
      <c r="E76" s="46"/>
      <c r="F76" s="46"/>
      <c r="G76" s="46"/>
    </row>
    <row r="77" spans="5:7" x14ac:dyDescent="0.25">
      <c r="E77" s="46"/>
      <c r="F77" s="46"/>
      <c r="G77" s="46"/>
    </row>
    <row r="78" spans="5:7" x14ac:dyDescent="0.25">
      <c r="E78" s="46"/>
      <c r="F78" s="46"/>
      <c r="G78" s="46"/>
    </row>
    <row r="79" spans="5:7" x14ac:dyDescent="0.25">
      <c r="E79" s="46"/>
      <c r="F79" s="46"/>
      <c r="G79" s="46"/>
    </row>
    <row r="80" spans="5:7" x14ac:dyDescent="0.25">
      <c r="E80" s="46"/>
      <c r="F80" s="46"/>
      <c r="G80" s="46"/>
    </row>
    <row r="81" spans="5:7" x14ac:dyDescent="0.25">
      <c r="E81" s="46"/>
      <c r="F81" s="46"/>
      <c r="G81" s="46"/>
    </row>
    <row r="82" spans="5:7" x14ac:dyDescent="0.25">
      <c r="E82" s="46"/>
      <c r="F82" s="46"/>
      <c r="G82" s="46"/>
    </row>
    <row r="83" spans="5:7" x14ac:dyDescent="0.25">
      <c r="E83" s="46"/>
      <c r="F83" s="46"/>
      <c r="G83" s="46"/>
    </row>
    <row r="84" spans="5:7" x14ac:dyDescent="0.25">
      <c r="E84" s="46"/>
      <c r="F84" s="46"/>
      <c r="G84" s="46"/>
    </row>
    <row r="85" spans="5:7" x14ac:dyDescent="0.25">
      <c r="E85" s="46"/>
      <c r="F85" s="46"/>
      <c r="G85" s="46"/>
    </row>
    <row r="86" spans="5:7" x14ac:dyDescent="0.25">
      <c r="E86" s="46"/>
      <c r="F86" s="46"/>
      <c r="G86" s="46"/>
    </row>
    <row r="87" spans="5:7" x14ac:dyDescent="0.25">
      <c r="E87" s="46"/>
      <c r="F87" s="46"/>
      <c r="G87" s="46"/>
    </row>
    <row r="88" spans="5:7" x14ac:dyDescent="0.25">
      <c r="E88" s="46"/>
      <c r="F88" s="46"/>
      <c r="G88" s="46"/>
    </row>
    <row r="89" spans="5:7" x14ac:dyDescent="0.25">
      <c r="E89" s="46"/>
      <c r="F89" s="46"/>
      <c r="G89" s="46"/>
    </row>
    <row r="90" spans="5:7" x14ac:dyDescent="0.25">
      <c r="E90" s="46"/>
      <c r="F90" s="46"/>
      <c r="G90" s="46"/>
    </row>
    <row r="91" spans="5:7" x14ac:dyDescent="0.25">
      <c r="E91" s="46"/>
      <c r="F91" s="46"/>
      <c r="G91" s="46"/>
    </row>
    <row r="92" spans="5:7" x14ac:dyDescent="0.25">
      <c r="E92" s="46"/>
      <c r="F92" s="46"/>
      <c r="G92" s="46"/>
    </row>
    <row r="93" spans="5:7" x14ac:dyDescent="0.25">
      <c r="E93" s="46"/>
      <c r="F93" s="46"/>
      <c r="G93" s="46"/>
    </row>
    <row r="94" spans="5:7" x14ac:dyDescent="0.25">
      <c r="E94" s="46"/>
      <c r="F94" s="46"/>
      <c r="G94" s="46"/>
    </row>
    <row r="95" spans="5:7" x14ac:dyDescent="0.25">
      <c r="E95" s="46"/>
      <c r="F95" s="46"/>
      <c r="G95" s="46"/>
    </row>
    <row r="96" spans="5:7" x14ac:dyDescent="0.25">
      <c r="E96" s="46"/>
      <c r="F96" s="46"/>
      <c r="G96" s="46"/>
    </row>
    <row r="97" spans="5:7" x14ac:dyDescent="0.25">
      <c r="E97" s="46"/>
      <c r="F97" s="46"/>
      <c r="G97" s="46"/>
    </row>
    <row r="98" spans="5:7" x14ac:dyDescent="0.25">
      <c r="E98" s="46"/>
      <c r="F98" s="46"/>
      <c r="G98" s="46"/>
    </row>
    <row r="99" spans="5:7" x14ac:dyDescent="0.25">
      <c r="E99" s="46"/>
      <c r="F99" s="46"/>
      <c r="G99" s="46"/>
    </row>
    <row r="100" spans="5:7" x14ac:dyDescent="0.25">
      <c r="E100" s="46"/>
      <c r="F100" s="46"/>
      <c r="G100" s="46"/>
    </row>
    <row r="101" spans="5:7" x14ac:dyDescent="0.25">
      <c r="E101" s="46"/>
      <c r="F101" s="46"/>
      <c r="G101" s="46"/>
    </row>
    <row r="102" spans="5:7" x14ac:dyDescent="0.25">
      <c r="E102" s="46"/>
      <c r="F102" s="46"/>
      <c r="G102" s="46"/>
    </row>
    <row r="103" spans="5:7" x14ac:dyDescent="0.25">
      <c r="E103" s="46"/>
      <c r="F103" s="46"/>
      <c r="G103" s="46"/>
    </row>
  </sheetData>
  <hyperlinks>
    <hyperlink ref="K15" r:id="rId1" display="https://support.lusid.com/what-is-a-quote" xr:uid="{8697130B-054E-4450-AB49-81E1F8E276D5}"/>
    <hyperlink ref="K16" r:id="rId2" display="https://support.lusid.com/what-is-a-quote" xr:uid="{970E4875-0DFC-42B9-A6C0-29B67A73ED03}"/>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P50"/>
  <sheetViews>
    <sheetView showGridLines="0" zoomScale="85" zoomScaleNormal="85" workbookViewId="0">
      <selection activeCell="A21" sqref="A21:XFD28"/>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36.140625" bestFit="1" customWidth="1"/>
    <col min="7" max="7" width="22" bestFit="1" customWidth="1"/>
    <col min="8" max="10" width="18.85546875" customWidth="1"/>
    <col min="11" max="11" width="23.28515625" customWidth="1"/>
    <col min="12" max="12" width="23.7109375" bestFit="1" customWidth="1"/>
    <col min="13" max="13" width="24.42578125" bestFit="1" customWidth="1"/>
    <col min="14" max="14" width="21.140625" customWidth="1"/>
    <col min="15" max="15" width="13.85546875" customWidth="1"/>
    <col min="16" max="16" width="22" bestFit="1" customWidth="1"/>
    <col min="17" max="17" width="3.85546875" customWidth="1"/>
    <col min="18" max="18" width="22" bestFit="1" customWidth="1"/>
    <col min="19" max="20" width="9.28515625" bestFit="1" customWidth="1"/>
  </cols>
  <sheetData>
    <row r="1" spans="2:16" ht="27.75" customHeight="1" x14ac:dyDescent="0.25"/>
    <row r="2" spans="2:16" x14ac:dyDescent="0.25">
      <c r="B2" s="1"/>
      <c r="C2" s="1"/>
      <c r="D2" s="1"/>
      <c r="E2" s="1"/>
      <c r="F2" s="1"/>
      <c r="G2" s="1"/>
      <c r="H2" s="1"/>
      <c r="I2" s="1"/>
      <c r="J2" s="1"/>
      <c r="K2" s="1"/>
      <c r="L2" s="1"/>
      <c r="M2" s="1"/>
      <c r="N2" s="1"/>
      <c r="O2" s="1"/>
    </row>
    <row r="3" spans="2:16" ht="27" customHeight="1" x14ac:dyDescent="0.25">
      <c r="B3" s="1"/>
      <c r="C3" s="1"/>
      <c r="D3" s="13"/>
      <c r="E3" s="1"/>
      <c r="F3" s="1"/>
      <c r="G3" s="1"/>
      <c r="H3" s="1"/>
      <c r="I3" s="1"/>
      <c r="J3" s="1"/>
      <c r="K3" s="1"/>
      <c r="L3" s="1"/>
      <c r="M3" s="1"/>
      <c r="N3" s="1"/>
      <c r="O3" s="1"/>
    </row>
    <row r="4" spans="2:16" ht="8.25" customHeight="1" x14ac:dyDescent="0.25">
      <c r="B4" s="1"/>
      <c r="C4" s="1"/>
      <c r="D4" s="1"/>
      <c r="E4" s="1"/>
      <c r="F4" s="1"/>
      <c r="G4" s="1"/>
      <c r="H4" s="1"/>
      <c r="I4" s="1"/>
      <c r="J4" s="1"/>
      <c r="K4" s="1"/>
      <c r="L4" s="1"/>
      <c r="M4" s="1"/>
      <c r="N4" s="1"/>
      <c r="O4" s="1"/>
    </row>
    <row r="5" spans="2:16" x14ac:dyDescent="0.25">
      <c r="B5" s="1"/>
      <c r="C5" s="1"/>
      <c r="D5" s="3"/>
      <c r="E5" s="1"/>
      <c r="F5" s="1"/>
      <c r="G5" s="1"/>
      <c r="H5" s="1"/>
      <c r="I5" s="1"/>
      <c r="J5" s="1"/>
      <c r="K5" s="1"/>
      <c r="L5" s="1"/>
      <c r="M5" s="1"/>
      <c r="N5" s="1"/>
      <c r="O5" s="1"/>
    </row>
    <row r="6" spans="2:16" x14ac:dyDescent="0.25">
      <c r="B6" s="1"/>
      <c r="C6" s="1"/>
      <c r="D6" s="3"/>
      <c r="E6" s="1"/>
      <c r="F6" s="1"/>
      <c r="G6" s="1"/>
      <c r="H6" s="1"/>
      <c r="I6" s="1"/>
      <c r="J6" s="1"/>
      <c r="K6" s="1"/>
      <c r="L6" s="1"/>
      <c r="M6" s="1"/>
      <c r="N6" s="1"/>
      <c r="O6" s="1"/>
    </row>
    <row r="7" spans="2:16" x14ac:dyDescent="0.25">
      <c r="B7" s="1"/>
      <c r="C7" s="1"/>
      <c r="D7" s="1"/>
      <c r="E7" s="26"/>
      <c r="F7" s="1"/>
      <c r="G7" s="1"/>
      <c r="H7" s="1"/>
      <c r="I7" s="1"/>
      <c r="J7" s="1"/>
      <c r="K7" s="1"/>
      <c r="L7" s="1"/>
      <c r="M7" s="1"/>
      <c r="N7" s="1"/>
      <c r="O7" s="1"/>
    </row>
    <row r="8" spans="2:16" x14ac:dyDescent="0.25">
      <c r="B8" s="1"/>
      <c r="C8" s="1"/>
      <c r="D8" s="1"/>
      <c r="E8" s="26"/>
      <c r="F8" s="1"/>
      <c r="G8" s="1"/>
      <c r="H8" s="1"/>
      <c r="I8" s="1"/>
      <c r="J8" s="1"/>
      <c r="K8" s="1"/>
      <c r="L8" s="1"/>
      <c r="M8" s="1"/>
      <c r="N8" s="1"/>
      <c r="O8" s="1"/>
    </row>
    <row r="9" spans="2:16" x14ac:dyDescent="0.25">
      <c r="B9" s="1"/>
      <c r="C9" s="1"/>
      <c r="D9" s="1"/>
      <c r="E9" s="26"/>
      <c r="F9" s="1"/>
      <c r="G9" s="1"/>
      <c r="H9" s="1"/>
      <c r="I9" s="1"/>
      <c r="J9" s="1"/>
      <c r="K9" s="1"/>
      <c r="L9" s="1"/>
      <c r="M9" s="1"/>
      <c r="N9" s="1"/>
      <c r="O9" s="1"/>
    </row>
    <row r="10" spans="2:16" x14ac:dyDescent="0.25">
      <c r="B10" s="1"/>
      <c r="C10" s="1"/>
      <c r="D10" s="1"/>
      <c r="E10" s="1"/>
      <c r="F10" s="1"/>
      <c r="G10" s="1"/>
      <c r="H10" s="1"/>
      <c r="I10" s="1"/>
      <c r="J10" s="1"/>
      <c r="K10" s="1"/>
      <c r="L10" s="1"/>
      <c r="M10" s="1"/>
      <c r="N10" s="1"/>
      <c r="O10" s="1"/>
    </row>
    <row r="12" spans="2:16" x14ac:dyDescent="0.25">
      <c r="B12" s="2"/>
      <c r="C12" s="2"/>
      <c r="D12" s="2"/>
      <c r="E12" s="11"/>
      <c r="F12" s="2"/>
      <c r="G12" s="11"/>
      <c r="H12" s="11"/>
      <c r="I12" s="11"/>
      <c r="J12" s="11"/>
      <c r="K12" s="11"/>
      <c r="L12" s="11"/>
      <c r="M12" s="11"/>
      <c r="N12" s="2"/>
      <c r="O12" s="2"/>
      <c r="P12" s="2"/>
    </row>
    <row r="13" spans="2:16" x14ac:dyDescent="0.25">
      <c r="B13" s="2"/>
      <c r="C13" s="2"/>
      <c r="D13" s="2"/>
      <c r="M13" s="11"/>
      <c r="N13" s="2"/>
      <c r="O13" s="2"/>
      <c r="P13" s="2"/>
    </row>
    <row r="14" spans="2:16" ht="21" x14ac:dyDescent="0.25">
      <c r="B14" s="2"/>
      <c r="C14" s="2"/>
      <c r="D14" s="2"/>
      <c r="E14" s="48" t="s">
        <v>437</v>
      </c>
      <c r="F14" s="37"/>
      <c r="G14" s="37"/>
      <c r="H14" s="37"/>
      <c r="I14" s="37"/>
      <c r="J14" s="37"/>
      <c r="K14" s="37"/>
      <c r="L14" s="38"/>
      <c r="M14" s="11"/>
      <c r="N14" s="2"/>
      <c r="O14" s="2"/>
      <c r="P14" s="2"/>
    </row>
    <row r="15" spans="2:16" x14ac:dyDescent="0.25">
      <c r="B15" s="2"/>
      <c r="C15" s="2"/>
      <c r="D15" s="2"/>
      <c r="E15" s="46" t="s">
        <v>295</v>
      </c>
      <c r="F15" s="46"/>
      <c r="G15" s="46"/>
      <c r="L15" s="38" t="s">
        <v>297</v>
      </c>
      <c r="M15" s="11"/>
      <c r="N15" s="2"/>
      <c r="O15" s="2"/>
      <c r="P15" s="2"/>
    </row>
    <row r="16" spans="2:16" x14ac:dyDescent="0.25">
      <c r="B16" s="2"/>
      <c r="C16" s="2"/>
      <c r="D16" s="2"/>
      <c r="E16" s="45" t="s">
        <v>296</v>
      </c>
      <c r="F16" s="46"/>
      <c r="G16" s="46"/>
      <c r="L16" s="38" t="s">
        <v>298</v>
      </c>
      <c r="M16" s="11"/>
      <c r="N16" s="2"/>
      <c r="O16" s="2"/>
      <c r="P16" s="2"/>
    </row>
    <row r="17" spans="2:16" x14ac:dyDescent="0.25">
      <c r="B17" s="2"/>
      <c r="C17" s="2"/>
      <c r="D17" s="2"/>
      <c r="E17" s="45"/>
      <c r="F17" s="46"/>
      <c r="G17" s="46"/>
      <c r="M17" s="11"/>
      <c r="N17" s="2"/>
      <c r="O17" s="2"/>
      <c r="P17" s="2"/>
    </row>
    <row r="18" spans="2:16" x14ac:dyDescent="0.25">
      <c r="B18" s="2"/>
      <c r="C18" s="2"/>
      <c r="D18" s="2"/>
      <c r="E18" s="46"/>
      <c r="F18" s="46"/>
      <c r="G18" s="46"/>
      <c r="M18" s="2"/>
      <c r="N18" s="2"/>
      <c r="O18" s="2"/>
      <c r="P18" s="2"/>
    </row>
    <row r="19" spans="2:16" x14ac:dyDescent="0.25">
      <c r="B19" s="2"/>
      <c r="C19" s="2"/>
      <c r="D19" s="2"/>
      <c r="E19" s="2"/>
      <c r="F19" s="2"/>
      <c r="G19" s="2"/>
      <c r="H19" s="2"/>
      <c r="I19" s="2"/>
      <c r="J19" s="2"/>
      <c r="K19" s="2"/>
      <c r="L19" s="2"/>
      <c r="M19" s="2"/>
      <c r="N19" s="2"/>
      <c r="O19" s="2"/>
      <c r="P19" s="2"/>
    </row>
    <row r="20" spans="2:16" x14ac:dyDescent="0.25">
      <c r="B20" s="2"/>
      <c r="C20" s="2"/>
      <c r="D20" s="2"/>
      <c r="E20" s="2"/>
      <c r="F20" s="2"/>
      <c r="G20" s="2"/>
      <c r="H20" s="2"/>
      <c r="I20" s="2"/>
      <c r="J20" s="2"/>
      <c r="K20" s="2"/>
      <c r="L20" s="2"/>
      <c r="M20" s="2"/>
      <c r="N20" s="2"/>
      <c r="O20" s="2"/>
      <c r="P20" s="2"/>
    </row>
    <row r="21" spans="2:16" x14ac:dyDescent="0.25">
      <c r="B21" s="2"/>
      <c r="C21" s="2"/>
      <c r="D21" s="2"/>
      <c r="E21" s="74" t="s">
        <v>3</v>
      </c>
      <c r="F21" s="2"/>
      <c r="G21" s="2"/>
      <c r="H21" s="2"/>
      <c r="I21" s="2"/>
      <c r="J21" s="2"/>
      <c r="K21" s="2"/>
      <c r="L21" s="2"/>
      <c r="M21" s="2"/>
      <c r="N21" s="2"/>
      <c r="O21" s="2"/>
      <c r="P21" s="2"/>
    </row>
    <row r="22" spans="2:16" ht="6" customHeight="1" thickBot="1" x14ac:dyDescent="0.3">
      <c r="B22" s="2"/>
      <c r="C22" s="2"/>
      <c r="D22" s="2"/>
      <c r="E22" s="11"/>
      <c r="F22" s="2"/>
      <c r="G22" s="2"/>
      <c r="H22" s="2"/>
      <c r="I22" s="2"/>
      <c r="J22" s="2"/>
      <c r="K22" s="2"/>
      <c r="L22" s="2"/>
      <c r="M22" s="2"/>
      <c r="N22" s="2"/>
      <c r="O22" s="2"/>
      <c r="P22" s="2"/>
    </row>
    <row r="23" spans="2:16" ht="15.75" thickBot="1" x14ac:dyDescent="0.3">
      <c r="B23" s="2"/>
      <c r="C23" s="2"/>
      <c r="D23" s="2"/>
      <c r="E23" s="11" t="s">
        <v>276</v>
      </c>
      <c r="F23" s="52" t="s">
        <v>314</v>
      </c>
      <c r="G23" s="2"/>
      <c r="H23" s="2"/>
      <c r="I23" s="2"/>
      <c r="J23" s="2"/>
      <c r="K23" s="2"/>
      <c r="L23" s="2"/>
      <c r="M23" s="2"/>
      <c r="N23" s="2"/>
      <c r="O23" s="2"/>
      <c r="P23" s="2"/>
    </row>
    <row r="24" spans="2:16" ht="12" customHeight="1" thickBot="1" x14ac:dyDescent="0.3">
      <c r="B24" s="2"/>
      <c r="C24" s="2"/>
      <c r="D24" s="2"/>
      <c r="E24" s="2"/>
      <c r="F24" s="2"/>
      <c r="G24" s="2"/>
      <c r="H24" s="2"/>
      <c r="I24" s="2"/>
      <c r="J24" s="2"/>
      <c r="K24" s="2"/>
      <c r="L24" s="2"/>
      <c r="M24" s="2"/>
      <c r="N24" s="2"/>
      <c r="O24" s="2"/>
      <c r="P24" s="2"/>
    </row>
    <row r="25" spans="2:16" ht="15.75" thickBot="1" x14ac:dyDescent="0.3">
      <c r="B25" s="2"/>
      <c r="C25" s="2"/>
      <c r="D25" s="2"/>
      <c r="E25" s="11" t="s">
        <v>277</v>
      </c>
      <c r="F25" s="52" t="s">
        <v>317</v>
      </c>
      <c r="G25" s="2"/>
      <c r="H25" s="2"/>
      <c r="I25" s="2"/>
      <c r="J25" s="2"/>
      <c r="K25" s="2"/>
      <c r="L25" s="2"/>
      <c r="M25" s="2"/>
      <c r="N25" s="2"/>
      <c r="O25" s="2"/>
      <c r="P25" s="2"/>
    </row>
    <row r="26" spans="2:16" ht="12.75" customHeight="1" thickBot="1" x14ac:dyDescent="0.3">
      <c r="B26" s="2"/>
      <c r="C26" s="2"/>
      <c r="D26" s="2"/>
      <c r="E26" s="2"/>
      <c r="F26" s="2"/>
      <c r="G26" s="2"/>
      <c r="H26" s="2"/>
      <c r="I26" s="2"/>
      <c r="J26" s="2"/>
      <c r="K26" s="2"/>
      <c r="L26" s="2"/>
      <c r="M26" s="2"/>
      <c r="N26" s="2"/>
      <c r="O26" s="2"/>
      <c r="P26" s="2"/>
    </row>
    <row r="27" spans="2:16" ht="14.25" customHeight="1" thickBot="1" x14ac:dyDescent="0.3">
      <c r="B27" s="2"/>
      <c r="C27" s="2"/>
      <c r="D27" s="2"/>
      <c r="E27" s="11" t="s">
        <v>278</v>
      </c>
      <c r="F27" s="75">
        <f ca="1">'Upserting market quotes'!F26</f>
        <v>43857.564658912037</v>
      </c>
      <c r="G27" s="2"/>
      <c r="H27" s="2"/>
      <c r="I27" s="2"/>
      <c r="J27" s="2"/>
      <c r="K27" s="2"/>
      <c r="L27" s="2"/>
      <c r="M27" s="2"/>
      <c r="N27" s="2"/>
      <c r="O27" s="2"/>
      <c r="P27" s="2"/>
    </row>
    <row r="28" spans="2:16" ht="14.25" customHeight="1" x14ac:dyDescent="0.25">
      <c r="B28" s="2"/>
      <c r="C28" s="2"/>
      <c r="D28" s="2"/>
      <c r="E28" s="2"/>
      <c r="F28" s="2"/>
      <c r="G28" s="2"/>
      <c r="H28" s="2"/>
      <c r="I28" s="2"/>
      <c r="J28" s="2"/>
      <c r="K28" s="2"/>
      <c r="L28" s="2"/>
      <c r="M28" s="2"/>
      <c r="N28" s="2"/>
      <c r="O28" s="2"/>
      <c r="P28" s="2"/>
    </row>
    <row r="29" spans="2:16" ht="10.5" customHeight="1" x14ac:dyDescent="0.25">
      <c r="B29" s="2"/>
      <c r="C29" s="2"/>
      <c r="D29" s="2"/>
      <c r="E29" s="2"/>
      <c r="F29" s="2"/>
      <c r="G29" s="2"/>
      <c r="H29" s="2"/>
      <c r="I29" s="2"/>
      <c r="J29" s="2"/>
      <c r="K29" s="2"/>
      <c r="L29" s="2"/>
      <c r="M29" s="2"/>
      <c r="N29" s="2"/>
      <c r="O29" s="2"/>
      <c r="P29" s="2"/>
    </row>
    <row r="31" spans="2:16" x14ac:dyDescent="0.25">
      <c r="B31" s="2"/>
      <c r="C31" s="2"/>
      <c r="D31" s="2"/>
      <c r="E31" s="2"/>
      <c r="F31" s="2"/>
      <c r="G31" s="2"/>
      <c r="H31" s="2"/>
      <c r="J31" s="2"/>
      <c r="K31" s="2"/>
      <c r="L31" s="2"/>
      <c r="M31" s="2"/>
      <c r="N31" s="2"/>
      <c r="O31" s="2"/>
      <c r="P31" s="2"/>
    </row>
    <row r="32" spans="2:16" ht="21" x14ac:dyDescent="0.35">
      <c r="B32" s="2"/>
      <c r="C32" s="12" t="s">
        <v>279</v>
      </c>
      <c r="D32" s="2"/>
      <c r="E32" s="2"/>
      <c r="F32" s="2"/>
      <c r="G32" s="2"/>
      <c r="H32" s="2"/>
      <c r="J32" s="2"/>
      <c r="K32" s="2"/>
      <c r="L32" s="2"/>
      <c r="M32" s="2"/>
      <c r="N32" s="2"/>
      <c r="O32" s="2"/>
      <c r="P32" s="2"/>
    </row>
    <row r="33" spans="2:16" x14ac:dyDescent="0.25">
      <c r="B33" s="2"/>
      <c r="C33" s="2"/>
      <c r="D33" s="2"/>
      <c r="E33" s="2"/>
      <c r="F33" s="2"/>
      <c r="G33" s="2"/>
      <c r="H33" s="2"/>
      <c r="J33" s="11" t="s">
        <v>280</v>
      </c>
      <c r="K33" s="2"/>
      <c r="L33" s="76"/>
      <c r="M33" s="2"/>
      <c r="N33" s="2"/>
      <c r="O33" s="2"/>
      <c r="P33" s="2"/>
    </row>
    <row r="34" spans="2:16" x14ac:dyDescent="0.25">
      <c r="B34" s="2"/>
      <c r="C34" s="2"/>
      <c r="D34" s="2"/>
      <c r="E34" s="77" t="str">
        <f t="array" ref="E34:H45" ca="1">_xll.flAggregatePortfolio(F23,F25,J34:K40,K41)</f>
        <v>Sub-Holding Key</v>
      </c>
      <c r="F34" s="77" t="str">
        <f ca="1"/>
        <v>Name</v>
      </c>
      <c r="G34" s="78" t="str">
        <f ca="1"/>
        <v>UnitsSum</v>
      </c>
      <c r="H34" s="78" t="str">
        <f ca="1"/>
        <v>CostSum</v>
      </c>
      <c r="J34" s="78" t="s">
        <v>237</v>
      </c>
      <c r="K34" s="82" t="s">
        <v>268</v>
      </c>
      <c r="L34" s="83"/>
      <c r="M34" s="83"/>
      <c r="N34" s="83"/>
      <c r="O34" s="2"/>
      <c r="P34" s="2"/>
    </row>
    <row r="35" spans="2:16" x14ac:dyDescent="0.25">
      <c r="B35" s="11"/>
      <c r="C35" s="2"/>
      <c r="D35" s="2"/>
      <c r="E35" s="79" t="str">
        <f ca="1"/>
        <v>LusidInstrumentId=LUID_7FUR1QLT/GBP</v>
      </c>
      <c r="F35" s="80" t="str">
        <f ca="1"/>
        <v>Kingfisher_LondonStockEx_KGF</v>
      </c>
      <c r="G35" s="81">
        <f ca="1"/>
        <v>1037038</v>
      </c>
      <c r="H35" s="81">
        <f ca="1"/>
        <v>2360298.4900000002</v>
      </c>
      <c r="J35" s="42" t="s">
        <v>281</v>
      </c>
      <c r="K35" s="84"/>
      <c r="L35" s="85"/>
      <c r="M35" s="85"/>
      <c r="N35" s="85"/>
      <c r="O35" s="2"/>
      <c r="P35" s="2"/>
    </row>
    <row r="36" spans="2:16" x14ac:dyDescent="0.25">
      <c r="B36" s="11"/>
      <c r="C36" s="2"/>
      <c r="D36" s="2"/>
      <c r="E36" s="79" t="str">
        <f ca="1"/>
        <v>LusidInstrumentId=LUID_7PNSZVZ5/GBP</v>
      </c>
      <c r="F36" s="80" t="str">
        <f ca="1"/>
        <v>JustEat_LondonStockEx_JE</v>
      </c>
      <c r="G36" s="81">
        <f ca="1"/>
        <v>834553</v>
      </c>
      <c r="H36" s="81">
        <f ca="1"/>
        <v>4559997.59</v>
      </c>
      <c r="J36" s="42" t="s">
        <v>282</v>
      </c>
      <c r="K36" s="84"/>
      <c r="L36" s="85"/>
      <c r="M36" s="85"/>
      <c r="N36" s="85"/>
      <c r="O36" s="2"/>
      <c r="P36" s="2"/>
    </row>
    <row r="37" spans="2:16" x14ac:dyDescent="0.25">
      <c r="B37" s="11"/>
      <c r="C37" s="2"/>
      <c r="D37" s="2"/>
      <c r="E37" s="79" t="str">
        <f ca="1"/>
        <v>LusidInstrumentId=LUID_4AGIH6LA/GBP</v>
      </c>
      <c r="F37" s="80" t="str">
        <f ca="1"/>
        <v>RELXGroup_LondonStockEx_REL</v>
      </c>
      <c r="G37" s="81">
        <f ca="1"/>
        <v>494343</v>
      </c>
      <c r="H37" s="81">
        <f ca="1"/>
        <v>7899601.1399999997</v>
      </c>
      <c r="J37" s="42" t="s">
        <v>283</v>
      </c>
      <c r="K37" s="86">
        <f ca="1">F27</f>
        <v>43857.564658912037</v>
      </c>
      <c r="L37" s="87"/>
      <c r="M37" s="87"/>
      <c r="N37" s="87"/>
      <c r="O37" s="2"/>
      <c r="P37" s="2"/>
    </row>
    <row r="38" spans="2:16" x14ac:dyDescent="0.25">
      <c r="B38" s="11"/>
      <c r="C38" s="2"/>
      <c r="D38" s="2"/>
      <c r="E38" s="79" t="str">
        <f ca="1"/>
        <v>LusidInstrumentId=LUID_PNF3WFG4/GBP</v>
      </c>
      <c r="F38" s="80" t="str">
        <f ca="1"/>
        <v>UKGiltTreasury_4.5_2034</v>
      </c>
      <c r="G38" s="81">
        <f ca="1"/>
        <v>87982</v>
      </c>
      <c r="H38" s="81">
        <f ca="1"/>
        <v>12367805.699999999</v>
      </c>
      <c r="J38" s="42" t="s">
        <v>284</v>
      </c>
      <c r="K38" s="84" t="s">
        <v>439</v>
      </c>
      <c r="L38" s="85"/>
      <c r="M38" s="85"/>
      <c r="N38" s="85"/>
      <c r="O38" s="2"/>
      <c r="P38" s="2"/>
    </row>
    <row r="39" spans="2:16" x14ac:dyDescent="0.25">
      <c r="B39" s="11"/>
      <c r="C39" s="2"/>
      <c r="D39" s="2"/>
      <c r="E39" s="79" t="str">
        <f ca="1"/>
        <v>Currency=GBP</v>
      </c>
      <c r="F39" s="80" t="str">
        <f ca="1"/>
        <v>GBP</v>
      </c>
      <c r="G39" s="81">
        <f ca="1"/>
        <v>237978.42800000001</v>
      </c>
      <c r="H39" s="81">
        <f ca="1"/>
        <v>237978.43</v>
      </c>
      <c r="J39" s="42" t="s">
        <v>285</v>
      </c>
      <c r="K39" s="84" t="s">
        <v>440</v>
      </c>
      <c r="L39" s="85"/>
      <c r="M39" s="85"/>
      <c r="N39" s="85"/>
      <c r="O39" s="2"/>
      <c r="P39" s="2"/>
    </row>
    <row r="40" spans="2:16" x14ac:dyDescent="0.25">
      <c r="B40" s="11"/>
      <c r="C40" s="2"/>
      <c r="D40" s="2"/>
      <c r="E40" s="79" t="str">
        <f ca="1"/>
        <v/>
      </c>
      <c r="F40" s="80" t="str">
        <f ca="1"/>
        <v/>
      </c>
      <c r="G40" s="81" t="str">
        <f ca="1"/>
        <v/>
      </c>
      <c r="H40" s="81" t="str">
        <f ca="1"/>
        <v/>
      </c>
      <c r="J40" s="42" t="s">
        <v>286</v>
      </c>
      <c r="K40" s="84"/>
      <c r="L40" s="85"/>
      <c r="M40" s="85"/>
      <c r="N40" s="85"/>
      <c r="O40" s="2"/>
      <c r="P40" s="2"/>
    </row>
    <row r="41" spans="2:16" ht="15" customHeight="1" x14ac:dyDescent="0.25">
      <c r="B41" s="11"/>
      <c r="C41" s="2"/>
      <c r="D41" s="2"/>
      <c r="E41" s="79" t="str">
        <f ca="1"/>
        <v/>
      </c>
      <c r="F41" s="80" t="str">
        <f ca="1"/>
        <v/>
      </c>
      <c r="G41" s="81" t="str">
        <f ca="1"/>
        <v/>
      </c>
      <c r="H41" s="81" t="str">
        <f ca="1"/>
        <v/>
      </c>
      <c r="J41" s="42" t="s">
        <v>287</v>
      </c>
      <c r="K41" s="104" t="s">
        <v>438</v>
      </c>
      <c r="L41" s="110"/>
      <c r="M41" s="110"/>
      <c r="N41" s="110"/>
      <c r="O41" s="2"/>
      <c r="P41" s="2"/>
    </row>
    <row r="42" spans="2:16" x14ac:dyDescent="0.25">
      <c r="B42" s="11"/>
      <c r="C42" s="2"/>
      <c r="D42" s="2"/>
      <c r="E42" s="79" t="str">
        <f ca="1"/>
        <v/>
      </c>
      <c r="F42" s="80" t="str">
        <f ca="1"/>
        <v/>
      </c>
      <c r="G42" s="81" t="str">
        <f ca="1"/>
        <v/>
      </c>
      <c r="H42" s="81" t="str">
        <f ca="1"/>
        <v/>
      </c>
      <c r="J42" s="42"/>
      <c r="K42" s="104"/>
      <c r="L42" s="110"/>
      <c r="M42" s="110"/>
      <c r="N42" s="110"/>
      <c r="O42" s="2"/>
      <c r="P42" s="2"/>
    </row>
    <row r="43" spans="2:16" x14ac:dyDescent="0.25">
      <c r="B43" s="11"/>
      <c r="C43" s="2"/>
      <c r="D43" s="2"/>
      <c r="E43" s="79" t="str">
        <f ca="1"/>
        <v/>
      </c>
      <c r="F43" s="80" t="str">
        <f ca="1"/>
        <v/>
      </c>
      <c r="G43" s="81" t="str">
        <f ca="1"/>
        <v/>
      </c>
      <c r="H43" s="81" t="str">
        <f ca="1"/>
        <v/>
      </c>
      <c r="J43" s="42"/>
      <c r="K43" s="104"/>
      <c r="L43" s="110"/>
      <c r="M43" s="110"/>
      <c r="N43" s="110"/>
      <c r="O43" s="2"/>
      <c r="P43" s="2"/>
    </row>
    <row r="44" spans="2:16" x14ac:dyDescent="0.25">
      <c r="B44" s="11"/>
      <c r="C44" s="2"/>
      <c r="D44" s="2"/>
      <c r="E44" s="79" t="str">
        <f ca="1"/>
        <v/>
      </c>
      <c r="F44" s="80" t="str">
        <f ca="1"/>
        <v/>
      </c>
      <c r="G44" s="81" t="str">
        <f ca="1"/>
        <v/>
      </c>
      <c r="H44" s="81" t="str">
        <f ca="1"/>
        <v/>
      </c>
      <c r="J44" s="42"/>
      <c r="K44" s="104"/>
      <c r="L44" s="110"/>
      <c r="M44" s="110"/>
      <c r="N44" s="110"/>
      <c r="O44" s="2"/>
      <c r="P44" s="2"/>
    </row>
    <row r="45" spans="2:16" x14ac:dyDescent="0.25">
      <c r="B45" s="11"/>
      <c r="C45" s="2"/>
      <c r="D45" s="2"/>
      <c r="E45" s="79" t="str">
        <f ca="1"/>
        <v/>
      </c>
      <c r="F45" s="80" t="str">
        <f ca="1"/>
        <v/>
      </c>
      <c r="G45" s="81" t="str">
        <f ca="1"/>
        <v/>
      </c>
      <c r="H45" s="81" t="str">
        <f ca="1"/>
        <v/>
      </c>
      <c r="J45" s="42"/>
      <c r="K45" s="104"/>
      <c r="L45" s="110"/>
      <c r="M45" s="110"/>
      <c r="N45" s="110"/>
      <c r="O45" s="2"/>
      <c r="P45" s="2"/>
    </row>
    <row r="46" spans="2:16" x14ac:dyDescent="0.25">
      <c r="B46" s="11"/>
      <c r="C46" s="2"/>
      <c r="D46" s="2"/>
      <c r="E46" s="79"/>
      <c r="F46" s="80"/>
      <c r="G46" s="81"/>
      <c r="H46" s="81"/>
      <c r="J46" s="42"/>
      <c r="K46" s="104"/>
      <c r="L46" s="110"/>
      <c r="M46" s="110"/>
      <c r="N46" s="110"/>
      <c r="O46" s="2"/>
      <c r="P46" s="2"/>
    </row>
    <row r="47" spans="2:16" x14ac:dyDescent="0.25">
      <c r="B47" s="11"/>
      <c r="C47" s="2"/>
      <c r="D47" s="2"/>
      <c r="E47" s="79"/>
      <c r="F47" s="80"/>
      <c r="G47" s="81"/>
      <c r="H47" s="81"/>
      <c r="J47" s="42"/>
      <c r="K47" s="104"/>
      <c r="L47" s="110"/>
      <c r="M47" s="110"/>
      <c r="N47" s="110"/>
      <c r="O47" s="2"/>
      <c r="P47" s="2"/>
    </row>
    <row r="48" spans="2:16" x14ac:dyDescent="0.25">
      <c r="B48" s="11"/>
      <c r="C48" s="2"/>
      <c r="D48" s="2"/>
      <c r="E48" s="79"/>
      <c r="F48" s="80"/>
      <c r="G48" s="81"/>
      <c r="H48" s="81"/>
      <c r="J48" s="42"/>
      <c r="K48" s="104"/>
      <c r="L48" s="110"/>
      <c r="M48" s="110"/>
      <c r="N48" s="110"/>
      <c r="O48" s="2"/>
      <c r="P48" s="2"/>
    </row>
    <row r="49" spans="2:16" x14ac:dyDescent="0.25">
      <c r="B49" s="2"/>
      <c r="C49" s="2"/>
      <c r="D49" s="2"/>
      <c r="E49" s="2"/>
      <c r="F49" s="2"/>
      <c r="G49" s="2"/>
      <c r="H49" s="2"/>
      <c r="J49" s="2"/>
      <c r="K49" s="2"/>
      <c r="L49" s="2"/>
      <c r="M49" s="2"/>
      <c r="N49" s="2"/>
      <c r="O49" s="2"/>
      <c r="P49" s="2"/>
    </row>
    <row r="50" spans="2:16" x14ac:dyDescent="0.25">
      <c r="P50" s="88"/>
    </row>
  </sheetData>
  <mergeCells count="1">
    <mergeCell ref="K41:N48"/>
  </mergeCells>
  <hyperlinks>
    <hyperlink ref="L15" r:id="rId1" display="https://support.lusid.com/what-is-a-recipe-and-how-are-they-used" xr:uid="{1B2D80A3-7176-4FF6-BDDA-6A7CF2D189B4}"/>
    <hyperlink ref="L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C18B-5B6D-4569-B9FA-A0697E379046}">
  <sheetPr>
    <tabColor theme="7" tint="0.79998168889431442"/>
  </sheetPr>
  <dimension ref="A1:P91"/>
  <sheetViews>
    <sheetView showGridLines="0" topLeftCell="C1" zoomScale="85" zoomScaleNormal="85" workbookViewId="0">
      <selection activeCell="G30" sqref="G30"/>
    </sheetView>
  </sheetViews>
  <sheetFormatPr defaultRowHeight="15" x14ac:dyDescent="0.25"/>
  <cols>
    <col min="1" max="1" width="6.5703125" customWidth="1"/>
    <col min="2" max="2" width="2.5703125" customWidth="1"/>
    <col min="3" max="3" width="1" customWidth="1"/>
    <col min="4" max="4" width="3.28515625" customWidth="1"/>
    <col min="5" max="5" width="43.42578125" customWidth="1"/>
    <col min="6" max="6" width="36.140625" bestFit="1" customWidth="1"/>
    <col min="7" max="7" width="22" bestFit="1" customWidth="1"/>
    <col min="8" max="8" width="52.5703125" bestFit="1" customWidth="1"/>
    <col min="9" max="10" width="18.85546875" customWidth="1"/>
    <col min="11" max="11" width="50.7109375" bestFit="1" customWidth="1"/>
    <col min="12" max="12" width="23.7109375" bestFit="1" customWidth="1"/>
    <col min="13" max="13" width="24.42578125" bestFit="1" customWidth="1"/>
    <col min="14" max="14" width="21.140625" customWidth="1"/>
    <col min="15" max="15" width="13.85546875" customWidth="1"/>
    <col min="16" max="16" width="22" bestFit="1" customWidth="1"/>
    <col min="17" max="17" width="3.85546875" customWidth="1"/>
    <col min="18" max="18" width="22" bestFit="1" customWidth="1"/>
    <col min="19" max="20" width="9.28515625" bestFit="1" customWidth="1"/>
  </cols>
  <sheetData>
    <row r="1" spans="2:16" ht="27.75" customHeight="1" x14ac:dyDescent="0.25"/>
    <row r="2" spans="2:16" x14ac:dyDescent="0.25">
      <c r="B2" s="1"/>
      <c r="C2" s="1"/>
      <c r="D2" s="1"/>
      <c r="E2" s="1"/>
      <c r="F2" s="1"/>
      <c r="G2" s="1"/>
      <c r="H2" s="1"/>
      <c r="I2" s="1"/>
      <c r="J2" s="1"/>
      <c r="K2" s="1"/>
      <c r="L2" s="1"/>
      <c r="M2" s="1"/>
      <c r="N2" s="1"/>
      <c r="O2" s="1"/>
    </row>
    <row r="3" spans="2:16" ht="27" customHeight="1" x14ac:dyDescent="0.25">
      <c r="B3" s="1"/>
      <c r="C3" s="1"/>
      <c r="D3" s="13"/>
      <c r="E3" s="1"/>
      <c r="F3" s="1"/>
      <c r="G3" s="1"/>
      <c r="H3" s="1"/>
      <c r="I3" s="1"/>
      <c r="J3" s="1"/>
      <c r="K3" s="1"/>
      <c r="L3" s="1"/>
      <c r="M3" s="1"/>
      <c r="N3" s="1"/>
      <c r="O3" s="1"/>
    </row>
    <row r="4" spans="2:16" ht="8.25" customHeight="1" x14ac:dyDescent="0.25">
      <c r="B4" s="1"/>
      <c r="C4" s="1"/>
      <c r="D4" s="1"/>
      <c r="E4" s="1"/>
      <c r="F4" s="1"/>
      <c r="G4" s="1"/>
      <c r="H4" s="1"/>
      <c r="I4" s="1"/>
      <c r="J4" s="1"/>
      <c r="K4" s="1"/>
      <c r="L4" s="1"/>
      <c r="M4" s="1"/>
      <c r="N4" s="1"/>
      <c r="O4" s="1"/>
    </row>
    <row r="5" spans="2:16" x14ac:dyDescent="0.25">
      <c r="B5" s="1"/>
      <c r="C5" s="1"/>
      <c r="D5" s="3"/>
      <c r="E5" s="1"/>
      <c r="F5" s="1"/>
      <c r="G5" s="1"/>
      <c r="H5" s="1"/>
      <c r="I5" s="1"/>
      <c r="J5" s="1"/>
      <c r="K5" s="1"/>
      <c r="L5" s="1"/>
      <c r="M5" s="1"/>
      <c r="N5" s="1"/>
      <c r="O5" s="1"/>
    </row>
    <row r="6" spans="2:16" x14ac:dyDescent="0.25">
      <c r="B6" s="1"/>
      <c r="C6" s="1"/>
      <c r="D6" s="3"/>
      <c r="E6" s="1"/>
      <c r="F6" s="1"/>
      <c r="G6" s="1"/>
      <c r="H6" s="1"/>
      <c r="I6" s="1"/>
      <c r="J6" s="1"/>
      <c r="K6" s="1"/>
      <c r="L6" s="1"/>
      <c r="M6" s="1"/>
      <c r="N6" s="1"/>
      <c r="O6" s="1"/>
    </row>
    <row r="7" spans="2:16" x14ac:dyDescent="0.25">
      <c r="B7" s="1"/>
      <c r="C7" s="1"/>
      <c r="D7" s="1"/>
      <c r="E7" s="26"/>
      <c r="F7" s="1"/>
      <c r="G7" s="1"/>
      <c r="H7" s="1"/>
      <c r="I7" s="1"/>
      <c r="J7" s="1"/>
      <c r="K7" s="1"/>
      <c r="L7" s="1"/>
      <c r="M7" s="1"/>
      <c r="N7" s="1"/>
      <c r="O7" s="1"/>
    </row>
    <row r="8" spans="2:16" x14ac:dyDescent="0.25">
      <c r="B8" s="1"/>
      <c r="C8" s="1"/>
      <c r="D8" s="1"/>
      <c r="E8" s="26"/>
      <c r="F8" s="1"/>
      <c r="G8" s="1"/>
      <c r="H8" s="1"/>
      <c r="I8" s="1"/>
      <c r="J8" s="1"/>
      <c r="K8" s="1"/>
      <c r="L8" s="1"/>
      <c r="M8" s="1"/>
      <c r="N8" s="1"/>
      <c r="O8" s="1"/>
    </row>
    <row r="9" spans="2:16" x14ac:dyDescent="0.25">
      <c r="B9" s="1"/>
      <c r="C9" s="1"/>
      <c r="D9" s="1"/>
      <c r="E9" s="26"/>
      <c r="F9" s="1"/>
      <c r="G9" s="1"/>
      <c r="H9" s="1"/>
      <c r="I9" s="1"/>
      <c r="J9" s="1"/>
      <c r="K9" s="1"/>
      <c r="L9" s="1"/>
      <c r="M9" s="1"/>
      <c r="N9" s="1"/>
      <c r="O9" s="1"/>
    </row>
    <row r="10" spans="2:16" x14ac:dyDescent="0.25">
      <c r="B10" s="1"/>
      <c r="C10" s="1"/>
      <c r="D10" s="1"/>
      <c r="E10" s="1"/>
      <c r="F10" s="1"/>
      <c r="G10" s="1"/>
      <c r="H10" s="1"/>
      <c r="I10" s="1"/>
      <c r="J10" s="1"/>
      <c r="K10" s="1"/>
      <c r="L10" s="1"/>
      <c r="M10" s="1"/>
      <c r="N10" s="1"/>
      <c r="O10" s="1"/>
    </row>
    <row r="12" spans="2:16" x14ac:dyDescent="0.25">
      <c r="B12" s="2"/>
      <c r="C12" s="2"/>
      <c r="D12" s="2"/>
      <c r="E12" s="11"/>
      <c r="F12" s="2"/>
      <c r="G12" s="11"/>
      <c r="H12" s="11"/>
      <c r="I12" s="11"/>
      <c r="J12" s="11"/>
      <c r="K12" s="11"/>
      <c r="L12" s="11"/>
      <c r="M12" s="11"/>
      <c r="N12" s="2"/>
      <c r="O12" s="2"/>
      <c r="P12" s="2"/>
    </row>
    <row r="13" spans="2:16" x14ac:dyDescent="0.25">
      <c r="B13" s="2"/>
      <c r="C13" s="2"/>
      <c r="D13" s="2"/>
      <c r="M13" s="11"/>
      <c r="N13" s="2"/>
      <c r="O13" s="2"/>
      <c r="P13" s="2"/>
    </row>
    <row r="14" spans="2:16" ht="21" x14ac:dyDescent="0.25">
      <c r="B14" s="2"/>
      <c r="C14" s="2"/>
      <c r="D14" s="2"/>
      <c r="E14" s="48" t="s">
        <v>441</v>
      </c>
      <c r="F14" s="37"/>
      <c r="G14" s="37"/>
      <c r="H14" s="37"/>
      <c r="I14" s="37"/>
      <c r="J14" s="37"/>
      <c r="K14" s="37"/>
      <c r="L14" s="38"/>
      <c r="M14" s="11"/>
      <c r="N14" s="2"/>
      <c r="O14" s="2"/>
      <c r="P14" s="2"/>
    </row>
    <row r="15" spans="2:16" x14ac:dyDescent="0.25">
      <c r="B15" s="2"/>
      <c r="C15" s="2"/>
      <c r="D15" s="2"/>
      <c r="E15" s="97" t="s">
        <v>442</v>
      </c>
      <c r="F15" s="46"/>
      <c r="G15" s="46"/>
      <c r="L15" s="38"/>
      <c r="M15" s="11"/>
      <c r="N15" s="2"/>
      <c r="O15" s="2"/>
      <c r="P15" s="2"/>
    </row>
    <row r="16" spans="2:16" x14ac:dyDescent="0.25">
      <c r="B16" s="2"/>
      <c r="C16" s="2"/>
      <c r="D16" s="2"/>
      <c r="E16" s="97" t="s">
        <v>443</v>
      </c>
      <c r="F16" s="46"/>
      <c r="G16" s="46"/>
      <c r="L16" s="38"/>
      <c r="M16" s="11"/>
      <c r="N16" s="2"/>
      <c r="O16" s="2"/>
      <c r="P16" s="2"/>
    </row>
    <row r="17" spans="1:16" x14ac:dyDescent="0.25">
      <c r="B17" s="2"/>
      <c r="C17" s="2"/>
      <c r="D17" s="2"/>
      <c r="E17" s="97" t="s">
        <v>444</v>
      </c>
      <c r="F17" s="46"/>
      <c r="G17" s="46"/>
      <c r="K17" s="38" t="s">
        <v>446</v>
      </c>
      <c r="M17" s="11"/>
      <c r="N17" s="2"/>
      <c r="O17" s="2"/>
      <c r="P17" s="2"/>
    </row>
    <row r="18" spans="1:16" x14ac:dyDescent="0.25">
      <c r="B18" s="2"/>
      <c r="C18" s="2"/>
      <c r="D18" s="2"/>
      <c r="E18" s="97" t="s">
        <v>445</v>
      </c>
      <c r="F18" s="46"/>
      <c r="G18" s="46"/>
      <c r="M18" s="2"/>
      <c r="N18" s="2"/>
      <c r="O18" s="2"/>
      <c r="P18" s="2"/>
    </row>
    <row r="19" spans="1:16" x14ac:dyDescent="0.25">
      <c r="B19" s="2"/>
      <c r="C19" s="2"/>
      <c r="D19" s="2"/>
      <c r="E19" s="97" t="s">
        <v>447</v>
      </c>
      <c r="F19" s="46"/>
      <c r="G19" s="46"/>
      <c r="M19" s="2"/>
      <c r="N19" s="2"/>
      <c r="O19" s="2"/>
      <c r="P19" s="2"/>
    </row>
    <row r="20" spans="1:16" x14ac:dyDescent="0.25">
      <c r="B20" s="2"/>
      <c r="C20" s="2"/>
      <c r="D20" s="2"/>
      <c r="E20" s="97" t="s">
        <v>449</v>
      </c>
      <c r="F20" s="46"/>
      <c r="G20" s="46"/>
      <c r="M20" s="2"/>
      <c r="N20" s="2"/>
      <c r="O20" s="2"/>
      <c r="P20" s="2"/>
    </row>
    <row r="21" spans="1:16" x14ac:dyDescent="0.25">
      <c r="B21" s="2"/>
      <c r="C21" s="2"/>
      <c r="D21" s="2"/>
      <c r="E21" s="97" t="s">
        <v>450</v>
      </c>
      <c r="F21" s="46"/>
      <c r="G21" s="46"/>
      <c r="M21" s="2"/>
      <c r="N21" s="2"/>
      <c r="O21" s="2"/>
      <c r="P21" s="2"/>
    </row>
    <row r="22" spans="1:16" x14ac:dyDescent="0.25">
      <c r="B22" s="2"/>
      <c r="C22" s="2"/>
      <c r="D22" s="2"/>
      <c r="E22" s="2"/>
      <c r="F22" s="2"/>
      <c r="G22" s="2"/>
      <c r="H22" s="2"/>
      <c r="I22" s="2"/>
      <c r="J22" s="2"/>
      <c r="K22" s="2"/>
      <c r="L22" s="2"/>
      <c r="M22" s="2"/>
      <c r="N22" s="2"/>
      <c r="O22" s="2"/>
      <c r="P22" s="2"/>
    </row>
    <row r="24" spans="1:16" ht="15.75" thickBot="1" x14ac:dyDescent="0.3">
      <c r="A24" s="46"/>
      <c r="B24" s="47"/>
      <c r="C24" s="47"/>
      <c r="D24" s="47"/>
      <c r="E24" s="47"/>
      <c r="F24" s="47"/>
      <c r="G24" s="47"/>
      <c r="H24" s="47"/>
      <c r="I24" s="47"/>
      <c r="J24" s="47"/>
      <c r="K24" s="47"/>
      <c r="L24" s="2"/>
      <c r="M24" s="2"/>
      <c r="N24" s="2"/>
    </row>
    <row r="25" spans="1:16" ht="15.75" thickBot="1" x14ac:dyDescent="0.3">
      <c r="A25" s="46"/>
      <c r="B25" s="47"/>
      <c r="C25" s="47"/>
      <c r="D25" s="47"/>
      <c r="E25" s="11" t="s">
        <v>182</v>
      </c>
      <c r="F25" s="52" t="s">
        <v>448</v>
      </c>
      <c r="G25" s="47"/>
      <c r="H25" s="47"/>
      <c r="I25" s="47"/>
      <c r="J25" s="47"/>
      <c r="K25" s="47"/>
      <c r="L25" s="2"/>
      <c r="M25" s="2"/>
      <c r="N25" s="2"/>
    </row>
    <row r="26" spans="1:16" x14ac:dyDescent="0.25">
      <c r="A26" s="46"/>
      <c r="B26" s="47"/>
      <c r="C26" s="47"/>
      <c r="D26" s="47"/>
      <c r="E26" s="47"/>
      <c r="F26" s="47"/>
      <c r="G26" s="47"/>
      <c r="H26" s="47"/>
      <c r="I26" s="47"/>
      <c r="J26" s="47"/>
      <c r="K26" s="47"/>
      <c r="L26" s="2"/>
      <c r="M26" s="2"/>
      <c r="N26" s="2"/>
    </row>
    <row r="27" spans="1:16" x14ac:dyDescent="0.25">
      <c r="A27" s="46"/>
      <c r="B27" s="47"/>
      <c r="C27" s="47"/>
      <c r="D27" s="47"/>
      <c r="E27" s="27" t="e">
        <f t="array" aca="1" ref="E27" ca="1">_xll.fbnPortfoliosAdd_Template()</f>
        <v>#NAME?</v>
      </c>
      <c r="F27" s="47"/>
      <c r="G27" s="47"/>
      <c r="H27" s="47"/>
      <c r="I27" s="11"/>
      <c r="J27" s="47"/>
      <c r="K27" s="47"/>
      <c r="L27" s="2"/>
      <c r="M27" s="2"/>
      <c r="N27" s="2"/>
    </row>
    <row r="28" spans="1:16" x14ac:dyDescent="0.25">
      <c r="A28" s="46"/>
      <c r="B28" s="47"/>
      <c r="C28" s="47"/>
      <c r="D28" s="47"/>
      <c r="E28" s="7" t="s">
        <v>0</v>
      </c>
      <c r="F28" s="9" t="s">
        <v>243</v>
      </c>
      <c r="G28" s="9" t="s">
        <v>244</v>
      </c>
      <c r="H28" s="9" t="s">
        <v>245</v>
      </c>
      <c r="I28" s="7" t="s">
        <v>246</v>
      </c>
      <c r="J28" s="6" t="s">
        <v>1</v>
      </c>
      <c r="K28" s="9" t="s">
        <v>247</v>
      </c>
      <c r="L28" s="9" t="s">
        <v>248</v>
      </c>
      <c r="M28" s="9" t="s">
        <v>200</v>
      </c>
      <c r="N28" s="2"/>
    </row>
    <row r="29" spans="1:16" x14ac:dyDescent="0.25">
      <c r="A29" s="46"/>
      <c r="B29" s="47"/>
      <c r="C29" s="47"/>
      <c r="D29" s="11">
        <v>1</v>
      </c>
      <c r="E29" s="50" t="s">
        <v>317</v>
      </c>
      <c r="F29" s="49"/>
      <c r="G29" s="50"/>
      <c r="H29" s="62" t="s">
        <v>430</v>
      </c>
      <c r="I29" s="50" t="s">
        <v>69</v>
      </c>
      <c r="J29" s="69"/>
      <c r="K29" s="61" t="str">
        <f>"client-high_street_pension_fund:"&amp;E29</f>
        <v>client-high_street_pension_fund:mandate-balanced</v>
      </c>
      <c r="L29" s="35">
        <f ca="1">'Create scope, portfolio, group'!H31</f>
        <v>43852.564663194447</v>
      </c>
      <c r="M29" s="34" t="str" cm="1">
        <f t="array" aca="1" ref="M29:M33" ca="1">_xll.flPortfoliosAddDerived(F25,E28:L33)</f>
        <v>Entity already exists</v>
      </c>
      <c r="N29" s="16"/>
    </row>
    <row r="30" spans="1:16" x14ac:dyDescent="0.25">
      <c r="A30" s="46"/>
      <c r="B30" s="47"/>
      <c r="C30" s="47"/>
      <c r="D30" s="11">
        <v>2</v>
      </c>
      <c r="E30" s="50" t="s">
        <v>318</v>
      </c>
      <c r="F30" s="49"/>
      <c r="G30" s="49"/>
      <c r="H30" s="62" t="s">
        <v>430</v>
      </c>
      <c r="I30" s="50" t="s">
        <v>69</v>
      </c>
      <c r="J30" s="98"/>
      <c r="K30" s="61" t="str">
        <f t="shared" ref="K30:K33" si="0">"client-high_street_pension_fund:"&amp;E30</f>
        <v>client-high_street_pension_fund:mandate-energy</v>
      </c>
      <c r="L30" s="35">
        <f ca="1">'Create scope, portfolio, group'!H32</f>
        <v>43852.564663194447</v>
      </c>
      <c r="M30" s="34" t="str">
        <f ca="1"/>
        <v>Entity already exists</v>
      </c>
      <c r="N30" s="2"/>
    </row>
    <row r="31" spans="1:16" x14ac:dyDescent="0.25">
      <c r="A31" s="46"/>
      <c r="B31" s="47"/>
      <c r="C31" s="47"/>
      <c r="D31" s="11">
        <v>3</v>
      </c>
      <c r="E31" s="50" t="s">
        <v>319</v>
      </c>
      <c r="F31" s="49"/>
      <c r="G31" s="49"/>
      <c r="H31" s="62" t="s">
        <v>430</v>
      </c>
      <c r="I31" s="50" t="s">
        <v>69</v>
      </c>
      <c r="J31" s="98"/>
      <c r="K31" s="61" t="str">
        <f t="shared" si="0"/>
        <v>client-high_street_pension_fund:mandate-fixedincome</v>
      </c>
      <c r="L31" s="35">
        <f ca="1">'Create scope, portfolio, group'!H33</f>
        <v>43852.564663194447</v>
      </c>
      <c r="M31" s="34" t="str">
        <f ca="1"/>
        <v>Entity already exists</v>
      </c>
      <c r="N31" s="2"/>
    </row>
    <row r="32" spans="1:16" x14ac:dyDescent="0.25">
      <c r="A32" s="46"/>
      <c r="B32" s="47"/>
      <c r="C32" s="47"/>
      <c r="D32" s="11">
        <v>4</v>
      </c>
      <c r="E32" s="50" t="s">
        <v>320</v>
      </c>
      <c r="F32" s="49"/>
      <c r="G32" s="49"/>
      <c r="H32" s="62" t="s">
        <v>430</v>
      </c>
      <c r="I32" s="50" t="s">
        <v>69</v>
      </c>
      <c r="J32" s="98"/>
      <c r="K32" s="61" t="str">
        <f t="shared" si="0"/>
        <v>client-high_street_pension_fund:mandate-international</v>
      </c>
      <c r="L32" s="35">
        <f ca="1">'Create scope, portfolio, group'!H34</f>
        <v>43852.564663194447</v>
      </c>
      <c r="M32" s="34" t="str">
        <f ca="1"/>
        <v>Entity already exists</v>
      </c>
      <c r="N32" s="2"/>
    </row>
    <row r="33" spans="1:14" x14ac:dyDescent="0.25">
      <c r="A33" s="46"/>
      <c r="B33" s="47"/>
      <c r="C33" s="47"/>
      <c r="D33" s="11">
        <v>5</v>
      </c>
      <c r="E33" s="50" t="s">
        <v>321</v>
      </c>
      <c r="F33" s="49"/>
      <c r="G33" s="49"/>
      <c r="H33" s="62" t="s">
        <v>430</v>
      </c>
      <c r="I33" s="50" t="s">
        <v>69</v>
      </c>
      <c r="J33" s="98"/>
      <c r="K33" s="61" t="str">
        <f t="shared" si="0"/>
        <v>client-high_street_pension_fund:mandate-usgovt</v>
      </c>
      <c r="L33" s="35">
        <f ca="1">'Create scope, portfolio, group'!H35</f>
        <v>43852.564663194447</v>
      </c>
      <c r="M33" s="34" t="str">
        <f ca="1"/>
        <v>Entity already exists</v>
      </c>
      <c r="N33" s="2"/>
    </row>
    <row r="34" spans="1:14" x14ac:dyDescent="0.25">
      <c r="A34" s="46"/>
      <c r="B34" s="47"/>
      <c r="C34" s="47"/>
      <c r="D34" s="11">
        <v>6</v>
      </c>
      <c r="E34" s="50"/>
      <c r="F34" s="49"/>
      <c r="G34" s="49"/>
      <c r="H34" s="62"/>
      <c r="I34" s="50"/>
      <c r="J34" s="98"/>
      <c r="K34" s="49"/>
      <c r="L34" s="35"/>
      <c r="M34" s="34"/>
      <c r="N34" s="2"/>
    </row>
    <row r="35" spans="1:14" x14ac:dyDescent="0.25">
      <c r="A35" s="46"/>
      <c r="B35" s="47"/>
      <c r="C35" s="47"/>
      <c r="D35" s="11">
        <v>7</v>
      </c>
      <c r="E35" s="57"/>
      <c r="F35" s="58"/>
      <c r="G35" s="49"/>
      <c r="H35" s="62"/>
      <c r="I35" s="57"/>
      <c r="J35" s="70"/>
      <c r="K35" s="58"/>
      <c r="L35" s="35"/>
      <c r="M35" s="31"/>
      <c r="N35" s="2"/>
    </row>
    <row r="36" spans="1:14" x14ac:dyDescent="0.25">
      <c r="A36" s="46"/>
      <c r="B36" s="47"/>
      <c r="C36" s="47"/>
      <c r="D36" s="11">
        <v>8</v>
      </c>
      <c r="E36" s="57"/>
      <c r="F36" s="58"/>
      <c r="G36" s="49"/>
      <c r="H36" s="62"/>
      <c r="I36" s="57"/>
      <c r="J36" s="70"/>
      <c r="K36" s="58"/>
      <c r="L36" s="35"/>
      <c r="M36" s="31"/>
      <c r="N36" s="2"/>
    </row>
    <row r="37" spans="1:14" x14ac:dyDescent="0.25">
      <c r="A37" s="46"/>
      <c r="B37" s="47"/>
      <c r="C37" s="47"/>
      <c r="D37" s="11">
        <v>9</v>
      </c>
      <c r="E37" s="57"/>
      <c r="F37" s="58"/>
      <c r="G37" s="49"/>
      <c r="H37" s="62"/>
      <c r="I37" s="57"/>
      <c r="J37" s="70"/>
      <c r="K37" s="58"/>
      <c r="L37" s="35"/>
      <c r="M37" s="31"/>
      <c r="N37" s="2"/>
    </row>
    <row r="38" spans="1:14" x14ac:dyDescent="0.25">
      <c r="A38" s="46"/>
      <c r="B38" s="47"/>
      <c r="C38" s="47"/>
      <c r="D38" s="11">
        <v>10</v>
      </c>
      <c r="E38" s="57"/>
      <c r="F38" s="58"/>
      <c r="G38" s="49"/>
      <c r="H38" s="62"/>
      <c r="I38" s="57"/>
      <c r="J38" s="70"/>
      <c r="K38" s="58"/>
      <c r="L38" s="35"/>
      <c r="M38" s="31"/>
      <c r="N38" s="2"/>
    </row>
    <row r="39" spans="1:14" x14ac:dyDescent="0.25">
      <c r="A39" s="46"/>
      <c r="B39" s="47"/>
      <c r="C39" s="47"/>
      <c r="D39" s="47"/>
      <c r="E39" s="47"/>
      <c r="F39" s="47"/>
      <c r="G39" s="47"/>
      <c r="H39" s="47"/>
      <c r="I39" s="47"/>
      <c r="J39" s="47"/>
      <c r="K39" s="47"/>
      <c r="L39" s="2"/>
      <c r="M39" s="2"/>
      <c r="N39" s="2"/>
    </row>
    <row r="40" spans="1:14" x14ac:dyDescent="0.25">
      <c r="B40" s="2"/>
      <c r="C40" s="2"/>
      <c r="D40" s="2"/>
      <c r="E40" s="2"/>
      <c r="F40" s="2"/>
      <c r="G40" s="2"/>
      <c r="H40" s="2"/>
      <c r="I40" s="2"/>
      <c r="J40" s="2"/>
      <c r="K40" s="2"/>
      <c r="L40" s="2"/>
      <c r="M40" s="2"/>
      <c r="N40" s="2"/>
    </row>
    <row r="41" spans="1:14" ht="21" x14ac:dyDescent="0.35">
      <c r="B41" s="2"/>
      <c r="C41" s="12" t="s">
        <v>328</v>
      </c>
      <c r="D41" s="12"/>
      <c r="E41" s="2"/>
      <c r="F41" s="2"/>
      <c r="G41" s="2"/>
      <c r="H41" s="2"/>
      <c r="I41" s="2"/>
      <c r="J41" s="2"/>
      <c r="K41" s="2"/>
      <c r="L41" s="2"/>
      <c r="M41" s="2"/>
      <c r="N41" s="2"/>
    </row>
    <row r="42" spans="1:14" ht="15.75" thickBot="1" x14ac:dyDescent="0.3">
      <c r="B42" s="2"/>
      <c r="C42" s="2"/>
      <c r="D42" s="2"/>
      <c r="E42" s="2"/>
      <c r="F42" s="2"/>
      <c r="G42" s="2"/>
      <c r="H42" s="2"/>
      <c r="I42" s="2"/>
      <c r="J42" s="2"/>
      <c r="K42" s="2"/>
      <c r="L42" s="2"/>
      <c r="M42" s="2"/>
      <c r="N42" s="2"/>
    </row>
    <row r="43" spans="1:14" ht="15.75" thickBot="1" x14ac:dyDescent="0.3">
      <c r="B43" s="2"/>
      <c r="C43" s="2"/>
      <c r="D43" s="2"/>
      <c r="E43" s="11" t="s">
        <v>182</v>
      </c>
      <c r="F43" s="52" t="s">
        <v>448</v>
      </c>
      <c r="G43" s="2"/>
      <c r="H43" s="2"/>
      <c r="I43" s="2"/>
      <c r="J43" s="2"/>
      <c r="K43" s="2"/>
      <c r="L43" s="2"/>
      <c r="M43" s="2"/>
      <c r="N43" s="2"/>
    </row>
    <row r="44" spans="1:14" x14ac:dyDescent="0.25">
      <c r="B44" s="2"/>
      <c r="C44" s="2"/>
      <c r="D44" s="2"/>
      <c r="E44" s="2"/>
      <c r="F44" s="2"/>
      <c r="G44" s="2"/>
      <c r="H44" s="2"/>
      <c r="I44" s="2"/>
      <c r="J44" s="2"/>
      <c r="K44" s="2"/>
      <c r="L44" s="2"/>
      <c r="M44" s="2"/>
      <c r="N44" s="2"/>
    </row>
    <row r="45" spans="1:14" x14ac:dyDescent="0.25">
      <c r="B45" s="2"/>
      <c r="C45" s="2"/>
      <c r="D45" s="2"/>
      <c r="E45" s="2"/>
      <c r="F45" s="2"/>
      <c r="G45" s="2"/>
      <c r="H45" s="2"/>
      <c r="I45" s="11"/>
      <c r="J45" s="2"/>
      <c r="K45" s="2"/>
      <c r="L45" s="2"/>
      <c r="M45" s="2"/>
      <c r="N45" s="2"/>
    </row>
    <row r="46" spans="1:14" x14ac:dyDescent="0.25">
      <c r="B46" s="2"/>
      <c r="C46" s="2"/>
      <c r="D46" s="2"/>
      <c r="E46" s="7" t="s">
        <v>0</v>
      </c>
      <c r="F46" s="9" t="s">
        <v>196</v>
      </c>
      <c r="G46" s="9" t="s">
        <v>197</v>
      </c>
      <c r="H46" s="9" t="s">
        <v>326</v>
      </c>
      <c r="I46" s="7" t="s">
        <v>1</v>
      </c>
      <c r="J46" s="6" t="s">
        <v>327</v>
      </c>
      <c r="K46" s="6" t="s">
        <v>329</v>
      </c>
      <c r="L46" s="9" t="s">
        <v>200</v>
      </c>
      <c r="M46" s="2"/>
      <c r="N46" s="2"/>
    </row>
    <row r="47" spans="1:14" x14ac:dyDescent="0.25">
      <c r="B47" s="2"/>
      <c r="C47" s="2"/>
      <c r="D47" s="11">
        <v>1</v>
      </c>
      <c r="E47" s="14" t="s">
        <v>316</v>
      </c>
      <c r="F47" s="34" t="s">
        <v>316</v>
      </c>
      <c r="G47" s="36">
        <f ca="1">L29</f>
        <v>43852.564663194447</v>
      </c>
      <c r="H47" s="21" t="s">
        <v>330</v>
      </c>
      <c r="I47" s="14"/>
      <c r="J47" s="100"/>
      <c r="K47" s="100"/>
      <c r="L47" s="90" t="str" cm="1">
        <f t="array" aca="1" ref="L47" ca="1">_xll.flGroupsAdd(F43,E46:K47)</f>
        <v>Entity already exists</v>
      </c>
      <c r="M47" s="2"/>
      <c r="N47" s="2"/>
    </row>
    <row r="48" spans="1:14" x14ac:dyDescent="0.25">
      <c r="B48" s="2"/>
      <c r="C48" s="2"/>
      <c r="D48" s="11">
        <v>2</v>
      </c>
      <c r="E48" s="8"/>
      <c r="F48" s="31"/>
      <c r="G48" s="34"/>
      <c r="H48" s="34"/>
      <c r="I48" s="8"/>
      <c r="J48" s="5"/>
      <c r="K48" s="5"/>
      <c r="L48" s="90"/>
      <c r="M48" s="2"/>
      <c r="N48" s="2"/>
    </row>
    <row r="49" spans="1:16" x14ac:dyDescent="0.25">
      <c r="B49" s="2"/>
      <c r="C49" s="2"/>
      <c r="D49" s="11">
        <v>3</v>
      </c>
      <c r="E49" s="8"/>
      <c r="F49" s="31"/>
      <c r="G49" s="34"/>
      <c r="H49" s="34"/>
      <c r="I49" s="8"/>
      <c r="J49" s="5"/>
      <c r="K49" s="5"/>
      <c r="L49" s="31"/>
      <c r="M49" s="2"/>
      <c r="N49" s="2"/>
    </row>
    <row r="50" spans="1:16" x14ac:dyDescent="0.25">
      <c r="B50" s="2"/>
      <c r="C50" s="2"/>
      <c r="D50" s="11">
        <v>4</v>
      </c>
      <c r="E50" s="8"/>
      <c r="F50" s="31"/>
      <c r="G50" s="34"/>
      <c r="H50" s="34"/>
      <c r="I50" s="8"/>
      <c r="J50" s="5"/>
      <c r="K50" s="5"/>
      <c r="L50" s="31"/>
      <c r="M50" s="2"/>
      <c r="N50" s="2"/>
    </row>
    <row r="51" spans="1:16" x14ac:dyDescent="0.25">
      <c r="B51" s="2"/>
      <c r="C51" s="2"/>
      <c r="D51" s="11">
        <v>5</v>
      </c>
      <c r="E51" s="8"/>
      <c r="F51" s="31"/>
      <c r="G51" s="34"/>
      <c r="H51" s="34"/>
      <c r="I51" s="8"/>
      <c r="J51" s="5"/>
      <c r="K51" s="5"/>
      <c r="L51" s="31"/>
      <c r="M51" s="2"/>
      <c r="N51" s="2"/>
    </row>
    <row r="52" spans="1:16" x14ac:dyDescent="0.25">
      <c r="B52" s="2"/>
      <c r="C52" s="2"/>
      <c r="D52" s="11">
        <v>6</v>
      </c>
      <c r="E52" s="8"/>
      <c r="F52" s="31"/>
      <c r="G52" s="34"/>
      <c r="H52" s="34"/>
      <c r="I52" s="8"/>
      <c r="J52" s="5"/>
      <c r="K52" s="5"/>
      <c r="L52" s="31"/>
      <c r="M52" s="2"/>
      <c r="N52" s="2"/>
    </row>
    <row r="53" spans="1:16" x14ac:dyDescent="0.25">
      <c r="B53" s="2"/>
      <c r="C53" s="2"/>
      <c r="D53" s="11">
        <v>7</v>
      </c>
      <c r="E53" s="8"/>
      <c r="F53" s="31"/>
      <c r="G53" s="34"/>
      <c r="H53" s="34"/>
      <c r="I53" s="8"/>
      <c r="J53" s="5"/>
      <c r="K53" s="5"/>
      <c r="L53" s="31"/>
      <c r="M53" s="2"/>
      <c r="N53" s="2"/>
    </row>
    <row r="54" spans="1:16" x14ac:dyDescent="0.25">
      <c r="N54" s="2"/>
    </row>
    <row r="55" spans="1:16" x14ac:dyDescent="0.25">
      <c r="B55" s="2"/>
      <c r="C55" s="2"/>
      <c r="D55" s="2"/>
      <c r="E55" s="2"/>
      <c r="F55" s="99"/>
      <c r="G55" s="2"/>
      <c r="H55" s="2"/>
      <c r="I55" s="2"/>
      <c r="J55" s="2"/>
      <c r="K55" s="2"/>
      <c r="L55" s="2"/>
      <c r="M55" s="2"/>
    </row>
    <row r="56" spans="1:16" ht="21" x14ac:dyDescent="0.35">
      <c r="B56" s="2"/>
      <c r="C56" s="12" t="s">
        <v>331</v>
      </c>
      <c r="D56" s="2"/>
      <c r="E56" s="2"/>
      <c r="F56" s="2"/>
      <c r="G56" s="2"/>
      <c r="H56" s="2"/>
      <c r="I56" s="11"/>
      <c r="J56" s="2"/>
      <c r="K56" s="2"/>
      <c r="L56" s="2"/>
      <c r="M56" s="2"/>
    </row>
    <row r="57" spans="1:16" x14ac:dyDescent="0.25">
      <c r="B57" s="2"/>
      <c r="C57" s="2"/>
      <c r="D57" s="2"/>
      <c r="E57" s="7" t="str">
        <f t="array" ref="E57:K59">_xll.flGroupsList(F43)</f>
        <v>Id Scope</v>
      </c>
      <c r="F57" s="9" t="str">
        <v>Id Code</v>
      </c>
      <c r="G57" s="9" t="str">
        <v>DisplayName</v>
      </c>
      <c r="H57" s="9" t="str">
        <v>Description</v>
      </c>
      <c r="I57" s="7" t="str">
        <v>Created</v>
      </c>
      <c r="J57" s="6" t="str">
        <v>Portfolios</v>
      </c>
      <c r="K57" s="9" t="str">
        <v>SubGroups</v>
      </c>
      <c r="L57" s="2"/>
      <c r="M57" s="2"/>
    </row>
    <row r="58" spans="1:16" x14ac:dyDescent="0.25">
      <c r="B58" s="2"/>
      <c r="C58" s="2"/>
      <c r="D58" s="11">
        <v>1</v>
      </c>
      <c r="E58" s="14" t="str">
        <v>client-strategy-high_street_pension_fund</v>
      </c>
      <c r="F58" s="34" t="str">
        <v>high_street_pension_fund-portfolios</v>
      </c>
      <c r="G58" s="34" t="str">
        <v>high_street_pension_fund-portfolios</v>
      </c>
      <c r="H58" s="21" t="str">
        <v/>
      </c>
      <c r="I58" s="73">
        <v>43852.544251504631</v>
      </c>
      <c r="J58" s="93">
        <v>5</v>
      </c>
      <c r="K58" s="101">
        <v>0</v>
      </c>
      <c r="L58" s="2"/>
      <c r="M58" s="2"/>
    </row>
    <row r="59" spans="1:16" x14ac:dyDescent="0.25">
      <c r="B59" s="2"/>
      <c r="C59" s="2"/>
      <c r="D59" s="11"/>
      <c r="E59" s="8" t="str">
        <v/>
      </c>
      <c r="F59" s="31" t="str">
        <v/>
      </c>
      <c r="G59" s="34" t="str">
        <v/>
      </c>
      <c r="H59" s="34" t="str">
        <v/>
      </c>
      <c r="I59" s="8" t="str">
        <v/>
      </c>
      <c r="J59" s="5" t="str">
        <v/>
      </c>
      <c r="K59" s="31" t="str">
        <v/>
      </c>
      <c r="L59" s="2"/>
      <c r="M59" s="2"/>
    </row>
    <row r="60" spans="1:16" x14ac:dyDescent="0.25">
      <c r="A60" s="46"/>
      <c r="B60" s="47"/>
      <c r="C60" s="47"/>
      <c r="D60" s="47"/>
      <c r="E60" s="47"/>
      <c r="F60" s="47"/>
      <c r="G60" s="47"/>
      <c r="H60" s="47"/>
      <c r="I60" s="47"/>
      <c r="J60" s="47"/>
      <c r="K60" s="47"/>
      <c r="L60" s="2"/>
      <c r="M60" s="2"/>
      <c r="N60" s="2"/>
    </row>
    <row r="61" spans="1:16" x14ac:dyDescent="0.25">
      <c r="B61" s="2"/>
      <c r="C61" s="2"/>
      <c r="D61" s="2"/>
      <c r="E61" s="97" t="s">
        <v>451</v>
      </c>
      <c r="F61" s="46"/>
      <c r="G61" s="46"/>
      <c r="M61" s="2"/>
      <c r="N61" s="2"/>
      <c r="O61" s="2"/>
      <c r="P61" s="2"/>
    </row>
    <row r="62" spans="1:16" x14ac:dyDescent="0.25">
      <c r="B62" s="2"/>
      <c r="C62" s="2"/>
      <c r="D62" s="2"/>
      <c r="E62" s="97"/>
      <c r="F62" s="46"/>
      <c r="G62" s="46"/>
      <c r="M62" s="2"/>
      <c r="N62" s="2"/>
      <c r="O62" s="2"/>
      <c r="P62" s="2"/>
    </row>
    <row r="63" spans="1:16" x14ac:dyDescent="0.25">
      <c r="A63" s="46"/>
      <c r="B63" s="47"/>
      <c r="C63" s="47"/>
      <c r="D63" s="47"/>
      <c r="E63" s="47"/>
      <c r="F63" s="47"/>
      <c r="G63" s="47"/>
      <c r="H63" s="47"/>
      <c r="I63" s="47"/>
      <c r="J63" s="47"/>
      <c r="K63" s="47"/>
      <c r="L63" s="2"/>
      <c r="M63" s="2"/>
      <c r="N63" s="2"/>
    </row>
    <row r="64" spans="1:16" x14ac:dyDescent="0.25">
      <c r="B64" s="2"/>
      <c r="C64" s="2"/>
      <c r="D64" s="2"/>
      <c r="E64" s="74" t="s">
        <v>3</v>
      </c>
      <c r="F64" s="2"/>
      <c r="G64" s="2"/>
      <c r="H64" s="2"/>
      <c r="I64" s="2"/>
      <c r="J64" s="2"/>
      <c r="K64" s="2"/>
      <c r="L64" s="2"/>
      <c r="M64" s="2"/>
      <c r="N64" s="2"/>
      <c r="O64" s="2"/>
      <c r="P64" s="2"/>
    </row>
    <row r="65" spans="2:16" ht="6" customHeight="1" thickBot="1" x14ac:dyDescent="0.3">
      <c r="B65" s="2"/>
      <c r="C65" s="2"/>
      <c r="D65" s="2"/>
      <c r="E65" s="11"/>
      <c r="F65" s="2"/>
      <c r="G65" s="2"/>
      <c r="H65" s="2"/>
      <c r="I65" s="2"/>
      <c r="J65" s="2"/>
      <c r="K65" s="2"/>
      <c r="L65" s="2"/>
      <c r="M65" s="2"/>
      <c r="N65" s="2"/>
      <c r="O65" s="2"/>
      <c r="P65" s="2"/>
    </row>
    <row r="66" spans="2:16" ht="15.75" thickBot="1" x14ac:dyDescent="0.3">
      <c r="B66" s="2"/>
      <c r="C66" s="2"/>
      <c r="D66" s="2"/>
      <c r="E66" s="11" t="s">
        <v>276</v>
      </c>
      <c r="F66" s="52" t="s">
        <v>448</v>
      </c>
      <c r="G66" s="2"/>
      <c r="H66" s="2"/>
      <c r="I66" s="2"/>
      <c r="J66" s="2"/>
      <c r="K66" s="2"/>
      <c r="L66" s="2"/>
      <c r="M66" s="2"/>
      <c r="N66" s="2"/>
      <c r="O66" s="2"/>
      <c r="P66" s="2"/>
    </row>
    <row r="67" spans="2:16" ht="12" customHeight="1" thickBot="1" x14ac:dyDescent="0.3">
      <c r="B67" s="2"/>
      <c r="C67" s="2"/>
      <c r="D67" s="2"/>
      <c r="E67" s="2"/>
      <c r="F67" s="2"/>
      <c r="G67" s="2"/>
      <c r="H67" s="2"/>
      <c r="I67" s="2"/>
      <c r="J67" s="2"/>
      <c r="K67" s="2"/>
      <c r="L67" s="2"/>
      <c r="M67" s="2"/>
      <c r="N67" s="2"/>
      <c r="O67" s="2"/>
      <c r="P67" s="2"/>
    </row>
    <row r="68" spans="2:16" ht="15.75" thickBot="1" x14ac:dyDescent="0.3">
      <c r="B68" s="2"/>
      <c r="C68" s="2"/>
      <c r="D68" s="2"/>
      <c r="E68" s="11" t="s">
        <v>277</v>
      </c>
      <c r="F68" s="52" t="s">
        <v>320</v>
      </c>
      <c r="G68" s="2"/>
      <c r="H68" s="2"/>
      <c r="I68" s="2"/>
      <c r="J68" s="2"/>
      <c r="K68" s="2"/>
      <c r="L68" s="2"/>
      <c r="M68" s="2"/>
      <c r="N68" s="2"/>
      <c r="O68" s="2"/>
      <c r="P68" s="2"/>
    </row>
    <row r="69" spans="2:16" ht="12.75" customHeight="1" thickBot="1" x14ac:dyDescent="0.3">
      <c r="B69" s="2"/>
      <c r="C69" s="2"/>
      <c r="D69" s="2"/>
      <c r="E69" s="2"/>
      <c r="F69" s="2"/>
      <c r="G69" s="2"/>
      <c r="H69" s="2"/>
      <c r="I69" s="2"/>
      <c r="J69" s="2"/>
      <c r="K69" s="2"/>
      <c r="L69" s="2"/>
      <c r="M69" s="2"/>
      <c r="N69" s="2"/>
      <c r="O69" s="2"/>
      <c r="P69" s="2"/>
    </row>
    <row r="70" spans="2:16" ht="14.25" customHeight="1" thickBot="1" x14ac:dyDescent="0.3">
      <c r="B70" s="2"/>
      <c r="C70" s="2"/>
      <c r="D70" s="2"/>
      <c r="E70" s="11" t="s">
        <v>278</v>
      </c>
      <c r="F70" s="75">
        <f ca="1">NOW()</f>
        <v>43857.564658912037</v>
      </c>
      <c r="G70" s="2"/>
      <c r="H70" s="2"/>
      <c r="I70" s="2"/>
      <c r="J70" s="2"/>
      <c r="K70" s="2"/>
      <c r="L70" s="2"/>
      <c r="M70" s="2"/>
      <c r="N70" s="2"/>
      <c r="O70" s="2"/>
      <c r="P70" s="2"/>
    </row>
    <row r="71" spans="2:16" ht="14.25" customHeight="1" x14ac:dyDescent="0.25">
      <c r="B71" s="2"/>
      <c r="C71" s="2"/>
      <c r="D71" s="2"/>
      <c r="E71" s="2"/>
      <c r="F71" s="2"/>
      <c r="G71" s="2"/>
      <c r="H71" s="2"/>
      <c r="I71" s="2"/>
      <c r="J71" s="2"/>
      <c r="K71" s="2"/>
      <c r="L71" s="2"/>
      <c r="M71" s="2"/>
      <c r="N71" s="2"/>
      <c r="O71" s="2"/>
      <c r="P71" s="2"/>
    </row>
    <row r="72" spans="2:16" x14ac:dyDescent="0.25">
      <c r="B72" s="2"/>
      <c r="C72" s="2"/>
      <c r="D72" s="2"/>
      <c r="E72" s="2"/>
      <c r="F72" s="2"/>
      <c r="G72" s="2"/>
      <c r="H72" s="2"/>
      <c r="I72" s="47"/>
      <c r="J72" s="2"/>
      <c r="K72" s="2"/>
      <c r="L72" s="2"/>
      <c r="M72" s="2"/>
      <c r="N72" s="2"/>
      <c r="O72" s="2"/>
      <c r="P72" s="2"/>
    </row>
    <row r="73" spans="2:16" ht="21" x14ac:dyDescent="0.35">
      <c r="B73" s="2"/>
      <c r="C73" s="12" t="s">
        <v>279</v>
      </c>
      <c r="D73" s="2"/>
      <c r="E73" s="2"/>
      <c r="F73" s="2"/>
      <c r="G73" s="2"/>
      <c r="H73" s="2"/>
      <c r="I73" s="47"/>
      <c r="J73" s="2"/>
      <c r="K73" s="2"/>
      <c r="L73" s="2"/>
      <c r="M73" s="2"/>
      <c r="N73" s="2"/>
      <c r="O73" s="2"/>
      <c r="P73" s="2"/>
    </row>
    <row r="74" spans="2:16" x14ac:dyDescent="0.25">
      <c r="B74" s="2"/>
      <c r="C74" s="2"/>
      <c r="D74" s="2"/>
      <c r="E74" s="2"/>
      <c r="F74" s="2"/>
      <c r="G74" s="2"/>
      <c r="H74" s="2"/>
      <c r="I74" s="47"/>
      <c r="J74" s="11" t="s">
        <v>280</v>
      </c>
      <c r="K74" s="2"/>
      <c r="L74" s="76"/>
      <c r="M74" s="2"/>
      <c r="N74" s="2"/>
      <c r="O74" s="2"/>
      <c r="P74" s="2"/>
    </row>
    <row r="75" spans="2:16" x14ac:dyDescent="0.25">
      <c r="B75" s="2"/>
      <c r="C75" s="2"/>
      <c r="D75" s="2"/>
      <c r="E75" s="77" t="str">
        <f t="array" ref="E75:H86" ca="1">_xll.flAggregatePortfolio(F66,F68,J75:K81,K82)</f>
        <v>strategy</v>
      </c>
      <c r="F75" s="77" t="str">
        <f ca="1"/>
        <v>CostSum</v>
      </c>
      <c r="G75" s="78" t="str">
        <f ca="1"/>
        <v/>
      </c>
      <c r="H75" s="78" t="str">
        <f ca="1"/>
        <v/>
      </c>
      <c r="I75" s="47"/>
      <c r="J75" s="78" t="s">
        <v>237</v>
      </c>
      <c r="K75" s="82" t="s">
        <v>268</v>
      </c>
      <c r="L75" s="83"/>
      <c r="M75" s="83"/>
      <c r="N75" s="83"/>
      <c r="O75" s="2"/>
      <c r="P75" s="2"/>
    </row>
    <row r="76" spans="2:16" x14ac:dyDescent="0.25">
      <c r="B76" s="11"/>
      <c r="C76" s="2"/>
      <c r="D76" s="2"/>
      <c r="E76" s="79" t="str">
        <f ca="1"/>
        <v>&lt;Not Classified&gt;</v>
      </c>
      <c r="F76" s="89">
        <f ca="1"/>
        <v>184400025.22</v>
      </c>
      <c r="G76" s="81" t="str">
        <f ca="1"/>
        <v/>
      </c>
      <c r="H76" s="81" t="str">
        <f ca="1"/>
        <v/>
      </c>
      <c r="I76" s="47"/>
      <c r="J76" s="42" t="s">
        <v>281</v>
      </c>
      <c r="K76" s="84"/>
      <c r="L76" s="85"/>
      <c r="M76" s="85"/>
      <c r="N76" s="85"/>
      <c r="O76" s="2"/>
      <c r="P76" s="2"/>
    </row>
    <row r="77" spans="2:16" x14ac:dyDescent="0.25">
      <c r="B77" s="11"/>
      <c r="C77" s="2"/>
      <c r="D77" s="2"/>
      <c r="E77" s="79" t="str">
        <f ca="1"/>
        <v>newsSentiment</v>
      </c>
      <c r="F77" s="89">
        <f ca="1"/>
        <v>0</v>
      </c>
      <c r="G77" s="81" t="str">
        <f ca="1"/>
        <v/>
      </c>
      <c r="H77" s="81" t="str">
        <f ca="1"/>
        <v/>
      </c>
      <c r="I77" s="47"/>
      <c r="J77" s="42" t="s">
        <v>282</v>
      </c>
      <c r="K77" s="84"/>
      <c r="L77" s="85"/>
      <c r="M77" s="85"/>
      <c r="N77" s="85"/>
      <c r="O77" s="2"/>
      <c r="P77" s="2"/>
    </row>
    <row r="78" spans="2:16" x14ac:dyDescent="0.25">
      <c r="B78" s="11"/>
      <c r="C78" s="2"/>
      <c r="D78" s="2"/>
      <c r="E78" s="79" t="str">
        <f ca="1"/>
        <v/>
      </c>
      <c r="F78" s="89" t="str">
        <f ca="1"/>
        <v/>
      </c>
      <c r="G78" s="81" t="str">
        <f ca="1"/>
        <v/>
      </c>
      <c r="H78" s="81" t="str">
        <f ca="1"/>
        <v/>
      </c>
      <c r="I78" s="47"/>
      <c r="J78" s="42" t="s">
        <v>283</v>
      </c>
      <c r="K78" s="86">
        <f ca="1">F70</f>
        <v>43857.564658912037</v>
      </c>
      <c r="L78" s="87"/>
      <c r="M78" s="87"/>
      <c r="N78" s="87"/>
      <c r="O78" s="2"/>
      <c r="P78" s="2"/>
    </row>
    <row r="79" spans="2:16" x14ac:dyDescent="0.25">
      <c r="B79" s="11"/>
      <c r="C79" s="2"/>
      <c r="D79" s="2"/>
      <c r="E79" s="79" t="str">
        <f ca="1"/>
        <v/>
      </c>
      <c r="F79" s="89" t="str">
        <f ca="1"/>
        <v/>
      </c>
      <c r="G79" s="81" t="str">
        <f ca="1"/>
        <v/>
      </c>
      <c r="H79" s="81" t="str">
        <f ca="1"/>
        <v/>
      </c>
      <c r="I79" s="47"/>
      <c r="J79" s="42" t="s">
        <v>284</v>
      </c>
      <c r="K79" s="84" t="s">
        <v>452</v>
      </c>
      <c r="L79" s="85"/>
      <c r="M79" s="85"/>
      <c r="N79" s="85"/>
      <c r="O79" s="2"/>
      <c r="P79" s="2"/>
    </row>
    <row r="80" spans="2:16" x14ac:dyDescent="0.25">
      <c r="B80" s="11"/>
      <c r="C80" s="2"/>
      <c r="D80" s="2"/>
      <c r="E80" s="79" t="str">
        <f ca="1"/>
        <v/>
      </c>
      <c r="F80" s="89" t="str">
        <f ca="1"/>
        <v/>
      </c>
      <c r="G80" s="81" t="str">
        <f ca="1"/>
        <v/>
      </c>
      <c r="H80" s="81" t="str">
        <f ca="1"/>
        <v/>
      </c>
      <c r="I80" s="47"/>
      <c r="J80" s="42" t="s">
        <v>285</v>
      </c>
      <c r="K80" s="62" t="s">
        <v>430</v>
      </c>
      <c r="L80" s="85"/>
      <c r="M80" s="85"/>
      <c r="N80" s="85"/>
      <c r="O80" s="2"/>
      <c r="P80" s="2"/>
    </row>
    <row r="81" spans="2:16" x14ac:dyDescent="0.25">
      <c r="B81" s="11"/>
      <c r="C81" s="2"/>
      <c r="D81" s="2"/>
      <c r="E81" s="79" t="str">
        <f ca="1"/>
        <v/>
      </c>
      <c r="F81" s="89" t="str">
        <f ca="1"/>
        <v/>
      </c>
      <c r="G81" s="81" t="str">
        <f ca="1"/>
        <v/>
      </c>
      <c r="H81" s="81" t="str">
        <f ca="1"/>
        <v/>
      </c>
      <c r="I81" s="47"/>
      <c r="J81" s="42" t="s">
        <v>286</v>
      </c>
      <c r="K81" s="84"/>
      <c r="L81" s="85"/>
      <c r="M81" s="85"/>
      <c r="N81" s="85"/>
      <c r="O81" s="2"/>
      <c r="P81" s="2"/>
    </row>
    <row r="82" spans="2:16" ht="15" customHeight="1" x14ac:dyDescent="0.25">
      <c r="B82" s="11"/>
      <c r="C82" s="2"/>
      <c r="D82" s="2"/>
      <c r="E82" s="79" t="str">
        <f ca="1"/>
        <v/>
      </c>
      <c r="F82" s="89" t="str">
        <f ca="1"/>
        <v/>
      </c>
      <c r="G82" s="81" t="str">
        <f ca="1"/>
        <v/>
      </c>
      <c r="H82" s="81" t="str">
        <f ca="1"/>
        <v/>
      </c>
      <c r="I82" s="47"/>
      <c r="J82" s="42" t="s">
        <v>287</v>
      </c>
      <c r="K82" s="104" t="s">
        <v>438</v>
      </c>
      <c r="L82" s="110"/>
      <c r="M82" s="110"/>
      <c r="N82" s="110"/>
      <c r="O82" s="2"/>
      <c r="P82" s="2"/>
    </row>
    <row r="83" spans="2:16" x14ac:dyDescent="0.25">
      <c r="B83" s="11"/>
      <c r="C83" s="2"/>
      <c r="D83" s="2"/>
      <c r="E83" s="79" t="str">
        <f ca="1"/>
        <v/>
      </c>
      <c r="F83" s="89" t="str">
        <f ca="1"/>
        <v/>
      </c>
      <c r="G83" s="81" t="str">
        <f ca="1"/>
        <v/>
      </c>
      <c r="H83" s="81" t="str">
        <f ca="1"/>
        <v/>
      </c>
      <c r="I83" s="47"/>
      <c r="J83" s="42"/>
      <c r="K83" s="104"/>
      <c r="L83" s="110"/>
      <c r="M83" s="110"/>
      <c r="N83" s="110"/>
      <c r="O83" s="2"/>
      <c r="P83" s="2"/>
    </row>
    <row r="84" spans="2:16" x14ac:dyDescent="0.25">
      <c r="B84" s="11"/>
      <c r="C84" s="2"/>
      <c r="D84" s="2"/>
      <c r="E84" s="79" t="str">
        <f ca="1"/>
        <v/>
      </c>
      <c r="F84" s="89" t="str">
        <f ca="1"/>
        <v/>
      </c>
      <c r="G84" s="81" t="str">
        <f ca="1"/>
        <v/>
      </c>
      <c r="H84" s="81" t="str">
        <f ca="1"/>
        <v/>
      </c>
      <c r="I84" s="47"/>
      <c r="J84" s="42"/>
      <c r="K84" s="104"/>
      <c r="L84" s="110"/>
      <c r="M84" s="110"/>
      <c r="N84" s="110"/>
      <c r="O84" s="2"/>
      <c r="P84" s="2"/>
    </row>
    <row r="85" spans="2:16" x14ac:dyDescent="0.25">
      <c r="B85" s="11"/>
      <c r="C85" s="2"/>
      <c r="D85" s="2"/>
      <c r="E85" s="79" t="str">
        <f ca="1"/>
        <v/>
      </c>
      <c r="F85" s="89" t="str">
        <f ca="1"/>
        <v/>
      </c>
      <c r="G85" s="81" t="str">
        <f ca="1"/>
        <v/>
      </c>
      <c r="H85" s="81" t="str">
        <f ca="1"/>
        <v/>
      </c>
      <c r="I85" s="47"/>
      <c r="J85" s="42"/>
      <c r="K85" s="104"/>
      <c r="L85" s="110"/>
      <c r="M85" s="110"/>
      <c r="N85" s="110"/>
      <c r="O85" s="2"/>
      <c r="P85" s="2"/>
    </row>
    <row r="86" spans="2:16" x14ac:dyDescent="0.25">
      <c r="B86" s="11"/>
      <c r="C86" s="2"/>
      <c r="D86" s="2"/>
      <c r="E86" s="79" t="str">
        <f ca="1"/>
        <v/>
      </c>
      <c r="F86" s="89" t="str">
        <f ca="1"/>
        <v/>
      </c>
      <c r="G86" s="81" t="str">
        <f ca="1"/>
        <v/>
      </c>
      <c r="H86" s="81" t="str">
        <f ca="1"/>
        <v/>
      </c>
      <c r="I86" s="47"/>
      <c r="J86" s="42"/>
      <c r="K86" s="104"/>
      <c r="L86" s="110"/>
      <c r="M86" s="110"/>
      <c r="N86" s="110"/>
      <c r="O86" s="2"/>
      <c r="P86" s="2"/>
    </row>
    <row r="87" spans="2:16" x14ac:dyDescent="0.25">
      <c r="B87" s="11"/>
      <c r="C87" s="2"/>
      <c r="D87" s="2"/>
      <c r="E87" s="79"/>
      <c r="F87" s="80"/>
      <c r="G87" s="81"/>
      <c r="H87" s="81"/>
      <c r="I87" s="47"/>
      <c r="J87" s="42"/>
      <c r="K87" s="104"/>
      <c r="L87" s="110"/>
      <c r="M87" s="110"/>
      <c r="N87" s="110"/>
      <c r="O87" s="2"/>
      <c r="P87" s="2"/>
    </row>
    <row r="88" spans="2:16" x14ac:dyDescent="0.25">
      <c r="B88" s="11"/>
      <c r="C88" s="2"/>
      <c r="D88" s="2"/>
      <c r="E88" s="79"/>
      <c r="F88" s="80"/>
      <c r="G88" s="81"/>
      <c r="H88" s="81"/>
      <c r="I88" s="47"/>
      <c r="J88" s="42"/>
      <c r="K88" s="104"/>
      <c r="L88" s="110"/>
      <c r="M88" s="110"/>
      <c r="N88" s="110"/>
      <c r="O88" s="2"/>
      <c r="P88" s="2"/>
    </row>
    <row r="89" spans="2:16" x14ac:dyDescent="0.25">
      <c r="B89" s="11"/>
      <c r="C89" s="2"/>
      <c r="D89" s="2"/>
      <c r="E89" s="79"/>
      <c r="F89" s="80"/>
      <c r="G89" s="81"/>
      <c r="H89" s="81"/>
      <c r="I89" s="47"/>
      <c r="J89" s="42"/>
      <c r="K89" s="104"/>
      <c r="L89" s="110"/>
      <c r="M89" s="110"/>
      <c r="N89" s="110"/>
      <c r="O89" s="2"/>
      <c r="P89" s="2"/>
    </row>
    <row r="90" spans="2:16" x14ac:dyDescent="0.25">
      <c r="B90" s="2"/>
      <c r="C90" s="2"/>
      <c r="D90" s="2"/>
      <c r="E90" s="2"/>
      <c r="F90" s="2"/>
      <c r="G90" s="2"/>
      <c r="H90" s="2"/>
      <c r="I90" s="47"/>
      <c r="J90" s="2"/>
      <c r="K90" s="2"/>
      <c r="L90" s="2"/>
      <c r="M90" s="2"/>
      <c r="N90" s="2"/>
      <c r="O90" s="2"/>
      <c r="P90" s="2"/>
    </row>
    <row r="91" spans="2:16" x14ac:dyDescent="0.25">
      <c r="P91" s="88"/>
    </row>
  </sheetData>
  <mergeCells count="1">
    <mergeCell ref="K82:N89"/>
  </mergeCells>
  <dataValidations count="16">
    <dataValidation allowBlank="1" showInputMessage="1" showErrorMessage="1" prompt="Base Currency" sqref="L28:M28 L46" xr:uid="{A338B229-18BD-45CD-B513-3AF8B2CC70FA}"/>
    <dataValidation allowBlank="1" showInputMessage="1" showErrorMessage="1" prompt="Date Created" sqref="K28 U30 K57" xr:uid="{2AA8E101-8287-4008-BCEC-C3A06F6DE265}"/>
    <dataValidation allowBlank="1" showInputMessage="1" showErrorMessage="1" prompt="Description" sqref="J28 S30 J57 J46:K46" xr:uid="{EED3D43C-71E4-453D-8DFD-9D98CD44342D}"/>
    <dataValidation allowBlank="1" showInputMessage="1" showErrorMessage="1" prompt="Display Name" sqref="I28 R30 I57 I46" xr:uid="{833EAE11-9F1C-4840-B836-06C06EA4ED15}"/>
    <dataValidation allowBlank="1" showInputMessage="1" showErrorMessage="1" prompt="Sub-Holding Keys" sqref="H28 Q30 H57 H46" xr:uid="{5CE0F53F-0FC3-4ADF-A11C-00E9A93BDDFF}"/>
    <dataValidation allowBlank="1" showInputMessage="1" showErrorMessage="1" prompt="Accounting Method" sqref="G28 P30 G57 G46" xr:uid="{2FB24CBF-FF3C-4449-9AE1-C8282822AFAA}"/>
    <dataValidation allowBlank="1" showInputMessage="1" showErrorMessage="1" prompt="Corporate Action Source" sqref="F28 O30 F57 F46" xr:uid="{D386E365-1C61-48EA-B5CD-335BBC3D34BC}"/>
    <dataValidation allowBlank="1" showInputMessage="1" showErrorMessage="1" prompt="Code" sqref="E28 N30 E57 E46" xr:uid="{11944604-4F55-462B-9CA3-C3B9315FE42E}"/>
    <dataValidation allowBlank="1" showInputMessage="1" showErrorMessage="1" prompt="Base Portfolio" sqref="T30" xr:uid="{19A3D4BA-C683-47D3-A2B7-7A772729A3DA}"/>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M42" xr:uid="{AF471DBC-5BF3-45BB-B346-CF40DE5298A8}"/>
    <dataValidation allowBlank="1" showInputMessage="1" showErrorMessage="1" prompt="The resource identifiers of the portfolio groups to be contained within the portfolio group as sub groups." sqref="L42" xr:uid="{58BAC897-379F-4919-B8DD-93146AA99132}"/>
    <dataValidation allowBlank="1" showInputMessage="1" showErrorMessage="1" prompt="A long form description of the portfolio group." sqref="K42" xr:uid="{A91F4AB7-EB0F-41FF-9CA9-91AB6E77F29C}"/>
    <dataValidation allowBlank="1" showInputMessage="1" showErrorMessage="1" prompt="The resource identifiers of the portfolios to be contained within the portfolio group." sqref="J42" xr:uid="{9BB6EDC7-7F10-4608-B4A7-8C0DC5D20F08}"/>
    <dataValidation allowBlank="1" showInputMessage="1" showErrorMessage="1" prompt="The effective datetime at which the portfolio group was created. Defaults to the current LUSID system datetime if not specified." sqref="I42" xr:uid="{69D9F94B-78D9-499D-A496-C43DBDCAEEA5}"/>
    <dataValidation allowBlank="1" showInputMessage="1" showErrorMessage="1" prompt="The name of the portfolio group." sqref="H42" xr:uid="{27D9C1FC-E18E-488A-BFE9-A425BF4CE95B}"/>
    <dataValidation allowBlank="1" showInputMessage="1" showErrorMessage="1" prompt="The code that the portfolio group will be created with. Together with the scope this uniquely identifies the portfolio group." sqref="G42" xr:uid="{F360F85D-90AE-4225-B41F-7588771CF4AE}"/>
  </dataValidations>
  <hyperlinks>
    <hyperlink ref="K17" r:id="rId1" location="operation/CreateDerivedPortfolio" display="https://docs.lusid.com/ - operation/CreateDerivedPortfolio" xr:uid="{784E2D7A-E6E5-4B0C-9948-4037F93AB8EE}"/>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7F7B26-A8FB-44CC-BC1A-494CF9683469}">
  <ds:schemaRefs>
    <ds:schemaRef ds:uri="http://schemas.microsoft.com/office/2006/metadata/properties"/>
    <ds:schemaRef ds:uri="http://purl.org/dc/elements/1.1/"/>
    <ds:schemaRef ds:uri="7f1325bc-d786-4e92-924e-74ffe34b2b40"/>
    <ds:schemaRef ds:uri="http://schemas.microsoft.com/sharepoint/v3"/>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655d3dbc-e9a1-4c85-8bc4-391e75a6cf80"/>
    <ds:schemaRef ds:uri="http://www.w3.org/XML/1998/namespace"/>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Introduction</vt:lpstr>
      <vt:lpstr>Create scope, portfolio, group</vt:lpstr>
      <vt:lpstr>Create your instrument universe</vt:lpstr>
      <vt:lpstr>Set up initial holdings</vt:lpstr>
      <vt:lpstr>Add property definition</vt:lpstr>
      <vt:lpstr>Add transactions</vt:lpstr>
      <vt:lpstr>Upserting market quotes</vt:lpstr>
      <vt:lpstr>Run valuation</vt:lpstr>
      <vt:lpstr>Aggregate by strategy</vt:lpstr>
      <vt:lpstr>Inputs</vt:lpstr>
      <vt:lpstr>'Aggregate by strategy'!fbnAggregationParameters_Template_ref</vt:lpstr>
      <vt:lpstr>'Run valuation'!fbnAggregationParameters_Template_ref</vt:lpstr>
      <vt:lpstr>'Add property definition'!fbnInstrumentProperties_Template_ref</vt:lpstr>
      <vt:lpstr>'Create your instrument universe'!fbnInstruments_Template_ref</vt:lpstr>
      <vt:lpstr>'Add property definition'!fbnPropertiesAdd_Template_ref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2020-01-27T13:34:35Z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