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rin\Downloads\"/>
    </mc:Choice>
  </mc:AlternateContent>
  <xr:revisionPtr revIDLastSave="0" documentId="13_ncr:1_{29C1058F-0C93-4E63-85C5-DCB5E2491081}" xr6:coauthVersionLast="36" xr6:coauthVersionMax="36" xr10:uidLastSave="{00000000-0000-0000-0000-000000000000}"/>
  <bookViews>
    <workbookView xWindow="0" yWindow="0" windowWidth="20490" windowHeight="6405" activeTab="1" xr2:uid="{5C92C506-352E-415C-811A-E68A13328806}"/>
  </bookViews>
  <sheets>
    <sheet name="Daily_Activity" sheetId="3" r:id="rId1"/>
    <sheet name="Analysis" sheetId="2" r:id="rId2"/>
  </sheets>
  <definedNames>
    <definedName name="ExternalData_2" localSheetId="0" hidden="1">Daily_Activity!$A$1:$O$32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3" l="1"/>
  <c r="Q8" i="3"/>
  <c r="Q16" i="3"/>
  <c r="Q20" i="3"/>
  <c r="Q24" i="3"/>
  <c r="Q32" i="3"/>
  <c r="P2" i="3"/>
  <c r="Q2" i="3" s="1"/>
  <c r="G45" i="2" s="1"/>
  <c r="P3" i="3"/>
  <c r="Q3" i="3" s="1"/>
  <c r="F41" i="2" s="1"/>
  <c r="P4" i="3"/>
  <c r="P5" i="3"/>
  <c r="Q5" i="3" s="1"/>
  <c r="P6" i="3"/>
  <c r="Q6" i="3" s="1"/>
  <c r="H45" i="2" s="1"/>
  <c r="P7" i="3"/>
  <c r="Q7" i="3" s="1"/>
  <c r="P8" i="3"/>
  <c r="P9" i="3"/>
  <c r="Q9" i="3" s="1"/>
  <c r="P10" i="3"/>
  <c r="Q10" i="3" s="1"/>
  <c r="P11" i="3"/>
  <c r="Q11" i="3" s="1"/>
  <c r="P12" i="3"/>
  <c r="Q12" i="3" s="1"/>
  <c r="P13" i="3"/>
  <c r="Q13" i="3" s="1"/>
  <c r="P14" i="3"/>
  <c r="Q14" i="3" s="1"/>
  <c r="P15" i="3"/>
  <c r="Q15" i="3" s="1"/>
  <c r="P16" i="3"/>
  <c r="P17" i="3"/>
  <c r="Q17" i="3" s="1"/>
  <c r="P18" i="3"/>
  <c r="Q18" i="3" s="1"/>
  <c r="P19" i="3"/>
  <c r="Q19" i="3" s="1"/>
  <c r="P20" i="3"/>
  <c r="P21" i="3"/>
  <c r="Q21" i="3" s="1"/>
  <c r="P22" i="3"/>
  <c r="Q22" i="3" s="1"/>
  <c r="P23" i="3"/>
  <c r="Q23" i="3" s="1"/>
  <c r="P24" i="3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B26" i="2"/>
  <c r="G22" i="2"/>
  <c r="G19" i="2"/>
  <c r="G20" i="2"/>
  <c r="G21" i="2"/>
  <c r="B23" i="2"/>
  <c r="B20" i="2"/>
  <c r="B17" i="2"/>
  <c r="B12" i="2"/>
  <c r="B13" i="2" s="1"/>
  <c r="B8" i="2"/>
  <c r="B4" i="2"/>
  <c r="B5" i="2" s="1"/>
  <c r="B3" i="2"/>
  <c r="E41" i="2" l="1"/>
  <c r="G41" i="2"/>
  <c r="H41" i="2"/>
  <c r="E45" i="2"/>
  <c r="F45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C3384-CAF1-4C54-A0F0-D58B78A82464}" keepAlive="1" name="Query - Daily" description="Connection to the 'Daily' query in the workbook." type="5" refreshedVersion="6" background="1" saveData="1">
    <dbPr connection="Provider=Microsoft.Mashup.OleDb.1;Data Source=$Workbook$;Location=Daily;Extended Properties=&quot;&quot;" command="SELECT * FROM [Daily]"/>
  </connection>
  <connection id="2" xr16:uid="{0C0521F9-7070-4BD5-9C41-4FCA7577964C}" keepAlive="1" name="Query - Daily_Activity" description="Connection to the 'Daily_Activity' query in the workbook." type="5" refreshedVersion="6" background="1" saveData="1">
    <dbPr connection="Provider=Microsoft.Mashup.OleDb.1;Data Source=$Workbook$;Location=Daily_Activity;Extended Properties=&quot;&quot;" command="SELECT * FROM [Daily_Activity]"/>
  </connection>
</connections>
</file>

<file path=xl/sharedStrings.xml><?xml version="1.0" encoding="utf-8"?>
<sst xmlns="http://schemas.openxmlformats.org/spreadsheetml/2006/main" count="50" uniqueCount="36">
  <si>
    <t>Calories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</si>
  <si>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</si>
  <si>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</si>
  <si>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</si>
  <si>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</si>
  <si>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</si>
  <si>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</si>
  <si>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</si>
  <si>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</si>
  <si>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LoggedActivitiesDistance</t>
  </si>
  <si>
    <t>TrackerDistance</t>
  </si>
  <si>
    <t>TotalDistance</t>
  </si>
  <si>
    <t>TotalSteps</t>
  </si>
  <si>
    <t>Activity_Date</t>
  </si>
  <si>
    <t>Id</t>
  </si>
  <si>
    <t>Total Steps Per Day</t>
  </si>
  <si>
    <t>Total Days</t>
  </si>
  <si>
    <t>Total Steps</t>
  </si>
  <si>
    <t>Total Distance</t>
  </si>
  <si>
    <t>Total Distance Per Day</t>
  </si>
  <si>
    <t>Total Calories</t>
  </si>
  <si>
    <t xml:space="preserve">Total Calories burned </t>
  </si>
  <si>
    <t>Per Day</t>
  </si>
  <si>
    <t>Avg very Active / day</t>
  </si>
  <si>
    <t>Avg Fairly Active / day</t>
  </si>
  <si>
    <t>Avg Lightly Active / day</t>
  </si>
  <si>
    <t>Very_ActiveDistance</t>
  </si>
  <si>
    <t>Sedentary_ActiveDistance</t>
  </si>
  <si>
    <t>Light_ActiveDistance</t>
  </si>
  <si>
    <t>Moderately_ActiveDistance</t>
  </si>
  <si>
    <t>Minutes</t>
  </si>
  <si>
    <t>Sedentary / day</t>
  </si>
  <si>
    <t>weekno</t>
  </si>
  <si>
    <t>Days</t>
  </si>
  <si>
    <t>In WeekDays</t>
  </si>
  <si>
    <t>In WeekEnds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</si>
</sst>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theme="9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4" borderId="0" xfId="0" applyFill="1"/>
    <xf numFmtId="22" fontId="0" fillId="0" borderId="0" xfId="0" applyNumberFormat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1" fontId="0" fillId="6" borderId="0" xfId="0" applyNumberFormat="1" applyFill="1"/>
    <xf numFmtId="164" fontId="0" fillId="5" borderId="0" xfId="0" applyNumberForma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8" borderId="0" xfId="0" applyNumberFormat="1" applyFill="1"/>
    <xf numFmtId="1" fontId="0" fillId="9" borderId="0" xfId="0" applyNumberFormat="1" applyFill="1"/>
    <xf numFmtId="0" fontId="0" fillId="10" borderId="0" xfId="0" applyFill="1"/>
    <xf numFmtId="1" fontId="0" fillId="10" borderId="0" xfId="0" applyNumberFormat="1" applyFill="1"/>
    <xf numFmtId="0" fontId="0" fillId="11" borderId="1" xfId="0" applyFont="1" applyFill="1" applyBorder="1"/>
    <xf numFmtId="0" fontId="0" fillId="12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[Fit.xlsx]Analysis!PivotTable2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Analysis!$F$2</c:f>
              <c:strCache>
                <c:ptCount val="1"/>
                <c:pt idx="0">
                  <c:v>Very_ActiveDistance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Analysis!$F$3</c:f>
              <c:numCache>
                <c:formatCode>General</c:formatCode>
                <c:ptCount val="1"/>
                <c:pt idx="0">
                  <c:v>88.610000491142273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1-4DBB-A35B-4EDBC7BA44BA}"/>
            </c:ext>
          </c:extLst>
        </c:ser>
        <c:ser>
          <c:idx val="1"/>
          <c:order val="1"/>
          <c:tx>
            <c:strRef>
              <c:f>Analysis!$G$2</c:f>
              <c:strCache>
                <c:ptCount val="1"/>
                <c:pt idx="0">
                  <c:v>Sedentary_ActiveDistance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Analysis!$G$3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1-4DBB-A35B-4EDBC7BA44BA}"/>
            </c:ext>
          </c:extLst>
        </c:ser>
        <c:ser>
          <c:idx val="2"/>
          <c:order val="2"/>
          <c:tx>
            <c:strRef>
              <c:f>Analysis!$H$2</c:f>
              <c:strCache>
                <c:ptCount val="1"/>
                <c:pt idx="0">
                  <c:v>Light_ActiveDistance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Analysis!$H$3</c:f>
              <c:numCache>
                <c:formatCode>General</c:formatCode>
                <c:ptCount val="1"/>
                <c:pt idx="0">
                  <c:v>128.74000048637387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1-4DBB-A35B-4EDBC7BA44BA}"/>
            </c:ext>
          </c:extLst>
        </c:ser>
        <c:ser>
          <c:idx val="3"/>
          <c:order val="3"/>
          <c:tx>
            <c:strRef>
              <c:f>Analysis!$I$2</c:f>
              <c:strCache>
                <c:ptCount val="1"/>
                <c:pt idx="0">
                  <c:v>Moderately_ActiveDistance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Analysis!$F$3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Analysis!$I$3</c:f>
              <c:numCache>
                <c:formatCode>General</c:formatCode>
                <c:ptCount val="1"/>
                <c:pt idx="0">
                  <c:v>24.619999751448638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1-4DBB-A35B-4EDBC7BA44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4398239"/>
        <c:axId val="795393567"/>
      </c:barChart>
      <c:catAx>
        <c:axId val="81439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93567"/>
        <c:crosses val="autoZero"/>
        <c:auto val="1"/>
        <c:lblAlgn val="ctr"/>
        <c:lblOffset val="100"/>
        <c:noMultiLvlLbl val="0"/>
      </c:catAx>
      <c:valAx>
        <c:axId val="79539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9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Minutes</a:t>
            </a:r>
            <a:r>
              <a:rPr lang="en-IN" baseline="0"/>
              <a:t> Spended in a Month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Analysis!$F$19:$F$22</c:f>
              <c:strCache>
                <c:ptCount val="4"/>
                <c:pt idx="0">
                  <c:v>VeryActiveMinutes</c:v>
                </c:pt>
                <c:pt idx="1">
                  <c:v>FairlyActiveMinutes</c:v>
                </c:pt>
                <c:pt idx="2">
                  <c:v>LightlyActiveMinutes</c:v>
                </c:pt>
                <c:pt idx="3">
                  <c:v>SedentaryMinutes</c:v>
                </c:pt>
              </c:strCache>
            </c:strRef>
          </c:cat>
          <c:val>
            <c:numRef>
              <c:f>Analysis!$G$19:$G$22</c:f>
              <c:numCache>
                <c:formatCode>General</c:formatCode>
                <c:ptCount val="4"/>
                <c:pt idx="0">
                  <c:v>1200</c:v>
                </c:pt>
                <c:pt idx="1">
                  <c:v>594</c:v>
                </c:pt>
                <c:pt idx="2">
                  <c:v>6818</c:v>
                </c:pt>
                <c:pt idx="3">
                  <c:v>26293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0-4366-BCC1-F23DF4922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Daily_Activity!$D$1</c:f>
              <c:strCache>
                <c:ptCount val="1"/>
                <c:pt idx="0">
                  <c:v>TotalDistance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Daily_Activity!$C$2:$C$32</c:f>
              <c:numCache>
                <c:formatCode>General</c:formatCode>
                <c:ptCount val="31"/>
                <c:pt idx="0">
                  <c:v>13162</c:v>
                </c:pt>
                <c:pt idx="1">
                  <c:v>10735</c:v>
                </c:pt>
                <c:pt idx="2">
                  <c:v>10460</c:v>
                </c:pt>
                <c:pt idx="3">
                  <c:v>9762</c:v>
                </c:pt>
                <c:pt idx="4">
                  <c:v>12669</c:v>
                </c:pt>
                <c:pt idx="5">
                  <c:v>9705</c:v>
                </c:pt>
                <c:pt idx="6">
                  <c:v>13019</c:v>
                </c:pt>
                <c:pt idx="7">
                  <c:v>15506</c:v>
                </c:pt>
                <c:pt idx="8">
                  <c:v>10544</c:v>
                </c:pt>
                <c:pt idx="9">
                  <c:v>9819</c:v>
                </c:pt>
                <c:pt idx="10">
                  <c:v>12764</c:v>
                </c:pt>
                <c:pt idx="11">
                  <c:v>14371</c:v>
                </c:pt>
                <c:pt idx="12">
                  <c:v>10039</c:v>
                </c:pt>
                <c:pt idx="13">
                  <c:v>15355</c:v>
                </c:pt>
                <c:pt idx="14">
                  <c:v>13755</c:v>
                </c:pt>
                <c:pt idx="15">
                  <c:v>18134</c:v>
                </c:pt>
                <c:pt idx="16">
                  <c:v>13154</c:v>
                </c:pt>
                <c:pt idx="17">
                  <c:v>11181</c:v>
                </c:pt>
                <c:pt idx="18">
                  <c:v>14673</c:v>
                </c:pt>
                <c:pt idx="19">
                  <c:v>10602</c:v>
                </c:pt>
                <c:pt idx="20">
                  <c:v>14727</c:v>
                </c:pt>
                <c:pt idx="21">
                  <c:v>15103</c:v>
                </c:pt>
                <c:pt idx="22">
                  <c:v>11100</c:v>
                </c:pt>
                <c:pt idx="23">
                  <c:v>14070</c:v>
                </c:pt>
                <c:pt idx="24">
                  <c:v>12159</c:v>
                </c:pt>
                <c:pt idx="25">
                  <c:v>11992</c:v>
                </c:pt>
                <c:pt idx="26">
                  <c:v>10060</c:v>
                </c:pt>
                <c:pt idx="27">
                  <c:v>12022</c:v>
                </c:pt>
                <c:pt idx="28">
                  <c:v>12207</c:v>
                </c:pt>
                <c:pt idx="29">
                  <c:v>12770</c:v>
                </c:pt>
                <c:pt idx="30">
                  <c:v>0</c:v>
                </c:pt>
              </c:numCache>
            </c:numRef>
          </c:xVal>
          <c:yVal>
            <c:numRef>
              <c:f>Daily_Activity!$D$2:$D$32</c:f>
              <c:numCache>
                <c:formatCode>0.0</c:formatCode>
                <c:ptCount val="31"/>
                <c:pt idx="0">
                  <c:v>8.5</c:v>
                </c:pt>
                <c:pt idx="1">
                  <c:v>6.9699997901916504</c:v>
                </c:pt>
                <c:pt idx="2">
                  <c:v>6.7399997711181596</c:v>
                </c:pt>
                <c:pt idx="3">
                  <c:v>6.2800002098083496</c:v>
                </c:pt>
                <c:pt idx="4">
                  <c:v>8.1599998474121094</c:v>
                </c:pt>
                <c:pt idx="5">
                  <c:v>6.4800000190734899</c:v>
                </c:pt>
                <c:pt idx="6">
                  <c:v>8.5900001525878906</c:v>
                </c:pt>
                <c:pt idx="7">
                  <c:v>9.8800001144409197</c:v>
                </c:pt>
                <c:pt idx="8">
                  <c:v>6.6799998283386204</c:v>
                </c:pt>
                <c:pt idx="9">
                  <c:v>6.3400001525878897</c:v>
                </c:pt>
                <c:pt idx="10">
                  <c:v>8.1300001144409197</c:v>
                </c:pt>
                <c:pt idx="11">
                  <c:v>9.0399999618530291</c:v>
                </c:pt>
                <c:pt idx="12">
                  <c:v>6.4099998474121103</c:v>
                </c:pt>
                <c:pt idx="13">
                  <c:v>9.8000001907348597</c:v>
                </c:pt>
                <c:pt idx="14">
                  <c:v>8.7899999618530291</c:v>
                </c:pt>
                <c:pt idx="15">
                  <c:v>12.210000038146999</c:v>
                </c:pt>
                <c:pt idx="16">
                  <c:v>8.5299997329711896</c:v>
                </c:pt>
                <c:pt idx="17">
                  <c:v>7.1500000953674299</c:v>
                </c:pt>
                <c:pt idx="18">
                  <c:v>9.25</c:v>
                </c:pt>
                <c:pt idx="19">
                  <c:v>6.8099999427795401</c:v>
                </c:pt>
                <c:pt idx="20">
                  <c:v>9.7100000381469709</c:v>
                </c:pt>
                <c:pt idx="21">
                  <c:v>9.6599998474121094</c:v>
                </c:pt>
                <c:pt idx="22">
                  <c:v>7.1500000953674299</c:v>
                </c:pt>
                <c:pt idx="23">
                  <c:v>8.8999996185302699</c:v>
                </c:pt>
                <c:pt idx="24">
                  <c:v>8.0299997329711896</c:v>
                </c:pt>
                <c:pt idx="25">
                  <c:v>7.71000003814697</c:v>
                </c:pt>
                <c:pt idx="26">
                  <c:v>6.5799999237060502</c:v>
                </c:pt>
                <c:pt idx="27">
                  <c:v>7.7199997901916504</c:v>
                </c:pt>
                <c:pt idx="28">
                  <c:v>7.7699999809265101</c:v>
                </c:pt>
                <c:pt idx="29">
                  <c:v>8.1300001144409197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F-49CF-8AFA-22F3D25D4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64703"/>
        <c:axId val="825017887"/>
      </c:scatterChart>
      <c:valAx>
        <c:axId val="60256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17887"/>
        <c:crosses val="autoZero"/>
        <c:crossBetween val="midCat"/>
      </c:valAx>
      <c:valAx>
        <c:axId val="82501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in 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56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Daily_Activity!$C$1</c:f>
              <c:strCache>
                <c:ptCount val="1"/>
                <c:pt idx="0">
                  <c:v>TotalSteps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Daily_Activity!$B$2:$B$32</c:f>
              <c:numCache>
                <c:formatCode>m/d/yyyy\ h:mm</c:formatCode>
                <c:ptCount val="31"/>
                <c:pt idx="0">
                  <c:v>42472</c:v>
                </c:pt>
                <c:pt idx="1">
                  <c:v>42473</c:v>
                </c:pt>
                <c:pt idx="2">
                  <c:v>42474</c:v>
                </c:pt>
                <c:pt idx="3">
                  <c:v>42475</c:v>
                </c:pt>
                <c:pt idx="4">
                  <c:v>42476</c:v>
                </c:pt>
                <c:pt idx="5">
                  <c:v>42477</c:v>
                </c:pt>
                <c:pt idx="6">
                  <c:v>42478</c:v>
                </c:pt>
                <c:pt idx="7">
                  <c:v>42479</c:v>
                </c:pt>
                <c:pt idx="8">
                  <c:v>42480</c:v>
                </c:pt>
                <c:pt idx="9">
                  <c:v>42481</c:v>
                </c:pt>
                <c:pt idx="10">
                  <c:v>42482</c:v>
                </c:pt>
                <c:pt idx="11">
                  <c:v>42483</c:v>
                </c:pt>
                <c:pt idx="12">
                  <c:v>42484</c:v>
                </c:pt>
                <c:pt idx="13">
                  <c:v>42485</c:v>
                </c:pt>
                <c:pt idx="14">
                  <c:v>42486</c:v>
                </c:pt>
                <c:pt idx="15">
                  <c:v>42487</c:v>
                </c:pt>
                <c:pt idx="16">
                  <c:v>42488</c:v>
                </c:pt>
                <c:pt idx="17">
                  <c:v>42489</c:v>
                </c:pt>
                <c:pt idx="18">
                  <c:v>42490</c:v>
                </c:pt>
                <c:pt idx="19">
                  <c:v>42491</c:v>
                </c:pt>
                <c:pt idx="20">
                  <c:v>42492</c:v>
                </c:pt>
                <c:pt idx="21">
                  <c:v>42493</c:v>
                </c:pt>
                <c:pt idx="22">
                  <c:v>42494</c:v>
                </c:pt>
                <c:pt idx="23">
                  <c:v>42495</c:v>
                </c:pt>
                <c:pt idx="24">
                  <c:v>42496</c:v>
                </c:pt>
                <c:pt idx="25">
                  <c:v>42497</c:v>
                </c:pt>
                <c:pt idx="26">
                  <c:v>42498</c:v>
                </c:pt>
                <c:pt idx="27">
                  <c:v>42499</c:v>
                </c:pt>
                <c:pt idx="28">
                  <c:v>42500</c:v>
                </c:pt>
                <c:pt idx="29">
                  <c:v>42501</c:v>
                </c:pt>
                <c:pt idx="30">
                  <c:v>42502</c:v>
                </c:pt>
              </c:numCache>
            </c:numRef>
          </c:cat>
          <c:val>
            <c:numRef>
              <c:f>Daily_Activity!$C$2:$C$32</c:f>
              <c:numCache>
                <c:formatCode>General</c:formatCode>
                <c:ptCount val="31"/>
                <c:pt idx="0">
                  <c:v>13162</c:v>
                </c:pt>
                <c:pt idx="1">
                  <c:v>10735</c:v>
                </c:pt>
                <c:pt idx="2">
                  <c:v>10460</c:v>
                </c:pt>
                <c:pt idx="3">
                  <c:v>9762</c:v>
                </c:pt>
                <c:pt idx="4">
                  <c:v>12669</c:v>
                </c:pt>
                <c:pt idx="5">
                  <c:v>9705</c:v>
                </c:pt>
                <c:pt idx="6">
                  <c:v>13019</c:v>
                </c:pt>
                <c:pt idx="7">
                  <c:v>15506</c:v>
                </c:pt>
                <c:pt idx="8">
                  <c:v>10544</c:v>
                </c:pt>
                <c:pt idx="9">
                  <c:v>9819</c:v>
                </c:pt>
                <c:pt idx="10">
                  <c:v>12764</c:v>
                </c:pt>
                <c:pt idx="11">
                  <c:v>14371</c:v>
                </c:pt>
                <c:pt idx="12">
                  <c:v>10039</c:v>
                </c:pt>
                <c:pt idx="13">
                  <c:v>15355</c:v>
                </c:pt>
                <c:pt idx="14">
                  <c:v>13755</c:v>
                </c:pt>
                <c:pt idx="15">
                  <c:v>18134</c:v>
                </c:pt>
                <c:pt idx="16">
                  <c:v>13154</c:v>
                </c:pt>
                <c:pt idx="17">
                  <c:v>11181</c:v>
                </c:pt>
                <c:pt idx="18">
                  <c:v>14673</c:v>
                </c:pt>
                <c:pt idx="19">
                  <c:v>10602</c:v>
                </c:pt>
                <c:pt idx="20">
                  <c:v>14727</c:v>
                </c:pt>
                <c:pt idx="21">
                  <c:v>15103</c:v>
                </c:pt>
                <c:pt idx="22">
                  <c:v>11100</c:v>
                </c:pt>
                <c:pt idx="23">
                  <c:v>14070</c:v>
                </c:pt>
                <c:pt idx="24">
                  <c:v>12159</c:v>
                </c:pt>
                <c:pt idx="25">
                  <c:v>11992</c:v>
                </c:pt>
                <c:pt idx="26">
                  <c:v>10060</c:v>
                </c:pt>
                <c:pt idx="27">
                  <c:v>12022</c:v>
                </c:pt>
                <c:pt idx="28">
                  <c:v>12207</c:v>
                </c:pt>
                <c:pt idx="29">
                  <c:v>12770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2-4045-92AF-69E56410F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982607"/>
        <c:axId val="825014975"/>
      </c:lineChart>
      <c:dateAx>
        <c:axId val="49698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Activity</a:t>
                </a:r>
                <a:r>
                  <a:rPr lang="en-IN" baseline="0"/>
                  <a:t> Date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014975"/>
        <c:crosses val="autoZero"/>
        <c:auto val="1"/>
        <c:lblOffset val="100"/>
        <c:baseTimeUnit val="days"/>
      </c:dateAx>
      <c:valAx>
        <c:axId val="8250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82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</a:t>
            </a:r>
            <a:r>
              <a:rPr lang="en-IN" baseline="0"/>
              <a:t> Weekdays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Analysis!$E$40:$H$40</c:f>
              <c:strCache>
                <c:ptCount val="4"/>
                <c:pt idx="0">
                  <c:v>VeryActiveMinutes</c:v>
                </c:pt>
                <c:pt idx="1">
                  <c:v>FairlyActiveMinutes</c:v>
                </c:pt>
                <c:pt idx="2">
                  <c:v>LightlyActiveMinutes</c:v>
                </c:pt>
                <c:pt idx="3">
                  <c:v>SedentaryMinutes</c:v>
                </c:pt>
              </c:strCache>
            </c:strRef>
          </c:cat>
          <c:val>
            <c:numRef>
              <c:f>Analysis!$E$41:$H$41</c:f>
              <c:numCache>
                <c:formatCode>General</c:formatCode>
                <c:ptCount val="4"/>
                <c:pt idx="0">
                  <c:v>899</c:v>
                </c:pt>
                <c:pt idx="1">
                  <c:v>404</c:v>
                </c:pt>
                <c:pt idx="2">
                  <c:v>5072</c:v>
                </c:pt>
                <c:pt idx="3">
                  <c:v>19731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F-4D2C-A6C6-C619E8082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4431935"/>
        <c:axId val="157248591"/>
      </c:barChart>
      <c:catAx>
        <c:axId val="81443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48591"/>
        <c:crosses val="autoZero"/>
        <c:auto val="1"/>
        <c:lblAlgn val="ctr"/>
        <c:lblOffset val="100"/>
        <c:noMultiLvlLbl val="0"/>
      </c:catAx>
      <c:valAx>
        <c:axId val="15724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4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</a:t>
            </a:r>
            <a:r>
              <a:rPr lang="en-IN" baseline="0"/>
              <a:t> Weekends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Analysis!$E$44:$H$44</c:f>
              <c:strCache>
                <c:ptCount val="4"/>
                <c:pt idx="0">
                  <c:v>VeryActiveMinutes</c:v>
                </c:pt>
                <c:pt idx="1">
                  <c:v>FairlyActiveMinutes</c:v>
                </c:pt>
                <c:pt idx="2">
                  <c:v>LightlyActiveMinutes</c:v>
                </c:pt>
                <c:pt idx="3">
                  <c:v>SedentaryMinutes</c:v>
                </c:pt>
              </c:strCache>
            </c:strRef>
          </c:cat>
          <c:val>
            <c:numRef>
              <c:f>Analysis!$E$45:$H$45</c:f>
              <c:numCache>
                <c:formatCode>General</c:formatCode>
                <c:ptCount val="4"/>
                <c:pt idx="0">
                  <c:v>301</c:v>
                </c:pt>
                <c:pt idx="1">
                  <c:v>190</c:v>
                </c:pt>
                <c:pt idx="2">
                  <c:v>1746</c:v>
                </c:pt>
                <c:pt idx="3">
                  <c:v>6562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7-479F-8DB1-86277170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9499775"/>
        <c:axId val="795394815"/>
      </c:barChart>
      <c:catAx>
        <c:axId val="379499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394815"/>
        <c:crosses val="autoZero"/>
        <c:auto val="1"/>
        <c:lblAlgn val="ctr"/>
        <c:lblOffset val="100"/>
        <c:noMultiLvlLbl val="0"/>
      </c:catAx>
      <c:valAx>
        <c:axId val="7953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Analysis!$B$29</c:f>
              <c:strCache>
                <c:ptCount val="1"/>
                <c:pt idx="0">
                  <c:v>Calories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Analysis!$A$30:$A$60</c:f>
              <c:numCache>
                <c:formatCode>General</c:formatCode>
                <c:ptCount val="31"/>
                <c:pt idx="0">
                  <c:v>25</c:v>
                </c:pt>
                <c:pt idx="1">
                  <c:v>21</c:v>
                </c:pt>
                <c:pt idx="2">
                  <c:v>30</c:v>
                </c:pt>
                <c:pt idx="3">
                  <c:v>29</c:v>
                </c:pt>
                <c:pt idx="4">
                  <c:v>36</c:v>
                </c:pt>
                <c:pt idx="5">
                  <c:v>38</c:v>
                </c:pt>
                <c:pt idx="6">
                  <c:v>42</c:v>
                </c:pt>
                <c:pt idx="7">
                  <c:v>50</c:v>
                </c:pt>
                <c:pt idx="8">
                  <c:v>28</c:v>
                </c:pt>
                <c:pt idx="9">
                  <c:v>19</c:v>
                </c:pt>
                <c:pt idx="10">
                  <c:v>66</c:v>
                </c:pt>
                <c:pt idx="11">
                  <c:v>41</c:v>
                </c:pt>
                <c:pt idx="12">
                  <c:v>39</c:v>
                </c:pt>
                <c:pt idx="13">
                  <c:v>73</c:v>
                </c:pt>
                <c:pt idx="14">
                  <c:v>31</c:v>
                </c:pt>
                <c:pt idx="15">
                  <c:v>78</c:v>
                </c:pt>
                <c:pt idx="16">
                  <c:v>48</c:v>
                </c:pt>
                <c:pt idx="17">
                  <c:v>16</c:v>
                </c:pt>
                <c:pt idx="18">
                  <c:v>52</c:v>
                </c:pt>
                <c:pt idx="19">
                  <c:v>33</c:v>
                </c:pt>
                <c:pt idx="20">
                  <c:v>41</c:v>
                </c:pt>
                <c:pt idx="21">
                  <c:v>50</c:v>
                </c:pt>
                <c:pt idx="22">
                  <c:v>36</c:v>
                </c:pt>
                <c:pt idx="23">
                  <c:v>45</c:v>
                </c:pt>
                <c:pt idx="24">
                  <c:v>24</c:v>
                </c:pt>
                <c:pt idx="25">
                  <c:v>37</c:v>
                </c:pt>
                <c:pt idx="26">
                  <c:v>44</c:v>
                </c:pt>
                <c:pt idx="27">
                  <c:v>46</c:v>
                </c:pt>
                <c:pt idx="28">
                  <c:v>46</c:v>
                </c:pt>
                <c:pt idx="29">
                  <c:v>36</c:v>
                </c:pt>
                <c:pt idx="30">
                  <c:v>0</c:v>
                </c:pt>
              </c:numCache>
            </c:numRef>
          </c:xVal>
          <c:yVal>
            <c:numRef>
              <c:f>Analysis!$B$30:$B$60</c:f>
              <c:numCache>
                <c:formatCode>General</c:formatCode>
                <c:ptCount val="31"/>
                <c:pt idx="0">
                  <c:v>1985</c:v>
                </c:pt>
                <c:pt idx="1">
                  <c:v>1797</c:v>
                </c:pt>
                <c:pt idx="2">
                  <c:v>1776</c:v>
                </c:pt>
                <c:pt idx="3">
                  <c:v>1745</c:v>
                </c:pt>
                <c:pt idx="4">
                  <c:v>1863</c:v>
                </c:pt>
                <c:pt idx="5">
                  <c:v>1728</c:v>
                </c:pt>
                <c:pt idx="6">
                  <c:v>1921</c:v>
                </c:pt>
                <c:pt idx="7">
                  <c:v>2035</c:v>
                </c:pt>
                <c:pt idx="8">
                  <c:v>1786</c:v>
                </c:pt>
                <c:pt idx="9">
                  <c:v>1775</c:v>
                </c:pt>
                <c:pt idx="10">
                  <c:v>1827</c:v>
                </c:pt>
                <c:pt idx="11">
                  <c:v>1949</c:v>
                </c:pt>
                <c:pt idx="12">
                  <c:v>1788</c:v>
                </c:pt>
                <c:pt idx="13">
                  <c:v>2013</c:v>
                </c:pt>
                <c:pt idx="14">
                  <c:v>1970</c:v>
                </c:pt>
                <c:pt idx="15">
                  <c:v>2159</c:v>
                </c:pt>
                <c:pt idx="16">
                  <c:v>1898</c:v>
                </c:pt>
                <c:pt idx="17">
                  <c:v>1837</c:v>
                </c:pt>
                <c:pt idx="18">
                  <c:v>1947</c:v>
                </c:pt>
                <c:pt idx="19">
                  <c:v>1820</c:v>
                </c:pt>
                <c:pt idx="20">
                  <c:v>2004</c:v>
                </c:pt>
                <c:pt idx="21">
                  <c:v>1990</c:v>
                </c:pt>
                <c:pt idx="22">
                  <c:v>1819</c:v>
                </c:pt>
                <c:pt idx="23">
                  <c:v>1959</c:v>
                </c:pt>
                <c:pt idx="24">
                  <c:v>1896</c:v>
                </c:pt>
                <c:pt idx="25">
                  <c:v>1821</c:v>
                </c:pt>
                <c:pt idx="26">
                  <c:v>1740</c:v>
                </c:pt>
                <c:pt idx="27">
                  <c:v>1819</c:v>
                </c:pt>
                <c:pt idx="28">
                  <c:v>1859</c:v>
                </c:pt>
                <c:pt idx="29">
                  <c:v>1783</c:v>
                </c:pt>
                <c:pt idx="3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4-4431-9FF0-AB17F89C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57535"/>
        <c:axId val="462399871"/>
      </c:scatterChart>
      <c:valAx>
        <c:axId val="82585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VeryActive</a:t>
                </a:r>
                <a:r>
                  <a:rPr lang="en-IN" baseline="0"/>
                  <a:t> Minutes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99871"/>
        <c:crosses val="autoZero"/>
        <c:crossBetween val="midCat"/>
      </c:valAx>
      <c:valAx>
        <c:axId val="4623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Calories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5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104774</xdr:rowOff>
    </xdr:from>
    <xdr:to>
      <xdr:col>7</xdr:col>
      <xdr:colOff>638175</xdr:colOff>
      <xdr:row>16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F7BE3-DDCA-4ED3-9693-C2AFA54AA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22</xdr:row>
      <xdr:rowOff>180974</xdr:rowOff>
    </xdr:from>
    <xdr:to>
      <xdr:col>7</xdr:col>
      <xdr:colOff>542925</xdr:colOff>
      <xdr:row>36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B3EB6-5D55-49A5-8C8A-86BEF8E47A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885825</xdr:colOff>
      <xdr:row>3</xdr:row>
      <xdr:rowOff>76200</xdr:rowOff>
    </xdr:from>
    <xdr:to>
      <xdr:col>12</xdr:col>
      <xdr:colOff>390525</xdr:colOff>
      <xdr:row>16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21A80E-9478-4B30-9931-C1C654963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828675</xdr:colOff>
      <xdr:row>21</xdr:row>
      <xdr:rowOff>95250</xdr:rowOff>
    </xdr:from>
    <xdr:to>
      <xdr:col>12</xdr:col>
      <xdr:colOff>514350</xdr:colOff>
      <xdr:row>35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B3ADB2-14BE-41C1-B827-EDA1E44A9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571499</xdr:colOff>
      <xdr:row>46</xdr:row>
      <xdr:rowOff>19050</xdr:rowOff>
    </xdr:from>
    <xdr:to>
      <xdr:col>6</xdr:col>
      <xdr:colOff>238124</xdr:colOff>
      <xdr:row>58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211AF8-94AB-47A8-ADEE-D7EA1FFF9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352425</xdr:colOff>
      <xdr:row>45</xdr:row>
      <xdr:rowOff>185737</xdr:rowOff>
    </xdr:from>
    <xdr:to>
      <xdr:col>8</xdr:col>
      <xdr:colOff>542925</xdr:colOff>
      <xdr:row>58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BB1A7D-5E1C-4CB4-BC75-3380BAB95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90487</xdr:colOff>
      <xdr:row>60</xdr:row>
      <xdr:rowOff>166687</xdr:rowOff>
    </xdr:from>
    <xdr:to>
      <xdr:col>4</xdr:col>
      <xdr:colOff>823912</xdr:colOff>
      <xdr:row>75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222567B-14CF-4419-9DB8-62FC9CB5D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NIVAS SRINIVASAN" refreshedDate="45319.469410995371" createdVersion="6" refreshedVersion="6" minRefreshableVersion="3" recordCount="31" xr:uid="{FB0EEA02-CFC6-4478-89FC-6B0D5766CBC7}">
  <cacheSource type="worksheet">
    <worksheetSource name="Daily"/>
  </cacheSource>
  <cacheFields count="15">
    <cacheField name="Id" numFmtId="0">
      <sharedItems containsSemiMixedTypes="0" containsString="0" containsNumber="1" containsInteger="1" minValue="1503960366" maxValue="1503960366"/>
    </cacheField>
    <cacheField name="Activity_Date" numFmtId="22">
      <sharedItems containsSemiMixedTypes="0" containsNonDate="0" containsDate="1" containsString="0" minDate="2016-04-12T00:00:00" maxDate="2016-05-13T00:00:00"/>
    </cacheField>
    <cacheField name="TotalSteps" numFmtId="0">
      <sharedItems containsSemiMixedTypes="0" containsString="0" containsNumber="1" containsInteger="1" minValue="0" maxValue="18134"/>
    </cacheField>
    <cacheField name="TotalDistance" numFmtId="164">
      <sharedItems containsSemiMixedTypes="0" containsString="0" containsNumber="1" minValue="0" maxValue="12.210000038146999"/>
    </cacheField>
    <cacheField name="TrackerDistance" numFmtId="164">
      <sharedItems containsSemiMixedTypes="0" containsString="0" containsNumber="1" minValue="0" maxValue="12.210000038146999"/>
    </cacheField>
    <cacheField name="LoggedActivitiesDistance" numFmtId="0">
      <sharedItems containsSemiMixedTypes="0" containsString="0" containsNumber="1" containsInteger="1" minValue="0" maxValue="0"/>
    </cacheField>
    <cacheField name="VeryActiveDistance" numFmtId="164">
      <sharedItems containsSemiMixedTypes="0" containsString="0" containsNumber="1" minValue="0" maxValue="6.4000000953674299" count="28">
        <n v="1.87999999523163"/>
        <n v="1.5700000524520901"/>
        <n v="2.4400000572204599"/>
        <n v="2.1400001049041699"/>
        <n v="2.71000003814697"/>
        <n v="3.1900000572204599"/>
        <n v="3.25"/>
        <n v="3.5299999713897701"/>
        <n v="1.96000003814697"/>
        <n v="1.3400000333786"/>
        <n v="4.7600002288818404"/>
        <n v="2.8099999427795401"/>
        <n v="2.9200000762939502"/>
        <n v="5.28999996185303"/>
        <n v="2.3299999237060498"/>
        <n v="6.4000000953674299"/>
        <n v="3.53999996185303"/>
        <n v="1.0599999427795399"/>
        <n v="3.5599999427795401"/>
        <n v="2.28999996185303"/>
        <n v="3.21000003814697"/>
        <n v="3.7300000190734899"/>
        <n v="2.46000003814697"/>
        <n v="1.9700000286102299"/>
        <n v="3.4500000476837198"/>
        <n v="3.3499999046325701"/>
        <n v="2.5599999427795401"/>
        <n v="0"/>
      </sharedItems>
    </cacheField>
    <cacheField name="ModeratelyActiveDistance" numFmtId="164">
      <sharedItems containsSemiMixedTypes="0" containsString="0" containsNumber="1" minValue="0" maxValue="2.1199998855590798"/>
    </cacheField>
    <cacheField name="LightActiveDistance" numFmtId="164">
      <sharedItems containsSemiMixedTypes="0" containsString="0" containsNumber="1" minValue="0" maxValue="6.0599999427795401"/>
    </cacheField>
    <cacheField name="SedentaryActiveDistance" numFmtId="0">
      <sharedItems containsSemiMixedTypes="0" containsString="0" containsNumber="1" containsInteger="1" minValue="0" maxValue="0"/>
    </cacheField>
    <cacheField name="VeryActiveMinutes" numFmtId="0">
      <sharedItems containsSemiMixedTypes="0" containsString="0" containsNumber="1" containsInteger="1" minValue="0" maxValue="78"/>
    </cacheField>
    <cacheField name="FairlyActiveMinutes" numFmtId="0">
      <sharedItems containsSemiMixedTypes="0" containsString="0" containsNumber="1" containsInteger="1" minValue="0" maxValue="46"/>
    </cacheField>
    <cacheField name="LightlyActiveMinutes" numFmtId="0">
      <sharedItems containsSemiMixedTypes="0" containsString="0" containsNumber="1" containsInteger="1" minValue="0" maxValue="328"/>
    </cacheField>
    <cacheField name="SedentaryMinutes" numFmtId="0">
      <sharedItems containsSemiMixedTypes="0" containsString="0" containsNumber="1" containsInteger="1" minValue="539" maxValue="1440"/>
    </cacheField>
    <cacheField name="Calories" numFmtId="0">
      <sharedItems containsSemiMixedTypes="0" containsString="0" containsNumber="1" containsInteger="1" minValue="0" maxValue="2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503960366"/>
    <d v="2016-04-12T00:00:00"/>
    <n v="13162"/>
    <n v="8.5"/>
    <n v="8.5"/>
    <n v="0"/>
    <x v="0"/>
    <n v="0.55000001192092896"/>
    <n v="6.0599999427795401"/>
    <n v="0"/>
    <n v="25"/>
    <n v="13"/>
    <n v="328"/>
    <n v="728"/>
    <n v="1985"/>
  </r>
  <r>
    <n v="1503960366"/>
    <d v="2016-04-13T00:00:00"/>
    <n v="10735"/>
    <n v="6.9699997901916504"/>
    <n v="6.9699997901916504"/>
    <n v="0"/>
    <x v="1"/>
    <n v="0.68999999761581399"/>
    <n v="4.71000003814697"/>
    <n v="0"/>
    <n v="21"/>
    <n v="19"/>
    <n v="217"/>
    <n v="776"/>
    <n v="1797"/>
  </r>
  <r>
    <n v="1503960366"/>
    <d v="2016-04-14T00:00:00"/>
    <n v="10460"/>
    <n v="6.7399997711181596"/>
    <n v="6.7399997711181596"/>
    <n v="0"/>
    <x v="2"/>
    <n v="0.40000000596046398"/>
    <n v="3.9100000858306898"/>
    <n v="0"/>
    <n v="30"/>
    <n v="11"/>
    <n v="181"/>
    <n v="1218"/>
    <n v="1776"/>
  </r>
  <r>
    <n v="1503960366"/>
    <d v="2016-04-15T00:00:00"/>
    <n v="9762"/>
    <n v="6.2800002098083496"/>
    <n v="6.2800002098083496"/>
    <n v="0"/>
    <x v="3"/>
    <n v="1.2599999904632599"/>
    <n v="2.8299999237060498"/>
    <n v="0"/>
    <n v="29"/>
    <n v="34"/>
    <n v="209"/>
    <n v="726"/>
    <n v="1745"/>
  </r>
  <r>
    <n v="1503960366"/>
    <d v="2016-04-16T00:00:00"/>
    <n v="12669"/>
    <n v="8.1599998474121094"/>
    <n v="8.1599998474121094"/>
    <n v="0"/>
    <x v="4"/>
    <n v="0.40999999642372098"/>
    <n v="5.03999996185303"/>
    <n v="0"/>
    <n v="36"/>
    <n v="10"/>
    <n v="221"/>
    <n v="773"/>
    <n v="1863"/>
  </r>
  <r>
    <n v="1503960366"/>
    <d v="2016-04-17T00:00:00"/>
    <n v="9705"/>
    <n v="6.4800000190734899"/>
    <n v="6.4800000190734899"/>
    <n v="0"/>
    <x v="5"/>
    <n v="0.77999997138977095"/>
    <n v="2.5099999904632599"/>
    <n v="0"/>
    <n v="38"/>
    <n v="20"/>
    <n v="164"/>
    <n v="539"/>
    <n v="1728"/>
  </r>
  <r>
    <n v="1503960366"/>
    <d v="2016-04-18T00:00:00"/>
    <n v="13019"/>
    <n v="8.5900001525878906"/>
    <n v="8.5900001525878906"/>
    <n v="0"/>
    <x v="6"/>
    <n v="0.63999998569488503"/>
    <n v="4.71000003814697"/>
    <n v="0"/>
    <n v="42"/>
    <n v="16"/>
    <n v="233"/>
    <n v="1149"/>
    <n v="1921"/>
  </r>
  <r>
    <n v="1503960366"/>
    <d v="2016-04-19T00:00:00"/>
    <n v="15506"/>
    <n v="9.8800001144409197"/>
    <n v="9.8800001144409197"/>
    <n v="0"/>
    <x v="7"/>
    <n v="1.3200000524520901"/>
    <n v="5.0300002098083496"/>
    <n v="0"/>
    <n v="50"/>
    <n v="31"/>
    <n v="264"/>
    <n v="775"/>
    <n v="2035"/>
  </r>
  <r>
    <n v="1503960366"/>
    <d v="2016-04-20T00:00:00"/>
    <n v="10544"/>
    <n v="6.6799998283386204"/>
    <n v="6.6799998283386204"/>
    <n v="0"/>
    <x v="8"/>
    <n v="0.479999989271164"/>
    <n v="4.2399997711181596"/>
    <n v="0"/>
    <n v="28"/>
    <n v="12"/>
    <n v="205"/>
    <n v="818"/>
    <n v="1786"/>
  </r>
  <r>
    <n v="1503960366"/>
    <d v="2016-04-21T00:00:00"/>
    <n v="9819"/>
    <n v="6.3400001525878897"/>
    <n v="6.3400001525878897"/>
    <n v="0"/>
    <x v="9"/>
    <n v="0.34999999403953602"/>
    <n v="4.6500000953674299"/>
    <n v="0"/>
    <n v="19"/>
    <n v="8"/>
    <n v="211"/>
    <n v="838"/>
    <n v="1775"/>
  </r>
  <r>
    <n v="1503960366"/>
    <d v="2016-04-22T00:00:00"/>
    <n v="12764"/>
    <n v="8.1300001144409197"/>
    <n v="8.1300001144409197"/>
    <n v="0"/>
    <x v="10"/>
    <n v="1.12000000476837"/>
    <n v="2.2400000095367401"/>
    <n v="0"/>
    <n v="66"/>
    <n v="27"/>
    <n v="130"/>
    <n v="1217"/>
    <n v="1827"/>
  </r>
  <r>
    <n v="1503960366"/>
    <d v="2016-04-23T00:00:00"/>
    <n v="14371"/>
    <n v="9.0399999618530291"/>
    <n v="9.0399999618530291"/>
    <n v="0"/>
    <x v="11"/>
    <n v="0.87000000476837203"/>
    <n v="5.3600001335143999"/>
    <n v="0"/>
    <n v="41"/>
    <n v="21"/>
    <n v="262"/>
    <n v="732"/>
    <n v="1949"/>
  </r>
  <r>
    <n v="1503960366"/>
    <d v="2016-04-24T00:00:00"/>
    <n v="10039"/>
    <n v="6.4099998474121103"/>
    <n v="6.4099998474121103"/>
    <n v="0"/>
    <x v="12"/>
    <n v="0.20999999344348899"/>
    <n v="3.2799999713897701"/>
    <n v="0"/>
    <n v="39"/>
    <n v="5"/>
    <n v="238"/>
    <n v="709"/>
    <n v="1788"/>
  </r>
  <r>
    <n v="1503960366"/>
    <d v="2016-04-25T00:00:00"/>
    <n v="15355"/>
    <n v="9.8000001907348597"/>
    <n v="9.8000001907348597"/>
    <n v="0"/>
    <x v="13"/>
    <n v="0.56999999284744296"/>
    <n v="3.9400000572204599"/>
    <n v="0"/>
    <n v="73"/>
    <n v="14"/>
    <n v="216"/>
    <n v="814"/>
    <n v="2013"/>
  </r>
  <r>
    <n v="1503960366"/>
    <d v="2016-04-26T00:00:00"/>
    <n v="13755"/>
    <n v="8.7899999618530291"/>
    <n v="8.7899999618530291"/>
    <n v="0"/>
    <x v="14"/>
    <n v="0.92000001668930098"/>
    <n v="5.53999996185303"/>
    <n v="0"/>
    <n v="31"/>
    <n v="23"/>
    <n v="279"/>
    <n v="833"/>
    <n v="1970"/>
  </r>
  <r>
    <n v="1503960366"/>
    <d v="2016-04-27T00:00:00"/>
    <n v="18134"/>
    <n v="12.210000038146999"/>
    <n v="12.210000038146999"/>
    <n v="0"/>
    <x v="15"/>
    <n v="0.40999999642372098"/>
    <n v="5.4099998474121103"/>
    <n v="0"/>
    <n v="78"/>
    <n v="11"/>
    <n v="243"/>
    <n v="1108"/>
    <n v="2159"/>
  </r>
  <r>
    <n v="1503960366"/>
    <d v="2016-04-28T00:00:00"/>
    <n v="13154"/>
    <n v="8.5299997329711896"/>
    <n v="8.5299997329711896"/>
    <n v="0"/>
    <x v="16"/>
    <n v="1.1599999666214"/>
    <n v="3.78999996185303"/>
    <n v="0"/>
    <n v="48"/>
    <n v="28"/>
    <n v="189"/>
    <n v="782"/>
    <n v="1898"/>
  </r>
  <r>
    <n v="1503960366"/>
    <d v="2016-04-29T00:00:00"/>
    <n v="11181"/>
    <n v="7.1500000953674299"/>
    <n v="7.1500000953674299"/>
    <n v="0"/>
    <x v="17"/>
    <n v="0.5"/>
    <n v="5.5799999237060502"/>
    <n v="0"/>
    <n v="16"/>
    <n v="12"/>
    <n v="243"/>
    <n v="815"/>
    <n v="1837"/>
  </r>
  <r>
    <n v="1503960366"/>
    <d v="2016-04-30T00:00:00"/>
    <n v="14673"/>
    <n v="9.25"/>
    <n v="9.25"/>
    <n v="0"/>
    <x v="18"/>
    <n v="1.41999995708466"/>
    <n v="4.2699999809265101"/>
    <n v="0"/>
    <n v="52"/>
    <n v="34"/>
    <n v="217"/>
    <n v="712"/>
    <n v="1947"/>
  </r>
  <r>
    <n v="1503960366"/>
    <d v="2016-05-01T00:00:00"/>
    <n v="10602"/>
    <n v="6.8099999427795401"/>
    <n v="6.8099999427795401"/>
    <n v="0"/>
    <x v="19"/>
    <n v="1.6000000238418599"/>
    <n v="2.9200000762939502"/>
    <n v="0"/>
    <n v="33"/>
    <n v="35"/>
    <n v="246"/>
    <n v="730"/>
    <n v="1820"/>
  </r>
  <r>
    <n v="1503960366"/>
    <d v="2016-05-02T00:00:00"/>
    <n v="14727"/>
    <n v="9.7100000381469709"/>
    <n v="9.7100000381469709"/>
    <n v="0"/>
    <x v="20"/>
    <n v="0.56999999284744296"/>
    <n v="5.9200000762939498"/>
    <n v="0"/>
    <n v="41"/>
    <n v="15"/>
    <n v="277"/>
    <n v="798"/>
    <n v="2004"/>
  </r>
  <r>
    <n v="1503960366"/>
    <d v="2016-05-03T00:00:00"/>
    <n v="15103"/>
    <n v="9.6599998474121094"/>
    <n v="9.6599998474121094"/>
    <n v="0"/>
    <x v="21"/>
    <n v="1.04999995231628"/>
    <n v="4.8800001144409197"/>
    <n v="0"/>
    <n v="50"/>
    <n v="24"/>
    <n v="254"/>
    <n v="816"/>
    <n v="1990"/>
  </r>
  <r>
    <n v="1503960366"/>
    <d v="2016-05-04T00:00:00"/>
    <n v="11100"/>
    <n v="7.1500000953674299"/>
    <n v="7.1500000953674299"/>
    <n v="0"/>
    <x v="22"/>
    <n v="0.87000000476837203"/>
    <n v="3.8199999332428001"/>
    <n v="0"/>
    <n v="36"/>
    <n v="22"/>
    <n v="203"/>
    <n v="1179"/>
    <n v="1819"/>
  </r>
  <r>
    <n v="1503960366"/>
    <d v="2016-05-05T00:00:00"/>
    <n v="14070"/>
    <n v="8.8999996185302699"/>
    <n v="8.8999996185302699"/>
    <n v="0"/>
    <x v="12"/>
    <n v="1.08000004291534"/>
    <n v="4.8800001144409197"/>
    <n v="0"/>
    <n v="45"/>
    <n v="24"/>
    <n v="250"/>
    <n v="857"/>
    <n v="1959"/>
  </r>
  <r>
    <n v="1503960366"/>
    <d v="2016-05-06T00:00:00"/>
    <n v="12159"/>
    <n v="8.0299997329711896"/>
    <n v="8.0299997329711896"/>
    <n v="0"/>
    <x v="23"/>
    <n v="0.25"/>
    <n v="5.8099999427795401"/>
    <n v="0"/>
    <n v="24"/>
    <n v="6"/>
    <n v="289"/>
    <n v="754"/>
    <n v="1896"/>
  </r>
  <r>
    <n v="1503960366"/>
    <d v="2016-05-07T00:00:00"/>
    <n v="11992"/>
    <n v="7.71000003814697"/>
    <n v="7.71000003814697"/>
    <n v="0"/>
    <x v="22"/>
    <n v="2.1199998855590798"/>
    <n v="3.1300001144409202"/>
    <n v="0"/>
    <n v="37"/>
    <n v="46"/>
    <n v="175"/>
    <n v="833"/>
    <n v="1821"/>
  </r>
  <r>
    <n v="1503960366"/>
    <d v="2016-05-08T00:00:00"/>
    <n v="10060"/>
    <n v="6.5799999237060502"/>
    <n v="6.5799999237060502"/>
    <n v="0"/>
    <x v="7"/>
    <n v="0.31999999284744302"/>
    <n v="2.7300000190734899"/>
    <n v="0"/>
    <n v="44"/>
    <n v="8"/>
    <n v="203"/>
    <n v="574"/>
    <n v="1740"/>
  </r>
  <r>
    <n v="1503960366"/>
    <d v="2016-05-09T00:00:00"/>
    <n v="12022"/>
    <n v="7.7199997901916504"/>
    <n v="7.7199997901916504"/>
    <n v="0"/>
    <x v="24"/>
    <n v="0.52999997138977095"/>
    <n v="3.7400000095367401"/>
    <n v="0"/>
    <n v="46"/>
    <n v="11"/>
    <n v="206"/>
    <n v="835"/>
    <n v="1819"/>
  </r>
  <r>
    <n v="1503960366"/>
    <d v="2016-05-10T00:00:00"/>
    <n v="12207"/>
    <n v="7.7699999809265101"/>
    <n v="7.7699999809265101"/>
    <n v="0"/>
    <x v="25"/>
    <n v="1.1599999666214"/>
    <n v="3.2599999904632599"/>
    <n v="0"/>
    <n v="46"/>
    <n v="31"/>
    <n v="214"/>
    <n v="746"/>
    <n v="1859"/>
  </r>
  <r>
    <n v="1503960366"/>
    <d v="2016-05-11T00:00:00"/>
    <n v="12770"/>
    <n v="8.1300001144409197"/>
    <n v="8.1300001144409197"/>
    <n v="0"/>
    <x v="26"/>
    <n v="1.0099999904632599"/>
    <n v="4.5500001907348597"/>
    <n v="0"/>
    <n v="36"/>
    <n v="23"/>
    <n v="251"/>
    <n v="669"/>
    <n v="1783"/>
  </r>
  <r>
    <n v="1503960366"/>
    <d v="2016-05-12T00:00:00"/>
    <n v="0"/>
    <n v="0"/>
    <n v="0"/>
    <n v="0"/>
    <x v="27"/>
    <n v="0"/>
    <n v="0"/>
    <n v="0"/>
    <n v="0"/>
    <n v="0"/>
    <n v="0"/>
    <n v="144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647BA7-4360-45BF-862E-6FE40D405FCF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2:I3" firstHeaderRow="0" firstDataRow="1" firstDataCol="0"/>
  <pivotFields count="15">
    <pivotField showAll="0"/>
    <pivotField numFmtId="22" showAll="0"/>
    <pivotField showAll="0"/>
    <pivotField numFmtId="164" showAll="0"/>
    <pivotField numFmtId="164" showAll="0"/>
    <pivotField showAll="0"/>
    <pivotField dataField="1" numFmtId="164" showAll="0">
      <items count="29">
        <item x="27"/>
        <item x="17"/>
        <item x="9"/>
        <item x="1"/>
        <item x="0"/>
        <item x="8"/>
        <item x="23"/>
        <item x="3"/>
        <item x="19"/>
        <item x="14"/>
        <item x="2"/>
        <item x="22"/>
        <item x="26"/>
        <item x="4"/>
        <item x="11"/>
        <item x="12"/>
        <item x="5"/>
        <item x="20"/>
        <item x="6"/>
        <item x="25"/>
        <item x="24"/>
        <item x="7"/>
        <item x="16"/>
        <item x="18"/>
        <item x="21"/>
        <item x="10"/>
        <item x="13"/>
        <item x="15"/>
        <item t="default"/>
      </items>
    </pivotField>
    <pivotField dataField="1" numFmtId="164" showAll="0"/>
    <pivotField dataField="1" numFmtId="164" showAll="0"/>
    <pivotField dataField="1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Very_ActiveDistance" fld="6" baseField="0" baseItem="1"/>
    <dataField name="Sedentary_ActiveDistance" fld="9" baseField="0" baseItem="1"/>
    <dataField name="Light_ActiveDistance" fld="8" baseField="0" baseItem="2"/>
    <dataField name="Moderately_ActiveDistance" fld="7" baseField="0" baseItem="3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3F86D732-998F-47BE-8496-6F060511FA7D}" autoFormatId="16" applyNumberFormats="0" applyBorderFormats="0" applyFontFormats="0" applyPatternFormats="0" applyAlignmentFormats="0" applyWidthHeightFormats="0">
  <queryTableRefresh nextId="18" unboundColumnsRight="2">
    <queryTableFields count="17">
      <queryTableField id="1" name="Id" tableColumnId="1"/>
      <queryTableField id="2" name="Activity_Date" tableColumnId="2"/>
      <queryTableField id="3" name="TotalSteps" tableColumnId="3"/>
      <queryTableField id="4" name="TotalDistance" tableColumnId="4"/>
      <queryTableField id="5" name="TrackerDistance" tableColumnId="5"/>
      <queryTableField id="6" name="LoggedActivitiesDistance" tableColumnId="6"/>
      <queryTableField id="7" name="VeryActiveDistance" tableColumnId="7"/>
      <queryTableField id="8" name="ModeratelyActiveDistance" tableColumnId="8"/>
      <queryTableField id="9" name="LightActiveDistance" tableColumnId="9"/>
      <queryTableField id="10" name="SedentaryActiveDistance" tableColumnId="10"/>
      <queryTableField id="11" name="VeryActiveMinutes" tableColumnId="11"/>
      <queryTableField id="12" name="FairlyActiveMinutes" tableColumnId="12"/>
      <queryTableField id="13" name="LightlyActiveMinutes" tableColumnId="13"/>
      <queryTableField id="14" name="SedentaryMinutes" tableColumnId="14"/>
      <queryTableField id="15" name="Calories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DF1F31-B20F-400A-9A91-D0E780509F9C}" name="Daily" displayName="Daily" ref="A1:Q32" tableType="queryTable" totalsRowShown="0">
  <autoFilter ref="A1:Q32" xr:uid="{4F9EDB57-8149-4BDC-8349-236CD35AF997}"/>
  <tableColumns count="17">
    <tableColumn id="1" xr3:uid="{D2BC7753-B130-4F91-9FFE-DECCB9BA96EA}" uniqueName="1" name="Id" queryTableFieldId="1"/>
    <tableColumn id="2" xr3:uid="{0453E87D-9A54-4C04-9BA3-29F7083D5440}" uniqueName="2" name="Activity_Date" queryTableFieldId="2" dataDxfId="7"/>
    <tableColumn id="3" xr3:uid="{A5A620B0-EE86-4CFC-89E4-6B8544809172}" uniqueName="3" name="TotalSteps" queryTableFieldId="3"/>
    <tableColumn id="4" xr3:uid="{1E856685-CDA7-4EDD-BF07-8FFEB17BC575}" uniqueName="4" name="TotalDistance" queryTableFieldId="4" dataDxfId="6"/>
    <tableColumn id="5" xr3:uid="{0B2F3B84-7AC0-4312-9977-DE7E6B59141C}" uniqueName="5" name="TrackerDistance" queryTableFieldId="5" dataDxfId="5"/>
    <tableColumn id="6" xr3:uid="{37F6E102-51B5-4F8C-8174-33C2F9A46BCC}" uniqueName="6" name="LoggedActivitiesDistance" queryTableFieldId="6"/>
    <tableColumn id="7" xr3:uid="{981D2F39-6943-4EBD-882F-22524A6D176F}" uniqueName="7" name="VeryActiveDistance" queryTableFieldId="7" dataDxfId="4"/>
    <tableColumn id="8" xr3:uid="{94BB552A-A300-4A8F-9503-F1478396FD8B}" uniqueName="8" name="ModeratelyActiveDistance" queryTableFieldId="8" dataDxfId="3"/>
    <tableColumn id="9" xr3:uid="{F5D8AF33-B9AB-457D-9C70-510BC19B42D4}" uniqueName="9" name="LightActiveDistance" queryTableFieldId="9" dataDxfId="2"/>
    <tableColumn id="10" xr3:uid="{83D7EA77-DC10-4527-8001-4BC245D8D5C6}" uniqueName="10" name="SedentaryActiveDistance" queryTableFieldId="10"/>
    <tableColumn id="11" xr3:uid="{EC718CAB-E801-4577-AE07-6ADB4A214810}" uniqueName="11" name="VeryActiveMinutes" queryTableFieldId="11"/>
    <tableColumn id="12" xr3:uid="{B364B90E-FEB8-4320-B534-9A225764557C}" uniqueName="12" name="FairlyActiveMinutes" queryTableFieldId="12"/>
    <tableColumn id="13" xr3:uid="{F99E0BFE-9201-4CDD-9D93-62480F233A07}" uniqueName="13" name="LightlyActiveMinutes" queryTableFieldId="13"/>
    <tableColumn id="14" xr3:uid="{92064208-E0E4-4F18-998E-486BC772B795}" uniqueName="14" name="SedentaryMinutes" queryTableFieldId="14"/>
    <tableColumn id="15" xr3:uid="{6DA9C4A5-D24E-40C5-AB6B-88D93FEAE044}" uniqueName="15" name="Calories" queryTableFieldId="15"/>
    <tableColumn id="16" xr3:uid="{148A2767-72C4-4486-8203-532E4CE5848D}" uniqueName="16" name="weekno" queryTableFieldId="16" dataDxfId="1">
      <calculatedColumnFormula>WEEKDAY(Daily[[#This Row],[Activity_Date]])</calculatedColumnFormula>
    </tableColumn>
    <tableColumn id="17" xr3:uid="{7A055ADE-14BB-4C09-8F14-9993EB8D92CF}" uniqueName="17" name="Days" queryTableFieldId="17" dataDxfId="0">
      <calculatedColumnFormula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968E-733C-458F-82B5-12C132EF0891}">
  <dimension ref="A1:Q32"/>
  <sheetViews>
    <sheetView workbookViewId="0">
      <selection activeCell="O1" sqref="O1:O32"/>
    </sheetView>
  </sheetViews>
  <sheetFormatPr defaultRowHeight="15" x14ac:dyDescent="0.25"/>
  <cols>
    <col min="1" max="1" width="11" bestFit="1" customWidth="1"/>
    <col min="2" max="2" width="15.5703125" bestFit="1" customWidth="1"/>
    <col min="3" max="3" width="12.5703125" bestFit="1" customWidth="1"/>
    <col min="4" max="4" width="15.42578125" bestFit="1" customWidth="1"/>
    <col min="5" max="5" width="17.42578125" bestFit="1" customWidth="1"/>
    <col min="6" max="6" width="25.85546875" bestFit="1" customWidth="1"/>
    <col min="7" max="7" width="20.85546875" bestFit="1" customWidth="1"/>
    <col min="8" max="8" width="27.28515625" bestFit="1" customWidth="1"/>
    <col min="9" max="9" width="21" bestFit="1" customWidth="1"/>
    <col min="10" max="10" width="25.85546875" bestFit="1" customWidth="1"/>
    <col min="11" max="11" width="20.7109375" bestFit="1" customWidth="1"/>
    <col min="12" max="12" width="21.42578125" bestFit="1" customWidth="1"/>
    <col min="13" max="13" width="22.42578125" bestFit="1" customWidth="1"/>
    <col min="14" max="14" width="20" bestFit="1" customWidth="1"/>
    <col min="15" max="15" width="10.42578125" bestFit="1" customWidth="1"/>
  </cols>
  <sheetData>
    <row r="1" spans="1:17" x14ac:dyDescent="0.25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  <c r="J1" t="s">
        <v>5</v>
      </c>
      <c r="K1" t="s">
        <v>4</v>
      </c>
      <c r="L1" t="s">
        <v>3</v>
      </c>
      <c r="M1" t="s">
        <v>2</v>
      </c>
      <c r="N1" t="s">
        <v>1</v>
      </c>
      <c r="O1" t="s">
        <v>0</v>
      </c>
      <c r="P1" t="s">
        <v>32</v>
      </c>
      <c r="Q1" t="s">
        <v>33</v>
      </c>
    </row>
    <row r="2" spans="1:17" x14ac:dyDescent="0.25">
      <c r="A2">
        <v>1503960366</v>
      </c>
      <c r="B2" s="7">
        <v>42472</v>
      </c>
      <c r="C2">
        <v>13162</v>
      </c>
      <c r="D2" s="1">
        <v>8.5</v>
      </c>
      <c r="E2" s="1">
        <v>8.5</v>
      </c>
      <c r="F2">
        <v>0</v>
      </c>
      <c r="G2" s="1">
        <v>1.87999999523163</v>
      </c>
      <c r="H2" s="1">
        <v>0.55000001192092896</v>
      </c>
      <c r="I2" s="1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  <c r="P2">
        <f>WEEKDAY(Daily[[#This Row],[Activity_Date]])</f>
        <v>3</v>
      </c>
      <c r="Q2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Wednesday</v>
      </c>
    </row>
    <row r="3" spans="1:17" x14ac:dyDescent="0.25">
      <c r="A3">
        <v>1503960366</v>
      </c>
      <c r="B3" s="7">
        <v>42473</v>
      </c>
      <c r="C3">
        <v>10735</v>
      </c>
      <c r="D3" s="1">
        <v>6.9699997901916504</v>
      </c>
      <c r="E3" s="1">
        <v>6.9699997901916504</v>
      </c>
      <c r="F3">
        <v>0</v>
      </c>
      <c r="G3" s="1">
        <v>1.5700000524520901</v>
      </c>
      <c r="H3" s="1">
        <v>0.68999999761581399</v>
      </c>
      <c r="I3" s="1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  <c r="P3">
        <f>WEEKDAY(Daily[[#This Row],[Activity_Date]])</f>
        <v>4</v>
      </c>
      <c r="Q3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Thursday</v>
      </c>
    </row>
    <row r="4" spans="1:17" x14ac:dyDescent="0.25">
      <c r="A4">
        <v>1503960366</v>
      </c>
      <c r="B4" s="7">
        <v>42474</v>
      </c>
      <c r="C4">
        <v>10460</v>
      </c>
      <c r="D4" s="1">
        <v>6.7399997711181596</v>
      </c>
      <c r="E4" s="1">
        <v>6.7399997711181596</v>
      </c>
      <c r="F4">
        <v>0</v>
      </c>
      <c r="G4" s="1">
        <v>2.4400000572204599</v>
      </c>
      <c r="H4" s="1">
        <v>0.40000000596046398</v>
      </c>
      <c r="I4" s="1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  <c r="P4">
        <f>WEEKDAY(Daily[[#This Row],[Activity_Date]])</f>
        <v>5</v>
      </c>
      <c r="Q4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Friday</v>
      </c>
    </row>
    <row r="5" spans="1:17" x14ac:dyDescent="0.25">
      <c r="A5">
        <v>1503960366</v>
      </c>
      <c r="B5" s="7">
        <v>42475</v>
      </c>
      <c r="C5">
        <v>9762</v>
      </c>
      <c r="D5" s="1">
        <v>6.2800002098083496</v>
      </c>
      <c r="E5" s="1">
        <v>6.2800002098083496</v>
      </c>
      <c r="F5">
        <v>0</v>
      </c>
      <c r="G5" s="1">
        <v>2.1400001049041699</v>
      </c>
      <c r="H5" s="1">
        <v>1.2599999904632599</v>
      </c>
      <c r="I5" s="1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  <c r="P5">
        <f>WEEKDAY(Daily[[#This Row],[Activity_Date]])</f>
        <v>6</v>
      </c>
      <c r="Q5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Saturday</v>
      </c>
    </row>
    <row r="6" spans="1:17" x14ac:dyDescent="0.25">
      <c r="A6">
        <v>1503960366</v>
      </c>
      <c r="B6" s="7">
        <v>42476</v>
      </c>
      <c r="C6">
        <v>12669</v>
      </c>
      <c r="D6" s="1">
        <v>8.1599998474121094</v>
      </c>
      <c r="E6" s="1">
        <v>8.1599998474121094</v>
      </c>
      <c r="F6">
        <v>0</v>
      </c>
      <c r="G6" s="1">
        <v>2.71000003814697</v>
      </c>
      <c r="H6" s="1">
        <v>0.40999999642372098</v>
      </c>
      <c r="I6" s="1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  <c r="P6">
        <f>WEEKDAY(Daily[[#This Row],[Activity_Date]])</f>
        <v>7</v>
      </c>
      <c r="Q6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Sunday</v>
      </c>
    </row>
    <row r="7" spans="1:17" x14ac:dyDescent="0.25">
      <c r="A7">
        <v>1503960366</v>
      </c>
      <c r="B7" s="7">
        <v>42477</v>
      </c>
      <c r="C7">
        <v>9705</v>
      </c>
      <c r="D7" s="1">
        <v>6.4800000190734899</v>
      </c>
      <c r="E7" s="1">
        <v>6.4800000190734899</v>
      </c>
      <c r="F7">
        <v>0</v>
      </c>
      <c r="G7" s="1">
        <v>3.1900000572204599</v>
      </c>
      <c r="H7" s="1">
        <v>0.77999997138977095</v>
      </c>
      <c r="I7" s="1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  <c r="P7">
        <f>WEEKDAY(Daily[[#This Row],[Activity_Date]])</f>
        <v>1</v>
      </c>
      <c r="Q7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Monday</v>
      </c>
    </row>
    <row r="8" spans="1:17" x14ac:dyDescent="0.25">
      <c r="A8">
        <v>1503960366</v>
      </c>
      <c r="B8" s="7">
        <v>42478</v>
      </c>
      <c r="C8">
        <v>13019</v>
      </c>
      <c r="D8" s="1">
        <v>8.5900001525878906</v>
      </c>
      <c r="E8" s="1">
        <v>8.5900001525878906</v>
      </c>
      <c r="F8">
        <v>0</v>
      </c>
      <c r="G8" s="1">
        <v>3.25</v>
      </c>
      <c r="H8" s="1">
        <v>0.63999998569488503</v>
      </c>
      <c r="I8" s="1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  <c r="P8">
        <f>WEEKDAY(Daily[[#This Row],[Activity_Date]])</f>
        <v>2</v>
      </c>
      <c r="Q8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Tuesday</v>
      </c>
    </row>
    <row r="9" spans="1:17" x14ac:dyDescent="0.25">
      <c r="A9">
        <v>1503960366</v>
      </c>
      <c r="B9" s="7">
        <v>42479</v>
      </c>
      <c r="C9">
        <v>15506</v>
      </c>
      <c r="D9" s="1">
        <v>9.8800001144409197</v>
      </c>
      <c r="E9" s="1">
        <v>9.8800001144409197</v>
      </c>
      <c r="F9">
        <v>0</v>
      </c>
      <c r="G9" s="1">
        <v>3.5299999713897701</v>
      </c>
      <c r="H9" s="1">
        <v>1.3200000524520901</v>
      </c>
      <c r="I9" s="1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  <c r="P9">
        <f>WEEKDAY(Daily[[#This Row],[Activity_Date]])</f>
        <v>3</v>
      </c>
      <c r="Q9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Wednesday</v>
      </c>
    </row>
    <row r="10" spans="1:17" x14ac:dyDescent="0.25">
      <c r="A10">
        <v>1503960366</v>
      </c>
      <c r="B10" s="7">
        <v>42480</v>
      </c>
      <c r="C10">
        <v>10544</v>
      </c>
      <c r="D10" s="1">
        <v>6.6799998283386204</v>
      </c>
      <c r="E10" s="1">
        <v>6.6799998283386204</v>
      </c>
      <c r="F10">
        <v>0</v>
      </c>
      <c r="G10" s="1">
        <v>1.96000003814697</v>
      </c>
      <c r="H10" s="1">
        <v>0.479999989271164</v>
      </c>
      <c r="I10" s="1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  <c r="P10">
        <f>WEEKDAY(Daily[[#This Row],[Activity_Date]])</f>
        <v>4</v>
      </c>
      <c r="Q10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Thursday</v>
      </c>
    </row>
    <row r="11" spans="1:17" x14ac:dyDescent="0.25">
      <c r="A11">
        <v>1503960366</v>
      </c>
      <c r="B11" s="7">
        <v>42481</v>
      </c>
      <c r="C11">
        <v>9819</v>
      </c>
      <c r="D11" s="1">
        <v>6.3400001525878897</v>
      </c>
      <c r="E11" s="1">
        <v>6.3400001525878897</v>
      </c>
      <c r="F11">
        <v>0</v>
      </c>
      <c r="G11" s="1">
        <v>1.3400000333786</v>
      </c>
      <c r="H11" s="1">
        <v>0.34999999403953602</v>
      </c>
      <c r="I11" s="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  <c r="P11">
        <f>WEEKDAY(Daily[[#This Row],[Activity_Date]])</f>
        <v>5</v>
      </c>
      <c r="Q11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Friday</v>
      </c>
    </row>
    <row r="12" spans="1:17" x14ac:dyDescent="0.25">
      <c r="A12">
        <v>1503960366</v>
      </c>
      <c r="B12" s="7">
        <v>42482</v>
      </c>
      <c r="C12">
        <v>12764</v>
      </c>
      <c r="D12" s="1">
        <v>8.1300001144409197</v>
      </c>
      <c r="E12" s="1">
        <v>8.1300001144409197</v>
      </c>
      <c r="F12">
        <v>0</v>
      </c>
      <c r="G12" s="1">
        <v>4.7600002288818404</v>
      </c>
      <c r="H12" s="1">
        <v>1.12000000476837</v>
      </c>
      <c r="I12" s="1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  <c r="P12">
        <f>WEEKDAY(Daily[[#This Row],[Activity_Date]])</f>
        <v>6</v>
      </c>
      <c r="Q12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Saturday</v>
      </c>
    </row>
    <row r="13" spans="1:17" x14ac:dyDescent="0.25">
      <c r="A13">
        <v>1503960366</v>
      </c>
      <c r="B13" s="7">
        <v>42483</v>
      </c>
      <c r="C13">
        <v>14371</v>
      </c>
      <c r="D13" s="1">
        <v>9.0399999618530291</v>
      </c>
      <c r="E13" s="1">
        <v>9.0399999618530291</v>
      </c>
      <c r="F13">
        <v>0</v>
      </c>
      <c r="G13" s="1">
        <v>2.8099999427795401</v>
      </c>
      <c r="H13" s="1">
        <v>0.87000000476837203</v>
      </c>
      <c r="I13" s="1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  <c r="P13">
        <f>WEEKDAY(Daily[[#This Row],[Activity_Date]])</f>
        <v>7</v>
      </c>
      <c r="Q13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Sunday</v>
      </c>
    </row>
    <row r="14" spans="1:17" x14ac:dyDescent="0.25">
      <c r="A14">
        <v>1503960366</v>
      </c>
      <c r="B14" s="7">
        <v>42484</v>
      </c>
      <c r="C14">
        <v>10039</v>
      </c>
      <c r="D14" s="1">
        <v>6.4099998474121103</v>
      </c>
      <c r="E14" s="1">
        <v>6.4099998474121103</v>
      </c>
      <c r="F14">
        <v>0</v>
      </c>
      <c r="G14" s="1">
        <v>2.9200000762939502</v>
      </c>
      <c r="H14" s="1">
        <v>0.20999999344348899</v>
      </c>
      <c r="I14" s="1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  <c r="P14">
        <f>WEEKDAY(Daily[[#This Row],[Activity_Date]])</f>
        <v>1</v>
      </c>
      <c r="Q14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Monday</v>
      </c>
    </row>
    <row r="15" spans="1:17" x14ac:dyDescent="0.25">
      <c r="A15">
        <v>1503960366</v>
      </c>
      <c r="B15" s="7">
        <v>42485</v>
      </c>
      <c r="C15">
        <v>15355</v>
      </c>
      <c r="D15" s="1">
        <v>9.8000001907348597</v>
      </c>
      <c r="E15" s="1">
        <v>9.8000001907348597</v>
      </c>
      <c r="F15">
        <v>0</v>
      </c>
      <c r="G15" s="1">
        <v>5.28999996185303</v>
      </c>
      <c r="H15" s="1">
        <v>0.56999999284744296</v>
      </c>
      <c r="I15" s="1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  <c r="P15">
        <f>WEEKDAY(Daily[[#This Row],[Activity_Date]])</f>
        <v>2</v>
      </c>
      <c r="Q15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Tuesday</v>
      </c>
    </row>
    <row r="16" spans="1:17" x14ac:dyDescent="0.25">
      <c r="A16">
        <v>1503960366</v>
      </c>
      <c r="B16" s="7">
        <v>42486</v>
      </c>
      <c r="C16">
        <v>13755</v>
      </c>
      <c r="D16" s="1">
        <v>8.7899999618530291</v>
      </c>
      <c r="E16" s="1">
        <v>8.7899999618530291</v>
      </c>
      <c r="F16">
        <v>0</v>
      </c>
      <c r="G16" s="1">
        <v>2.3299999237060498</v>
      </c>
      <c r="H16" s="1">
        <v>0.92000001668930098</v>
      </c>
      <c r="I16" s="1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  <c r="P16">
        <f>WEEKDAY(Daily[[#This Row],[Activity_Date]])</f>
        <v>3</v>
      </c>
      <c r="Q16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Wednesday</v>
      </c>
    </row>
    <row r="17" spans="1:17" x14ac:dyDescent="0.25">
      <c r="A17">
        <v>1503960366</v>
      </c>
      <c r="B17" s="7">
        <v>42487</v>
      </c>
      <c r="C17">
        <v>18134</v>
      </c>
      <c r="D17" s="1">
        <v>12.210000038146999</v>
      </c>
      <c r="E17" s="1">
        <v>12.210000038146999</v>
      </c>
      <c r="F17">
        <v>0</v>
      </c>
      <c r="G17" s="1">
        <v>6.4000000953674299</v>
      </c>
      <c r="H17" s="1">
        <v>0.40999999642372098</v>
      </c>
      <c r="I17" s="1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  <c r="P17">
        <f>WEEKDAY(Daily[[#This Row],[Activity_Date]])</f>
        <v>4</v>
      </c>
      <c r="Q17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Thursday</v>
      </c>
    </row>
    <row r="18" spans="1:17" x14ac:dyDescent="0.25">
      <c r="A18">
        <v>1503960366</v>
      </c>
      <c r="B18" s="7">
        <v>42488</v>
      </c>
      <c r="C18">
        <v>13154</v>
      </c>
      <c r="D18" s="1">
        <v>8.5299997329711896</v>
      </c>
      <c r="E18" s="1">
        <v>8.5299997329711896</v>
      </c>
      <c r="F18">
        <v>0</v>
      </c>
      <c r="G18" s="1">
        <v>3.53999996185303</v>
      </c>
      <c r="H18" s="1">
        <v>1.1599999666214</v>
      </c>
      <c r="I18" s="1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  <c r="P18">
        <f>WEEKDAY(Daily[[#This Row],[Activity_Date]])</f>
        <v>5</v>
      </c>
      <c r="Q18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Friday</v>
      </c>
    </row>
    <row r="19" spans="1:17" x14ac:dyDescent="0.25">
      <c r="A19">
        <v>1503960366</v>
      </c>
      <c r="B19" s="7">
        <v>42489</v>
      </c>
      <c r="C19">
        <v>11181</v>
      </c>
      <c r="D19" s="1">
        <v>7.1500000953674299</v>
      </c>
      <c r="E19" s="1">
        <v>7.1500000953674299</v>
      </c>
      <c r="F19">
        <v>0</v>
      </c>
      <c r="G19" s="1">
        <v>1.0599999427795399</v>
      </c>
      <c r="H19" s="1">
        <v>0.5</v>
      </c>
      <c r="I19" s="1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  <c r="P19">
        <f>WEEKDAY(Daily[[#This Row],[Activity_Date]])</f>
        <v>6</v>
      </c>
      <c r="Q19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Saturday</v>
      </c>
    </row>
    <row r="20" spans="1:17" x14ac:dyDescent="0.25">
      <c r="A20">
        <v>1503960366</v>
      </c>
      <c r="B20" s="7">
        <v>42490</v>
      </c>
      <c r="C20">
        <v>14673</v>
      </c>
      <c r="D20" s="1">
        <v>9.25</v>
      </c>
      <c r="E20" s="1">
        <v>9.25</v>
      </c>
      <c r="F20">
        <v>0</v>
      </c>
      <c r="G20" s="1">
        <v>3.5599999427795401</v>
      </c>
      <c r="H20" s="1">
        <v>1.41999995708466</v>
      </c>
      <c r="I20" s="1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  <c r="P20">
        <f>WEEKDAY(Daily[[#This Row],[Activity_Date]])</f>
        <v>7</v>
      </c>
      <c r="Q20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Sunday</v>
      </c>
    </row>
    <row r="21" spans="1:17" x14ac:dyDescent="0.25">
      <c r="A21">
        <v>1503960366</v>
      </c>
      <c r="B21" s="7">
        <v>42491</v>
      </c>
      <c r="C21">
        <v>10602</v>
      </c>
      <c r="D21" s="1">
        <v>6.8099999427795401</v>
      </c>
      <c r="E21" s="1">
        <v>6.8099999427795401</v>
      </c>
      <c r="F21">
        <v>0</v>
      </c>
      <c r="G21" s="1">
        <v>2.28999996185303</v>
      </c>
      <c r="H21" s="1">
        <v>1.6000000238418599</v>
      </c>
      <c r="I21" s="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  <c r="P21">
        <f>WEEKDAY(Daily[[#This Row],[Activity_Date]])</f>
        <v>1</v>
      </c>
      <c r="Q21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Monday</v>
      </c>
    </row>
    <row r="22" spans="1:17" x14ac:dyDescent="0.25">
      <c r="A22">
        <v>1503960366</v>
      </c>
      <c r="B22" s="7">
        <v>42492</v>
      </c>
      <c r="C22">
        <v>14727</v>
      </c>
      <c r="D22" s="1">
        <v>9.7100000381469709</v>
      </c>
      <c r="E22" s="1">
        <v>9.7100000381469709</v>
      </c>
      <c r="F22">
        <v>0</v>
      </c>
      <c r="G22" s="1">
        <v>3.21000003814697</v>
      </c>
      <c r="H22" s="1">
        <v>0.56999999284744296</v>
      </c>
      <c r="I22" s="1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  <c r="P22">
        <f>WEEKDAY(Daily[[#This Row],[Activity_Date]])</f>
        <v>2</v>
      </c>
      <c r="Q22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Tuesday</v>
      </c>
    </row>
    <row r="23" spans="1:17" x14ac:dyDescent="0.25">
      <c r="A23">
        <v>1503960366</v>
      </c>
      <c r="B23" s="7">
        <v>42493</v>
      </c>
      <c r="C23">
        <v>15103</v>
      </c>
      <c r="D23" s="1">
        <v>9.6599998474121094</v>
      </c>
      <c r="E23" s="1">
        <v>9.6599998474121094</v>
      </c>
      <c r="F23">
        <v>0</v>
      </c>
      <c r="G23" s="1">
        <v>3.7300000190734899</v>
      </c>
      <c r="H23" s="1">
        <v>1.04999995231628</v>
      </c>
      <c r="I23" s="1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  <c r="P23">
        <f>WEEKDAY(Daily[[#This Row],[Activity_Date]])</f>
        <v>3</v>
      </c>
      <c r="Q23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Wednesday</v>
      </c>
    </row>
    <row r="24" spans="1:17" x14ac:dyDescent="0.25">
      <c r="A24">
        <v>1503960366</v>
      </c>
      <c r="B24" s="7">
        <v>42494</v>
      </c>
      <c r="C24">
        <v>11100</v>
      </c>
      <c r="D24" s="1">
        <v>7.1500000953674299</v>
      </c>
      <c r="E24" s="1">
        <v>7.1500000953674299</v>
      </c>
      <c r="F24">
        <v>0</v>
      </c>
      <c r="G24" s="1">
        <v>2.46000003814697</v>
      </c>
      <c r="H24" s="1">
        <v>0.87000000476837203</v>
      </c>
      <c r="I24" s="1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  <c r="P24">
        <f>WEEKDAY(Daily[[#This Row],[Activity_Date]])</f>
        <v>4</v>
      </c>
      <c r="Q24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Thursday</v>
      </c>
    </row>
    <row r="25" spans="1:17" x14ac:dyDescent="0.25">
      <c r="A25">
        <v>1503960366</v>
      </c>
      <c r="B25" s="7">
        <v>42495</v>
      </c>
      <c r="C25">
        <v>14070</v>
      </c>
      <c r="D25" s="1">
        <v>8.8999996185302699</v>
      </c>
      <c r="E25" s="1">
        <v>8.8999996185302699</v>
      </c>
      <c r="F25">
        <v>0</v>
      </c>
      <c r="G25" s="1">
        <v>2.9200000762939502</v>
      </c>
      <c r="H25" s="1">
        <v>1.08000004291534</v>
      </c>
      <c r="I25" s="1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  <c r="P25">
        <f>WEEKDAY(Daily[[#This Row],[Activity_Date]])</f>
        <v>5</v>
      </c>
      <c r="Q25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Friday</v>
      </c>
    </row>
    <row r="26" spans="1:17" x14ac:dyDescent="0.25">
      <c r="A26">
        <v>1503960366</v>
      </c>
      <c r="B26" s="7">
        <v>42496</v>
      </c>
      <c r="C26">
        <v>12159</v>
      </c>
      <c r="D26" s="1">
        <v>8.0299997329711896</v>
      </c>
      <c r="E26" s="1">
        <v>8.0299997329711896</v>
      </c>
      <c r="F26">
        <v>0</v>
      </c>
      <c r="G26" s="1">
        <v>1.9700000286102299</v>
      </c>
      <c r="H26" s="1">
        <v>0.25</v>
      </c>
      <c r="I26" s="1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  <c r="P26">
        <f>WEEKDAY(Daily[[#This Row],[Activity_Date]])</f>
        <v>6</v>
      </c>
      <c r="Q26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Saturday</v>
      </c>
    </row>
    <row r="27" spans="1:17" x14ac:dyDescent="0.25">
      <c r="A27">
        <v>1503960366</v>
      </c>
      <c r="B27" s="7">
        <v>42497</v>
      </c>
      <c r="C27">
        <v>11992</v>
      </c>
      <c r="D27" s="1">
        <v>7.71000003814697</v>
      </c>
      <c r="E27" s="1">
        <v>7.71000003814697</v>
      </c>
      <c r="F27">
        <v>0</v>
      </c>
      <c r="G27" s="1">
        <v>2.46000003814697</v>
      </c>
      <c r="H27" s="1">
        <v>2.1199998855590798</v>
      </c>
      <c r="I27" s="1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  <c r="P27">
        <f>WEEKDAY(Daily[[#This Row],[Activity_Date]])</f>
        <v>7</v>
      </c>
      <c r="Q27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Sunday</v>
      </c>
    </row>
    <row r="28" spans="1:17" x14ac:dyDescent="0.25">
      <c r="A28">
        <v>1503960366</v>
      </c>
      <c r="B28" s="7">
        <v>42498</v>
      </c>
      <c r="C28">
        <v>10060</v>
      </c>
      <c r="D28" s="1">
        <v>6.5799999237060502</v>
      </c>
      <c r="E28" s="1">
        <v>6.5799999237060502</v>
      </c>
      <c r="F28">
        <v>0</v>
      </c>
      <c r="G28" s="1">
        <v>3.5299999713897701</v>
      </c>
      <c r="H28" s="1">
        <v>0.31999999284744302</v>
      </c>
      <c r="I28" s="1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  <c r="P28">
        <f>WEEKDAY(Daily[[#This Row],[Activity_Date]])</f>
        <v>1</v>
      </c>
      <c r="Q28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Monday</v>
      </c>
    </row>
    <row r="29" spans="1:17" x14ac:dyDescent="0.25">
      <c r="A29">
        <v>1503960366</v>
      </c>
      <c r="B29" s="7">
        <v>42499</v>
      </c>
      <c r="C29">
        <v>12022</v>
      </c>
      <c r="D29" s="1">
        <v>7.7199997901916504</v>
      </c>
      <c r="E29" s="1">
        <v>7.7199997901916504</v>
      </c>
      <c r="F29">
        <v>0</v>
      </c>
      <c r="G29" s="1">
        <v>3.4500000476837198</v>
      </c>
      <c r="H29" s="1">
        <v>0.52999997138977095</v>
      </c>
      <c r="I29" s="1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  <c r="P29">
        <f>WEEKDAY(Daily[[#This Row],[Activity_Date]])</f>
        <v>2</v>
      </c>
      <c r="Q29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Tuesday</v>
      </c>
    </row>
    <row r="30" spans="1:17" x14ac:dyDescent="0.25">
      <c r="A30">
        <v>1503960366</v>
      </c>
      <c r="B30" s="7">
        <v>42500</v>
      </c>
      <c r="C30">
        <v>12207</v>
      </c>
      <c r="D30" s="1">
        <v>7.7699999809265101</v>
      </c>
      <c r="E30" s="1">
        <v>7.7699999809265101</v>
      </c>
      <c r="F30">
        <v>0</v>
      </c>
      <c r="G30" s="1">
        <v>3.3499999046325701</v>
      </c>
      <c r="H30" s="1">
        <v>1.1599999666214</v>
      </c>
      <c r="I30" s="1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  <c r="P30">
        <f>WEEKDAY(Daily[[#This Row],[Activity_Date]])</f>
        <v>3</v>
      </c>
      <c r="Q30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Wednesday</v>
      </c>
    </row>
    <row r="31" spans="1:17" x14ac:dyDescent="0.25">
      <c r="A31">
        <v>1503960366</v>
      </c>
      <c r="B31" s="7">
        <v>42501</v>
      </c>
      <c r="C31">
        <v>12770</v>
      </c>
      <c r="D31" s="1">
        <v>8.1300001144409197</v>
      </c>
      <c r="E31" s="1">
        <v>8.1300001144409197</v>
      </c>
      <c r="F31">
        <v>0</v>
      </c>
      <c r="G31" s="1">
        <v>2.5599999427795401</v>
      </c>
      <c r="H31" s="1">
        <v>1.0099999904632599</v>
      </c>
      <c r="I31" s="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  <c r="P31">
        <f>WEEKDAY(Daily[[#This Row],[Activity_Date]])</f>
        <v>4</v>
      </c>
      <c r="Q31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Thursday</v>
      </c>
    </row>
    <row r="32" spans="1:17" x14ac:dyDescent="0.25">
      <c r="A32">
        <v>1503960366</v>
      </c>
      <c r="B32" s="7">
        <v>42502</v>
      </c>
      <c r="C32">
        <v>0</v>
      </c>
      <c r="D32" s="1">
        <v>0</v>
      </c>
      <c r="E32" s="1">
        <v>0</v>
      </c>
      <c r="F32">
        <v>0</v>
      </c>
      <c r="G32" s="1">
        <v>0</v>
      </c>
      <c r="H32" s="1">
        <v>0</v>
      </c>
      <c r="I32" s="1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  <c r="P32">
        <f>WEEKDAY(Daily[[#This Row],[Activity_Date]])</f>
        <v>5</v>
      </c>
      <c r="Q32" t="str">
        <f>_xlfn.IFS(Daily[[#This Row],[weekno]]=1,"Monday",Daily[[#This Row],[weekno]]=2,"Tuesday",Daily[[#This Row],[weekno]]=3,"Wednesday",Daily[[#This Row],[weekno]]=4,"Thursday",Daily[[#This Row],[weekno]]=5,"Friday",Daily[[#This Row],[weekno]]=6,"Saturday",Daily[[#This Row],[weekno]]=7,"Sunday")</f>
        <v>Friday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F60BF-7CED-4EE3-B2C2-201139878701}">
  <dimension ref="A2:I60"/>
  <sheetViews>
    <sheetView tabSelected="1" topLeftCell="A59" workbookViewId="0">
      <selection activeCell="F71" sqref="F71"/>
    </sheetView>
  </sheetViews>
  <sheetFormatPr defaultRowHeight="15" x14ac:dyDescent="0.25"/>
  <cols>
    <col min="1" max="1" width="21.140625" bestFit="1" customWidth="1"/>
    <col min="2" max="2" width="18.140625" bestFit="1" customWidth="1"/>
    <col min="5" max="5" width="25" bestFit="1" customWidth="1"/>
    <col min="6" max="6" width="19.5703125" bestFit="1" customWidth="1"/>
    <col min="7" max="7" width="24.5703125" bestFit="1" customWidth="1"/>
    <col min="8" max="8" width="19.7109375" bestFit="1" customWidth="1"/>
    <col min="9" max="9" width="26.140625" bestFit="1" customWidth="1"/>
  </cols>
  <sheetData>
    <row r="2" spans="1:9" x14ac:dyDescent="0.25">
      <c r="A2" s="6">
        <v>1</v>
      </c>
      <c r="E2" s="6">
        <v>7</v>
      </c>
      <c r="F2" t="s">
        <v>26</v>
      </c>
      <c r="G2" t="s">
        <v>27</v>
      </c>
      <c r="H2" t="s">
        <v>28</v>
      </c>
      <c r="I2" t="s">
        <v>29</v>
      </c>
    </row>
    <row r="3" spans="1:9" x14ac:dyDescent="0.25">
      <c r="A3" s="10" t="s">
        <v>16</v>
      </c>
      <c r="B3" s="10">
        <f>COUNT(Daily[Activity_Date])</f>
        <v>31</v>
      </c>
      <c r="F3" s="2">
        <v>88.610000491142273</v>
      </c>
      <c r="G3" s="2">
        <v>0</v>
      </c>
      <c r="H3" s="2">
        <v>128.74000048637387</v>
      </c>
      <c r="I3" s="2">
        <v>24.619999751448638</v>
      </c>
    </row>
    <row r="4" spans="1:9" x14ac:dyDescent="0.25">
      <c r="A4" s="10" t="s">
        <v>17</v>
      </c>
      <c r="B4" s="10">
        <f>SUM(Daily[TotalSteps])</f>
        <v>375619</v>
      </c>
    </row>
    <row r="5" spans="1:9" x14ac:dyDescent="0.25">
      <c r="A5" s="8" t="s">
        <v>15</v>
      </c>
      <c r="B5" s="9">
        <f>B4/B3</f>
        <v>12116.741935483871</v>
      </c>
    </row>
    <row r="7" spans="1:9" x14ac:dyDescent="0.25">
      <c r="A7" s="6">
        <v>2</v>
      </c>
    </row>
    <row r="8" spans="1:9" x14ac:dyDescent="0.25">
      <c r="A8" s="10" t="s">
        <v>18</v>
      </c>
      <c r="B8" s="11">
        <f>SUM(Daily[TotalDistance])</f>
        <v>242.09999895095828</v>
      </c>
    </row>
    <row r="9" spans="1:9" x14ac:dyDescent="0.25">
      <c r="A9" s="8" t="s">
        <v>19</v>
      </c>
      <c r="B9" s="12">
        <f>B8/B3</f>
        <v>7.8096773855147834</v>
      </c>
    </row>
    <row r="11" spans="1:9" x14ac:dyDescent="0.25">
      <c r="A11" s="6">
        <v>3</v>
      </c>
    </row>
    <row r="12" spans="1:9" x14ac:dyDescent="0.25">
      <c r="A12" s="10" t="s">
        <v>20</v>
      </c>
      <c r="B12" s="10">
        <f>SUM(Daily[Calories])</f>
        <v>56309</v>
      </c>
    </row>
    <row r="13" spans="1:9" x14ac:dyDescent="0.25">
      <c r="A13" s="8" t="s">
        <v>21</v>
      </c>
      <c r="B13" s="12">
        <f>B12/B3</f>
        <v>1816.4193548387098</v>
      </c>
    </row>
    <row r="14" spans="1:9" x14ac:dyDescent="0.25">
      <c r="A14" s="8" t="s">
        <v>22</v>
      </c>
      <c r="B14" s="8"/>
    </row>
    <row r="16" spans="1:9" x14ac:dyDescent="0.25">
      <c r="A16" s="6">
        <v>4</v>
      </c>
      <c r="B16" s="13" t="s">
        <v>30</v>
      </c>
    </row>
    <row r="17" spans="1:7" x14ac:dyDescent="0.25">
      <c r="A17" s="8" t="s">
        <v>23</v>
      </c>
      <c r="B17" s="9">
        <f>AVERAGE(Daily[VeryActiveMinutes])</f>
        <v>38.70967741935484</v>
      </c>
    </row>
    <row r="18" spans="1:7" x14ac:dyDescent="0.25">
      <c r="B18" s="1"/>
    </row>
    <row r="19" spans="1:7" x14ac:dyDescent="0.25">
      <c r="A19" s="6">
        <v>5</v>
      </c>
      <c r="F19" t="s">
        <v>4</v>
      </c>
      <c r="G19">
        <f>SUM(Daily[VeryActiveMinutes])</f>
        <v>1200</v>
      </c>
    </row>
    <row r="20" spans="1:7" x14ac:dyDescent="0.25">
      <c r="A20" s="14" t="s">
        <v>24</v>
      </c>
      <c r="B20" s="16">
        <f>AVERAGE(Daily[FairlyActiveMinutes])</f>
        <v>19.161290322580644</v>
      </c>
      <c r="F20" t="s">
        <v>3</v>
      </c>
      <c r="G20">
        <f>SUM(Daily[FairlyActiveMinutes])</f>
        <v>594</v>
      </c>
    </row>
    <row r="21" spans="1:7" x14ac:dyDescent="0.25">
      <c r="F21" t="s">
        <v>2</v>
      </c>
      <c r="G21">
        <f>SUM(Daily[LightlyActiveMinutes])</f>
        <v>6818</v>
      </c>
    </row>
    <row r="22" spans="1:7" x14ac:dyDescent="0.25">
      <c r="A22" s="6">
        <v>6</v>
      </c>
      <c r="F22" t="s">
        <v>1</v>
      </c>
      <c r="G22">
        <f>SUM(Daily[SedentaryMinutes])</f>
        <v>26293</v>
      </c>
    </row>
    <row r="23" spans="1:7" x14ac:dyDescent="0.25">
      <c r="A23" s="15" t="s">
        <v>25</v>
      </c>
      <c r="B23" s="17">
        <f>AVERAGE(Daily[LightlyActiveMinutes])</f>
        <v>219.93548387096774</v>
      </c>
    </row>
    <row r="25" spans="1:7" x14ac:dyDescent="0.25">
      <c r="A25" s="6">
        <v>7</v>
      </c>
    </row>
    <row r="26" spans="1:7" x14ac:dyDescent="0.25">
      <c r="A26" s="18" t="s">
        <v>31</v>
      </c>
      <c r="B26" s="19">
        <f>AVERAGE(Daily[SedentaryMinutes])</f>
        <v>848.16129032258061</v>
      </c>
    </row>
    <row r="29" spans="1:7" x14ac:dyDescent="0.25">
      <c r="A29" s="3" t="s">
        <v>4</v>
      </c>
      <c r="B29" s="3" t="s">
        <v>0</v>
      </c>
    </row>
    <row r="30" spans="1:7" x14ac:dyDescent="0.25">
      <c r="A30" s="4">
        <v>25</v>
      </c>
      <c r="B30" s="4">
        <v>1985</v>
      </c>
    </row>
    <row r="31" spans="1:7" x14ac:dyDescent="0.25">
      <c r="A31" s="5">
        <v>21</v>
      </c>
      <c r="B31" s="5">
        <v>1797</v>
      </c>
    </row>
    <row r="32" spans="1:7" x14ac:dyDescent="0.25">
      <c r="A32" s="4">
        <v>30</v>
      </c>
      <c r="B32" s="4">
        <v>1776</v>
      </c>
    </row>
    <row r="33" spans="1:8" x14ac:dyDescent="0.25">
      <c r="A33" s="5">
        <v>29</v>
      </c>
      <c r="B33" s="5">
        <v>1745</v>
      </c>
    </row>
    <row r="34" spans="1:8" x14ac:dyDescent="0.25">
      <c r="A34" s="4">
        <v>36</v>
      </c>
      <c r="B34" s="4">
        <v>1863</v>
      </c>
    </row>
    <row r="35" spans="1:8" x14ac:dyDescent="0.25">
      <c r="A35" s="5">
        <v>38</v>
      </c>
      <c r="B35" s="5">
        <v>1728</v>
      </c>
    </row>
    <row r="36" spans="1:8" x14ac:dyDescent="0.25">
      <c r="A36" s="4">
        <v>42</v>
      </c>
      <c r="B36" s="4">
        <v>1921</v>
      </c>
    </row>
    <row r="37" spans="1:8" x14ac:dyDescent="0.25">
      <c r="A37" s="5">
        <v>50</v>
      </c>
      <c r="B37" s="5">
        <v>2035</v>
      </c>
    </row>
    <row r="38" spans="1:8" x14ac:dyDescent="0.25">
      <c r="A38" s="4">
        <v>28</v>
      </c>
      <c r="B38" s="4">
        <v>1786</v>
      </c>
    </row>
    <row r="39" spans="1:8" x14ac:dyDescent="0.25">
      <c r="A39" s="5">
        <v>19</v>
      </c>
      <c r="B39" s="5">
        <v>1775</v>
      </c>
      <c r="E39" s="21" t="s">
        <v>34</v>
      </c>
    </row>
    <row r="40" spans="1:8" x14ac:dyDescent="0.25">
      <c r="A40" s="4">
        <v>66</v>
      </c>
      <c r="B40" s="4">
        <v>1827</v>
      </c>
      <c r="E40" s="3" t="s">
        <v>4</v>
      </c>
      <c r="F40" s="3" t="s">
        <v>3</v>
      </c>
      <c r="G40" s="3" t="s">
        <v>2</v>
      </c>
      <c r="H40" s="3" t="s">
        <v>1</v>
      </c>
    </row>
    <row r="41" spans="1:8" x14ac:dyDescent="0.25">
      <c r="A41" s="5">
        <v>41</v>
      </c>
      <c r="B41" s="5">
        <v>1949</v>
      </c>
      <c r="E41" s="20">
        <f>SUMIF(Daily[Days],"=Monday",Daily[VeryActiveMinutes])+SUMIF(Daily[Days],"=Tuesday",Daily[VeryActiveMinutes])+SUMIF(Daily[Days],"=Wednesday",Daily[VeryActiveMinutes])+SUMIF(Daily[Days],"=Thursday",Daily[VeryActiveMinutes])+SUMIF(Daily[Days],"=Friday",Daily[VeryActiveMinutes])</f>
        <v>899</v>
      </c>
      <c r="F41" s="20">
        <f>SUMIF(Daily[Days],"=Monday",Daily[FairlyActiveMinutes])+SUMIF(Daily[Days],"=Tuesday",Daily[FairlyActiveMinutes])+SUMIF(Daily[Days],"=Wednesday",Daily[FairlyActiveMinutes])+SUMIF(Daily[Days],"=Thursday",Daily[FairlyActiveMinutes])+SUMIF(Daily[Days],"=Friday",Daily[FairlyActiveMinutes])</f>
        <v>404</v>
      </c>
      <c r="G41" s="20">
        <f>SUMIF(Daily[Days],"=Monday",Daily[LightlyActiveMinutes])+SUMIF(Daily[Days],"=Tuesday",Daily[LightlyActiveMinutes])+SUMIF(Daily[Days],"=Wednesday",Daily[LightlyActiveMinutes])+SUMIF(Daily[Days],"=Thursday",Daily[LightlyActiveMinutes])+SUMIF(Daily[Days],"=Friday",Daily[LightlyActiveMinutes])</f>
        <v>5072</v>
      </c>
      <c r="H41" s="20">
        <f>SUMIF(Daily[Days],"=Monday",Daily[SedentaryMinutes])+SUMIF(Daily[Days],"=Tuesday",Daily[SedentaryMinutes])+SUMIF(Daily[Days],"=Wednesday",Daily[SedentaryMinutes])+SUMIF(Daily[Days],"=Thursday",Daily[SedentaryMinutes])+SUMIF(Daily[Days],"=Friday",Daily[SedentaryMinutes])</f>
        <v>19731</v>
      </c>
    </row>
    <row r="42" spans="1:8" x14ac:dyDescent="0.25">
      <c r="A42" s="4">
        <v>39</v>
      </c>
      <c r="B42" s="4">
        <v>1788</v>
      </c>
    </row>
    <row r="43" spans="1:8" x14ac:dyDescent="0.25">
      <c r="A43" s="5">
        <v>73</v>
      </c>
      <c r="B43" s="5">
        <v>2013</v>
      </c>
      <c r="E43" s="21" t="s">
        <v>35</v>
      </c>
    </row>
    <row r="44" spans="1:8" x14ac:dyDescent="0.25">
      <c r="A44" s="4">
        <v>31</v>
      </c>
      <c r="B44" s="4">
        <v>1970</v>
      </c>
      <c r="E44" s="3" t="s">
        <v>4</v>
      </c>
      <c r="F44" s="3" t="s">
        <v>3</v>
      </c>
      <c r="G44" s="3" t="s">
        <v>2</v>
      </c>
      <c r="H44" s="3" t="s">
        <v>1</v>
      </c>
    </row>
    <row r="45" spans="1:8" x14ac:dyDescent="0.25">
      <c r="A45" s="5">
        <v>78</v>
      </c>
      <c r="B45" s="5">
        <v>2159</v>
      </c>
      <c r="E45" s="14">
        <f>SUMIF(Daily[Days],"=Saturday",Daily[VeryActiveMinutes])+SUMIF(Daily[Days],"=Sunday",Daily[VeryActiveMinutes])</f>
        <v>301</v>
      </c>
      <c r="F45" s="14">
        <f>SUMIF(Daily[Days],"=Saturday",Daily[FairlyActiveMinutes])+SUMIF(Daily[Days],"=Sunday",Daily[FairlyActiveMinutes])</f>
        <v>190</v>
      </c>
      <c r="G45" s="14">
        <f>SUMIF(Daily[Days],"=Saturday",Daily[LightlyActiveMinutes])+SUMIF(Daily[Days],"=Sunday",Daily[LightlyActiveMinutes])</f>
        <v>1746</v>
      </c>
      <c r="H45" s="14">
        <f>SUMIF(Daily[Days],"=Saturday",Daily[SedentaryMinutes])+SUMIF(Daily[Days],"=Sunday",Daily[SedentaryMinutes])</f>
        <v>6562</v>
      </c>
    </row>
    <row r="46" spans="1:8" x14ac:dyDescent="0.25">
      <c r="A46" s="4">
        <v>48</v>
      </c>
      <c r="B46" s="4">
        <v>1898</v>
      </c>
    </row>
    <row r="47" spans="1:8" x14ac:dyDescent="0.25">
      <c r="A47" s="5">
        <v>16</v>
      </c>
      <c r="B47" s="5">
        <v>1837</v>
      </c>
    </row>
    <row r="48" spans="1:8" x14ac:dyDescent="0.25">
      <c r="A48" s="4">
        <v>52</v>
      </c>
      <c r="B48" s="4">
        <v>1947</v>
      </c>
    </row>
    <row r="49" spans="1:2" x14ac:dyDescent="0.25">
      <c r="A49" s="5">
        <v>33</v>
      </c>
      <c r="B49" s="5">
        <v>1820</v>
      </c>
    </row>
    <row r="50" spans="1:2" x14ac:dyDescent="0.25">
      <c r="A50" s="4">
        <v>41</v>
      </c>
      <c r="B50" s="4">
        <v>2004</v>
      </c>
    </row>
    <row r="51" spans="1:2" x14ac:dyDescent="0.25">
      <c r="A51" s="5">
        <v>50</v>
      </c>
      <c r="B51" s="5">
        <v>1990</v>
      </c>
    </row>
    <row r="52" spans="1:2" x14ac:dyDescent="0.25">
      <c r="A52" s="4">
        <v>36</v>
      </c>
      <c r="B52" s="4">
        <v>1819</v>
      </c>
    </row>
    <row r="53" spans="1:2" x14ac:dyDescent="0.25">
      <c r="A53" s="5">
        <v>45</v>
      </c>
      <c r="B53" s="5">
        <v>1959</v>
      </c>
    </row>
    <row r="54" spans="1:2" x14ac:dyDescent="0.25">
      <c r="A54" s="4">
        <v>24</v>
      </c>
      <c r="B54" s="4">
        <v>1896</v>
      </c>
    </row>
    <row r="55" spans="1:2" x14ac:dyDescent="0.25">
      <c r="A55" s="5">
        <v>37</v>
      </c>
      <c r="B55" s="5">
        <v>1821</v>
      </c>
    </row>
    <row r="56" spans="1:2" x14ac:dyDescent="0.25">
      <c r="A56" s="4">
        <v>44</v>
      </c>
      <c r="B56" s="4">
        <v>1740</v>
      </c>
    </row>
    <row r="57" spans="1:2" x14ac:dyDescent="0.25">
      <c r="A57" s="5">
        <v>46</v>
      </c>
      <c r="B57" s="5">
        <v>1819</v>
      </c>
    </row>
    <row r="58" spans="1:2" x14ac:dyDescent="0.25">
      <c r="A58" s="4">
        <v>46</v>
      </c>
      <c r="B58" s="4">
        <v>1859</v>
      </c>
    </row>
    <row r="59" spans="1:2" x14ac:dyDescent="0.25">
      <c r="A59" s="5">
        <v>36</v>
      </c>
      <c r="B59" s="5">
        <v>1783</v>
      </c>
    </row>
    <row r="60" spans="1:2" x14ac:dyDescent="0.25">
      <c r="A60" s="4">
        <v>0</v>
      </c>
      <c r="B60" s="4">
        <v>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G A A B Q S w M E F A A C A A g A E 1 c 8 W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B N X P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V z x Y P R b u D E E D A A B m D A A A E w A c A E Z v c m 1 1 b G F z L 1 N l Y 3 R p b 2 4 x L m 0 g o h g A K K A U A A A A A A A A A A A A A A A A A A A A A A A A A A A A 7 V Z N b + I w E L 0 j 8 R + s 9 E K l N K v Q j 8 N W H L q h a J H a q t u w 3 Q N U y C S z Y N W x k e P Q I s R / X z t J Q 0 g M d K v u b b m E j M d v 5 s 0 8 T x x D I A l n y M + e 7 m W z 0 W z E M y w g R F 1 M 6 H J 8 p R Y W R C 5 R B 1 G Q z Q Z S P 5 8 n I g B l 6 X E a g n B 6 h E L c s r y v o 5 8 x i H i k 9 h M 2 6 v I X R j k O 4 1 G P S D z B M S h I i d G Z 4 7 Y d 9 + L k P H t a x 3 a G e v R u A O S 2 k Q b I n q N x q D N 9 S 3 Q c g Z i q 9 I N 4 Y a k U s 1 x X w y M r S x b d Y z m z O h 9 M d m T Z d z i C j m U K 6 e i Q T + u h x 5 k E J p 8 K X v 1 o z o V U O X n + o 8 7 J i x d O l w d J p L x a / 4 C 2 P e w C J R G R I D q W b d n I 4 z S J W N x x z 2 1 0 z Q I e E j b t u O 3 z t o 1 + J F y C L 5 c U O p u / z h 1 n 8 L R p z L 3 g E d c E v g N W N Y w 1 i Q G e K M d 8 J b e 3 K l x t N M w d r i j 1 A 0 y x i D t S J G V s f 0 6 J z D N E k y U q U t 8 E S V 0 y j 5 Y h G R t Z b 1 V Q h Q L 1 n m 5 Q E N n O A b z K b 8 s C t 2 V 9 s c q 8 H d W O Y x u t t k A c t w r r t G u W U 2 u 9 4 f E A X K h 0 N P O s 2 p v 8 8 6 X c 3 t r H 2 V 5 Z / f A d o e v p n W r L g E t M f Q n z u H j r k l h i F k B q E D h 4 B l E 2 3 f C p k k 2 O R C A u r z 2 C y P Q F Z e s t V 1 x U R G p Y u y H T m a y b f Q i V 1 L E J b R P j l r B E Q p p 4 D x N B 6 + Y U 3 W A v 4 E s 2 D 1 M u F J 9 y i 7 w Z Z v q M D J Z z Q C 9 E z t A N V 6 K E T a d U g V j 8 m 4 s o 6 4 1 2 1 P 2 q 9 1 b p Z V W r r 9 S 4 L I k m I N Z r l Q O w k / 6 d Z Y 5 / M O b O Z G 0 d u d b I c m w t 5 j 1 9 7 T N 5 c e Z o 3 H W p O G q I y 5 T i A 3 8 p a d c H q r 4 N 2 l b J S Q E B D m Z I H 2 c z R f c g x + 2 Y m p h R c l V u e x R Y K 4 N R k F W v 3 f o s 1 U o 7 m t R a c T F r t + K 0 Q 8 k V L 4 O u K x 6 F y n d 1 9 T b 7 K t R G k s e j C W G w G U n b j b N X H x l A a z u H F W / 4 h 0 a v / s 4 c 2 w X O O J 3 f Z j W 1 D 6 q p w l X L a R s 4 b 3 y o / q s a N R u E m Q P V b k H G y 8 / 1 a w D U 8 R I h V J N + c f E 8 4 f y 5 d b w a Z j e E d K P x O v A X Y y A L p p m k X 4 V K 9 3 e y k y T K P L a + B 5 X d + 6 Z X u v 5 J M 2 b 7 3 P w / 1 p 9 x r B 8 g 4 g u t z k T d J A K s Q Q o h a Z q E B b I 6 r / f t d o 3 b D V H q s t s + S C b o y z 9 Q S w E C L Q A U A A I A C A A T V z x Y e 0 l B 9 q g A A A D 5 A A A A E g A A A A A A A A A A A A A A A A A A A A A A Q 2 9 u Z m l n L 1 B h Y 2 t h Z 2 U u e G 1 s U E s B A i 0 A F A A C A A g A E 1 c 8 W A / K 6 a u k A A A A 6 Q A A A B M A A A A A A A A A A A A A A A A A 9 A A A A F t D b 2 5 0 Z W 5 0 X 1 R 5 c G V z X S 5 4 b W x Q S w E C L Q A U A A I A C A A T V z x Y P R b u D E E D A A B m D A A A E w A A A A A A A A A A A A A A A A D l A Q A A R m 9 y b X V s Y X M v U 2 V j d G l v b j E u b V B L B Q Y A A A A A A w A D A M I A A A B z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L A A A A A A A A B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W l s e V 9 B Y 3 R p d m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h U M D Q 6 M z M 6 M j E u M z k 1 O T I z O F o i I C 8 + P E V u d H J 5 I F R 5 c G U 9 I k Z p b G x D b 2 x 1 b W 5 U e X B l c y I g V m F s d W U 9 I n N C Z 2 t H Q l F V R E J R V U Z B d 0 1 E Q X d N R C I g L z 4 8 R W 5 0 c n k g V H l w Z T 0 i R m l s b E N v b H V t b k 5 h b W V z I i B W Y W x 1 Z T 0 i c 1 s m c X V v d D t J Z C Z x d W 9 0 O y w m c X V v d D t B Y 3 R p d m l 0 e V 9 E Y X R l J n F 1 b 3 Q 7 L C Z x d W 9 0 O 1 R v d G F s U 3 R l c H M m c X V v d D s s J n F 1 b 3 Q 7 V G 9 0 Y W x E a X N 0 Y W 5 j Z S Z x d W 9 0 O y w m c X V v d D t U c m F j a 2 V y R G l z d G F u Y 2 U m c X V v d D s s J n F 1 b 3 Q 7 T G 9 n Z 2 V k Q W N 0 a X Z p d G l l c 0 R p c 3 R h b m N l J n F 1 b 3 Q 7 L C Z x d W 9 0 O 1 Z l c n l B Y 3 R p d m V E a X N 0 Y W 5 j Z S Z x d W 9 0 O y w m c X V v d D t N b 2 R l c m F 0 Z W x 5 Q W N 0 a X Z l R G l z d G F u Y 2 U m c X V v d D s s J n F 1 b 3 Q 7 T G l n a H R B Y 3 R p d m V E a X N 0 Y W 5 j Z S Z x d W 9 0 O y w m c X V v d D t T Z W R l b n R h c n l B Y 3 R p d m V E a X N 0 Y W 5 j Z S Z x d W 9 0 O y w m c X V v d D t W Z X J 5 Q W N 0 a X Z l T W l u d X R l c y Z x d W 9 0 O y w m c X V v d D t G Y W l y b H l B Y 3 R p d m V N a W 5 1 d G V z J n F 1 b 3 Q 7 L C Z x d W 9 0 O 0 x p Z 2 h 0 b H l B Y 3 R p d m V N a W 5 1 d G V z J n F 1 b 3 Q 7 L C Z x d W 9 0 O 1 N l Z G V u d G F y e U 1 p b n V 0 Z X M m c X V v d D s s J n F 1 b 3 Q 7 Q 2 F s b 3 J p Z X M m c X V v d D t d I i A v P j x F b n R y e S B U e X B l P S J G a W x s U 3 R h d H V z I i B W Y W x 1 Z T 0 i c 0 N v b X B s Z X R l I i A v P j x F b n R y e S B U e X B l P S J R d W V y e U l E I i B W Y W x 1 Z T 0 i c z g 1 N D k 2 Z j h m L W I 0 Y m E t N D h k Y y 1 i Z T A 3 L T I w Z T J l Y j k x N z U x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a W x 5 X 0 F j d G l 2 a X R 5 L 1 B y b 2 1 v d G V k I E h l Y W R l c n M u e 0 l k L D B 9 J n F 1 b 3 Q 7 L C Z x d W 9 0 O 1 N l Y 3 R p b 2 4 x L 0 R h a W x 5 X 0 F j d G l 2 a X R 5 L 0 N o Y W 5 n Z W Q g V H l w Z T I u e 0 F j d G l 2 a X R 5 X 0 R h d G U s M X 0 m c X V v d D s s J n F 1 b 3 Q 7 U 2 V j d G l v b j E v R G F p b H l f Q W N 0 a X Z p d H k v U H J v b W 9 0 Z W Q g S G V h Z G V y c y 5 7 V G 9 0 Y W x T d G V w c y w y f S Z x d W 9 0 O y w m c X V v d D t T Z W N 0 a W 9 u M S 9 E Y W l s e V 9 B Y 3 R p d m l 0 e S 9 D a G F u Z 2 V k I F R 5 c G U g d 2 l 0 a C B M b 2 N h b G U u e 1 R v d G F s R G l z d G F u Y 2 U s N X 0 m c X V v d D s s J n F 1 b 3 Q 7 U 2 V j d G l v b j E v R G F p b H l f Q W N 0 a X Z p d H k v Q 2 h h b m d l Z C B U e X B l L n t U c m F j a 2 V y R G l z d G F u Y 2 U s N n 0 m c X V v d D s s J n F 1 b 3 Q 7 U 2 V j d G l v b j E v R G F p b H l f Q W N 0 a X Z p d H k v Q 2 h h b m d l Z C B U e X B l L n t M b 2 d n Z W R B Y 3 R p d m l 0 a W V z R G l z d G F u Y 2 U s N 3 0 m c X V v d D s s J n F 1 b 3 Q 7 U 2 V j d G l v b j E v R G F p b H l f Q W N 0 a X Z p d H k v Q 2 h h b m d l Z C B U e X B l M S 5 7 V m V y e U F j d G l 2 Z U R p c 3 R h b m N l L D h 9 J n F 1 b 3 Q 7 L C Z x d W 9 0 O 1 N l Y 3 R p b 2 4 x L 0 R h a W x 5 X 0 F j d G l 2 a X R 5 L 0 N o Y W 5 n Z W Q g V H l w Z T E u e 0 1 v Z G V y Y X R l b H l B Y 3 R p d m V E a X N 0 Y W 5 j Z S w 5 f S Z x d W 9 0 O y w m c X V v d D t T Z W N 0 a W 9 u M S 9 E Y W l s e V 9 B Y 3 R p d m l 0 e S 9 D a G F u Z 2 V k I F R 5 c G U x L n t M a W d o d E F j d G l 2 Z U R p c 3 R h b m N l L D E w f S Z x d W 9 0 O y w m c X V v d D t T Z W N 0 a W 9 u M S 9 E Y W l s e V 9 B Y 3 R p d m l 0 e S 9 D a G F u Z 2 V k I F R 5 c G U x L n t T Z W R l b n R h c n l B Y 3 R p d m V E a X N 0 Y W 5 j Z S w x M X 0 m c X V v d D s s J n F 1 b 3 Q 7 U 2 V j d G l v b j E v R G F p b H l f Q W N 0 a X Z p d H k v Q 2 h h b m d l Z C B U e X B l M S 5 7 V m V y e U F j d G l 2 Z U 1 p b n V 0 Z X M s M T J 9 J n F 1 b 3 Q 7 L C Z x d W 9 0 O 1 N l Y 3 R p b 2 4 x L 0 R h a W x 5 X 0 F j d G l 2 a X R 5 L 0 N o Y W 5 n Z W Q g V H l w Z T E u e 0 Z h a X J s e U F j d G l 2 Z U 1 p b n V 0 Z X M s M T N 9 J n F 1 b 3 Q 7 L C Z x d W 9 0 O 1 N l Y 3 R p b 2 4 x L 0 R h a W x 5 X 0 F j d G l 2 a X R 5 L 0 N o Y W 5 n Z W Q g V H l w Z T E u e 0 x p Z 2 h 0 b H l B Y 3 R p d m V N a W 5 1 d G V z L D E 0 f S Z x d W 9 0 O y w m c X V v d D t T Z W N 0 a W 9 u M S 9 E Y W l s e V 9 B Y 3 R p d m l 0 e S 9 D a G F u Z 2 V k I F R 5 c G U x L n t T Z W R l b n R h c n l N a W 5 1 d G V z L D E 1 f S Z x d W 9 0 O y w m c X V v d D t T Z W N 0 a W 9 u M S 9 E Y W l s e V 9 B Y 3 R p d m l 0 e S 9 D a G F u Z 2 V k I F R 5 c G U x L n t D Y W x v c m l l c y w x N n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R h a W x 5 X 0 F j d G l 2 a X R 5 L 1 B y b 2 1 v d G V k I E h l Y W R l c n M u e 0 l k L D B 9 J n F 1 b 3 Q 7 L C Z x d W 9 0 O 1 N l Y 3 R p b 2 4 x L 0 R h a W x 5 X 0 F j d G l 2 a X R 5 L 0 N o Y W 5 n Z W Q g V H l w Z T I u e 0 F j d G l 2 a X R 5 X 0 R h d G U s M X 0 m c X V v d D s s J n F 1 b 3 Q 7 U 2 V j d G l v b j E v R G F p b H l f Q W N 0 a X Z p d H k v U H J v b W 9 0 Z W Q g S G V h Z G V y c y 5 7 V G 9 0 Y W x T d G V w c y w y f S Z x d W 9 0 O y w m c X V v d D t T Z W N 0 a W 9 u M S 9 E Y W l s e V 9 B Y 3 R p d m l 0 e S 9 D a G F u Z 2 V k I F R 5 c G U g d 2 l 0 a C B M b 2 N h b G U u e 1 R v d G F s R G l z d G F u Y 2 U s N X 0 m c X V v d D s s J n F 1 b 3 Q 7 U 2 V j d G l v b j E v R G F p b H l f Q W N 0 a X Z p d H k v Q 2 h h b m d l Z C B U e X B l L n t U c m F j a 2 V y R G l z d G F u Y 2 U s N n 0 m c X V v d D s s J n F 1 b 3 Q 7 U 2 V j d G l v b j E v R G F p b H l f Q W N 0 a X Z p d H k v Q 2 h h b m d l Z C B U e X B l L n t M b 2 d n Z W R B Y 3 R p d m l 0 a W V z R G l z d G F u Y 2 U s N 3 0 m c X V v d D s s J n F 1 b 3 Q 7 U 2 V j d G l v b j E v R G F p b H l f Q W N 0 a X Z p d H k v Q 2 h h b m d l Z C B U e X B l M S 5 7 V m V y e U F j d G l 2 Z U R p c 3 R h b m N l L D h 9 J n F 1 b 3 Q 7 L C Z x d W 9 0 O 1 N l Y 3 R p b 2 4 x L 0 R h a W x 5 X 0 F j d G l 2 a X R 5 L 0 N o Y W 5 n Z W Q g V H l w Z T E u e 0 1 v Z G V y Y X R l b H l B Y 3 R p d m V E a X N 0 Y W 5 j Z S w 5 f S Z x d W 9 0 O y w m c X V v d D t T Z W N 0 a W 9 u M S 9 E Y W l s e V 9 B Y 3 R p d m l 0 e S 9 D a G F u Z 2 V k I F R 5 c G U x L n t M a W d o d E F j d G l 2 Z U R p c 3 R h b m N l L D E w f S Z x d W 9 0 O y w m c X V v d D t T Z W N 0 a W 9 u M S 9 E Y W l s e V 9 B Y 3 R p d m l 0 e S 9 D a G F u Z 2 V k I F R 5 c G U x L n t T Z W R l b n R h c n l B Y 3 R p d m V E a X N 0 Y W 5 j Z S w x M X 0 m c X V v d D s s J n F 1 b 3 Q 7 U 2 V j d G l v b j E v R G F p b H l f Q W N 0 a X Z p d H k v Q 2 h h b m d l Z C B U e X B l M S 5 7 V m V y e U F j d G l 2 Z U 1 p b n V 0 Z X M s M T J 9 J n F 1 b 3 Q 7 L C Z x d W 9 0 O 1 N l Y 3 R p b 2 4 x L 0 R h a W x 5 X 0 F j d G l 2 a X R 5 L 0 N o Y W 5 n Z W Q g V H l w Z T E u e 0 Z h a X J s e U F j d G l 2 Z U 1 p b n V 0 Z X M s M T N 9 J n F 1 b 3 Q 7 L C Z x d W 9 0 O 1 N l Y 3 R p b 2 4 x L 0 R h a W x 5 X 0 F j d G l 2 a X R 5 L 0 N o Y W 5 n Z W Q g V H l w Z T E u e 0 x p Z 2 h 0 b H l B Y 3 R p d m V N a W 5 1 d G V z L D E 0 f S Z x d W 9 0 O y w m c X V v d D t T Z W N 0 a W 9 u M S 9 E Y W l s e V 9 B Y 3 R p d m l 0 e S 9 D a G F u Z 2 V k I F R 5 c G U x L n t T Z W R l b n R h c n l N a W 5 1 d G V z L D E 1 f S Z x d W 9 0 O y w m c X V v d D t T Z W N 0 a W 9 u M S 9 E Y W l s e V 9 B Y 3 R p d m l 0 e S 9 D a G F u Z 2 V k I F R 5 c G U x L n t D Y W x v c m l l c y w x N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Y W l s e V 9 B Y 3 R p d m l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9 B Y 3 R p d m l 0 e S 9 D J T N B J T V D V X N l c n M l N U N o Y X J p b i U 1 Q 0 R v d 2 5 s b 2 F k c y U 1 Q 0 Z p d G F i Y X N l J T I w R G F 0 Y S U y M D Q l M j A x M i U y M D E 2 L T U l M j A x M i U y M D E 2 J T V D X 2 R h a W x 5 Q W N 0 a X Z p d H l f b W V y Z 2 V k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f Q W N 0 a X Z p d H k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9 B Y 3 R p d m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V 9 B Y 3 R p d m l 0 e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f Q W N 0 a X Z p d H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X 0 F j d G l 2 a X R 5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X 0 F j d G l 2 a X R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f Q W N 0 a X Z p d H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f Q W N 0 a X Z p d H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l f Q W N 0 a X Z p d H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X 0 F j d G l 2 a X R 5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a W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4 V D A 1 O j I 0 O j E 1 L j Q 2 N z U w M j J a I i A v P j x F b n R y e S B U e X B l P S J G a W x s Q 2 9 s d W 1 u V H l w Z X M i I F Z h b H V l P S J z Q X d j R E J R V U R C U V V G Q X d N R E F 3 T U Q i I C 8 + P E V u d H J 5 I F R 5 c G U 9 I k Z p b G x D b 2 x 1 b W 5 O Y W 1 l c y I g V m F s d W U 9 I n N b J n F 1 b 3 Q 7 S W Q m c X V v d D s s J n F 1 b 3 Q 7 Q W N 0 a X Z p d H l f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y Z x d W 9 0 O 0 l k J n F 1 b 3 Q 7 L C Z x d W 9 0 O 0 F j d G l 2 a X R 5 X 0 R h d G U m c X V v d D s s J n F 1 b 3 Q 7 V G 9 0 Y W x T d G V w c y Z x d W 9 0 O y w m c X V v d D t U b 3 R h b E R p c 3 R h b m N l J n F 1 b 3 Q 7 L C Z x d W 9 0 O 1 R y Y W N r Z X J E a X N 0 Y W 5 j Z S Z x d W 9 0 O y w m c X V v d D t M b 2 d n Z W R B Y 3 R p d m l 0 a W V z R G l z d G F u Y 2 U m c X V v d D s s J n F 1 b 3 Q 7 V m V y e U F j d G l 2 Z U R p c 3 R h b m N l J n F 1 b 3 Q 7 L C Z x d W 9 0 O 0 1 v Z G V y Y X R l b H l B Y 3 R p d m V E a X N 0 Y W 5 j Z S Z x d W 9 0 O y w m c X V v d D t M a W d o d E F j d G l 2 Z U R p c 3 R h b m N l J n F 1 b 3 Q 7 L C Z x d W 9 0 O 1 N l Z G V u d G F y e U F j d G l 2 Z U R p c 3 R h b m N l J n F 1 b 3 Q 7 L C Z x d W 9 0 O 1 Z l c n l B Y 3 R p d m V N a W 5 1 d G V z J n F 1 b 3 Q 7 L C Z x d W 9 0 O 0 Z h a X J s e U F j d G l 2 Z U 1 p b n V 0 Z X M m c X V v d D s s J n F 1 b 3 Q 7 T G l n a H R s e U F j d G l 2 Z U 1 p b n V 0 Z X M m c X V v d D s s J n F 1 b 3 Q 7 U 2 V k Z W 5 0 Y X J 5 T W l u d X R l c y Z x d W 9 0 O y w m c X V v d D t D Y W x v c m l l c y Z x d W 9 0 O 1 0 s J n F 1 b 3 Q 7 c X V l c n l S Z W x h d G l v b n N o a X B z J n F 1 b 3 Q 7 O l t d L C Z x d W 9 0 O 2 N v b H V t b k l k Z W 5 0 a X R p Z X M m c X V v d D s 6 W y Z x d W 9 0 O 1 N l Y 3 R p b 2 4 x L 0 R h a W x 5 L 0 N o Y W 5 n Z W Q g V H l w Z S 5 7 S W Q s M H 0 m c X V v d D s s J n F 1 b 3 Q 7 U 2 V j d G l v b j E v R G F p b H k v Q 2 h h b m d l Z C B U e X B l L n t B Y 3 R p d m l 0 e V 9 E Y X R l L D F 9 J n F 1 b 3 Q 7 L C Z x d W 9 0 O 1 N l Y 3 R p b 2 4 x L 0 R h a W x 5 L 0 N o Y W 5 n Z W Q g V H l w Z S 5 7 V G 9 0 Y W x T d G V w c y w y f S Z x d W 9 0 O y w m c X V v d D t T Z W N 0 a W 9 u M S 9 E Y W l s e S 9 D a G F u Z 2 V k I F R 5 c G U u e 1 R v d G F s R G l z d G F u Y 2 U s M 3 0 m c X V v d D s s J n F 1 b 3 Q 7 U 2 V j d G l v b j E v R G F p b H k v Q 2 h h b m d l Z C B U e X B l L n t U c m F j a 2 V y R G l z d G F u Y 2 U s N H 0 m c X V v d D s s J n F 1 b 3 Q 7 U 2 V j d G l v b j E v R G F p b H k v Q 2 h h b m d l Z C B U e X B l L n t M b 2 d n Z W R B Y 3 R p d m l 0 a W V z R G l z d G F u Y 2 U s N X 0 m c X V v d D s s J n F 1 b 3 Q 7 U 2 V j d G l v b j E v R G F p b H k v Q 2 h h b m d l Z C B U e X B l L n t W Z X J 5 Q W N 0 a X Z l R G l z d G F u Y 2 U s N n 0 m c X V v d D s s J n F 1 b 3 Q 7 U 2 V j d G l v b j E v R G F p b H k v Q 2 h h b m d l Z C B U e X B l L n t N b 2 R l c m F 0 Z W x 5 Q W N 0 a X Z l R G l z d G F u Y 2 U s N 3 0 m c X V v d D s s J n F 1 b 3 Q 7 U 2 V j d G l v b j E v R G F p b H k v Q 2 h h b m d l Z C B U e X B l L n t M a W d o d E F j d G l 2 Z U R p c 3 R h b m N l L D h 9 J n F 1 b 3 Q 7 L C Z x d W 9 0 O 1 N l Y 3 R p b 2 4 x L 0 R h a W x 5 L 0 N o Y W 5 n Z W Q g V H l w Z S 5 7 U 2 V k Z W 5 0 Y X J 5 Q W N 0 a X Z l R G l z d G F u Y 2 U s O X 0 m c X V v d D s s J n F 1 b 3 Q 7 U 2 V j d G l v b j E v R G F p b H k v Q 2 h h b m d l Z C B U e X B l L n t W Z X J 5 Q W N 0 a X Z l T W l u d X R l c y w x M H 0 m c X V v d D s s J n F 1 b 3 Q 7 U 2 V j d G l v b j E v R G F p b H k v Q 2 h h b m d l Z C B U e X B l L n t G Y W l y b H l B Y 3 R p d m V N a W 5 1 d G V z L D E x f S Z x d W 9 0 O y w m c X V v d D t T Z W N 0 a W 9 u M S 9 E Y W l s e S 9 D a G F u Z 2 V k I F R 5 c G U u e 0 x p Z 2 h 0 b H l B Y 3 R p d m V N a W 5 1 d G V z L D E y f S Z x d W 9 0 O y w m c X V v d D t T Z W N 0 a W 9 u M S 9 E Y W l s e S 9 D a G F u Z 2 V k I F R 5 c G U u e 1 N l Z G V u d G F y e U 1 p b n V 0 Z X M s M T N 9 J n F 1 b 3 Q 7 L C Z x d W 9 0 O 1 N l Y 3 R p b 2 4 x L 0 R h a W x 5 L 0 N o Y W 5 n Z W Q g V H l w Z S 5 7 Q 2 F s b 3 J p Z X M s M T R 9 J n F 1 b 3 Q 7 X S w m c X V v d D t D b 2 x 1 b W 5 D b 3 V u d C Z x d W 9 0 O z o x N S w m c X V v d D t L Z X l D b 2 x 1 b W 5 O Y W 1 l c y Z x d W 9 0 O z p b J n F 1 b 3 Q 7 S W Q m c X V v d D s s J n F 1 b 3 Q 7 Q W N 0 a X Z p d H l f R G F 0 Z S Z x d W 9 0 O y w m c X V v d D t U b 3 R h b F N 0 Z X B z J n F 1 b 3 Q 7 L C Z x d W 9 0 O 1 R v d G F s R G l z d G F u Y 2 U m c X V v d D s s J n F 1 b 3 Q 7 V H J h Y 2 t l c k R p c 3 R h b m N l J n F 1 b 3 Q 7 L C Z x d W 9 0 O 0 x v Z 2 d l Z E F j d G l 2 a X R p Z X N E a X N 0 Y W 5 j Z S Z x d W 9 0 O y w m c X V v d D t W Z X J 5 Q W N 0 a X Z l R G l z d G F u Y 2 U m c X V v d D s s J n F 1 b 3 Q 7 T W 9 k Z X J h d G V s e U F j d G l 2 Z U R p c 3 R h b m N l J n F 1 b 3 Q 7 L C Z x d W 9 0 O 0 x p Z 2 h 0 Q W N 0 a X Z l R G l z d G F u Y 2 U m c X V v d D s s J n F 1 b 3 Q 7 U 2 V k Z W 5 0 Y X J 5 Q W N 0 a X Z l R G l z d G F u Y 2 U m c X V v d D s s J n F 1 b 3 Q 7 V m V y e U F j d G l 2 Z U 1 p b n V 0 Z X M m c X V v d D s s J n F 1 b 3 Q 7 R m F p c m x 5 Q W N 0 a X Z l T W l u d X R l c y Z x d W 9 0 O y w m c X V v d D t M a W d o d G x 5 Q W N 0 a X Z l T W l u d X R l c y Z x d W 9 0 O y w m c X V v d D t T Z W R l b n R h c n l N a W 5 1 d G V z J n F 1 b 3 Q 7 L C Z x d W 9 0 O 0 N h b G 9 y a W V z J n F 1 b 3 Q 7 X S w m c X V v d D t D b 2 x 1 b W 5 J Z G V u d G l 0 a W V z J n F 1 b 3 Q 7 O l s m c X V v d D t T Z W N 0 a W 9 u M S 9 E Y W l s e S 9 D a G F u Z 2 V k I F R 5 c G U u e 0 l k L D B 9 J n F 1 b 3 Q 7 L C Z x d W 9 0 O 1 N l Y 3 R p b 2 4 x L 0 R h a W x 5 L 0 N o Y W 5 n Z W Q g V H l w Z S 5 7 Q W N 0 a X Z p d H l f R G F 0 Z S w x f S Z x d W 9 0 O y w m c X V v d D t T Z W N 0 a W 9 u M S 9 E Y W l s e S 9 D a G F u Z 2 V k I F R 5 c G U u e 1 R v d G F s U 3 R l c H M s M n 0 m c X V v d D s s J n F 1 b 3 Q 7 U 2 V j d G l v b j E v R G F p b H k v Q 2 h h b m d l Z C B U e X B l L n t U b 3 R h b E R p c 3 R h b m N l L D N 9 J n F 1 b 3 Q 7 L C Z x d W 9 0 O 1 N l Y 3 R p b 2 4 x L 0 R h a W x 5 L 0 N o Y W 5 n Z W Q g V H l w Z S 5 7 V H J h Y 2 t l c k R p c 3 R h b m N l L D R 9 J n F 1 b 3 Q 7 L C Z x d W 9 0 O 1 N l Y 3 R p b 2 4 x L 0 R h a W x 5 L 0 N o Y W 5 n Z W Q g V H l w Z S 5 7 T G 9 n Z 2 V k Q W N 0 a X Z p d G l l c 0 R p c 3 R h b m N l L D V 9 J n F 1 b 3 Q 7 L C Z x d W 9 0 O 1 N l Y 3 R p b 2 4 x L 0 R h a W x 5 L 0 N o Y W 5 n Z W Q g V H l w Z S 5 7 V m V y e U F j d G l 2 Z U R p c 3 R h b m N l L D Z 9 J n F 1 b 3 Q 7 L C Z x d W 9 0 O 1 N l Y 3 R p b 2 4 x L 0 R h a W x 5 L 0 N o Y W 5 n Z W Q g V H l w Z S 5 7 T W 9 k Z X J h d G V s e U F j d G l 2 Z U R p c 3 R h b m N l L D d 9 J n F 1 b 3 Q 7 L C Z x d W 9 0 O 1 N l Y 3 R p b 2 4 x L 0 R h a W x 5 L 0 N o Y W 5 n Z W Q g V H l w Z S 5 7 T G l n a H R B Y 3 R p d m V E a X N 0 Y W 5 j Z S w 4 f S Z x d W 9 0 O y w m c X V v d D t T Z W N 0 a W 9 u M S 9 E Y W l s e S 9 D a G F u Z 2 V k I F R 5 c G U u e 1 N l Z G V u d G F y e U F j d G l 2 Z U R p c 3 R h b m N l L D l 9 J n F 1 b 3 Q 7 L C Z x d W 9 0 O 1 N l Y 3 R p b 2 4 x L 0 R h a W x 5 L 0 N o Y W 5 n Z W Q g V H l w Z S 5 7 V m V y e U F j d G l 2 Z U 1 p b n V 0 Z X M s M T B 9 J n F 1 b 3 Q 7 L C Z x d W 9 0 O 1 N l Y 3 R p b 2 4 x L 0 R h a W x 5 L 0 N o Y W 5 n Z W Q g V H l w Z S 5 7 R m F p c m x 5 Q W N 0 a X Z l T W l u d X R l c y w x M X 0 m c X V v d D s s J n F 1 b 3 Q 7 U 2 V j d G l v b j E v R G F p b H k v Q 2 h h b m d l Z C B U e X B l L n t M a W d o d G x 5 Q W N 0 a X Z l T W l u d X R l c y w x M n 0 m c X V v d D s s J n F 1 b 3 Q 7 U 2 V j d G l v b j E v R G F p b H k v Q 2 h h b m d l Z C B U e X B l L n t T Z W R l b n R h c n l N a W 5 1 d G V z L D E z f S Z x d W 9 0 O y w m c X V v d D t T Z W N 0 a W 9 u M S 9 E Y W l s e S 9 D a G F u Z 2 V k I F R 5 c G U u e 0 N h b G 9 y a W V z L D E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p b H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W l s e S 9 S Z W 1 v d m V k J T I w R H V w b G l j Y X R l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M w w n k w i E W H 4 4 5 n x m k p u g A A A A A C A A A A A A A Q Z g A A A A E A A C A A A A A o b 3 T v + s e s q x k i F 7 r f q E o V u 0 v j n T l R U C M G a 2 x Y 5 K 6 V D g A A A A A O g A A A A A I A A C A A A A D c Z x s j G M a U Z 2 8 K V W 6 9 o Z t K 6 0 y S 3 Y V H x j f F E i R Z F d o P a 1 A A A A A r Q y F o B G s F f i 6 1 E D 6 H z 2 J 3 7 + v i m / g 0 X x B f Z V p 5 / D A 1 d 7 z B q 3 p a e 4 p o f 3 z 3 d h 2 b l y V w D b Q l C V i 4 5 m + h J w + U T R q / M x 4 e o 3 R n Q W 4 2 9 D c s s b n i O 0 A A A A B Z + p / o O d 6 x R a x w z d 1 + k h b 0 U B J r U F 2 d C Y + d g m 0 4 1 M Y u A L u D + P L 2 1 z y F K f + n Z g g t t O / T / K z d O i J n z V u e P c H r U Z H Y < / D a t a M a s h u p > 
</file>

<file path=customXml/itemProps1.xml><?xml version="1.0" encoding="utf-8"?>
<ds:datastoreItem xmlns:ds="http://schemas.openxmlformats.org/officeDocument/2006/customXml" ds:itemID="{A78EC23D-8B28-4F40-8D30-354142FFA1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Daily_Activity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Harinivas SN</dc:creator>
  <cp:lastModifiedBy>Harinivas SN</cp:lastModifiedBy>
  <dcterms:created xsi:type="dcterms:W3CDTF">2024-01-28T05:00:15Z</dcterms:created>
  <dcterms:modified xsi:type="dcterms:W3CDTF">2024-01-28T07:15:43Z</dcterms:modified>
</cp:coreProperties>
</file>