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7bd154ddb10e55/Desktop/DA/Projects/Project 1/"/>
    </mc:Choice>
  </mc:AlternateContent>
  <xr:revisionPtr revIDLastSave="23" documentId="13_ncr:1_{A5CAB405-7112-49FF-9214-1250C8D09D74}" xr6:coauthVersionLast="47" xr6:coauthVersionMax="47" xr10:uidLastSave="{26ADC7BC-4142-4385-A023-F47BAD9EA01E}"/>
  <bookViews>
    <workbookView xWindow="-108" yWindow="-108" windowWidth="23256" windowHeight="12456" xr2:uid="{00000000-000D-0000-FFFF-FFFF00000000}"/>
  </bookViews>
  <sheets>
    <sheet name="Pivot 1" sheetId="5" r:id="rId1"/>
    <sheet name="Pivot 2" sheetId="6" r:id="rId2"/>
    <sheet name="Formula &amp; Conditional Formattin" sheetId="1" r:id="rId3"/>
  </sheets>
  <calcPr calcId="191029" concurrentCalc="0"/>
  <pivotCaches>
    <pivotCache cacheId="6" r:id="rId4"/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" l="1" a="1"/>
  <c r="W3" i="1"/>
  <c r="W4" i="1" a="1"/>
  <c r="W4" i="1"/>
  <c r="W5" i="1" a="1"/>
  <c r="W5" i="1"/>
  <c r="W6" i="1" a="1"/>
  <c r="W6" i="1"/>
  <c r="W7" i="1" a="1"/>
  <c r="W7" i="1"/>
  <c r="W8" i="1" a="1"/>
  <c r="W8" i="1"/>
  <c r="W9" i="1" a="1"/>
  <c r="W9" i="1"/>
  <c r="W10" i="1" a="1"/>
  <c r="W10" i="1"/>
  <c r="W11" i="1" a="1"/>
  <c r="W11" i="1"/>
  <c r="W12" i="1" a="1"/>
  <c r="W12" i="1"/>
  <c r="W13" i="1" a="1"/>
  <c r="W13" i="1"/>
  <c r="W14" i="1" a="1"/>
  <c r="W14" i="1"/>
  <c r="W15" i="1" a="1"/>
  <c r="W15" i="1"/>
  <c r="W16" i="1" a="1"/>
  <c r="W16" i="1"/>
  <c r="W17" i="1" a="1"/>
  <c r="W17" i="1"/>
  <c r="W18" i="1" a="1"/>
  <c r="W18" i="1"/>
  <c r="W19" i="1" a="1"/>
  <c r="W19" i="1"/>
  <c r="W20" i="1" a="1"/>
  <c r="W20" i="1"/>
  <c r="W21" i="1" a="1"/>
  <c r="W21" i="1"/>
  <c r="W22" i="1" a="1"/>
  <c r="W22" i="1"/>
  <c r="W23" i="1" a="1"/>
  <c r="W23" i="1"/>
  <c r="W24" i="1" a="1"/>
  <c r="W24" i="1"/>
  <c r="W25" i="1" a="1"/>
  <c r="W25" i="1"/>
  <c r="W26" i="1" a="1"/>
  <c r="W26" i="1"/>
  <c r="W27" i="1" a="1"/>
  <c r="W27" i="1"/>
  <c r="W28" i="1" a="1"/>
  <c r="W28" i="1"/>
  <c r="W29" i="1" a="1"/>
  <c r="W29" i="1"/>
  <c r="W30" i="1" a="1"/>
  <c r="W30" i="1"/>
  <c r="W31" i="1" a="1"/>
  <c r="W31" i="1"/>
  <c r="W32" i="1" a="1"/>
  <c r="W32" i="1"/>
  <c r="W33" i="1" a="1"/>
  <c r="W33" i="1"/>
  <c r="W34" i="1" a="1"/>
  <c r="W34" i="1"/>
  <c r="W35" i="1" a="1"/>
  <c r="W35" i="1"/>
  <c r="W36" i="1" a="1"/>
  <c r="W36" i="1"/>
  <c r="W37" i="1" a="1"/>
  <c r="W37" i="1"/>
  <c r="W38" i="1" a="1"/>
  <c r="W38" i="1"/>
  <c r="W39" i="1" a="1"/>
  <c r="W39" i="1"/>
  <c r="W40" i="1" a="1"/>
  <c r="W40" i="1"/>
  <c r="W41" i="1" a="1"/>
  <c r="W41" i="1"/>
  <c r="W42" i="1" a="1"/>
  <c r="W42" i="1"/>
  <c r="W43" i="1" a="1"/>
  <c r="W43" i="1"/>
  <c r="W44" i="1" a="1"/>
  <c r="W44" i="1"/>
  <c r="W45" i="1" a="1"/>
  <c r="W45" i="1"/>
  <c r="W46" i="1" a="1"/>
  <c r="W46" i="1"/>
  <c r="W47" i="1" a="1"/>
  <c r="W47" i="1"/>
  <c r="W48" i="1" a="1"/>
  <c r="W48" i="1"/>
  <c r="W49" i="1" a="1"/>
  <c r="W49" i="1"/>
  <c r="W50" i="1" a="1"/>
  <c r="W50" i="1"/>
  <c r="W51" i="1" a="1"/>
  <c r="W51" i="1"/>
  <c r="W52" i="1" a="1"/>
  <c r="W52" i="1"/>
  <c r="W53" i="1" a="1"/>
  <c r="W53" i="1"/>
  <c r="W54" i="1" a="1"/>
  <c r="W54" i="1"/>
  <c r="W55" i="1" a="1"/>
  <c r="W55" i="1"/>
  <c r="W56" i="1" a="1"/>
  <c r="W56" i="1"/>
  <c r="W57" i="1" a="1"/>
  <c r="W57" i="1"/>
  <c r="W58" i="1" a="1"/>
  <c r="W58" i="1"/>
  <c r="W59" i="1" a="1"/>
  <c r="W59" i="1"/>
  <c r="W60" i="1" a="1"/>
  <c r="W60" i="1"/>
  <c r="W61" i="1" a="1"/>
  <c r="W61" i="1"/>
  <c r="W62" i="1" a="1"/>
  <c r="W62" i="1"/>
  <c r="W63" i="1" a="1"/>
  <c r="W63" i="1"/>
  <c r="W64" i="1" a="1"/>
  <c r="W64" i="1"/>
  <c r="W65" i="1" a="1"/>
  <c r="W65" i="1"/>
  <c r="W66" i="1" a="1"/>
  <c r="W66" i="1"/>
  <c r="W67" i="1" a="1"/>
  <c r="W67" i="1"/>
  <c r="W68" i="1" a="1"/>
  <c r="W68" i="1"/>
  <c r="W69" i="1" a="1"/>
  <c r="W69" i="1"/>
  <c r="W70" i="1" a="1"/>
  <c r="W70" i="1"/>
  <c r="W71" i="1" a="1"/>
  <c r="W71" i="1"/>
  <c r="W72" i="1" a="1"/>
  <c r="W72" i="1"/>
  <c r="W73" i="1" a="1"/>
  <c r="W73" i="1"/>
  <c r="W74" i="1" a="1"/>
  <c r="W74" i="1"/>
  <c r="W75" i="1" a="1"/>
  <c r="W75" i="1"/>
  <c r="W76" i="1" a="1"/>
  <c r="W76" i="1"/>
  <c r="W77" i="1" a="1"/>
  <c r="W77" i="1"/>
  <c r="W78" i="1" a="1"/>
  <c r="W78" i="1"/>
  <c r="W79" i="1" a="1"/>
  <c r="W79" i="1"/>
  <c r="W80" i="1" a="1"/>
  <c r="W80" i="1"/>
  <c r="W81" i="1" a="1"/>
  <c r="W81" i="1"/>
  <c r="W82" i="1" a="1"/>
  <c r="W82" i="1"/>
  <c r="W83" i="1" a="1"/>
  <c r="W83" i="1"/>
  <c r="W84" i="1" a="1"/>
  <c r="W84" i="1"/>
  <c r="W85" i="1" a="1"/>
  <c r="W85" i="1"/>
  <c r="W86" i="1" a="1"/>
  <c r="W86" i="1"/>
  <c r="W87" i="1" a="1"/>
  <c r="W87" i="1"/>
  <c r="W88" i="1" a="1"/>
  <c r="W88" i="1"/>
  <c r="W89" i="1" a="1"/>
  <c r="W89" i="1"/>
  <c r="W90" i="1" a="1"/>
  <c r="W90" i="1"/>
  <c r="W91" i="1" a="1"/>
  <c r="W91" i="1"/>
  <c r="W92" i="1" a="1"/>
  <c r="W92" i="1"/>
  <c r="W93" i="1" a="1"/>
  <c r="W93" i="1"/>
  <c r="W94" i="1" a="1"/>
  <c r="W94" i="1"/>
  <c r="W95" i="1" a="1"/>
  <c r="W95" i="1"/>
  <c r="W96" i="1" a="1"/>
  <c r="W96" i="1"/>
  <c r="W97" i="1" a="1"/>
  <c r="W97" i="1"/>
  <c r="W98" i="1" a="1"/>
  <c r="W98" i="1"/>
  <c r="W99" i="1" a="1"/>
  <c r="W99" i="1"/>
  <c r="W100" i="1" a="1"/>
  <c r="W100" i="1"/>
  <c r="W2" i="1" a="1"/>
  <c r="W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2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3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2" i="1"/>
  <c r="AD10" i="1" a="1"/>
  <c r="AD10" i="1"/>
  <c r="AD26" i="1" a="1"/>
  <c r="AD26" i="1"/>
  <c r="AD25" i="1" a="1"/>
  <c r="AD25" i="1"/>
  <c r="AD24" i="1"/>
  <c r="AD23" i="1"/>
  <c r="AD22" i="1" a="1"/>
  <c r="AD22" i="1"/>
  <c r="AD21" i="1"/>
  <c r="AD20" i="1"/>
  <c r="AD19" i="1"/>
  <c r="AD18" i="1"/>
  <c r="AD17" i="1" a="1"/>
  <c r="AD17" i="1"/>
  <c r="AD16" i="1"/>
  <c r="AD15" i="1"/>
  <c r="AD14" i="1"/>
  <c r="AD13" i="1" a="1"/>
  <c r="AD13" i="1"/>
  <c r="AD12" i="1" a="1"/>
  <c r="AD12" i="1"/>
  <c r="AD11" i="1"/>
  <c r="AD9" i="1"/>
  <c r="AD8" i="1"/>
  <c r="AD7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2" i="1"/>
  <c r="Q88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9" i="1"/>
  <c r="Q90" i="1"/>
  <c r="Q91" i="1"/>
  <c r="Q92" i="1"/>
  <c r="Q93" i="1"/>
  <c r="Q94" i="1"/>
  <c r="Q95" i="1"/>
  <c r="Q96" i="1"/>
  <c r="Q97" i="1"/>
  <c r="Q98" i="1"/>
  <c r="Q99" i="1"/>
  <c r="Q100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<sst xmlns="http://schemas.openxmlformats.org/spreadsheetml/2006/main" count="1684" uniqueCount="386">
  <si>
    <t>Language</t>
  </si>
  <si>
    <t>SOCKET DUEL ETHERNET</t>
  </si>
  <si>
    <t>PCA-6186</t>
  </si>
  <si>
    <t>ADVANTECH</t>
  </si>
  <si>
    <t>ISPR72</t>
  </si>
  <si>
    <t>SWITCHING POWER SUPPLY 100-120V AC</t>
  </si>
  <si>
    <t>S-100-15</t>
  </si>
  <si>
    <t>MEAN WELL</t>
  </si>
  <si>
    <t>RELAY 24V DC 8PIN</t>
  </si>
  <si>
    <t>2494C</t>
  </si>
  <si>
    <t>OMRON</t>
  </si>
  <si>
    <t>RELAY 110V AC 8PIN</t>
  </si>
  <si>
    <t>G2R-2-5 N</t>
  </si>
  <si>
    <t>CURRENT RELAY 8A 250V 50/60HZ</t>
  </si>
  <si>
    <t>RM4JA31F</t>
  </si>
  <si>
    <t>TELEMECANI</t>
  </si>
  <si>
    <t>RELAY WITH BASE 250V AC 10A 30V DC 5PIN</t>
  </si>
  <si>
    <t>C10-A10R</t>
  </si>
  <si>
    <t>RELECO</t>
  </si>
  <si>
    <t>RESISTOR 5K OHM</t>
  </si>
  <si>
    <t>GR400</t>
  </si>
  <si>
    <t>FUJI ELCT.</t>
  </si>
  <si>
    <t>ISPR53</t>
  </si>
  <si>
    <t>SELECTOR SWITCH 3 POSITION IP65</t>
  </si>
  <si>
    <t>ASW320</t>
  </si>
  <si>
    <t>IDEC</t>
  </si>
  <si>
    <t>SELECTOR SWITCH 3 POSITION</t>
  </si>
  <si>
    <t>ASW3L3S-243</t>
  </si>
  <si>
    <t>LIMIT SWITCH</t>
  </si>
  <si>
    <t>EGM12-1208C1791</t>
  </si>
  <si>
    <t>EUCHNER</t>
  </si>
  <si>
    <t>SWITCH 2WAY</t>
  </si>
  <si>
    <t>S262-C6</t>
  </si>
  <si>
    <t>ABB</t>
  </si>
  <si>
    <t>ISPR54</t>
  </si>
  <si>
    <t>TD422-O1Y</t>
  </si>
  <si>
    <t>HUMMEL</t>
  </si>
  <si>
    <t>CURRENT TRANSFORMER</t>
  </si>
  <si>
    <t>816-94 3T-SNLSXN</t>
  </si>
  <si>
    <t>CROMPTON</t>
  </si>
  <si>
    <t>FUSE BOX 690V 10 X 38 32A</t>
  </si>
  <si>
    <t>DL16.17.5.SF</t>
  </si>
  <si>
    <t>RELAY BASE</t>
  </si>
  <si>
    <t>SR2P-06B</t>
  </si>
  <si>
    <t>SPHERICAL ROLLER BEARING 75X160X37 MM</t>
  </si>
  <si>
    <t>21315 E</t>
  </si>
  <si>
    <t>SKF</t>
  </si>
  <si>
    <t>ISPR03</t>
  </si>
  <si>
    <t>DEEP GROOVE BALL BEARING 50X110X27 MM</t>
  </si>
  <si>
    <t>6310 2Z</t>
  </si>
  <si>
    <t>BLOCK MANIFOLD EXHAUST</t>
  </si>
  <si>
    <t>JCK1</t>
  </si>
  <si>
    <t>ZPMC</t>
  </si>
  <si>
    <t>ISPR73</t>
  </si>
  <si>
    <t>BLOCK MANIFOLD</t>
  </si>
  <si>
    <t>JCK943-RV</t>
  </si>
  <si>
    <t>LINING BRAKE</t>
  </si>
  <si>
    <t>YWH200.300.ED300.50</t>
  </si>
  <si>
    <t>ISPR05</t>
  </si>
  <si>
    <t>BREATHER</t>
  </si>
  <si>
    <t>GB-0035</t>
  </si>
  <si>
    <t>ISPR16</t>
  </si>
  <si>
    <t>BUFFER BLOCK</t>
  </si>
  <si>
    <t>TSB40D01-03</t>
  </si>
  <si>
    <t>HALF COUPLING</t>
  </si>
  <si>
    <t>JL44C060102</t>
  </si>
  <si>
    <t>IHWR04</t>
  </si>
  <si>
    <t>COUPLING</t>
  </si>
  <si>
    <t>K35WD9+11</t>
  </si>
  <si>
    <t>BAUMER</t>
  </si>
  <si>
    <t>LOCKING CYLINDER</t>
  </si>
  <si>
    <t>TZP06-B010</t>
  </si>
  <si>
    <t>IREP13</t>
  </si>
  <si>
    <t>TWISTLOCK CYLINDER 40/25-110</t>
  </si>
  <si>
    <t>40-25-110</t>
  </si>
  <si>
    <t>FILTER ELEMENT</t>
  </si>
  <si>
    <t>0060R010BN.HC.KB</t>
  </si>
  <si>
    <t>HYDAC</t>
  </si>
  <si>
    <t>SUCTION FILTER ELEMENT</t>
  </si>
  <si>
    <t>0100S125W-B0.2</t>
  </si>
  <si>
    <t>REXROTH</t>
  </si>
  <si>
    <t>FRAME RACK ARRANGEMENT</t>
  </si>
  <si>
    <t>JL6606010601</t>
  </si>
  <si>
    <t>CABLE GUIDE DEVICE ASSEMBLY</t>
  </si>
  <si>
    <t>DLJ-3G</t>
  </si>
  <si>
    <t>GEAR 42 X 8</t>
  </si>
  <si>
    <t>JL48080102</t>
  </si>
  <si>
    <t>ISPR18</t>
  </si>
  <si>
    <t>GEAR REDUCER</t>
  </si>
  <si>
    <t>FH1210.51A.CIB-04</t>
  </si>
  <si>
    <t>FH1210.51A.CIB-00</t>
  </si>
  <si>
    <t>HYDRAULIC HOSE</t>
  </si>
  <si>
    <t>F381DOCF151508-1220</t>
  </si>
  <si>
    <t>IHWR08</t>
  </si>
  <si>
    <t>RECTIFIER BRIDGE IP 220V AC OP 110V DC</t>
  </si>
  <si>
    <t>14.630.32.016</t>
  </si>
  <si>
    <t>LENZE</t>
  </si>
  <si>
    <t>INDUCTIVE SENSOR 20-140V AC/DC 8 II IP67</t>
  </si>
  <si>
    <t>IGS001</t>
  </si>
  <si>
    <t>IFM</t>
  </si>
  <si>
    <t>INDUCTIVE SENSOR 20-250V AC/DC 10 MM</t>
  </si>
  <si>
    <t>II0296</t>
  </si>
  <si>
    <t>SHAFT</t>
  </si>
  <si>
    <t>01.0808B</t>
  </si>
  <si>
    <t>FH1210.51A.CIB-03</t>
  </si>
  <si>
    <t>SHEAVE</t>
  </si>
  <si>
    <t>JL5006020301</t>
  </si>
  <si>
    <t>ISPR32</t>
  </si>
  <si>
    <t>GUIDE SLEEVE</t>
  </si>
  <si>
    <t>ZH965C.ETWLTS00.05</t>
  </si>
  <si>
    <t>ISPR33</t>
  </si>
  <si>
    <t>WHEEL ASSEMBLY</t>
  </si>
  <si>
    <t>JL73060702</t>
  </si>
  <si>
    <t>CABLE CONNECTOR</t>
  </si>
  <si>
    <t>IHWR02</t>
  </si>
  <si>
    <t>CONTACTOR 440V 2NO+2NC 3POLE</t>
  </si>
  <si>
    <t>AF370-30-11-13</t>
  </si>
  <si>
    <t>RESISTANCE TEMPERATURE CONTROLLER</t>
  </si>
  <si>
    <t>BWDK-3207</t>
  </si>
  <si>
    <t>NANJING S</t>
  </si>
  <si>
    <t>AUTOMOTIVE BLADE FUSE 15A</t>
  </si>
  <si>
    <t>PLUG SOCKET 24M</t>
  </si>
  <si>
    <t>LIMIT SWITCH 10A 125V 1NO+1NC IP67</t>
  </si>
  <si>
    <t>AZ 5105</t>
  </si>
  <si>
    <t>MATSUSHITA</t>
  </si>
  <si>
    <t>CPU MODULE SIMATIC S7-400</t>
  </si>
  <si>
    <t>6ES7416-2XK02</t>
  </si>
  <si>
    <t>SIEMENS</t>
  </si>
  <si>
    <t>BRAKE ASSEMBLY WITH COIL 205V DC FM 160</t>
  </si>
  <si>
    <t>MATR 068639</t>
  </si>
  <si>
    <t>CLIP TURN BUCKLE</t>
  </si>
  <si>
    <t>A2.7GB561.65</t>
  </si>
  <si>
    <t>AIR FILTER</t>
  </si>
  <si>
    <t>ELFP4F10W1.X</t>
  </si>
  <si>
    <t>FILTER SUCTION</t>
  </si>
  <si>
    <t>SUS-P 102 B24P-200-125-3</t>
  </si>
  <si>
    <t>STAUFF</t>
  </si>
  <si>
    <t>BRAKE DISC 7.5KW 380VAC 50HZ 1000RPM</t>
  </si>
  <si>
    <t>QAEJ160.M6</t>
  </si>
  <si>
    <t>SENSOR HOOK LATCH</t>
  </si>
  <si>
    <t>LR14XBF03DPOB-E2</t>
  </si>
  <si>
    <t>LANBAO</t>
  </si>
  <si>
    <t>WHEEL 630 X 75</t>
  </si>
  <si>
    <t>TWF2</t>
  </si>
  <si>
    <t>NEEDLE BEARING 45 X 55 X 20 MM</t>
  </si>
  <si>
    <t>K045X055X20</t>
  </si>
  <si>
    <t>KESSLER</t>
  </si>
  <si>
    <t>FAN BELT 1020MM 8PK</t>
  </si>
  <si>
    <t>8PK1020</t>
  </si>
  <si>
    <t>CONTITECH</t>
  </si>
  <si>
    <t>ISPR04</t>
  </si>
  <si>
    <t>VALVE</t>
  </si>
  <si>
    <t>ISPR40</t>
  </si>
  <si>
    <t>HYDRAULIC VALVE</t>
  </si>
  <si>
    <t>BELT 1822MM</t>
  </si>
  <si>
    <t>8PK-1822</t>
  </si>
  <si>
    <t>MICROBELTS</t>
  </si>
  <si>
    <t>SPHERICAL PLAIN BEARING 90 X 130 X 60 MM</t>
  </si>
  <si>
    <t>GE 90 DO</t>
  </si>
  <si>
    <t>ELGES</t>
  </si>
  <si>
    <t>ROTARY ENCODER</t>
  </si>
  <si>
    <t>40.8.OS12ZV</t>
  </si>
  <si>
    <t>COOLING FAN 230V AC 50/60HZ 21/19 W</t>
  </si>
  <si>
    <t>FA12038-AC</t>
  </si>
  <si>
    <t>ISPR15</t>
  </si>
  <si>
    <t>AMPERE METER 0-950A SCALE 0+10 V DC</t>
  </si>
  <si>
    <t>ISPR69</t>
  </si>
  <si>
    <t>AMPERE METER 0-140A SCALE 0+10V DC</t>
  </si>
  <si>
    <t>POWER NETWORK METER 50-720V AC</t>
  </si>
  <si>
    <t>DMG610</t>
  </si>
  <si>
    <t>LOVATO ELC</t>
  </si>
  <si>
    <t>PLUG STRAIGHT 13A 250V 3 FLAT PIN IP56</t>
  </si>
  <si>
    <t>56P313</t>
  </si>
  <si>
    <t>SCHNEIDER</t>
  </si>
  <si>
    <t>ABSOLUTE ENCODER 10-30V 10M CABLE</t>
  </si>
  <si>
    <t>0566 237</t>
  </si>
  <si>
    <t>HENGSTLER</t>
  </si>
  <si>
    <t>SPHERICAL ROLLER BEARING</t>
  </si>
  <si>
    <t>GB288-87</t>
  </si>
  <si>
    <t>THROTTLE VALVE</t>
  </si>
  <si>
    <t>DVE.10.01.X.0</t>
  </si>
  <si>
    <t>FLUTEC</t>
  </si>
  <si>
    <t>SWITCH</t>
  </si>
  <si>
    <t>GEAR OIL</t>
  </si>
  <si>
    <t>F-220</t>
  </si>
  <si>
    <t>SHELL</t>
  </si>
  <si>
    <t>IFOL04</t>
  </si>
  <si>
    <t>LOCK WASHER</t>
  </si>
  <si>
    <t>FANTUZZI</t>
  </si>
  <si>
    <t>IHWR13</t>
  </si>
  <si>
    <t>THRUST WASHER</t>
  </si>
  <si>
    <t>WHEEL NUT</t>
  </si>
  <si>
    <t>KONECRANES</t>
  </si>
  <si>
    <t>TIRE RIM REAR</t>
  </si>
  <si>
    <t>3E.211002</t>
  </si>
  <si>
    <t>PANDA S.</t>
  </si>
  <si>
    <t>ITBA02</t>
  </si>
  <si>
    <t>WHEEL STUD FRONT</t>
  </si>
  <si>
    <t>25303-02102</t>
  </si>
  <si>
    <t>TCM</t>
  </si>
  <si>
    <t>BOLT</t>
  </si>
  <si>
    <t>01103-10045</t>
  </si>
  <si>
    <t>SCREW</t>
  </si>
  <si>
    <t>100.101.0100.45</t>
  </si>
  <si>
    <t>ABC</t>
  </si>
  <si>
    <t>100.101.0100.75</t>
  </si>
  <si>
    <t>CAP SCREW SOCKET HEXAGONAL</t>
  </si>
  <si>
    <t>100.130.0080.40</t>
  </si>
  <si>
    <t>100.130.0120.25</t>
  </si>
  <si>
    <t>SCREW HEXAGONAL</t>
  </si>
  <si>
    <t>900.108.0120.30</t>
  </si>
  <si>
    <t>ALFA LAVAL</t>
  </si>
  <si>
    <t>SCREW ADJUSTING WITH BALL HEAD</t>
  </si>
  <si>
    <t>620.011.8400.02</t>
  </si>
  <si>
    <t>SCREW ADJUSTING</t>
  </si>
  <si>
    <t>620.011.7408.01</t>
  </si>
  <si>
    <t>100.130.0100.30</t>
  </si>
  <si>
    <t>WASHER COPPER</t>
  </si>
  <si>
    <t>100.004.0140.18</t>
  </si>
  <si>
    <t>100.004.0160.20</t>
  </si>
  <si>
    <t>100.004.0270.32</t>
  </si>
  <si>
    <t>100.004.0330.39</t>
  </si>
  <si>
    <t>100.004.0480.55</t>
  </si>
  <si>
    <t>WASHER</t>
  </si>
  <si>
    <t>100.232.0080.00</t>
  </si>
  <si>
    <t>100.233.0100.00</t>
  </si>
  <si>
    <t>WASHER 0.7MM</t>
  </si>
  <si>
    <t>610.018.9013.10</t>
  </si>
  <si>
    <t>900.001.0130.19</t>
  </si>
  <si>
    <t>Material_Item_No</t>
  </si>
  <si>
    <t>Material_Description</t>
  </si>
  <si>
    <t>ENGLISH</t>
  </si>
  <si>
    <t>Internal_Material_Number.</t>
  </si>
  <si>
    <t>Plant_Code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</si>
  <si>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</si>
  <si>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</si>
  <si>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</si>
  <si>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</si>
  <si>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</si>
  <si>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</si>
  <si>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</si>
  <si>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</si>
  <si>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</si>
  <si>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</si>
  <si>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</si>
  <si>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</si>
  <si>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</si>
  <si>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</si>
  <si>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</si>
  <si>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</si>
  <si>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</si>
  <si>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</si>
  <si>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</si>
  <si>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</si>
  <si>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</si>
  <si>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</si>
  <si>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</si>
  <si>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</si>
  <si>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</si>
  <si>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</si>
  <si>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</si>
  <si>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</si>
  <si>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</si>
  <si>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</si>
  <si>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</si>
  <si>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</si>
  <si>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</si>
  <si>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</si>
  <si>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</si>
  <si>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</si>
  <si>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</si>
  <si>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</si>
  <si>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</si>
  <si>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</si>
  <si>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</si>
  <si>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</si>
  <si>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</si>
  <si>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</si>
  <si>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</si>
  <si>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</si>
  <si>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</si>
  <si>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</si>
  <si>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</si>
  <si>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</si>
  <si>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</si>
  <si>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</si>
  <si>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</si>
  <si>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</si>
  <si>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</si>
  <si>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</si>
  <si>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</si>
  <si>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</si>
  <si>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</si>
  <si>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</si>
  <si>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</si>
  <si>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</si>
  <si>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</si>
  <si>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</si>
  <si>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</si>
  <si>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</si>
  <si>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</si>
  <si>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</si>
  <si>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</si>
  <si>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</si>
  <si>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</si>
  <si>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</si>
  <si>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</si>
  <si>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</si>
  <si>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</si>
  <si>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</si>
  <si>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</si>
  <si>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</si>
  <si>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</si>
  <si>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</si>
  <si>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</si>
  <si>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</si>
  <si>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</si>
  <si>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</si>
  <si>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</si>
  <si>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</si>
  <si>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</si>
  <si>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</si>
  <si>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</si>
  <si>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</si>
  <si>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</si>
  <si>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</si>
  <si>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</si>
  <si>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</si>
  <si>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</si>
  <si>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</si>
  <si>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</si>
  <si>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</si>
  <si>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</si>
  <si>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Part_Number</t>
  </si>
  <si>
    <t>Manufacturer_Name</t>
  </si>
  <si>
    <t>Material_Group</t>
  </si>
  <si>
    <t>Q1</t>
  </si>
  <si>
    <t>Questions</t>
  </si>
  <si>
    <t>Answers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</si>
  <si>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</si>
  <si>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</si>
  <si>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</si>
  <si>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</si>
  <si>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</si>
  <si>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</si>
  <si>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</si>
  <si>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</si>
  <si>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</si>
  <si>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</si>
  <si>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</si>
  <si>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</si>
  <si>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</si>
  <si>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</si>
  <si>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</si>
  <si>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</si>
  <si>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</si>
  <si>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</si>
  <si>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</si>
  <si>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Column1</t>
  </si>
  <si>
    <t>Column2</t>
  </si>
  <si>
    <t>Based on Formula</t>
  </si>
  <si>
    <t>Relay_Type(Q1)</t>
  </si>
  <si>
    <t>Language(Q4)</t>
  </si>
  <si>
    <t>Part_Number(Q6)</t>
  </si>
  <si>
    <t>Material_group(Q7)</t>
  </si>
  <si>
    <t>Plant_code(Q10)</t>
  </si>
  <si>
    <t>Internal_Material_Number(Q8).</t>
  </si>
  <si>
    <t>Material_Description(Q9)</t>
  </si>
  <si>
    <t>Material_Description(Q11)</t>
  </si>
  <si>
    <t>Material_Group(Q12)</t>
  </si>
  <si>
    <t>Total count(Q13)</t>
  </si>
  <si>
    <t>Material_Group(Q14)</t>
  </si>
  <si>
    <t>Manufacturer_Name(Q15)</t>
  </si>
  <si>
    <t>Material_Item_No(Q17)</t>
  </si>
  <si>
    <t>Manufacturer_Name(Q18)</t>
  </si>
  <si>
    <t>count(Q19)</t>
  </si>
  <si>
    <t>Material_Group(Q20)</t>
  </si>
  <si>
    <t>(blank)</t>
  </si>
  <si>
    <t>Grand Total</t>
  </si>
  <si>
    <t>Count of Manufacturer_Name</t>
  </si>
  <si>
    <t>Material Description</t>
  </si>
  <si>
    <t>Count of Material_Item_No</t>
  </si>
  <si>
    <t>Material group</t>
  </si>
  <si>
    <t>Material_Group(Q2)</t>
  </si>
  <si>
    <t>Manufacturename_count(Q3)</t>
  </si>
  <si>
    <t>Relay percent(Q16)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</si>
</sst>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3" borderId="0" xfId="0" applyFont="1" applyFill="1"/>
    <xf numFmtId="0" fontId="3" fillId="0" borderId="0" xfId="0" applyFont="1"/>
    <xf numFmtId="0" fontId="0" fillId="0" borderId="3" xfId="0" applyBorder="1" applyAlignment="1">
      <alignment wrapText="1"/>
    </xf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NumberFormat="1"/>
  </cellXfs>
  <cellStyles count="1">
    <cellStyle name="Normal" xfId="0" builtinId="0"/>
  </cellStyles>
  <dxfs count="26">
    <dxf>
      <fill>
        <patternFill>
          <bgColor rgb="FF99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9999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/>
        </patternFill>
      </fill>
    </dxf>
    <dxf>
      <fill>
        <patternFill>
          <bgColor rgb="FFFF66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colors>
    <mruColors>
      <color rgb="FFFF66FF"/>
      <color rgb="FF99FFCC"/>
      <color rgb="FFFF9999"/>
      <color rgb="FFFF7C80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microsoft.com/office/2017/10/relationships/person" Target="persons/perso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priya Ashokkumar" refreshedDate="45352.809772222223" createdVersion="8" refreshedVersion="8" minRefreshableVersion="3" recordCount="102" xr:uid="{0C7D7183-540A-4410-A23D-66C92E5AB74E}">
  <cacheSource type="worksheet">
    <worksheetSource ref="B1:G1048576" sheet="Formula &amp; Conditional Formattin"/>
  </cacheSource>
  <cacheFields count="6">
    <cacheField name="Material_Description" numFmtId="0">
      <sharedItems containsBlank="1" count="85">
        <s v="SOCKET DUEL ETHERNET"/>
        <s v="SWITCHING POWER SUPPLY 100-120V AC"/>
        <s v="RELAY 24V DC 8PIN"/>
        <s v="RELAY 110V AC 8PIN"/>
        <s v="CURRENT RELAY 8A 250V 50/60HZ"/>
        <s v="RELAY WITH BASE 250V AC 10A 30V DC 5PIN"/>
        <s v="RESISTOR 5K OHM"/>
        <s v="SELECTOR SWITCH 3 POSITION IP65"/>
        <s v="SELECTOR SWITCH 3 POSITION"/>
        <s v="LIMIT SWITCH"/>
        <s v="SWITCH 2WAY"/>
        <s v="CURRENT TRANSFORMER"/>
        <s v="FUSE BOX 690V 10 X 38 32A"/>
        <s v="RELAY BASE"/>
        <s v="SPHERICAL ROLLER BEARING 75X160X37 MM"/>
        <s v="DEEP GROOVE BALL BEARING 50X110X27 MM"/>
        <s v="BLOCK MANIFOLD EXHAUST"/>
        <s v="BLOCK MANIFOLD"/>
        <s v="LINING BRAKE"/>
        <s v="BREATHER"/>
        <s v="BUFFER BLOCK"/>
        <s v="HALF COUPLING"/>
        <s v="COUPLING"/>
        <s v="LOCKING CYLINDER"/>
        <s v="TWISTLOCK CYLINDER 40/25-110"/>
        <s v="FILTER ELEMENT"/>
        <s v="SUCTION FILTER ELEMENT"/>
        <s v="FRAME RACK ARRANGEMENT"/>
        <s v="CABLE GUIDE DEVICE ASSEMBLY"/>
        <s v="GEAR 42 X 8"/>
        <s v="GEAR REDUCER"/>
        <s v="HYDRAULIC HOSE"/>
        <s v="RECTIFIER BRIDGE IP 220V AC OP 110V DC"/>
        <s v="INDUCTIVE SENSOR 20-140V AC/DC 8 II IP67"/>
        <s v="INDUCTIVE SENSOR 20-250V AC/DC 10 MM"/>
        <s v="SHAFT"/>
        <s v="SHEAVE"/>
        <s v="GUIDE SLEEVE"/>
        <s v="WHEEL ASSEMBLY"/>
        <s v="CABLE CONNECTOR"/>
        <s v="CONTACTOR 440V 2NO+2NC 3POLE"/>
        <s v="RESISTANCE TEMPERATURE CONTROLLER"/>
        <s v="AUTOMOTIVE BLADE FUSE 15A"/>
        <s v="PLUG SOCKET 24M"/>
        <s v="LIMIT SWITCH 10A 125V 1NO+1NC IP67"/>
        <s v="CPU MODULE SIMATIC S7-400"/>
        <s v="BRAKE ASSEMBLY WITH COIL 205V DC FM 160"/>
        <s v="CLIP TURN BUCKLE"/>
        <s v="AIR FILTER"/>
        <s v="FILTER SUCTION"/>
        <s v="BRAKE DISC 7.5KW 380VAC 50HZ 1000RPM"/>
        <s v="SENSOR HOOK LATCH"/>
        <s v="WHEEL 630 X 75"/>
        <s v="NEEDLE BEARING 45 X 55 X 20 MM"/>
        <s v="FAN BELT 1020MM 8PK"/>
        <s v="VALVE"/>
        <s v="HYDRAULIC VALVE"/>
        <s v="BELT 1822MM"/>
        <s v="SPHERICAL PLAIN BEARING 90 X 130 X 60 MM"/>
        <s v="ROTARY ENCODER"/>
        <s v="COOLING FAN 230V AC 50/60HZ 21/19 W"/>
        <s v="AMPERE METER 0-950A SCALE 0+10 V DC"/>
        <s v="AMPERE METER 0-140A SCALE 0+10V DC"/>
        <s v="POWER NETWORK METER 50-720V AC"/>
        <s v="PLUG STRAIGHT 13A 250V 3 FLAT PIN IP56"/>
        <s v="ABSOLUTE ENCODER 10-30V 10M CABLE"/>
        <s v="SPHERICAL ROLLER BEARING"/>
        <s v="THROTTLE VALVE"/>
        <s v="SWITCH"/>
        <s v="GEAR OIL"/>
        <s v="LOCK WASHER"/>
        <s v="THRUST WASHER"/>
        <s v="WHEEL NUT"/>
        <s v="TIRE RIM REAR"/>
        <s v="WHEEL STUD FRONT"/>
        <s v="BOLT"/>
        <s v="SCREW"/>
        <s v="CAP SCREW SOCKET HEXAGONAL"/>
        <s v="SCREW HEXAGONAL"/>
        <s v="SCREW ADJUSTING WITH BALL HEAD"/>
        <s v="SCREW ADJUSTING"/>
        <s v="WASHER COPPER"/>
        <s v="WASHER"/>
        <s v="WASHER 0.7MM"/>
        <m/>
      </sharedItems>
    </cacheField>
    <cacheField name="Language" numFmtId="0">
      <sharedItems containsBlank="1"/>
    </cacheField>
    <cacheField name="Internal_Material_Number." numFmtId="0">
      <sharedItems containsString="0" containsBlank="1" containsNumber="1" containsInteger="1" minValue="9000045566" maxValue="9000074365"/>
    </cacheField>
    <cacheField name="Plant_Code" numFmtId="0">
      <sharedItems containsBlank="1"/>
    </cacheField>
    <cacheField name="Part_Number" numFmtId="0">
      <sharedItems containsBlank="1" containsMixedTypes="1" containsNumber="1" minValue="2333.2015019999999" maxValue="2266963502"/>
    </cacheField>
    <cacheField name="Manufacturer_Name" numFmtId="0">
      <sharedItems containsBlank="1" count="39">
        <s v="ADVANTECH"/>
        <s v="MEAN WELL"/>
        <s v="OMRON"/>
        <s v="TELEMECANI"/>
        <s v="RELECO"/>
        <s v="FUJI ELCT."/>
        <s v="IDEC"/>
        <s v="EUCHNER"/>
        <s v="ABB"/>
        <s v="HUMMEL"/>
        <s v="CROMPTON"/>
        <s v="SKF"/>
        <s v="ZPMC"/>
        <s v="BAUMER"/>
        <s v="HYDAC"/>
        <s v="REXROTH"/>
        <s v="LENZE"/>
        <s v="IFM"/>
        <s v="NANJING S"/>
        <s v="MATSUSHITA"/>
        <s v="SIEMENS"/>
        <m/>
        <s v="STAUFF"/>
        <s v="LANBAO"/>
        <s v="KESSLER"/>
        <s v="CONTITECH"/>
        <s v="MICROBELTS"/>
        <s v="ELGES"/>
        <s v="LOVATO ELC"/>
        <s v="SCHNEIDER"/>
        <s v="HENGSTLER"/>
        <s v="FLUTEC"/>
        <s v="SHELL"/>
        <s v="FANTUZZI"/>
        <s v="KONECRANES"/>
        <s v="PANDA S."/>
        <s v="TCM"/>
        <s v="ABC"/>
        <s v="ALFA LAV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priya Ashokkumar" refreshedDate="45352.8118875" createdVersion="8" refreshedVersion="8" minRefreshableVersion="3" recordCount="99" xr:uid="{1E984FA0-CD95-415E-BB1F-B6962BD0A263}">
  <cacheSource type="worksheet">
    <worksheetSource ref="A1:J100" sheet="Formula &amp; Conditional Formattin"/>
  </cacheSource>
  <cacheFields count="10">
    <cacheField name="Material_Item_No" numFmtId="0">
      <sharedItems containsSemiMixedTypes="0" containsString="0" containsNumber="1" containsInteger="1" minValue="8000000001" maxValue="8000002821" count="99">
        <n v="8000000001"/>
        <n v="8000000284"/>
        <n v="8000000290"/>
        <n v="8000000303"/>
        <n v="8000000333"/>
        <n v="8000000340"/>
        <n v="8000000350"/>
        <n v="8000000388"/>
        <n v="8000000396"/>
        <n v="8000000408"/>
        <n v="8000000409"/>
        <n v="8000000418"/>
        <n v="8000000452"/>
        <n v="8000000473"/>
        <n v="8000000481"/>
        <n v="8000000494"/>
        <n v="8000000511"/>
        <n v="8000000545"/>
        <n v="8000000563"/>
        <n v="8000000587"/>
        <n v="8000000596"/>
        <n v="8000000598"/>
        <n v="8000000614"/>
        <n v="8000000631"/>
        <n v="8000000656"/>
        <n v="8000000657"/>
        <n v="8000000664"/>
        <n v="8000000673"/>
        <n v="8000000684"/>
        <n v="8000000685"/>
        <n v="8000000721"/>
        <n v="8000000742"/>
        <n v="8000000743"/>
        <n v="8000000751"/>
        <n v="8000000846"/>
        <n v="8000000880"/>
        <n v="8000000885"/>
        <n v="8000000909"/>
        <n v="8000000929"/>
        <n v="8000000939"/>
        <n v="8000000958"/>
        <n v="8000001013"/>
        <n v="8000001050"/>
        <n v="8000001092"/>
        <n v="8000001093"/>
        <n v="8000001115"/>
        <n v="8000001148"/>
        <n v="8000001150"/>
        <n v="8000001178"/>
        <n v="8000001285"/>
        <n v="8000001293"/>
        <n v="8000001309"/>
        <n v="8000001343"/>
        <n v="8000001364"/>
        <n v="8000001380"/>
        <n v="8000001386"/>
        <n v="8000001510"/>
        <n v="8000001511"/>
        <n v="8000001542"/>
        <n v="8000001548"/>
        <n v="8000001584"/>
        <n v="8000001590"/>
        <n v="8000001630"/>
        <n v="8000001669"/>
        <n v="8000001737"/>
        <n v="8000001749"/>
        <n v="8000001826"/>
        <n v="8000001835"/>
        <n v="8000001871"/>
        <n v="8000001889"/>
        <n v="8000001923"/>
        <n v="8000001924"/>
        <n v="8000001928"/>
        <n v="8000002030"/>
        <n v="8000002109"/>
        <n v="8000002140"/>
        <n v="8000002147"/>
        <n v="8000002242"/>
        <n v="8000002289"/>
        <n v="8000002298"/>
        <n v="8000002300"/>
        <n v="8000002356"/>
        <n v="8000002362"/>
        <n v="8000002389"/>
        <n v="8000002393"/>
        <n v="8000002478"/>
        <n v="8000002485"/>
        <n v="8000002489"/>
        <n v="8000002493"/>
        <n v="8000002516"/>
        <n v="8000002543"/>
        <n v="8000002545"/>
        <n v="8000002571"/>
        <n v="8000002599"/>
        <n v="8000002600"/>
        <n v="8000002607"/>
        <n v="8000002618"/>
        <n v="8000002651"/>
        <n v="8000002821"/>
      </sharedItems>
    </cacheField>
    <cacheField name="Material_Description" numFmtId="0">
      <sharedItems/>
    </cacheField>
    <cacheField name="Language" numFmtId="0">
      <sharedItems/>
    </cacheField>
    <cacheField name="Internal_Material_Number." numFmtId="0">
      <sharedItems containsSemiMixedTypes="0" containsString="0" containsNumber="1" containsInteger="1" minValue="9000045566" maxValue="9000074365"/>
    </cacheField>
    <cacheField name="Plant_Code" numFmtId="0">
      <sharedItems/>
    </cacheField>
    <cacheField name="Part_Number" numFmtId="0">
      <sharedItems containsMixedTypes="1" containsNumber="1" minValue="2333.2015019999999" maxValue="2266963502"/>
    </cacheField>
    <cacheField name="Manufacturer_Name" numFmtId="0">
      <sharedItems containsBlank="1"/>
    </cacheField>
    <cacheField name="Material_Group" numFmtId="0">
      <sharedItems count="21">
        <s v="ISPR72"/>
        <s v="ISPR53"/>
        <s v="ISPR54"/>
        <s v="ISPR03"/>
        <s v="ISPR73"/>
        <s v="ISPR05"/>
        <s v="ISPR16"/>
        <s v="IHWR04"/>
        <s v="IREP13"/>
        <s v="ISPR18"/>
        <s v="IHWR08"/>
        <s v="ISPR32"/>
        <s v="ISPR33"/>
        <s v="IHWR02"/>
        <s v="ISPR04"/>
        <s v="ISPR40"/>
        <s v="ISPR15"/>
        <s v="ISPR69"/>
        <s v="IFOL04"/>
        <s v="IHWR13"/>
        <s v="ITBA02"/>
      </sharedItems>
    </cacheField>
    <cacheField name="Relay_Type(Q1)" numFmtId="0">
      <sharedItems containsBlank="1"/>
    </cacheField>
    <cacheField name="Material_Group(Q3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s v="ENGLISH"/>
    <n v="9000074223"/>
    <s v="H001"/>
    <s v="PCA-6186"/>
    <x v="0"/>
  </r>
  <r>
    <x v="1"/>
    <s v="ENGLISH"/>
    <n v="9000074230"/>
    <s v="H002"/>
    <s v="S-100-15"/>
    <x v="1"/>
  </r>
  <r>
    <x v="2"/>
    <s v="ENGLISH"/>
    <n v="9000074232"/>
    <s v="H003"/>
    <s v="2494C"/>
    <x v="2"/>
  </r>
  <r>
    <x v="3"/>
    <s v="ENGLISH"/>
    <n v="9000074236"/>
    <s v="H004"/>
    <s v="G2R-2-5 N"/>
    <x v="2"/>
  </r>
  <r>
    <x v="4"/>
    <s v="ENGLISH"/>
    <n v="9000074241"/>
    <s v="H005"/>
    <s v="RM4JA31F"/>
    <x v="3"/>
  </r>
  <r>
    <x v="5"/>
    <s v="ENGLISH"/>
    <n v="9000074243"/>
    <s v="H006"/>
    <s v="C10-A10R"/>
    <x v="4"/>
  </r>
  <r>
    <x v="6"/>
    <s v="ENGLISH"/>
    <n v="9000074244"/>
    <s v="H007"/>
    <s v="GR400"/>
    <x v="5"/>
  </r>
  <r>
    <x v="7"/>
    <s v="ENGLISH"/>
    <n v="9000074251"/>
    <s v="H008"/>
    <s v="ASW320"/>
    <x v="6"/>
  </r>
  <r>
    <x v="8"/>
    <s v="ENGLISH"/>
    <n v="9000074253"/>
    <s v="H009"/>
    <s v="ASW3L3S-243"/>
    <x v="6"/>
  </r>
  <r>
    <x v="9"/>
    <s v="ENGLISH"/>
    <n v="9000074254"/>
    <s v="H010"/>
    <s v="EGM12-1208C1791"/>
    <x v="7"/>
  </r>
  <r>
    <x v="10"/>
    <s v="ENGLISH"/>
    <n v="9000074256"/>
    <s v="H011"/>
    <s v="S262-C6"/>
    <x v="8"/>
  </r>
  <r>
    <x v="9"/>
    <s v="ENGLISH"/>
    <n v="9000074258"/>
    <s v="H012"/>
    <s v="TD422-O1Y"/>
    <x v="9"/>
  </r>
  <r>
    <x v="11"/>
    <s v="ENGLISH"/>
    <n v="9000074263"/>
    <s v="H013"/>
    <s v="816-94 3T-SNLSXN"/>
    <x v="10"/>
  </r>
  <r>
    <x v="12"/>
    <s v="ENGLISH"/>
    <n v="9000074268"/>
    <s v="H014"/>
    <s v="DL16.17.5.SF"/>
    <x v="8"/>
  </r>
  <r>
    <x v="13"/>
    <s v="ENGLISH"/>
    <n v="9000074270"/>
    <s v="H015"/>
    <s v="SR2P-06B"/>
    <x v="6"/>
  </r>
  <r>
    <x v="14"/>
    <s v="ENGLISH"/>
    <n v="9000074274"/>
    <s v="H016"/>
    <s v="21315 E"/>
    <x v="11"/>
  </r>
  <r>
    <x v="15"/>
    <s v="ENGLISH"/>
    <n v="9000074277"/>
    <s v="H017"/>
    <s v="6310 2Z"/>
    <x v="11"/>
  </r>
  <r>
    <x v="16"/>
    <s v="ENGLISH"/>
    <n v="9000074284"/>
    <s v="H018"/>
    <s v="JCK1"/>
    <x v="12"/>
  </r>
  <r>
    <x v="17"/>
    <s v="ENGLISH"/>
    <n v="9000074285"/>
    <s v="H019"/>
    <s v="JCK943-RV"/>
    <x v="12"/>
  </r>
  <r>
    <x v="18"/>
    <s v="ENGLISH"/>
    <n v="9000074290"/>
    <s v="H020"/>
    <s v="YWH200.300.ED300.50"/>
    <x v="12"/>
  </r>
  <r>
    <x v="19"/>
    <s v="ENGLISH"/>
    <n v="9000074292"/>
    <s v="H021"/>
    <s v="GB-0035"/>
    <x v="12"/>
  </r>
  <r>
    <x v="20"/>
    <s v="ENGLISH"/>
    <n v="9000074293"/>
    <s v="H022"/>
    <s v="TSB40D01-03"/>
    <x v="12"/>
  </r>
  <r>
    <x v="21"/>
    <s v="ENGLISH"/>
    <n v="9000074298"/>
    <s v="H023"/>
    <s v="JL44C060102"/>
    <x v="12"/>
  </r>
  <r>
    <x v="22"/>
    <s v="ENGLISH"/>
    <n v="9000074301"/>
    <s v="H024"/>
    <s v="K35WD9+11"/>
    <x v="13"/>
  </r>
  <r>
    <x v="23"/>
    <s v="ENGLISH"/>
    <n v="9000074302"/>
    <s v="H025"/>
    <s v="TZP06-B010"/>
    <x v="12"/>
  </r>
  <r>
    <x v="24"/>
    <s v="ENGLISH"/>
    <n v="9000074303"/>
    <s v="H026"/>
    <s v="40-25-110"/>
    <x v="12"/>
  </r>
  <r>
    <x v="25"/>
    <s v="ENGLISH"/>
    <n v="9000074304"/>
    <s v="H027"/>
    <s v="0060R010BN.HC.KB"/>
    <x v="14"/>
  </r>
  <r>
    <x v="26"/>
    <s v="ENGLISH"/>
    <n v="9000074305"/>
    <s v="H028"/>
    <s v="0100S125W-B0.2"/>
    <x v="15"/>
  </r>
  <r>
    <x v="27"/>
    <s v="ENGLISH"/>
    <n v="9000074309"/>
    <s v="H029"/>
    <s v="JL6606010601"/>
    <x v="12"/>
  </r>
  <r>
    <x v="28"/>
    <s v="ENGLISH"/>
    <n v="9000074310"/>
    <s v="H030"/>
    <s v="DLJ-3G"/>
    <x v="12"/>
  </r>
  <r>
    <x v="29"/>
    <s v="ENGLISH"/>
    <n v="9000074313"/>
    <s v="H031"/>
    <s v="JL48080102"/>
    <x v="12"/>
  </r>
  <r>
    <x v="30"/>
    <s v="ENGLISH"/>
    <n v="9000074315"/>
    <s v="H032"/>
    <s v="FH1210.51A.CIB-04"/>
    <x v="12"/>
  </r>
  <r>
    <x v="30"/>
    <s v="ENGLISH"/>
    <n v="9000074316"/>
    <s v="H033"/>
    <s v="FH1210.51A.CIB-00"/>
    <x v="12"/>
  </r>
  <r>
    <x v="31"/>
    <s v="ENGLISH"/>
    <n v="9000074321"/>
    <s v="H034"/>
    <s v="F381DOCF151508-1220"/>
    <x v="12"/>
  </r>
  <r>
    <x v="32"/>
    <s v="ENGLISH"/>
    <n v="9000074330"/>
    <s v="H035"/>
    <s v="14.630.32.016"/>
    <x v="16"/>
  </r>
  <r>
    <x v="33"/>
    <s v="ENGLISH"/>
    <n v="9000074339"/>
    <s v="H036"/>
    <s v="IGS001"/>
    <x v="17"/>
  </r>
  <r>
    <x v="34"/>
    <s v="ENGLISH"/>
    <n v="9000074340"/>
    <s v="H037"/>
    <s v="II0296"/>
    <x v="17"/>
  </r>
  <r>
    <x v="35"/>
    <s v="ENGLISH"/>
    <n v="9000074341"/>
    <s v="H038"/>
    <s v="01.0808B"/>
    <x v="12"/>
  </r>
  <r>
    <x v="35"/>
    <s v="ENGLISH"/>
    <n v="9000074346"/>
    <s v="H039"/>
    <s v="FH1210.51A.CIB-03"/>
    <x v="12"/>
  </r>
  <r>
    <x v="36"/>
    <s v="ENGLISH"/>
    <n v="9000074348"/>
    <s v="H040"/>
    <s v="JL5006020301"/>
    <x v="12"/>
  </r>
  <r>
    <x v="37"/>
    <s v="ENGLISH"/>
    <n v="9000074354"/>
    <s v="H041"/>
    <s v="ZH965C.ETWLTS00.05"/>
    <x v="12"/>
  </r>
  <r>
    <x v="38"/>
    <s v="ENGLISH"/>
    <n v="9000074365"/>
    <s v="H042"/>
    <s v="JL73060702"/>
    <x v="12"/>
  </r>
  <r>
    <x v="39"/>
    <s v="ENGLISH"/>
    <n v="9000073288"/>
    <s v="H043"/>
    <n v="1002268"/>
    <x v="17"/>
  </r>
  <r>
    <x v="40"/>
    <s v="ENGLISH"/>
    <n v="9000073311"/>
    <s v="H044"/>
    <s v="AF370-30-11-13"/>
    <x v="8"/>
  </r>
  <r>
    <x v="41"/>
    <s v="ENGLISH"/>
    <n v="9000073322"/>
    <s v="H045"/>
    <s v="BWDK-3207"/>
    <x v="18"/>
  </r>
  <r>
    <x v="42"/>
    <s v="ENGLISH"/>
    <n v="9000073343"/>
    <s v="H046"/>
    <n v="79367"/>
    <x v="17"/>
  </r>
  <r>
    <x v="43"/>
    <s v="ENGLISH"/>
    <n v="9000073385"/>
    <s v="H047"/>
    <n v="71946"/>
    <x v="17"/>
  </r>
  <r>
    <x v="44"/>
    <s v="ENGLISH"/>
    <n v="9000073411"/>
    <s v="H048"/>
    <s v="AZ 5105"/>
    <x v="19"/>
  </r>
  <r>
    <x v="45"/>
    <s v="ENGLISH"/>
    <n v="9000073454"/>
    <s v="H049"/>
    <s v="6ES7416-2XK02"/>
    <x v="20"/>
  </r>
  <r>
    <x v="46"/>
    <s v="ENGLISH"/>
    <n v="9000073565"/>
    <s v="H050"/>
    <s v="MATR 068639"/>
    <x v="21"/>
  </r>
  <r>
    <x v="47"/>
    <s v="ENGLISH"/>
    <n v="9000073579"/>
    <s v="H051"/>
    <s v="A2.7GB561.65"/>
    <x v="21"/>
  </r>
  <r>
    <x v="48"/>
    <s v="ENGLISH"/>
    <n v="9000073611"/>
    <s v="H052"/>
    <s v="ELFP4F10W1.X"/>
    <x v="14"/>
  </r>
  <r>
    <x v="49"/>
    <s v="ENGLISH"/>
    <n v="9000073615"/>
    <s v="H053"/>
    <s v="SUS-P 102 B24P-200-125-3"/>
    <x v="22"/>
  </r>
  <r>
    <x v="50"/>
    <s v="ENGLISH"/>
    <n v="9000073641"/>
    <s v="H054"/>
    <s v="QAEJ160.M6"/>
    <x v="8"/>
  </r>
  <r>
    <x v="51"/>
    <s v="ENGLISH"/>
    <n v="9000073687"/>
    <s v="H055"/>
    <s v="LR14XBF03DPOB-E2"/>
    <x v="23"/>
  </r>
  <r>
    <x v="52"/>
    <s v="ENGLISH"/>
    <n v="9000073753"/>
    <s v="H056"/>
    <s v="TWF2"/>
    <x v="21"/>
  </r>
  <r>
    <x v="53"/>
    <s v="ENGLISH"/>
    <n v="9000073891"/>
    <s v="H057"/>
    <s v="K045X055X20"/>
    <x v="24"/>
  </r>
  <r>
    <x v="54"/>
    <s v="ENGLISH"/>
    <n v="9000073894"/>
    <s v="H058"/>
    <s v="8PK1020"/>
    <x v="25"/>
  </r>
  <r>
    <x v="55"/>
    <s v="ENGLISH"/>
    <n v="9000073938"/>
    <s v="H059"/>
    <n v="29860534"/>
    <x v="21"/>
  </r>
  <r>
    <x v="56"/>
    <s v="ENGLISH"/>
    <n v="9000073940"/>
    <s v="H060"/>
    <n v="2266963502"/>
    <x v="21"/>
  </r>
  <r>
    <x v="57"/>
    <s v="ENGLISH"/>
    <n v="9000074004"/>
    <s v="H061"/>
    <s v="8PK-1822"/>
    <x v="26"/>
  </r>
  <r>
    <x v="58"/>
    <s v="ENGLISH"/>
    <n v="9000074031"/>
    <s v="H062"/>
    <s v="GE 90 DO"/>
    <x v="27"/>
  </r>
  <r>
    <x v="59"/>
    <s v="ENGLISH"/>
    <n v="9000074159"/>
    <s v="H063"/>
    <s v="40.8.OS12ZV"/>
    <x v="21"/>
  </r>
  <r>
    <x v="60"/>
    <s v="ENGLISH"/>
    <n v="9000074165"/>
    <s v="H064"/>
    <s v="FA12038-AC"/>
    <x v="21"/>
  </r>
  <r>
    <x v="61"/>
    <s v="ENGLISH"/>
    <n v="9000074188"/>
    <s v="H065"/>
    <n v="204010.1"/>
    <x v="21"/>
  </r>
  <r>
    <x v="62"/>
    <s v="ENGLISH"/>
    <n v="9000074190"/>
    <s v="H066"/>
    <n v="204010.3"/>
    <x v="21"/>
  </r>
  <r>
    <x v="63"/>
    <s v="ENGLISH"/>
    <n v="9000074197"/>
    <s v="H067"/>
    <s v="DMG610"/>
    <x v="28"/>
  </r>
  <r>
    <x v="64"/>
    <s v="ENGLISH"/>
    <n v="9000074220"/>
    <s v="H068"/>
    <s v="56P313"/>
    <x v="29"/>
  </r>
  <r>
    <x v="23"/>
    <s v="ENGLISH"/>
    <n v="9000074302"/>
    <s v="H069"/>
    <n v="6191500"/>
    <x v="21"/>
  </r>
  <r>
    <x v="65"/>
    <s v="ENGLISH"/>
    <n v="9000073335"/>
    <s v="H070"/>
    <s v="0566 237"/>
    <x v="30"/>
  </r>
  <r>
    <x v="66"/>
    <s v="ENGLISH"/>
    <n v="9000073518"/>
    <s v="H071"/>
    <s v="GB288-87"/>
    <x v="21"/>
  </r>
  <r>
    <x v="67"/>
    <s v="ENGLISH"/>
    <n v="9000073737"/>
    <s v="H072"/>
    <s v="DVE.10.01.X.0"/>
    <x v="31"/>
  </r>
  <r>
    <x v="68"/>
    <s v="ENGLISH"/>
    <n v="9000073802"/>
    <s v="H073"/>
    <n v="55172"/>
    <x v="21"/>
  </r>
  <r>
    <x v="69"/>
    <s v="ENGLISH"/>
    <n v="9000045566"/>
    <s v="H074"/>
    <s v="F-220"/>
    <x v="32"/>
  </r>
  <r>
    <x v="70"/>
    <s v="ENGLISH"/>
    <n v="9000072982"/>
    <s v="H075"/>
    <n v="2333.2015019999999"/>
    <x v="33"/>
  </r>
  <r>
    <x v="71"/>
    <s v="ENGLISH"/>
    <n v="9000072987"/>
    <s v="H076"/>
    <n v="29875083"/>
    <x v="33"/>
  </r>
  <r>
    <x v="72"/>
    <s v="ENGLISH"/>
    <n v="9000072989"/>
    <s v="H077"/>
    <n v="29820140"/>
    <x v="34"/>
  </r>
  <r>
    <x v="73"/>
    <s v="ENGLISH"/>
    <n v="9000072996"/>
    <s v="H078"/>
    <s v="3E.211002"/>
    <x v="35"/>
  </r>
  <r>
    <x v="74"/>
    <s v="ENGLISH"/>
    <n v="9000073002"/>
    <s v="H079"/>
    <s v="25303-02102"/>
    <x v="36"/>
  </r>
  <r>
    <x v="75"/>
    <s v="ENGLISH"/>
    <n v="9000073005"/>
    <s v="H080"/>
    <n v="23654.398209999999"/>
    <x v="36"/>
  </r>
  <r>
    <x v="75"/>
    <s v="ENGLISH"/>
    <n v="9000073006"/>
    <s v="H081"/>
    <s v="01103-10045"/>
    <x v="36"/>
  </r>
  <r>
    <x v="76"/>
    <s v="ENGLISH"/>
    <n v="9000073054"/>
    <s v="H082"/>
    <s v="100.101.0100.45"/>
    <x v="37"/>
  </r>
  <r>
    <x v="76"/>
    <s v="ENGLISH"/>
    <n v="9000073055"/>
    <s v="H083"/>
    <s v="100.101.0100.75"/>
    <x v="37"/>
  </r>
  <r>
    <x v="77"/>
    <s v="ENGLISH"/>
    <n v="9000073063"/>
    <s v="H084"/>
    <s v="100.130.0080.40"/>
    <x v="37"/>
  </r>
  <r>
    <x v="76"/>
    <s v="ENGLISH"/>
    <n v="9000073064"/>
    <s v="H085"/>
    <s v="100.130.0120.25"/>
    <x v="37"/>
  </r>
  <r>
    <x v="78"/>
    <s v="ENGLISH"/>
    <n v="9000073077"/>
    <s v="H086"/>
    <s v="900.108.0120.30"/>
    <x v="37"/>
  </r>
  <r>
    <x v="76"/>
    <s v="ENGLISH"/>
    <n v="9000073079"/>
    <s v="H087"/>
    <n v="221040.05"/>
    <x v="38"/>
  </r>
  <r>
    <x v="79"/>
    <s v="ENGLISH"/>
    <n v="9000073080"/>
    <s v="H088"/>
    <s v="620.011.8400.02"/>
    <x v="37"/>
  </r>
  <r>
    <x v="80"/>
    <s v="ENGLISH"/>
    <n v="9000073081"/>
    <s v="H089"/>
    <s v="620.011.7408.01"/>
    <x v="37"/>
  </r>
  <r>
    <x v="76"/>
    <s v="ENGLISH"/>
    <n v="9000073083"/>
    <s v="H090"/>
    <s v="100.130.0100.30"/>
    <x v="37"/>
  </r>
  <r>
    <x v="81"/>
    <s v="ENGLISH"/>
    <n v="9000073088"/>
    <s v="H091"/>
    <s v="100.004.0140.18"/>
    <x v="37"/>
  </r>
  <r>
    <x v="81"/>
    <s v="ENGLISH"/>
    <n v="9000073089"/>
    <s v="H092"/>
    <s v="100.004.0160.20"/>
    <x v="37"/>
  </r>
  <r>
    <x v="81"/>
    <s v="ENGLISH"/>
    <n v="9000073092"/>
    <s v="H093"/>
    <s v="100.004.0270.32"/>
    <x v="37"/>
  </r>
  <r>
    <x v="81"/>
    <s v="ENGLISH"/>
    <n v="9000073093"/>
    <s v="H094"/>
    <s v="100.004.0330.39"/>
    <x v="37"/>
  </r>
  <r>
    <x v="81"/>
    <s v="ENGLISH"/>
    <n v="9000073094"/>
    <s v="H095"/>
    <s v="100.004.0480.55"/>
    <x v="37"/>
  </r>
  <r>
    <x v="82"/>
    <s v="ENGLISH"/>
    <n v="9000073098"/>
    <s v="H096"/>
    <s v="100.232.0080.00"/>
    <x v="37"/>
  </r>
  <r>
    <x v="82"/>
    <s v="ENGLISH"/>
    <n v="9000073099"/>
    <s v="H097"/>
    <s v="100.233.0100.00"/>
    <x v="37"/>
  </r>
  <r>
    <x v="83"/>
    <s v="ENGLISH"/>
    <n v="9000073103"/>
    <s v="H098"/>
    <s v="610.018.9013.10"/>
    <x v="37"/>
  </r>
  <r>
    <x v="81"/>
    <s v="ENGLISH"/>
    <n v="9000073115"/>
    <s v="H099"/>
    <s v="900.001.0130.19"/>
    <x v="37"/>
  </r>
  <r>
    <x v="84"/>
    <m/>
    <m/>
    <m/>
    <m/>
    <x v="21"/>
  </r>
  <r>
    <x v="84"/>
    <m/>
    <m/>
    <m/>
    <m/>
    <x v="21"/>
  </r>
  <r>
    <x v="84"/>
    <m/>
    <m/>
    <m/>
    <m/>
    <x v="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  <s v="SOCKET DUEL ETHERNET"/>
    <s v="ENGLISH"/>
    <n v="9000074223"/>
    <s v="H001"/>
    <s v="PCA-6186"/>
    <s v="ADVANTECH"/>
    <x v="0"/>
    <s v=""/>
    <s v="ISPR72"/>
  </r>
  <r>
    <x v="1"/>
    <s v="SWITCHING POWER SUPPLY 100-120V AC"/>
    <s v="ENGLISH"/>
    <n v="9000074230"/>
    <s v="H002"/>
    <s v="S-100-15"/>
    <s v="MEAN WELL"/>
    <x v="0"/>
    <m/>
    <s v="ISPR72"/>
  </r>
  <r>
    <x v="2"/>
    <s v="RELAY 24V DC 8PIN"/>
    <s v="ENGLISH"/>
    <n v="9000074232"/>
    <s v="H003"/>
    <s v="2494C"/>
    <s v="OMRON"/>
    <x v="0"/>
    <m/>
    <s v="ISPR72"/>
  </r>
  <r>
    <x v="3"/>
    <s v="RELAY 110V AC 8PIN"/>
    <s v="ENGLISH"/>
    <n v="9000074236"/>
    <s v="H004"/>
    <s v="G2R-2-5 N"/>
    <s v="OMRON"/>
    <x v="0"/>
    <m/>
    <s v="ISPR72"/>
  </r>
  <r>
    <x v="4"/>
    <s v="CURRENT RELAY 8A 250V 50/60HZ"/>
    <s v="ENGLISH"/>
    <n v="9000074241"/>
    <s v="H005"/>
    <s v="RM4JA31F"/>
    <s v="TELEMECANI"/>
    <x v="0"/>
    <m/>
    <s v="ISPR72"/>
  </r>
  <r>
    <x v="5"/>
    <s v="RELAY WITH BASE 250V AC 10A 30V DC 5PIN"/>
    <s v="ENGLISH"/>
    <n v="9000074243"/>
    <s v="H006"/>
    <s v="C10-A10R"/>
    <s v="RELECO"/>
    <x v="0"/>
    <m/>
    <s v="ISPR72"/>
  </r>
  <r>
    <x v="6"/>
    <s v="RESISTOR 5K OHM"/>
    <s v="ENGLISH"/>
    <n v="9000074244"/>
    <s v="H007"/>
    <s v="GR400"/>
    <s v="FUJI ELCT."/>
    <x v="1"/>
    <m/>
    <s v="ISPR53"/>
  </r>
  <r>
    <x v="7"/>
    <s v="SELECTOR SWITCH 3 POSITION IP65"/>
    <s v="ENGLISH"/>
    <n v="9000074251"/>
    <s v="H008"/>
    <s v="ASW320"/>
    <s v="IDEC"/>
    <x v="0"/>
    <m/>
    <s v="ISPR72"/>
  </r>
  <r>
    <x v="8"/>
    <s v="SELECTOR SWITCH 3 POSITION"/>
    <s v="ENGLISH"/>
    <n v="9000074253"/>
    <s v="H009"/>
    <s v="ASW3L3S-243"/>
    <s v="IDEC"/>
    <x v="0"/>
    <m/>
    <s v="ISPR72"/>
  </r>
  <r>
    <x v="9"/>
    <s v="LIMIT SWITCH"/>
    <s v="ENGLISH"/>
    <n v="9000074254"/>
    <s v="H010"/>
    <s v="EGM12-1208C1791"/>
    <s v="EUCHNER"/>
    <x v="0"/>
    <m/>
    <s v="ISPR72"/>
  </r>
  <r>
    <x v="10"/>
    <s v="SWITCH 2WAY"/>
    <s v="ENGLISH"/>
    <n v="9000074256"/>
    <s v="H011"/>
    <s v="S262-C6"/>
    <s v="ABB"/>
    <x v="2"/>
    <m/>
    <s v="ISPR54"/>
  </r>
  <r>
    <x v="11"/>
    <s v="LIMIT SWITCH"/>
    <s v="ENGLISH"/>
    <n v="9000074258"/>
    <s v="H012"/>
    <s v="TD422-O1Y"/>
    <s v="HUMMEL"/>
    <x v="0"/>
    <m/>
    <s v="ISPR72"/>
  </r>
  <r>
    <x v="12"/>
    <s v="CURRENT TRANSFORMER"/>
    <s v="ENGLISH"/>
    <n v="9000074263"/>
    <s v="H013"/>
    <s v="816-94 3T-SNLSXN"/>
    <s v="CROMPTON"/>
    <x v="0"/>
    <m/>
    <s v="ISPR72"/>
  </r>
  <r>
    <x v="13"/>
    <s v="FUSE BOX 690V 10 X 38 32A"/>
    <s v="ENGLISH"/>
    <n v="9000074268"/>
    <s v="H014"/>
    <s v="DL16.17.5.SF"/>
    <s v="ABB"/>
    <x v="0"/>
    <m/>
    <s v="ISPR72"/>
  </r>
  <r>
    <x v="14"/>
    <s v="RELAY BASE"/>
    <s v="ENGLISH"/>
    <n v="9000074270"/>
    <s v="H015"/>
    <s v="SR2P-06B"/>
    <s v="IDEC"/>
    <x v="0"/>
    <m/>
    <s v="ISPR72"/>
  </r>
  <r>
    <x v="15"/>
    <s v="SPHERICAL ROLLER BEARING 75X160X37 MM"/>
    <s v="ENGLISH"/>
    <n v="9000074274"/>
    <s v="H016"/>
    <s v="21315 E"/>
    <s v="SKF"/>
    <x v="3"/>
    <m/>
    <s v="ISPR03"/>
  </r>
  <r>
    <x v="16"/>
    <s v="DEEP GROOVE BALL BEARING 50X110X27 MM"/>
    <s v="ENGLISH"/>
    <n v="9000074277"/>
    <s v="H017"/>
    <s v="6310 2Z"/>
    <s v="SKF"/>
    <x v="3"/>
    <m/>
    <s v="ISPR03"/>
  </r>
  <r>
    <x v="17"/>
    <s v="BLOCK MANIFOLD EXHAUST"/>
    <s v="ENGLISH"/>
    <n v="9000074284"/>
    <s v="H018"/>
    <s v="JCK1"/>
    <s v="ZPMC"/>
    <x v="4"/>
    <m/>
    <s v="ISPR73"/>
  </r>
  <r>
    <x v="18"/>
    <s v="BLOCK MANIFOLD"/>
    <s v="ENGLISH"/>
    <n v="9000074285"/>
    <s v="H019"/>
    <s v="JCK943-RV"/>
    <s v="ZPMC"/>
    <x v="4"/>
    <m/>
    <s v="ISPR73"/>
  </r>
  <r>
    <x v="19"/>
    <s v="LINING BRAKE"/>
    <s v="ENGLISH"/>
    <n v="9000074290"/>
    <s v="H020"/>
    <s v="YWH200.300.ED300.50"/>
    <s v="ZPMC"/>
    <x v="5"/>
    <m/>
    <s v="ISPR05"/>
  </r>
  <r>
    <x v="20"/>
    <s v="BREATHER"/>
    <s v="ENGLISH"/>
    <n v="9000074292"/>
    <s v="H021"/>
    <s v="GB-0035"/>
    <s v="ZPMC"/>
    <x v="6"/>
    <m/>
    <s v="ISPR16"/>
  </r>
  <r>
    <x v="21"/>
    <s v="BUFFER BLOCK"/>
    <s v="ENGLISH"/>
    <n v="9000074293"/>
    <s v="H022"/>
    <s v="TSB40D01-03"/>
    <s v="ZPMC"/>
    <x v="4"/>
    <m/>
    <s v="ISPR73"/>
  </r>
  <r>
    <x v="22"/>
    <s v="HALF COUPLING"/>
    <s v="ENGLISH"/>
    <n v="9000074298"/>
    <s v="H023"/>
    <s v="JL44C060102"/>
    <s v="ZPMC"/>
    <x v="7"/>
    <m/>
    <s v="IHWR04"/>
  </r>
  <r>
    <x v="23"/>
    <s v="COUPLING"/>
    <s v="ENGLISH"/>
    <n v="9000074301"/>
    <s v="H024"/>
    <s v="K35WD9+11"/>
    <s v="BAUMER"/>
    <x v="7"/>
    <m/>
    <s v="IHWR04"/>
  </r>
  <r>
    <x v="24"/>
    <s v="LOCKING CYLINDER"/>
    <s v="ENGLISH"/>
    <n v="9000074302"/>
    <s v="H025"/>
    <s v="TZP06-B010"/>
    <s v="ZPMC"/>
    <x v="8"/>
    <m/>
    <s v="IREP13"/>
  </r>
  <r>
    <x v="25"/>
    <s v="TWISTLOCK CYLINDER 40/25-110"/>
    <s v="ENGLISH"/>
    <n v="9000074303"/>
    <s v="H026"/>
    <s v="40-25-110"/>
    <s v="ZPMC"/>
    <x v="8"/>
    <m/>
    <s v="IREP13"/>
  </r>
  <r>
    <x v="26"/>
    <s v="FILTER ELEMENT"/>
    <s v="ENGLISH"/>
    <n v="9000074304"/>
    <s v="H027"/>
    <s v="0060R010BN.HC.KB"/>
    <s v="HYDAC"/>
    <x v="6"/>
    <m/>
    <s v="ISPR16"/>
  </r>
  <r>
    <x v="27"/>
    <s v="SUCTION FILTER ELEMENT"/>
    <s v="ENGLISH"/>
    <n v="9000074305"/>
    <s v="H028"/>
    <s v="0100S125W-B0.2"/>
    <s v="REXROTH"/>
    <x v="6"/>
    <m/>
    <s v="ISPR16"/>
  </r>
  <r>
    <x v="28"/>
    <s v="FRAME RACK ARRANGEMENT"/>
    <s v="ENGLISH"/>
    <n v="9000074309"/>
    <s v="H029"/>
    <s v="JL6606010601"/>
    <s v="ZPMC"/>
    <x v="4"/>
    <m/>
    <s v="ISPR73"/>
  </r>
  <r>
    <x v="29"/>
    <s v="CABLE GUIDE DEVICE ASSEMBLY"/>
    <s v="ENGLISH"/>
    <n v="9000074310"/>
    <s v="H030"/>
    <s v="DLJ-3G"/>
    <s v="ZPMC"/>
    <x v="0"/>
    <s v="TEXTJOIN(&quot;-&quot;,TRUE,IF(H:H=&quot;ISPR16&quot;,E:E&amp;&quot;-&quot;&amp;G:G,&quot;&quot;))"/>
    <s v="ISPR72"/>
  </r>
  <r>
    <x v="30"/>
    <s v="GEAR 42 X 8"/>
    <s v="ENGLISH"/>
    <n v="9000074313"/>
    <s v="H031"/>
    <s v="JL48080102"/>
    <s v="ZPMC"/>
    <x v="9"/>
    <m/>
    <s v="ISPR18"/>
  </r>
  <r>
    <x v="31"/>
    <s v="GEAR REDUCER"/>
    <s v="ENGLISH"/>
    <n v="9000074315"/>
    <s v="H032"/>
    <s v="FH1210.51A.CIB-04"/>
    <s v="ZPMC"/>
    <x v="9"/>
    <m/>
    <s v="ISPR18"/>
  </r>
  <r>
    <x v="32"/>
    <s v="GEAR REDUCER"/>
    <s v="ENGLISH"/>
    <n v="9000074316"/>
    <s v="H033"/>
    <s v="FH1210.51A.CIB-00"/>
    <s v="ZPMC"/>
    <x v="9"/>
    <m/>
    <s v="ISPR18"/>
  </r>
  <r>
    <x v="33"/>
    <s v="HYDRAULIC HOSE"/>
    <s v="ENGLISH"/>
    <n v="9000074321"/>
    <s v="H034"/>
    <s v="F381DOCF151508-1220"/>
    <s v="ZPMC"/>
    <x v="10"/>
    <m/>
    <s v="IHWR08"/>
  </r>
  <r>
    <x v="34"/>
    <s v="RECTIFIER BRIDGE IP 220V AC OP 110V DC"/>
    <s v="ENGLISH"/>
    <n v="9000074330"/>
    <s v="H035"/>
    <s v="14.630.32.016"/>
    <s v="LENZE"/>
    <x v="0"/>
    <m/>
    <s v="ISPR72"/>
  </r>
  <r>
    <x v="35"/>
    <s v="INDUCTIVE SENSOR 20-140V AC/DC 8 II IP67"/>
    <s v="ENGLISH"/>
    <n v="9000074339"/>
    <s v="H036"/>
    <s v="IGS001"/>
    <s v="IFM"/>
    <x v="0"/>
    <m/>
    <s v="ISPR72"/>
  </r>
  <r>
    <x v="36"/>
    <s v="INDUCTIVE SENSOR 20-250V AC/DC 10 MM"/>
    <s v="ENGLISH"/>
    <n v="9000074340"/>
    <s v="H037"/>
    <s v="II0296"/>
    <s v="IFM"/>
    <x v="0"/>
    <m/>
    <s v="ISPR72"/>
  </r>
  <r>
    <x v="37"/>
    <s v="SHAFT"/>
    <s v="ENGLISH"/>
    <n v="9000074341"/>
    <s v="H038"/>
    <s v="01.0808B"/>
    <s v="ZPMC"/>
    <x v="9"/>
    <m/>
    <s v="ISPR18"/>
  </r>
  <r>
    <x v="38"/>
    <s v="SHAFT"/>
    <s v="ENGLISH"/>
    <n v="9000074346"/>
    <s v="H039"/>
    <s v="FH1210.51A.CIB-03"/>
    <s v="ZPMC"/>
    <x v="9"/>
    <m/>
    <s v="ISPR18"/>
  </r>
  <r>
    <x v="39"/>
    <s v="SHEAVE"/>
    <s v="ENGLISH"/>
    <n v="9000074348"/>
    <s v="H040"/>
    <s v="JL5006020301"/>
    <s v="ZPMC"/>
    <x v="11"/>
    <m/>
    <s v="ISPR32"/>
  </r>
  <r>
    <x v="40"/>
    <s v="GUIDE SLEEVE"/>
    <s v="ENGLISH"/>
    <n v="9000074354"/>
    <s v="H041"/>
    <s v="ZH965C.ETWLTS00.05"/>
    <s v="ZPMC"/>
    <x v="12"/>
    <m/>
    <s v="ISPR33"/>
  </r>
  <r>
    <x v="41"/>
    <s v="WHEEL ASSEMBLY"/>
    <s v="ENGLISH"/>
    <n v="9000074365"/>
    <s v="H042"/>
    <s v="JL73060702"/>
    <s v="ZPMC"/>
    <x v="4"/>
    <m/>
    <s v="ISPR73"/>
  </r>
  <r>
    <x v="42"/>
    <s v="CABLE CONNECTOR"/>
    <s v="ENGLISH"/>
    <n v="9000073288"/>
    <s v="H043"/>
    <n v="1002268"/>
    <s v="IFM"/>
    <x v="13"/>
    <m/>
    <s v="IHWR02"/>
  </r>
  <r>
    <x v="43"/>
    <s v="CONTACTOR 440V 2NO+2NC 3POLE"/>
    <s v="ENGLISH"/>
    <n v="9000073311"/>
    <s v="H044"/>
    <s v="AF370-30-11-13"/>
    <s v="ABB"/>
    <x v="0"/>
    <m/>
    <s v="ISPR72"/>
  </r>
  <r>
    <x v="44"/>
    <s v="RESISTANCE TEMPERATURE CONTROLLER"/>
    <s v="ENGLISH"/>
    <n v="9000073322"/>
    <s v="H045"/>
    <s v="BWDK-3207"/>
    <s v="NANJING S"/>
    <x v="0"/>
    <m/>
    <s v="ISPR72"/>
  </r>
  <r>
    <x v="45"/>
    <s v="AUTOMOTIVE BLADE FUSE 15A"/>
    <s v="ENGLISH"/>
    <n v="9000073343"/>
    <s v="H046"/>
    <n v="79367"/>
    <s v="IFM"/>
    <x v="2"/>
    <m/>
    <s v="ISPR54"/>
  </r>
  <r>
    <x v="46"/>
    <s v="PLUG SOCKET 24M"/>
    <s v="ENGLISH"/>
    <n v="9000073385"/>
    <s v="H047"/>
    <n v="71946"/>
    <s v="IFM"/>
    <x v="0"/>
    <m/>
    <s v="ISPR72"/>
  </r>
  <r>
    <x v="47"/>
    <s v="LIMIT SWITCH 10A 125V 1NO+1NC IP67"/>
    <s v="ENGLISH"/>
    <n v="9000073411"/>
    <s v="H048"/>
    <s v="AZ 5105"/>
    <s v="MATSUSHITA"/>
    <x v="0"/>
    <m/>
    <s v="ISPR72"/>
  </r>
  <r>
    <x v="48"/>
    <s v="CPU MODULE SIMATIC S7-400"/>
    <s v="ENGLISH"/>
    <n v="9000073454"/>
    <s v="H049"/>
    <s v="6ES7416-2XK02"/>
    <s v="SIEMENS"/>
    <x v="0"/>
    <m/>
    <s v="ISPR72"/>
  </r>
  <r>
    <x v="49"/>
    <s v="BRAKE ASSEMBLY WITH COIL 205V DC FM 160"/>
    <s v="ENGLISH"/>
    <n v="9000073565"/>
    <s v="H050"/>
    <s v="MATR 068639"/>
    <m/>
    <x v="5"/>
    <m/>
    <s v="ISPR05"/>
  </r>
  <r>
    <x v="50"/>
    <s v="CLIP TURN BUCKLE"/>
    <s v="ENGLISH"/>
    <n v="9000073579"/>
    <s v="H051"/>
    <s v="A2.7GB561.65"/>
    <m/>
    <x v="4"/>
    <m/>
    <s v="ISPR73"/>
  </r>
  <r>
    <x v="51"/>
    <s v="AIR FILTER"/>
    <s v="ENGLISH"/>
    <n v="9000073611"/>
    <s v="H052"/>
    <s v="ELFP4F10W1.X"/>
    <s v="HYDAC"/>
    <x v="6"/>
    <m/>
    <s v="ISPR16"/>
  </r>
  <r>
    <x v="52"/>
    <s v="FILTER SUCTION"/>
    <s v="ENGLISH"/>
    <n v="9000073615"/>
    <s v="H053"/>
    <s v="SUS-P 102 B24P-200-125-3"/>
    <s v="STAUFF"/>
    <x v="6"/>
    <m/>
    <s v="ISPR16"/>
  </r>
  <r>
    <x v="53"/>
    <s v="BRAKE DISC 7.5KW 380VAC 50HZ 1000RPM"/>
    <s v="ENGLISH"/>
    <n v="9000073641"/>
    <s v="H054"/>
    <s v="QAEJ160.M6"/>
    <s v="ABB"/>
    <x v="5"/>
    <m/>
    <s v="ISPR05"/>
  </r>
  <r>
    <x v="54"/>
    <s v="SENSOR HOOK LATCH"/>
    <s v="ENGLISH"/>
    <n v="9000073687"/>
    <s v="H055"/>
    <s v="LR14XBF03DPOB-E2"/>
    <s v="LANBAO"/>
    <x v="0"/>
    <m/>
    <s v="ISPR72"/>
  </r>
  <r>
    <x v="55"/>
    <s v="WHEEL 630 X 75"/>
    <s v="ENGLISH"/>
    <n v="9000073753"/>
    <s v="H056"/>
    <s v="TWF2"/>
    <m/>
    <x v="4"/>
    <m/>
    <s v="ISPR73"/>
  </r>
  <r>
    <x v="56"/>
    <s v="NEEDLE BEARING 45 X 55 X 20 MM"/>
    <s v="ENGLISH"/>
    <n v="9000073891"/>
    <s v="H057"/>
    <s v="K045X055X20"/>
    <s v="KESSLER"/>
    <x v="3"/>
    <m/>
    <s v="ISPR03"/>
  </r>
  <r>
    <x v="57"/>
    <s v="FAN BELT 1020MM 8PK"/>
    <s v="ENGLISH"/>
    <n v="9000073894"/>
    <s v="H058"/>
    <s v="8PK1020"/>
    <s v="CONTITECH"/>
    <x v="14"/>
    <m/>
    <s v="ISPR04"/>
  </r>
  <r>
    <x v="58"/>
    <s v="VALVE"/>
    <s v="ENGLISH"/>
    <n v="9000073938"/>
    <s v="H059"/>
    <n v="29860534"/>
    <m/>
    <x v="15"/>
    <m/>
    <s v="ISPR40"/>
  </r>
  <r>
    <x v="59"/>
    <s v="HYDRAULIC VALVE"/>
    <s v="ENGLISH"/>
    <n v="9000073940"/>
    <s v="H060"/>
    <n v="2266963502"/>
    <m/>
    <x v="15"/>
    <m/>
    <s v="ISPR40"/>
  </r>
  <r>
    <x v="60"/>
    <s v="BELT 1822MM"/>
    <s v="ENGLISH"/>
    <n v="9000074004"/>
    <s v="H061"/>
    <s v="8PK-1822"/>
    <s v="MICROBELTS"/>
    <x v="14"/>
    <m/>
    <s v="ISPR04"/>
  </r>
  <r>
    <x v="61"/>
    <s v="SPHERICAL PLAIN BEARING 90 X 130 X 60 MM"/>
    <s v="ENGLISH"/>
    <n v="9000074031"/>
    <s v="H062"/>
    <s v="GE 90 DO"/>
    <s v="ELGES"/>
    <x v="3"/>
    <m/>
    <s v="ISPR03"/>
  </r>
  <r>
    <x v="62"/>
    <s v="ROTARY ENCODER"/>
    <s v="ENGLISH"/>
    <n v="9000074159"/>
    <s v="H063"/>
    <s v="40.8.OS12ZV"/>
    <m/>
    <x v="0"/>
    <m/>
    <s v="ISPR72"/>
  </r>
  <r>
    <x v="63"/>
    <s v="COOLING FAN 230V AC 50/60HZ 21/19 W"/>
    <s v="ENGLISH"/>
    <n v="9000074165"/>
    <s v="H064"/>
    <s v="FA12038-AC"/>
    <m/>
    <x v="16"/>
    <m/>
    <s v="ISPR15"/>
  </r>
  <r>
    <x v="64"/>
    <s v="AMPERE METER 0-950A SCALE 0+10 V DC"/>
    <s v="ENGLISH"/>
    <n v="9000074188"/>
    <s v="H065"/>
    <n v="204010.1"/>
    <m/>
    <x v="17"/>
    <m/>
    <s v="ISPR69"/>
  </r>
  <r>
    <x v="65"/>
    <s v="AMPERE METER 0-140A SCALE 0+10V DC"/>
    <s v="ENGLISH"/>
    <n v="9000074190"/>
    <s v="H066"/>
    <n v="204010.3"/>
    <m/>
    <x v="17"/>
    <m/>
    <s v="ISPR69"/>
  </r>
  <r>
    <x v="66"/>
    <s v="POWER NETWORK METER 50-720V AC"/>
    <s v="ENGLISH"/>
    <n v="9000074197"/>
    <s v="H067"/>
    <s v="DMG610"/>
    <s v="LOVATO ELC"/>
    <x v="17"/>
    <m/>
    <s v="ISPR69"/>
  </r>
  <r>
    <x v="67"/>
    <s v="PLUG STRAIGHT 13A 250V 3 FLAT PIN IP56"/>
    <s v="ENGLISH"/>
    <n v="9000074220"/>
    <s v="H068"/>
    <s v="56P313"/>
    <s v="SCHNEIDER"/>
    <x v="4"/>
    <m/>
    <s v="ISPR73"/>
  </r>
  <r>
    <x v="68"/>
    <s v="LOCKING CYLINDER"/>
    <s v="ENGLISH"/>
    <n v="9000074302"/>
    <s v="H069"/>
    <n v="6191500"/>
    <m/>
    <x v="8"/>
    <m/>
    <s v="IREP13"/>
  </r>
  <r>
    <x v="69"/>
    <s v="ABSOLUTE ENCODER 10-30V 10M CABLE"/>
    <s v="ENGLISH"/>
    <n v="9000073335"/>
    <s v="H070"/>
    <s v="0566 237"/>
    <s v="HENGSTLER"/>
    <x v="0"/>
    <m/>
    <s v="ISPR72"/>
  </r>
  <r>
    <x v="70"/>
    <s v="SPHERICAL ROLLER BEARING"/>
    <s v="ENGLISH"/>
    <n v="9000073518"/>
    <s v="H071"/>
    <s v="GB288-87"/>
    <m/>
    <x v="3"/>
    <m/>
    <s v="ISPR03"/>
  </r>
  <r>
    <x v="71"/>
    <s v="THROTTLE VALVE"/>
    <s v="ENGLISH"/>
    <n v="9000073737"/>
    <s v="H072"/>
    <s v="DVE.10.01.X.0"/>
    <s v="FLUTEC"/>
    <x v="15"/>
    <m/>
    <s v="ISPR40"/>
  </r>
  <r>
    <x v="72"/>
    <s v="SWITCH"/>
    <s v="ENGLISH"/>
    <n v="9000073802"/>
    <s v="H073"/>
    <n v="55172"/>
    <m/>
    <x v="0"/>
    <m/>
    <s v="ISPR72"/>
  </r>
  <r>
    <x v="73"/>
    <s v="GEAR OIL"/>
    <s v="ENGLISH"/>
    <n v="9000045566"/>
    <s v="H074"/>
    <s v="F-220"/>
    <s v="SHELL"/>
    <x v="18"/>
    <m/>
    <s v="IFOL04"/>
  </r>
  <r>
    <x v="74"/>
    <s v="LOCK WASHER"/>
    <s v="ENGLISH"/>
    <n v="9000072982"/>
    <s v="H075"/>
    <n v="2333.2015019999999"/>
    <s v="FANTUZZI"/>
    <x v="19"/>
    <m/>
    <s v="IHWR13"/>
  </r>
  <r>
    <x v="75"/>
    <s v="THRUST WASHER"/>
    <s v="ENGLISH"/>
    <n v="9000072987"/>
    <s v="H076"/>
    <n v="29875083"/>
    <s v="FANTUZZI"/>
    <x v="19"/>
    <m/>
    <s v="IHWR13"/>
  </r>
  <r>
    <x v="76"/>
    <s v="WHEEL NUT"/>
    <s v="ENGLISH"/>
    <n v="9000072989"/>
    <s v="H077"/>
    <n v="29820140"/>
    <s v="KONECRANES"/>
    <x v="19"/>
    <m/>
    <s v="IHWR13"/>
  </r>
  <r>
    <x v="77"/>
    <s v="TIRE RIM REAR"/>
    <s v="ENGLISH"/>
    <n v="9000072996"/>
    <s v="H078"/>
    <s v="3E.211002"/>
    <s v="PANDA S."/>
    <x v="20"/>
    <m/>
    <s v="ITBA02"/>
  </r>
  <r>
    <x v="78"/>
    <s v="WHEEL STUD FRONT"/>
    <s v="ENGLISH"/>
    <n v="9000073002"/>
    <s v="H079"/>
    <s v="25303-02102"/>
    <s v="TCM"/>
    <x v="19"/>
    <m/>
    <s v="IHWR13"/>
  </r>
  <r>
    <x v="79"/>
    <s v="BOLT"/>
    <s v="ENGLISH"/>
    <n v="9000073005"/>
    <s v="H080"/>
    <n v="23654.398209999999"/>
    <s v="TCM"/>
    <x v="19"/>
    <m/>
    <s v="IHWR13"/>
  </r>
  <r>
    <x v="80"/>
    <s v="BOLT"/>
    <s v="ENGLISH"/>
    <n v="9000073006"/>
    <s v="H081"/>
    <s v="01103-10045"/>
    <s v="TCM"/>
    <x v="19"/>
    <m/>
    <s v="IHWR13"/>
  </r>
  <r>
    <x v="81"/>
    <s v="SCREW"/>
    <s v="ENGLISH"/>
    <n v="9000073054"/>
    <s v="H082"/>
    <s v="100.101.0100.45"/>
    <s v="ABC"/>
    <x v="19"/>
    <m/>
    <s v="IHWR13"/>
  </r>
  <r>
    <x v="82"/>
    <s v="SCREW"/>
    <s v="ENGLISH"/>
    <n v="9000073055"/>
    <s v="H083"/>
    <s v="100.101.0100.75"/>
    <s v="ABC"/>
    <x v="19"/>
    <m/>
    <s v="IHWR13"/>
  </r>
  <r>
    <x v="83"/>
    <s v="CAP SCREW SOCKET HEXAGONAL"/>
    <s v="ENGLISH"/>
    <n v="9000073063"/>
    <s v="H084"/>
    <s v="100.130.0080.40"/>
    <s v="ABC"/>
    <x v="19"/>
    <m/>
    <s v="IHWR13"/>
  </r>
  <r>
    <x v="84"/>
    <s v="SCREW"/>
    <s v="ENGLISH"/>
    <n v="9000073064"/>
    <s v="H085"/>
    <s v="100.130.0120.25"/>
    <s v="ABC"/>
    <x v="19"/>
    <m/>
    <s v="IHWR13"/>
  </r>
  <r>
    <x v="85"/>
    <s v="SCREW HEXAGONAL"/>
    <s v="ENGLISH"/>
    <n v="9000073077"/>
    <s v="H086"/>
    <s v="900.108.0120.30"/>
    <s v="ABC"/>
    <x v="19"/>
    <m/>
    <s v="IHWR13"/>
  </r>
  <r>
    <x v="86"/>
    <s v="SCREW"/>
    <s v="ENGLISH"/>
    <n v="9000073079"/>
    <s v="H087"/>
    <n v="221040.05"/>
    <s v="ALFA LAVAL"/>
    <x v="19"/>
    <m/>
    <s v="IHWR13"/>
  </r>
  <r>
    <x v="87"/>
    <s v="SCREW ADJUSTING WITH BALL HEAD"/>
    <s v="ENGLISH"/>
    <n v="9000073080"/>
    <s v="H088"/>
    <s v="620.011.8400.02"/>
    <s v="ABC"/>
    <x v="19"/>
    <m/>
    <s v="IHWR13"/>
  </r>
  <r>
    <x v="88"/>
    <s v="SCREW ADJUSTING"/>
    <s v="ENGLISH"/>
    <n v="9000073081"/>
    <s v="H089"/>
    <s v="620.011.7408.01"/>
    <s v="ABC"/>
    <x v="19"/>
    <m/>
    <s v="IHWR13"/>
  </r>
  <r>
    <x v="89"/>
    <s v="SCREW"/>
    <s v="ENGLISH"/>
    <n v="9000073083"/>
    <s v="H090"/>
    <s v="100.130.0100.30"/>
    <s v="ABC"/>
    <x v="19"/>
    <m/>
    <s v="IHWR13"/>
  </r>
  <r>
    <x v="90"/>
    <s v="WASHER COPPER"/>
    <s v="ENGLISH"/>
    <n v="9000073088"/>
    <s v="H091"/>
    <s v="100.004.0140.18"/>
    <s v="ABC"/>
    <x v="19"/>
    <m/>
    <s v="IHWR13"/>
  </r>
  <r>
    <x v="91"/>
    <s v="WASHER COPPER"/>
    <s v="ENGLISH"/>
    <n v="9000073089"/>
    <s v="H092"/>
    <s v="100.004.0160.20"/>
    <s v="ABC"/>
    <x v="19"/>
    <m/>
    <s v="IHWR13"/>
  </r>
  <r>
    <x v="92"/>
    <s v="WASHER COPPER"/>
    <s v="ENGLISH"/>
    <n v="9000073092"/>
    <s v="H093"/>
    <s v="100.004.0270.32"/>
    <s v="ABC"/>
    <x v="19"/>
    <m/>
    <s v="IHWR13"/>
  </r>
  <r>
    <x v="93"/>
    <s v="WASHER COPPER"/>
    <s v="ENGLISH"/>
    <n v="9000073093"/>
    <s v="H094"/>
    <s v="100.004.0330.39"/>
    <s v="ABC"/>
    <x v="19"/>
    <m/>
    <s v="IHWR13"/>
  </r>
  <r>
    <x v="94"/>
    <s v="WASHER COPPER"/>
    <s v="ENGLISH"/>
    <n v="9000073094"/>
    <s v="H095"/>
    <s v="100.004.0480.55"/>
    <s v="ABC"/>
    <x v="19"/>
    <m/>
    <s v="IHWR13"/>
  </r>
  <r>
    <x v="95"/>
    <s v="WASHER"/>
    <s v="ENGLISH"/>
    <n v="9000073098"/>
    <s v="H096"/>
    <s v="100.232.0080.00"/>
    <s v="ABC"/>
    <x v="19"/>
    <m/>
    <s v="IHWR13"/>
  </r>
  <r>
    <x v="96"/>
    <s v="WASHER"/>
    <s v="ENGLISH"/>
    <n v="9000073099"/>
    <s v="H097"/>
    <s v="100.233.0100.00"/>
    <s v="ABC"/>
    <x v="19"/>
    <m/>
    <s v="IHWR13"/>
  </r>
  <r>
    <x v="97"/>
    <s v="WASHER 0.7MM"/>
    <s v="ENGLISH"/>
    <n v="9000073103"/>
    <s v="H098"/>
    <s v="610.018.9013.10"/>
    <s v="ABC"/>
    <x v="19"/>
    <m/>
    <s v="IHWR13"/>
  </r>
  <r>
    <x v="98"/>
    <s v="WASHER COPPER"/>
    <s v="ENGLISH"/>
    <n v="9000073115"/>
    <s v="H099"/>
    <s v="900.001.0130.19"/>
    <s v="ABC"/>
    <x v="19"/>
    <m/>
    <s v="IHWR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391E26-82E5-41AC-B2C0-21FEE0798E2E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aterial Description">
  <location ref="A3:B89" firstHeaderRow="1" firstDataRow="1" firstDataCol="1"/>
  <pivotFields count="6">
    <pivotField axis="axisRow" showAll="0">
      <items count="86">
        <item x="65"/>
        <item x="48"/>
        <item x="62"/>
        <item x="61"/>
        <item x="42"/>
        <item x="57"/>
        <item x="17"/>
        <item x="16"/>
        <item x="75"/>
        <item x="46"/>
        <item x="50"/>
        <item x="19"/>
        <item x="20"/>
        <item x="39"/>
        <item x="28"/>
        <item x="77"/>
        <item x="47"/>
        <item x="40"/>
        <item x="60"/>
        <item x="22"/>
        <item x="45"/>
        <item x="4"/>
        <item x="11"/>
        <item x="15"/>
        <item x="54"/>
        <item x="25"/>
        <item x="49"/>
        <item x="27"/>
        <item x="12"/>
        <item x="29"/>
        <item x="69"/>
        <item x="30"/>
        <item x="37"/>
        <item x="21"/>
        <item x="31"/>
        <item x="56"/>
        <item x="33"/>
        <item x="34"/>
        <item x="9"/>
        <item x="44"/>
        <item x="18"/>
        <item x="70"/>
        <item x="23"/>
        <item x="53"/>
        <item x="43"/>
        <item x="64"/>
        <item x="63"/>
        <item x="32"/>
        <item x="3"/>
        <item x="2"/>
        <item x="13"/>
        <item x="5"/>
        <item x="41"/>
        <item x="6"/>
        <item x="59"/>
        <item x="76"/>
        <item x="80"/>
        <item x="79"/>
        <item x="78"/>
        <item x="8"/>
        <item x="7"/>
        <item x="51"/>
        <item x="35"/>
        <item x="36"/>
        <item x="0"/>
        <item x="58"/>
        <item x="66"/>
        <item x="14"/>
        <item x="26"/>
        <item x="68"/>
        <item x="10"/>
        <item x="1"/>
        <item x="67"/>
        <item x="71"/>
        <item x="73"/>
        <item x="24"/>
        <item x="55"/>
        <item x="82"/>
        <item x="83"/>
        <item x="81"/>
        <item x="52"/>
        <item x="38"/>
        <item x="72"/>
        <item x="74"/>
        <item x="84"/>
        <item t="default"/>
      </items>
    </pivotField>
    <pivotField showAll="0"/>
    <pivotField showAll="0"/>
    <pivotField showAll="0"/>
    <pivotField showAll="0"/>
    <pivotField dataField="1" showAll="0">
      <items count="40">
        <item x="8"/>
        <item x="37"/>
        <item x="0"/>
        <item x="38"/>
        <item x="13"/>
        <item x="25"/>
        <item x="10"/>
        <item x="27"/>
        <item x="7"/>
        <item x="33"/>
        <item x="31"/>
        <item x="5"/>
        <item x="30"/>
        <item x="9"/>
        <item x="14"/>
        <item x="6"/>
        <item x="17"/>
        <item x="24"/>
        <item x="34"/>
        <item x="23"/>
        <item x="16"/>
        <item x="28"/>
        <item x="19"/>
        <item x="1"/>
        <item x="26"/>
        <item x="18"/>
        <item x="2"/>
        <item x="35"/>
        <item x="4"/>
        <item x="15"/>
        <item x="29"/>
        <item x="32"/>
        <item x="20"/>
        <item x="11"/>
        <item x="22"/>
        <item x="36"/>
        <item x="3"/>
        <item x="12"/>
        <item x="21"/>
        <item t="default"/>
      </items>
    </pivotField>
  </pivotFields>
  <rowFields count="1">
    <field x="0"/>
  </rowFields>
  <row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Items count="1">
    <i/>
  </colItems>
  <dataFields count="1">
    <dataField name="Count of Manufacturer_Name" fld="5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ACC438-9499-474D-A7F8-ABA28497D832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aterial group">
  <location ref="A3:B25" firstHeaderRow="1" firstDataRow="1" firstDataCol="1"/>
  <pivotFields count="10">
    <pivotField dataField="1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2">
        <item x="18"/>
        <item x="13"/>
        <item x="7"/>
        <item x="10"/>
        <item x="19"/>
        <item x="8"/>
        <item x="3"/>
        <item x="14"/>
        <item x="5"/>
        <item x="16"/>
        <item x="6"/>
        <item x="9"/>
        <item x="11"/>
        <item x="12"/>
        <item x="15"/>
        <item x="1"/>
        <item x="2"/>
        <item x="17"/>
        <item x="0"/>
        <item x="4"/>
        <item x="20"/>
        <item t="default"/>
      </items>
    </pivotField>
    <pivotField showAll="0"/>
    <pivotField showAll="0"/>
  </pivotFields>
  <rowFields count="1">
    <field x="7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Material_Item_No" fld="0" subtotal="count" baseField="7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C5:AD26" totalsRowShown="0" headerRowDxfId="25" headerRowBorderDxfId="24" tableBorderDxfId="23" totalsRowBorderDxfId="22">
  <autoFilter ref="AC5:AD26" xr:uid="{00000000-0009-0000-0100-000001000000}"/>
  <tableColumns count="2">
    <tableColumn id="1" xr3:uid="{00000000-0010-0000-0000-000001000000}" name="Column1" dataDxfId="21"/>
    <tableColumn id="2" xr3:uid="{00000000-0010-0000-0000-000002000000}" name="Column2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1E6F-CEE3-4D38-A3CA-3B6BB31CAB39}">
  <dimension ref="A3:B89"/>
  <sheetViews>
    <sheetView tabSelected="1" topLeftCell="A58" workbookViewId="0">
      <selection activeCell="B9" sqref="B9"/>
    </sheetView>
  </sheetViews>
  <sheetFormatPr defaultRowHeight="14.4" x14ac:dyDescent="0.3"/>
  <cols>
    <col min="1" max="1" width="39.21875" bestFit="1" customWidth="1"/>
    <col min="2" max="2" width="26.88671875" bestFit="1" customWidth="1"/>
    <col min="3" max="3" width="4.44140625" bestFit="1" customWidth="1"/>
    <col min="4" max="4" width="11.5546875" bestFit="1" customWidth="1"/>
    <col min="5" max="5" width="11.109375" bestFit="1" customWidth="1"/>
    <col min="6" max="6" width="8.5546875" bestFit="1" customWidth="1"/>
    <col min="7" max="7" width="10.6640625" bestFit="1" customWidth="1"/>
    <col min="8" max="8" width="11.109375" bestFit="1" customWidth="1"/>
    <col min="9" max="9" width="6.109375" bestFit="1" customWidth="1"/>
    <col min="10" max="10" width="9.109375" bestFit="1" customWidth="1"/>
    <col min="11" max="11" width="9.33203125" bestFit="1" customWidth="1"/>
    <col min="12" max="12" width="7.21875" bestFit="1" customWidth="1"/>
    <col min="13" max="13" width="9.44140625" bestFit="1" customWidth="1"/>
    <col min="14" max="14" width="10.77734375" bestFit="1" customWidth="1"/>
    <col min="15" max="15" width="9" bestFit="1" customWidth="1"/>
    <col min="16" max="16" width="6.77734375" bestFit="1" customWidth="1"/>
    <col min="17" max="17" width="4.88671875" bestFit="1" customWidth="1"/>
    <col min="18" max="18" width="4.21875" bestFit="1" customWidth="1"/>
    <col min="19" max="19" width="8.109375" bestFit="1" customWidth="1"/>
    <col min="20" max="20" width="12.5546875" bestFit="1" customWidth="1"/>
    <col min="21" max="21" width="8.109375" bestFit="1" customWidth="1"/>
    <col min="22" max="22" width="6.21875" bestFit="1" customWidth="1"/>
    <col min="23" max="23" width="11.44140625" bestFit="1" customWidth="1"/>
    <col min="24" max="24" width="12.33203125" bestFit="1" customWidth="1"/>
    <col min="25" max="25" width="11.33203125" bestFit="1" customWidth="1"/>
    <col min="26" max="26" width="11.88671875" bestFit="1" customWidth="1"/>
    <col min="27" max="27" width="10.109375" bestFit="1" customWidth="1"/>
    <col min="28" max="28" width="7.88671875" bestFit="1" customWidth="1"/>
    <col min="29" max="29" width="9.109375" bestFit="1" customWidth="1"/>
    <col min="30" max="30" width="7.44140625" bestFit="1" customWidth="1"/>
    <col min="32" max="32" width="10.5546875" bestFit="1" customWidth="1"/>
    <col min="33" max="33" width="6" bestFit="1" customWidth="1"/>
    <col min="34" max="34" width="8.6640625" bestFit="1" customWidth="1"/>
    <col min="35" max="35" width="4" bestFit="1" customWidth="1"/>
    <col min="36" max="36" width="7.33203125" bestFit="1" customWidth="1"/>
    <col min="37" max="37" width="4.88671875" bestFit="1" customWidth="1"/>
    <col min="38" max="38" width="11.88671875" bestFit="1" customWidth="1"/>
    <col min="39" max="39" width="6" bestFit="1" customWidth="1"/>
    <col min="40" max="40" width="7" bestFit="1" customWidth="1"/>
    <col min="41" max="41" width="10.77734375" bestFit="1" customWidth="1"/>
  </cols>
  <sheetData>
    <row r="3" spans="1:2" x14ac:dyDescent="0.3">
      <c r="A3" s="13" t="s">
        <v>380</v>
      </c>
      <c r="B3" t="s">
        <v>379</v>
      </c>
    </row>
    <row r="4" spans="1:2" x14ac:dyDescent="0.3">
      <c r="A4" s="14" t="s">
        <v>174</v>
      </c>
      <c r="B4" s="16">
        <v>1</v>
      </c>
    </row>
    <row r="5" spans="1:2" x14ac:dyDescent="0.3">
      <c r="A5" s="14" t="s">
        <v>132</v>
      </c>
      <c r="B5" s="16">
        <v>1</v>
      </c>
    </row>
    <row r="6" spans="1:2" x14ac:dyDescent="0.3">
      <c r="A6" s="14" t="s">
        <v>167</v>
      </c>
      <c r="B6" s="16"/>
    </row>
    <row r="7" spans="1:2" x14ac:dyDescent="0.3">
      <c r="A7" s="14" t="s">
        <v>165</v>
      </c>
      <c r="B7" s="16"/>
    </row>
    <row r="8" spans="1:2" x14ac:dyDescent="0.3">
      <c r="A8" s="14" t="s">
        <v>120</v>
      </c>
      <c r="B8" s="16">
        <v>1</v>
      </c>
    </row>
    <row r="9" spans="1:2" x14ac:dyDescent="0.3">
      <c r="A9" s="14" t="s">
        <v>154</v>
      </c>
      <c r="B9" s="16">
        <v>1</v>
      </c>
    </row>
    <row r="10" spans="1:2" x14ac:dyDescent="0.3">
      <c r="A10" s="14" t="s">
        <v>54</v>
      </c>
      <c r="B10" s="16">
        <v>1</v>
      </c>
    </row>
    <row r="11" spans="1:2" x14ac:dyDescent="0.3">
      <c r="A11" s="14" t="s">
        <v>50</v>
      </c>
      <c r="B11" s="16">
        <v>1</v>
      </c>
    </row>
    <row r="12" spans="1:2" x14ac:dyDescent="0.3">
      <c r="A12" s="14" t="s">
        <v>200</v>
      </c>
      <c r="B12" s="16">
        <v>2</v>
      </c>
    </row>
    <row r="13" spans="1:2" x14ac:dyDescent="0.3">
      <c r="A13" s="14" t="s">
        <v>128</v>
      </c>
      <c r="B13" s="16"/>
    </row>
    <row r="14" spans="1:2" x14ac:dyDescent="0.3">
      <c r="A14" s="14" t="s">
        <v>137</v>
      </c>
      <c r="B14" s="16">
        <v>1</v>
      </c>
    </row>
    <row r="15" spans="1:2" x14ac:dyDescent="0.3">
      <c r="A15" s="14" t="s">
        <v>59</v>
      </c>
      <c r="B15" s="16">
        <v>1</v>
      </c>
    </row>
    <row r="16" spans="1:2" x14ac:dyDescent="0.3">
      <c r="A16" s="14" t="s">
        <v>62</v>
      </c>
      <c r="B16" s="16">
        <v>1</v>
      </c>
    </row>
    <row r="17" spans="1:2" x14ac:dyDescent="0.3">
      <c r="A17" s="14" t="s">
        <v>113</v>
      </c>
      <c r="B17" s="16">
        <v>1</v>
      </c>
    </row>
    <row r="18" spans="1:2" x14ac:dyDescent="0.3">
      <c r="A18" s="14" t="s">
        <v>83</v>
      </c>
      <c r="B18" s="16">
        <v>1</v>
      </c>
    </row>
    <row r="19" spans="1:2" x14ac:dyDescent="0.3">
      <c r="A19" s="14" t="s">
        <v>206</v>
      </c>
      <c r="B19" s="16">
        <v>1</v>
      </c>
    </row>
    <row r="20" spans="1:2" x14ac:dyDescent="0.3">
      <c r="A20" s="14" t="s">
        <v>130</v>
      </c>
      <c r="B20" s="16"/>
    </row>
    <row r="21" spans="1:2" x14ac:dyDescent="0.3">
      <c r="A21" s="14" t="s">
        <v>115</v>
      </c>
      <c r="B21" s="16">
        <v>1</v>
      </c>
    </row>
    <row r="22" spans="1:2" x14ac:dyDescent="0.3">
      <c r="A22" s="14" t="s">
        <v>162</v>
      </c>
      <c r="B22" s="16"/>
    </row>
    <row r="23" spans="1:2" x14ac:dyDescent="0.3">
      <c r="A23" s="14" t="s">
        <v>67</v>
      </c>
      <c r="B23" s="16">
        <v>1</v>
      </c>
    </row>
    <row r="24" spans="1:2" x14ac:dyDescent="0.3">
      <c r="A24" s="14" t="s">
        <v>125</v>
      </c>
      <c r="B24" s="16">
        <v>1</v>
      </c>
    </row>
    <row r="25" spans="1:2" x14ac:dyDescent="0.3">
      <c r="A25" s="14" t="s">
        <v>13</v>
      </c>
      <c r="B25" s="16">
        <v>1</v>
      </c>
    </row>
    <row r="26" spans="1:2" x14ac:dyDescent="0.3">
      <c r="A26" s="14" t="s">
        <v>37</v>
      </c>
      <c r="B26" s="16">
        <v>1</v>
      </c>
    </row>
    <row r="27" spans="1:2" x14ac:dyDescent="0.3">
      <c r="A27" s="14" t="s">
        <v>48</v>
      </c>
      <c r="B27" s="16">
        <v>1</v>
      </c>
    </row>
    <row r="28" spans="1:2" x14ac:dyDescent="0.3">
      <c r="A28" s="14" t="s">
        <v>147</v>
      </c>
      <c r="B28" s="16">
        <v>1</v>
      </c>
    </row>
    <row r="29" spans="1:2" x14ac:dyDescent="0.3">
      <c r="A29" s="14" t="s">
        <v>75</v>
      </c>
      <c r="B29" s="16">
        <v>1</v>
      </c>
    </row>
    <row r="30" spans="1:2" x14ac:dyDescent="0.3">
      <c r="A30" s="14" t="s">
        <v>134</v>
      </c>
      <c r="B30" s="16">
        <v>1</v>
      </c>
    </row>
    <row r="31" spans="1:2" x14ac:dyDescent="0.3">
      <c r="A31" s="14" t="s">
        <v>81</v>
      </c>
      <c r="B31" s="16">
        <v>1</v>
      </c>
    </row>
    <row r="32" spans="1:2" x14ac:dyDescent="0.3">
      <c r="A32" s="14" t="s">
        <v>40</v>
      </c>
      <c r="B32" s="16">
        <v>1</v>
      </c>
    </row>
    <row r="33" spans="1:2" x14ac:dyDescent="0.3">
      <c r="A33" s="14" t="s">
        <v>85</v>
      </c>
      <c r="B33" s="16">
        <v>1</v>
      </c>
    </row>
    <row r="34" spans="1:2" x14ac:dyDescent="0.3">
      <c r="A34" s="14" t="s">
        <v>183</v>
      </c>
      <c r="B34" s="16">
        <v>1</v>
      </c>
    </row>
    <row r="35" spans="1:2" x14ac:dyDescent="0.3">
      <c r="A35" s="14" t="s">
        <v>88</v>
      </c>
      <c r="B35" s="16">
        <v>2</v>
      </c>
    </row>
    <row r="36" spans="1:2" x14ac:dyDescent="0.3">
      <c r="A36" s="14" t="s">
        <v>108</v>
      </c>
      <c r="B36" s="16">
        <v>1</v>
      </c>
    </row>
    <row r="37" spans="1:2" x14ac:dyDescent="0.3">
      <c r="A37" s="14" t="s">
        <v>64</v>
      </c>
      <c r="B37" s="16">
        <v>1</v>
      </c>
    </row>
    <row r="38" spans="1:2" x14ac:dyDescent="0.3">
      <c r="A38" s="14" t="s">
        <v>91</v>
      </c>
      <c r="B38" s="16">
        <v>1</v>
      </c>
    </row>
    <row r="39" spans="1:2" x14ac:dyDescent="0.3">
      <c r="A39" s="14" t="s">
        <v>153</v>
      </c>
      <c r="B39" s="16"/>
    </row>
    <row r="40" spans="1:2" x14ac:dyDescent="0.3">
      <c r="A40" s="14" t="s">
        <v>97</v>
      </c>
      <c r="B40" s="16">
        <v>1</v>
      </c>
    </row>
    <row r="41" spans="1:2" x14ac:dyDescent="0.3">
      <c r="A41" s="14" t="s">
        <v>100</v>
      </c>
      <c r="B41" s="16">
        <v>1</v>
      </c>
    </row>
    <row r="42" spans="1:2" x14ac:dyDescent="0.3">
      <c r="A42" s="14" t="s">
        <v>28</v>
      </c>
      <c r="B42" s="16">
        <v>2</v>
      </c>
    </row>
    <row r="43" spans="1:2" x14ac:dyDescent="0.3">
      <c r="A43" s="14" t="s">
        <v>122</v>
      </c>
      <c r="B43" s="16">
        <v>1</v>
      </c>
    </row>
    <row r="44" spans="1:2" x14ac:dyDescent="0.3">
      <c r="A44" s="14" t="s">
        <v>56</v>
      </c>
      <c r="B44" s="16">
        <v>1</v>
      </c>
    </row>
    <row r="45" spans="1:2" x14ac:dyDescent="0.3">
      <c r="A45" s="14" t="s">
        <v>187</v>
      </c>
      <c r="B45" s="16">
        <v>1</v>
      </c>
    </row>
    <row r="46" spans="1:2" x14ac:dyDescent="0.3">
      <c r="A46" s="14" t="s">
        <v>70</v>
      </c>
      <c r="B46" s="16">
        <v>1</v>
      </c>
    </row>
    <row r="47" spans="1:2" x14ac:dyDescent="0.3">
      <c r="A47" s="14" t="s">
        <v>144</v>
      </c>
      <c r="B47" s="16">
        <v>1</v>
      </c>
    </row>
    <row r="48" spans="1:2" x14ac:dyDescent="0.3">
      <c r="A48" s="14" t="s">
        <v>121</v>
      </c>
      <c r="B48" s="16">
        <v>1</v>
      </c>
    </row>
    <row r="49" spans="1:2" x14ac:dyDescent="0.3">
      <c r="A49" s="14" t="s">
        <v>171</v>
      </c>
      <c r="B49" s="16">
        <v>1</v>
      </c>
    </row>
    <row r="50" spans="1:2" x14ac:dyDescent="0.3">
      <c r="A50" s="14" t="s">
        <v>168</v>
      </c>
      <c r="B50" s="16">
        <v>1</v>
      </c>
    </row>
    <row r="51" spans="1:2" x14ac:dyDescent="0.3">
      <c r="A51" s="14" t="s">
        <v>94</v>
      </c>
      <c r="B51" s="16">
        <v>1</v>
      </c>
    </row>
    <row r="52" spans="1:2" x14ac:dyDescent="0.3">
      <c r="A52" s="14" t="s">
        <v>11</v>
      </c>
      <c r="B52" s="16">
        <v>1</v>
      </c>
    </row>
    <row r="53" spans="1:2" x14ac:dyDescent="0.3">
      <c r="A53" s="14" t="s">
        <v>8</v>
      </c>
      <c r="B53" s="16">
        <v>1</v>
      </c>
    </row>
    <row r="54" spans="1:2" x14ac:dyDescent="0.3">
      <c r="A54" s="14" t="s">
        <v>42</v>
      </c>
      <c r="B54" s="16">
        <v>1</v>
      </c>
    </row>
    <row r="55" spans="1:2" x14ac:dyDescent="0.3">
      <c r="A55" s="14" t="s">
        <v>16</v>
      </c>
      <c r="B55" s="16">
        <v>1</v>
      </c>
    </row>
    <row r="56" spans="1:2" x14ac:dyDescent="0.3">
      <c r="A56" s="14" t="s">
        <v>117</v>
      </c>
      <c r="B56" s="16">
        <v>1</v>
      </c>
    </row>
    <row r="57" spans="1:2" x14ac:dyDescent="0.3">
      <c r="A57" s="14" t="s">
        <v>19</v>
      </c>
      <c r="B57" s="16">
        <v>1</v>
      </c>
    </row>
    <row r="58" spans="1:2" x14ac:dyDescent="0.3">
      <c r="A58" s="14" t="s">
        <v>160</v>
      </c>
      <c r="B58" s="16"/>
    </row>
    <row r="59" spans="1:2" x14ac:dyDescent="0.3">
      <c r="A59" s="14" t="s">
        <v>202</v>
      </c>
      <c r="B59" s="16">
        <v>5</v>
      </c>
    </row>
    <row r="60" spans="1:2" x14ac:dyDescent="0.3">
      <c r="A60" s="14" t="s">
        <v>214</v>
      </c>
      <c r="B60" s="16">
        <v>1</v>
      </c>
    </row>
    <row r="61" spans="1:2" x14ac:dyDescent="0.3">
      <c r="A61" s="14" t="s">
        <v>212</v>
      </c>
      <c r="B61" s="16">
        <v>1</v>
      </c>
    </row>
    <row r="62" spans="1:2" x14ac:dyDescent="0.3">
      <c r="A62" s="14" t="s">
        <v>209</v>
      </c>
      <c r="B62" s="16">
        <v>1</v>
      </c>
    </row>
    <row r="63" spans="1:2" x14ac:dyDescent="0.3">
      <c r="A63" s="14" t="s">
        <v>26</v>
      </c>
      <c r="B63" s="16">
        <v>1</v>
      </c>
    </row>
    <row r="64" spans="1:2" x14ac:dyDescent="0.3">
      <c r="A64" s="14" t="s">
        <v>23</v>
      </c>
      <c r="B64" s="16">
        <v>1</v>
      </c>
    </row>
    <row r="65" spans="1:2" x14ac:dyDescent="0.3">
      <c r="A65" s="14" t="s">
        <v>139</v>
      </c>
      <c r="B65" s="16">
        <v>1</v>
      </c>
    </row>
    <row r="66" spans="1:2" x14ac:dyDescent="0.3">
      <c r="A66" s="14" t="s">
        <v>102</v>
      </c>
      <c r="B66" s="16">
        <v>2</v>
      </c>
    </row>
    <row r="67" spans="1:2" x14ac:dyDescent="0.3">
      <c r="A67" s="14" t="s">
        <v>105</v>
      </c>
      <c r="B67" s="16">
        <v>1</v>
      </c>
    </row>
    <row r="68" spans="1:2" x14ac:dyDescent="0.3">
      <c r="A68" s="14" t="s">
        <v>1</v>
      </c>
      <c r="B68" s="16">
        <v>1</v>
      </c>
    </row>
    <row r="69" spans="1:2" x14ac:dyDescent="0.3">
      <c r="A69" s="14" t="s">
        <v>157</v>
      </c>
      <c r="B69" s="16">
        <v>1</v>
      </c>
    </row>
    <row r="70" spans="1:2" x14ac:dyDescent="0.3">
      <c r="A70" s="14" t="s">
        <v>177</v>
      </c>
      <c r="B70" s="16"/>
    </row>
    <row r="71" spans="1:2" x14ac:dyDescent="0.3">
      <c r="A71" s="14" t="s">
        <v>44</v>
      </c>
      <c r="B71" s="16">
        <v>1</v>
      </c>
    </row>
    <row r="72" spans="1:2" x14ac:dyDescent="0.3">
      <c r="A72" s="14" t="s">
        <v>78</v>
      </c>
      <c r="B72" s="16">
        <v>1</v>
      </c>
    </row>
    <row r="73" spans="1:2" x14ac:dyDescent="0.3">
      <c r="A73" s="14" t="s">
        <v>182</v>
      </c>
      <c r="B73" s="16"/>
    </row>
    <row r="74" spans="1:2" x14ac:dyDescent="0.3">
      <c r="A74" s="14" t="s">
        <v>31</v>
      </c>
      <c r="B74" s="16">
        <v>1</v>
      </c>
    </row>
    <row r="75" spans="1:2" x14ac:dyDescent="0.3">
      <c r="A75" s="14" t="s">
        <v>5</v>
      </c>
      <c r="B75" s="16">
        <v>1</v>
      </c>
    </row>
    <row r="76" spans="1:2" x14ac:dyDescent="0.3">
      <c r="A76" s="14" t="s">
        <v>179</v>
      </c>
      <c r="B76" s="16">
        <v>1</v>
      </c>
    </row>
    <row r="77" spans="1:2" x14ac:dyDescent="0.3">
      <c r="A77" s="14" t="s">
        <v>190</v>
      </c>
      <c r="B77" s="16">
        <v>1</v>
      </c>
    </row>
    <row r="78" spans="1:2" x14ac:dyDescent="0.3">
      <c r="A78" s="14" t="s">
        <v>193</v>
      </c>
      <c r="B78" s="16">
        <v>1</v>
      </c>
    </row>
    <row r="79" spans="1:2" x14ac:dyDescent="0.3">
      <c r="A79" s="14" t="s">
        <v>73</v>
      </c>
      <c r="B79" s="16">
        <v>1</v>
      </c>
    </row>
    <row r="80" spans="1:2" x14ac:dyDescent="0.3">
      <c r="A80" s="14" t="s">
        <v>151</v>
      </c>
      <c r="B80" s="16"/>
    </row>
    <row r="81" spans="1:2" x14ac:dyDescent="0.3">
      <c r="A81" s="14" t="s">
        <v>223</v>
      </c>
      <c r="B81" s="16">
        <v>2</v>
      </c>
    </row>
    <row r="82" spans="1:2" x14ac:dyDescent="0.3">
      <c r="A82" s="14" t="s">
        <v>226</v>
      </c>
      <c r="B82" s="16">
        <v>1</v>
      </c>
    </row>
    <row r="83" spans="1:2" x14ac:dyDescent="0.3">
      <c r="A83" s="14" t="s">
        <v>217</v>
      </c>
      <c r="B83" s="16">
        <v>6</v>
      </c>
    </row>
    <row r="84" spans="1:2" x14ac:dyDescent="0.3">
      <c r="A84" s="14" t="s">
        <v>142</v>
      </c>
      <c r="B84" s="16"/>
    </row>
    <row r="85" spans="1:2" x14ac:dyDescent="0.3">
      <c r="A85" s="14" t="s">
        <v>111</v>
      </c>
      <c r="B85" s="16">
        <v>1</v>
      </c>
    </row>
    <row r="86" spans="1:2" x14ac:dyDescent="0.3">
      <c r="A86" s="14" t="s">
        <v>191</v>
      </c>
      <c r="B86" s="16">
        <v>1</v>
      </c>
    </row>
    <row r="87" spans="1:2" x14ac:dyDescent="0.3">
      <c r="A87" s="14" t="s">
        <v>197</v>
      </c>
      <c r="B87" s="16">
        <v>1</v>
      </c>
    </row>
    <row r="88" spans="1:2" hidden="1" x14ac:dyDescent="0.3">
      <c r="A88" s="14" t="s">
        <v>377</v>
      </c>
      <c r="B88" s="16"/>
    </row>
    <row r="89" spans="1:2" x14ac:dyDescent="0.3">
      <c r="A89" s="14" t="s">
        <v>378</v>
      </c>
      <c r="B89" s="16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4CA6-951D-41B3-9806-A8628C7B83AB}">
  <dimension ref="A3:B25"/>
  <sheetViews>
    <sheetView workbookViewId="0">
      <selection activeCell="E13" sqref="E13"/>
    </sheetView>
  </sheetViews>
  <sheetFormatPr defaultRowHeight="14.4" x14ac:dyDescent="0.3"/>
  <cols>
    <col min="1" max="1" width="17.5546875" customWidth="1"/>
    <col min="2" max="2" width="24.44140625" bestFit="1" customWidth="1"/>
  </cols>
  <sheetData>
    <row r="3" spans="1:2" x14ac:dyDescent="0.3">
      <c r="A3" s="13" t="s">
        <v>382</v>
      </c>
      <c r="B3" t="s">
        <v>381</v>
      </c>
    </row>
    <row r="4" spans="1:2" x14ac:dyDescent="0.3">
      <c r="A4" s="14" t="s">
        <v>186</v>
      </c>
      <c r="B4">
        <v>1</v>
      </c>
    </row>
    <row r="5" spans="1:2" x14ac:dyDescent="0.3">
      <c r="A5" s="14" t="s">
        <v>114</v>
      </c>
      <c r="B5">
        <v>1</v>
      </c>
    </row>
    <row r="6" spans="1:2" x14ac:dyDescent="0.3">
      <c r="A6" s="14" t="s">
        <v>66</v>
      </c>
      <c r="B6">
        <v>2</v>
      </c>
    </row>
    <row r="7" spans="1:2" x14ac:dyDescent="0.3">
      <c r="A7" s="14" t="s">
        <v>93</v>
      </c>
      <c r="B7">
        <v>1</v>
      </c>
    </row>
    <row r="8" spans="1:2" x14ac:dyDescent="0.3">
      <c r="A8" s="14" t="s">
        <v>189</v>
      </c>
      <c r="B8">
        <v>24</v>
      </c>
    </row>
    <row r="9" spans="1:2" x14ac:dyDescent="0.3">
      <c r="A9" s="14" t="s">
        <v>72</v>
      </c>
      <c r="B9">
        <v>3</v>
      </c>
    </row>
    <row r="10" spans="1:2" x14ac:dyDescent="0.3">
      <c r="A10" s="14" t="s">
        <v>47</v>
      </c>
      <c r="B10">
        <v>5</v>
      </c>
    </row>
    <row r="11" spans="1:2" x14ac:dyDescent="0.3">
      <c r="A11" s="14" t="s">
        <v>150</v>
      </c>
      <c r="B11">
        <v>2</v>
      </c>
    </row>
    <row r="12" spans="1:2" x14ac:dyDescent="0.3">
      <c r="A12" s="14" t="s">
        <v>58</v>
      </c>
      <c r="B12">
        <v>3</v>
      </c>
    </row>
    <row r="13" spans="1:2" x14ac:dyDescent="0.3">
      <c r="A13" s="14" t="s">
        <v>164</v>
      </c>
      <c r="B13">
        <v>1</v>
      </c>
    </row>
    <row r="14" spans="1:2" x14ac:dyDescent="0.3">
      <c r="A14" s="14" t="s">
        <v>61</v>
      </c>
      <c r="B14">
        <v>5</v>
      </c>
    </row>
    <row r="15" spans="1:2" x14ac:dyDescent="0.3">
      <c r="A15" s="14" t="s">
        <v>87</v>
      </c>
      <c r="B15">
        <v>5</v>
      </c>
    </row>
    <row r="16" spans="1:2" x14ac:dyDescent="0.3">
      <c r="A16" s="14" t="s">
        <v>107</v>
      </c>
      <c r="B16">
        <v>1</v>
      </c>
    </row>
    <row r="17" spans="1:2" x14ac:dyDescent="0.3">
      <c r="A17" s="14" t="s">
        <v>110</v>
      </c>
      <c r="B17">
        <v>1</v>
      </c>
    </row>
    <row r="18" spans="1:2" x14ac:dyDescent="0.3">
      <c r="A18" s="14" t="s">
        <v>152</v>
      </c>
      <c r="B18">
        <v>3</v>
      </c>
    </row>
    <row r="19" spans="1:2" x14ac:dyDescent="0.3">
      <c r="A19" s="14" t="s">
        <v>22</v>
      </c>
      <c r="B19">
        <v>1</v>
      </c>
    </row>
    <row r="20" spans="1:2" x14ac:dyDescent="0.3">
      <c r="A20" s="14" t="s">
        <v>34</v>
      </c>
      <c r="B20">
        <v>2</v>
      </c>
    </row>
    <row r="21" spans="1:2" x14ac:dyDescent="0.3">
      <c r="A21" s="14" t="s">
        <v>166</v>
      </c>
      <c r="B21">
        <v>3</v>
      </c>
    </row>
    <row r="22" spans="1:2" x14ac:dyDescent="0.3">
      <c r="A22" s="14" t="s">
        <v>4</v>
      </c>
      <c r="B22">
        <v>26</v>
      </c>
    </row>
    <row r="23" spans="1:2" x14ac:dyDescent="0.3">
      <c r="A23" s="14" t="s">
        <v>53</v>
      </c>
      <c r="B23">
        <v>8</v>
      </c>
    </row>
    <row r="24" spans="1:2" x14ac:dyDescent="0.3">
      <c r="A24" s="14" t="s">
        <v>196</v>
      </c>
      <c r="B24">
        <v>1</v>
      </c>
    </row>
    <row r="25" spans="1:2" x14ac:dyDescent="0.3">
      <c r="A25" s="14" t="s">
        <v>378</v>
      </c>
      <c r="B25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2"/>
  <sheetViews>
    <sheetView topLeftCell="S1" workbookViewId="0">
      <selection activeCell="W5" sqref="W5"/>
    </sheetView>
  </sheetViews>
  <sheetFormatPr defaultRowHeight="14.4" x14ac:dyDescent="0.3"/>
  <cols>
    <col min="1" max="1" width="15.5546875" bestFit="1" customWidth="1"/>
    <col min="2" max="2" width="44.109375" bestFit="1" customWidth="1"/>
    <col min="3" max="3" width="9" bestFit="1" customWidth="1"/>
    <col min="4" max="4" width="23" bestFit="1" customWidth="1"/>
    <col min="5" max="5" width="10.5546875" bestFit="1" customWidth="1"/>
    <col min="6" max="6" width="24.5546875" bestFit="1" customWidth="1"/>
    <col min="7" max="7" width="17.88671875" bestFit="1" customWidth="1"/>
    <col min="8" max="8" width="13.6640625" bestFit="1" customWidth="1"/>
    <col min="9" max="9" width="14.21875" customWidth="1"/>
    <col min="10" max="10" width="14.88671875" customWidth="1"/>
    <col min="11" max="11" width="25" customWidth="1"/>
    <col min="12" max="12" width="11.5546875" customWidth="1"/>
    <col min="13" max="13" width="28.109375" customWidth="1"/>
    <col min="14" max="14" width="21.109375" customWidth="1"/>
    <col min="15" max="15" width="24.88671875" customWidth="1"/>
    <col min="16" max="16" width="41.88671875" customWidth="1"/>
    <col min="17" max="17" width="13.88671875" customWidth="1"/>
    <col min="18" max="18" width="42.21875" customWidth="1"/>
    <col min="19" max="19" width="19.33203125" customWidth="1"/>
    <col min="20" max="20" width="15.5546875" customWidth="1"/>
    <col min="21" max="21" width="19" customWidth="1"/>
    <col min="22" max="23" width="23.88671875" customWidth="1"/>
    <col min="24" max="24" width="19" customWidth="1"/>
    <col min="25" max="26" width="22.88671875" customWidth="1"/>
    <col min="27" max="28" width="18.5546875" customWidth="1"/>
    <col min="29" max="29" width="16.33203125" customWidth="1"/>
    <col min="30" max="30" width="58.33203125" customWidth="1"/>
  </cols>
  <sheetData>
    <row r="1" spans="1:30" x14ac:dyDescent="0.3">
      <c r="A1" s="1" t="s">
        <v>229</v>
      </c>
      <c r="B1" s="1" t="s">
        <v>230</v>
      </c>
      <c r="C1" s="1" t="s">
        <v>0</v>
      </c>
      <c r="D1" s="1" t="s">
        <v>232</v>
      </c>
      <c r="E1" s="1" t="s">
        <v>233</v>
      </c>
      <c r="F1" s="1" t="s">
        <v>333</v>
      </c>
      <c r="G1" s="1" t="s">
        <v>334</v>
      </c>
      <c r="H1" s="1" t="s">
        <v>335</v>
      </c>
      <c r="I1" s="1" t="s">
        <v>361</v>
      </c>
      <c r="J1" s="1" t="s">
        <v>383</v>
      </c>
      <c r="K1" s="1" t="s">
        <v>384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367</v>
      </c>
      <c r="Q1" s="1" t="s">
        <v>365</v>
      </c>
      <c r="R1" s="1" t="s">
        <v>368</v>
      </c>
      <c r="S1" s="1" t="s">
        <v>369</v>
      </c>
      <c r="T1" s="12" t="s">
        <v>370</v>
      </c>
      <c r="U1" s="1" t="s">
        <v>371</v>
      </c>
      <c r="V1" s="1" t="s">
        <v>372</v>
      </c>
      <c r="W1" s="1" t="s">
        <v>385</v>
      </c>
      <c r="X1" s="1" t="s">
        <v>373</v>
      </c>
      <c r="Y1" s="1" t="s">
        <v>374</v>
      </c>
      <c r="Z1" s="12" t="s">
        <v>375</v>
      </c>
      <c r="AA1" s="1" t="s">
        <v>376</v>
      </c>
      <c r="AB1" s="12"/>
      <c r="AD1" s="12"/>
    </row>
    <row r="2" spans="1:30" x14ac:dyDescent="0.3">
      <c r="A2" s="2">
        <v>8000000001</v>
      </c>
      <c r="B2" s="2" t="s">
        <v>1</v>
      </c>
      <c r="C2" s="2" t="s">
        <v>231</v>
      </c>
      <c r="D2" s="2">
        <v>9000074223</v>
      </c>
      <c r="E2" s="2" t="s">
        <v>234</v>
      </c>
      <c r="F2" s="2" t="s">
        <v>2</v>
      </c>
      <c r="G2" s="2" t="s">
        <v>3</v>
      </c>
      <c r="H2" s="2" t="s">
        <v>4</v>
      </c>
      <c r="I2" t="str">
        <f>IFERROR(
    IF(
        AND(
            ISNUMBER(SEARCH("DC", B2)),
            ISNUMBER(SEARCH("AC", B2))
        ),
        "Both AC/DC",
        IF(
            OR(
                ISNUMBER(SEARCH("DC", B2)),
                ISNUMBER(SEARCH("AC", B2))
            ),
            IF(ISNUMBER(SEARCH("DC", B2)), "DC", "AC"),
            "Not AC/DC"
        )
    ),
    ""
)</f>
        <v>Not AC/DC</v>
      </c>
      <c r="J2" s="2" t="s">
        <v>4</v>
      </c>
      <c r="K2" s="2">
        <f>COUNTIF(G:G,G2)</f>
        <v>1</v>
      </c>
      <c r="L2" s="2" t="s">
        <v>231</v>
      </c>
      <c r="M2" s="2" t="s">
        <v>2</v>
      </c>
      <c r="N2">
        <f>COUNTIF(H:H,H2)</f>
        <v>26</v>
      </c>
      <c r="O2" s="2">
        <v>9000074223</v>
      </c>
      <c r="P2" s="2" t="s">
        <v>1</v>
      </c>
      <c r="Q2">
        <f>COUNTIF(E:E,E2)</f>
        <v>1</v>
      </c>
      <c r="R2" s="2" t="s">
        <v>1</v>
      </c>
      <c r="S2" s="2" t="s">
        <v>4</v>
      </c>
      <c r="T2" s="2">
        <f>COUNTIF(B:B, B2)</f>
        <v>1</v>
      </c>
      <c r="U2" s="2" t="s">
        <v>4</v>
      </c>
      <c r="V2" s="2" t="s">
        <v>3</v>
      </c>
      <c r="W2" s="2" t="str" cm="1">
        <f t="array" ref="W2">SUMPRODUCT(--(ISNUMBER(SEARCH("RELAY", B:B)))) / COUNTA(B:B) * 100&amp; "%"</f>
        <v>5%</v>
      </c>
      <c r="X2" s="2">
        <v>8000000001</v>
      </c>
      <c r="Y2" s="2" t="s">
        <v>3</v>
      </c>
      <c r="Z2" s="2">
        <f>COUNTIFS(C:C,C2,H:H,H2)</f>
        <v>26</v>
      </c>
      <c r="AA2" s="2" t="s">
        <v>4</v>
      </c>
      <c r="AB2" s="2"/>
    </row>
    <row r="3" spans="1:30" x14ac:dyDescent="0.3">
      <c r="A3" s="2">
        <v>8000000284</v>
      </c>
      <c r="B3" s="2" t="s">
        <v>5</v>
      </c>
      <c r="C3" s="2" t="s">
        <v>231</v>
      </c>
      <c r="D3" s="2">
        <v>9000074230</v>
      </c>
      <c r="E3" s="2" t="s">
        <v>235</v>
      </c>
      <c r="F3" s="2" t="s">
        <v>6</v>
      </c>
      <c r="G3" s="2" t="s">
        <v>7</v>
      </c>
      <c r="H3" s="2" t="s">
        <v>4</v>
      </c>
      <c r="I3" t="str">
        <f t="shared" ref="I3:I30" si="0">IFERROR(
    IF(
        AND(
            ISNUMBER(SEARCH("DC", B3)),
            ISNUMBER(SEARCH("AC", B3))
        ),
        "Both AC/DC",
        IF(
            OR(
                ISNUMBER(SEARCH("DC", B3)),
                ISNUMBER(SEARCH("AC", B3))
            ),
            IF(ISNUMBER(SEARCH("DC", B3)), "DC", "AC"),
            "Not AC/DC"
        )
    ),
    ""
)</f>
        <v>AC</v>
      </c>
      <c r="J3" s="2" t="s">
        <v>4</v>
      </c>
      <c r="K3" s="2">
        <f t="shared" ref="K3:K66" si="1">COUNTIF(G:G,G3)</f>
        <v>1</v>
      </c>
      <c r="L3" s="2" t="s">
        <v>231</v>
      </c>
      <c r="M3" s="2" t="s">
        <v>6</v>
      </c>
      <c r="N3">
        <f t="shared" ref="N3:N66" si="2">COUNTIF(H:H,H3)</f>
        <v>26</v>
      </c>
      <c r="O3" s="2">
        <v>9000074230</v>
      </c>
      <c r="P3" s="2" t="s">
        <v>5</v>
      </c>
      <c r="Q3">
        <f t="shared" ref="Q3:Q66" si="3">COUNTIF(E:E,E3)</f>
        <v>1</v>
      </c>
      <c r="R3" s="2" t="s">
        <v>5</v>
      </c>
      <c r="S3" s="2" t="s">
        <v>4</v>
      </c>
      <c r="T3" s="2">
        <f t="shared" ref="T3:T66" si="4">COUNTIF(B:B, B3)</f>
        <v>1</v>
      </c>
      <c r="U3" s="2" t="s">
        <v>4</v>
      </c>
      <c r="V3" s="2" t="s">
        <v>7</v>
      </c>
      <c r="W3" s="2" t="str" cm="1">
        <f t="array" ref="W3">SUMPRODUCT(--(ISNUMBER(SEARCH("RELAY", B:B)))) / COUNTA(B:B) * 100&amp; "%"</f>
        <v>5%</v>
      </c>
      <c r="X3" s="2">
        <v>8000000284</v>
      </c>
      <c r="Y3" s="2" t="s">
        <v>7</v>
      </c>
      <c r="Z3" s="2">
        <f t="shared" ref="Z3:Z66" si="5">COUNTIFS(C:C,C3,H:H,H3)</f>
        <v>26</v>
      </c>
      <c r="AA3" s="2" t="s">
        <v>4</v>
      </c>
      <c r="AB3" s="2"/>
      <c r="AC3" s="9" t="s">
        <v>360</v>
      </c>
      <c r="AD3" s="15"/>
    </row>
    <row r="4" spans="1:30" x14ac:dyDescent="0.3">
      <c r="A4" s="2">
        <v>8000000290</v>
      </c>
      <c r="B4" s="2" t="s">
        <v>8</v>
      </c>
      <c r="C4" s="2" t="s">
        <v>231</v>
      </c>
      <c r="D4" s="2">
        <v>9000074232</v>
      </c>
      <c r="E4" s="2" t="s">
        <v>236</v>
      </c>
      <c r="F4" s="2" t="s">
        <v>9</v>
      </c>
      <c r="G4" s="2" t="s">
        <v>10</v>
      </c>
      <c r="H4" s="2" t="s">
        <v>4</v>
      </c>
      <c r="I4" t="str">
        <f t="shared" si="0"/>
        <v>DC</v>
      </c>
      <c r="J4" s="2" t="s">
        <v>4</v>
      </c>
      <c r="K4" s="2">
        <f t="shared" si="1"/>
        <v>2</v>
      </c>
      <c r="L4" s="2" t="s">
        <v>231</v>
      </c>
      <c r="M4" s="2" t="s">
        <v>9</v>
      </c>
      <c r="N4">
        <f t="shared" si="2"/>
        <v>26</v>
      </c>
      <c r="O4" s="2">
        <v>9000074232</v>
      </c>
      <c r="P4" s="2" t="s">
        <v>8</v>
      </c>
      <c r="Q4">
        <f t="shared" si="3"/>
        <v>1</v>
      </c>
      <c r="R4" s="2" t="s">
        <v>8</v>
      </c>
      <c r="S4" s="2" t="s">
        <v>4</v>
      </c>
      <c r="T4" s="2">
        <f t="shared" si="4"/>
        <v>1</v>
      </c>
      <c r="U4" s="2" t="s">
        <v>4</v>
      </c>
      <c r="V4" s="2" t="s">
        <v>10</v>
      </c>
      <c r="W4" s="2" t="str" cm="1">
        <f t="array" ref="W4">SUMPRODUCT(--(ISNUMBER(SEARCH("RELAY", B:B)))) / COUNTA(B:B) * 100&amp; "%"</f>
        <v>5%</v>
      </c>
      <c r="X4" s="2">
        <v>8000000290</v>
      </c>
      <c r="Y4" s="2" t="s">
        <v>10</v>
      </c>
      <c r="Z4" s="2">
        <f t="shared" si="5"/>
        <v>26</v>
      </c>
      <c r="AA4" s="2" t="s">
        <v>4</v>
      </c>
      <c r="AB4" s="2"/>
    </row>
    <row r="5" spans="1:30" x14ac:dyDescent="0.3">
      <c r="A5" s="2">
        <v>8000000303</v>
      </c>
      <c r="B5" s="2" t="s">
        <v>11</v>
      </c>
      <c r="C5" s="2" t="s">
        <v>231</v>
      </c>
      <c r="D5" s="2">
        <v>9000074236</v>
      </c>
      <c r="E5" s="2" t="s">
        <v>237</v>
      </c>
      <c r="F5" s="2" t="s">
        <v>12</v>
      </c>
      <c r="G5" s="2" t="s">
        <v>10</v>
      </c>
      <c r="H5" s="2" t="s">
        <v>4</v>
      </c>
      <c r="I5" t="str">
        <f t="shared" si="0"/>
        <v>AC</v>
      </c>
      <c r="J5" s="2" t="s">
        <v>4</v>
      </c>
      <c r="K5" s="2">
        <f t="shared" si="1"/>
        <v>2</v>
      </c>
      <c r="L5" s="2" t="s">
        <v>231</v>
      </c>
      <c r="M5" s="2" t="s">
        <v>12</v>
      </c>
      <c r="N5">
        <f t="shared" si="2"/>
        <v>26</v>
      </c>
      <c r="O5" s="2">
        <v>9000074236</v>
      </c>
      <c r="P5" s="2" t="s">
        <v>11</v>
      </c>
      <c r="Q5">
        <f t="shared" si="3"/>
        <v>1</v>
      </c>
      <c r="R5" s="2" t="s">
        <v>11</v>
      </c>
      <c r="S5" s="2" t="s">
        <v>4</v>
      </c>
      <c r="T5" s="2">
        <f t="shared" si="4"/>
        <v>1</v>
      </c>
      <c r="U5" s="2" t="s">
        <v>4</v>
      </c>
      <c r="V5" s="2" t="s">
        <v>10</v>
      </c>
      <c r="W5" s="2" t="str" cm="1">
        <f t="array" ref="W5">SUMPRODUCT(--(ISNUMBER(SEARCH("RELAY", B:B)))) / COUNTA(B:B) * 100&amp; "%"</f>
        <v>5%</v>
      </c>
      <c r="X5" s="2">
        <v>8000000303</v>
      </c>
      <c r="Y5" s="2" t="s">
        <v>10</v>
      </c>
      <c r="Z5" s="2">
        <f t="shared" si="5"/>
        <v>26</v>
      </c>
      <c r="AA5" s="2" t="s">
        <v>4</v>
      </c>
      <c r="AB5" s="2"/>
      <c r="AC5" s="5" t="s">
        <v>358</v>
      </c>
      <c r="AD5" s="6" t="s">
        <v>359</v>
      </c>
    </row>
    <row r="6" spans="1:30" x14ac:dyDescent="0.3">
      <c r="A6" s="2">
        <v>8000000333</v>
      </c>
      <c r="B6" s="2" t="s">
        <v>13</v>
      </c>
      <c r="C6" s="2" t="s">
        <v>231</v>
      </c>
      <c r="D6" s="2">
        <v>9000074241</v>
      </c>
      <c r="E6" s="2" t="s">
        <v>238</v>
      </c>
      <c r="F6" s="2" t="s">
        <v>14</v>
      </c>
      <c r="G6" s="2" t="s">
        <v>15</v>
      </c>
      <c r="H6" s="2" t="s">
        <v>4</v>
      </c>
      <c r="I6" t="str">
        <f t="shared" si="0"/>
        <v>Not AC/DC</v>
      </c>
      <c r="J6" s="2" t="s">
        <v>4</v>
      </c>
      <c r="K6" s="2">
        <f t="shared" si="1"/>
        <v>1</v>
      </c>
      <c r="L6" s="2" t="s">
        <v>231</v>
      </c>
      <c r="M6" s="2" t="s">
        <v>14</v>
      </c>
      <c r="N6">
        <f t="shared" si="2"/>
        <v>26</v>
      </c>
      <c r="O6" s="2">
        <v>9000074241</v>
      </c>
      <c r="P6" s="2" t="s">
        <v>13</v>
      </c>
      <c r="Q6">
        <f t="shared" si="3"/>
        <v>1</v>
      </c>
      <c r="R6" s="2" t="s">
        <v>13</v>
      </c>
      <c r="S6" s="2" t="s">
        <v>4</v>
      </c>
      <c r="T6" s="2">
        <f t="shared" si="4"/>
        <v>1</v>
      </c>
      <c r="U6" s="2" t="s">
        <v>4</v>
      </c>
      <c r="V6" s="2" t="s">
        <v>15</v>
      </c>
      <c r="W6" s="2" t="str" cm="1">
        <f t="array" ref="W6">SUMPRODUCT(--(ISNUMBER(SEARCH("RELAY", B:B)))) / COUNTA(B:B) * 100&amp; "%"</f>
        <v>5%</v>
      </c>
      <c r="X6" s="2">
        <v>8000000333</v>
      </c>
      <c r="Y6" s="2" t="s">
        <v>15</v>
      </c>
      <c r="Z6" s="2">
        <f t="shared" si="5"/>
        <v>26</v>
      </c>
      <c r="AA6" s="2" t="s">
        <v>4</v>
      </c>
      <c r="AB6" s="2"/>
      <c r="AC6" s="3" t="s">
        <v>337</v>
      </c>
      <c r="AD6" s="4" t="s">
        <v>338</v>
      </c>
    </row>
    <row r="7" spans="1:30" x14ac:dyDescent="0.3">
      <c r="A7" s="2">
        <v>8000000340</v>
      </c>
      <c r="B7" s="2" t="s">
        <v>16</v>
      </c>
      <c r="C7" s="2" t="s">
        <v>231</v>
      </c>
      <c r="D7" s="2">
        <v>9000074243</v>
      </c>
      <c r="E7" s="2" t="s">
        <v>239</v>
      </c>
      <c r="F7" s="2" t="s">
        <v>17</v>
      </c>
      <c r="G7" s="2" t="s">
        <v>18</v>
      </c>
      <c r="H7" s="2" t="s">
        <v>4</v>
      </c>
      <c r="I7" t="str">
        <f t="shared" si="0"/>
        <v>Both AC/DC</v>
      </c>
      <c r="J7" s="2" t="s">
        <v>4</v>
      </c>
      <c r="K7" s="2">
        <f t="shared" si="1"/>
        <v>1</v>
      </c>
      <c r="L7" s="2" t="s">
        <v>231</v>
      </c>
      <c r="M7" s="2" t="s">
        <v>17</v>
      </c>
      <c r="N7">
        <f t="shared" si="2"/>
        <v>26</v>
      </c>
      <c r="O7" s="2">
        <v>9000074243</v>
      </c>
      <c r="P7" s="2" t="s">
        <v>16</v>
      </c>
      <c r="Q7">
        <f t="shared" si="3"/>
        <v>1</v>
      </c>
      <c r="R7" s="2" t="s">
        <v>16</v>
      </c>
      <c r="S7" s="2" t="s">
        <v>4</v>
      </c>
      <c r="T7" s="2">
        <f t="shared" si="4"/>
        <v>1</v>
      </c>
      <c r="U7" s="2" t="s">
        <v>4</v>
      </c>
      <c r="V7" s="2" t="s">
        <v>18</v>
      </c>
      <c r="W7" s="2" t="str" cm="1">
        <f t="array" ref="W7">SUMPRODUCT(--(ISNUMBER(SEARCH("RELAY", B:B)))) / COUNTA(B:B) * 100&amp; "%"</f>
        <v>5%</v>
      </c>
      <c r="X7" s="2">
        <v>8000000340</v>
      </c>
      <c r="Y7" s="2" t="s">
        <v>18</v>
      </c>
      <c r="Z7" s="2">
        <f t="shared" si="5"/>
        <v>26</v>
      </c>
      <c r="AA7" s="2" t="s">
        <v>4</v>
      </c>
      <c r="AB7" s="2"/>
      <c r="AC7" s="3" t="s">
        <v>336</v>
      </c>
      <c r="AD7" s="4" t="str">
        <f>VLOOKUP(8000000340,$A$2:$G$99,7,0)</f>
        <v>RELECO</v>
      </c>
    </row>
    <row r="8" spans="1:30" x14ac:dyDescent="0.3">
      <c r="A8" s="2">
        <v>8000000350</v>
      </c>
      <c r="B8" s="2" t="s">
        <v>19</v>
      </c>
      <c r="C8" s="2" t="s">
        <v>231</v>
      </c>
      <c r="D8" s="2">
        <v>9000074244</v>
      </c>
      <c r="E8" s="2" t="s">
        <v>240</v>
      </c>
      <c r="F8" s="2" t="s">
        <v>20</v>
      </c>
      <c r="G8" s="2" t="s">
        <v>21</v>
      </c>
      <c r="H8" s="2" t="s">
        <v>22</v>
      </c>
      <c r="I8" t="str">
        <f t="shared" si="0"/>
        <v>Not AC/DC</v>
      </c>
      <c r="J8" s="2" t="s">
        <v>22</v>
      </c>
      <c r="K8" s="2">
        <f t="shared" si="1"/>
        <v>1</v>
      </c>
      <c r="L8" s="2" t="s">
        <v>231</v>
      </c>
      <c r="M8" s="2" t="s">
        <v>20</v>
      </c>
      <c r="N8">
        <f t="shared" si="2"/>
        <v>1</v>
      </c>
      <c r="O8" s="2">
        <v>9000074244</v>
      </c>
      <c r="P8" s="2" t="s">
        <v>19</v>
      </c>
      <c r="Q8">
        <f t="shared" si="3"/>
        <v>1</v>
      </c>
      <c r="R8" s="2" t="s">
        <v>19</v>
      </c>
      <c r="S8" s="2" t="s">
        <v>22</v>
      </c>
      <c r="T8" s="2">
        <f t="shared" si="4"/>
        <v>1</v>
      </c>
      <c r="U8" s="2" t="s">
        <v>22</v>
      </c>
      <c r="V8" s="2" t="s">
        <v>21</v>
      </c>
      <c r="W8" s="2" t="str" cm="1">
        <f t="array" ref="W8">SUMPRODUCT(--(ISNUMBER(SEARCH("RELAY", B:B)))) / COUNTA(B:B) * 100&amp; "%"</f>
        <v>5%</v>
      </c>
      <c r="X8" s="2">
        <v>8000000350</v>
      </c>
      <c r="Y8" s="2" t="s">
        <v>21</v>
      </c>
      <c r="Z8" s="2">
        <f t="shared" si="5"/>
        <v>1</v>
      </c>
      <c r="AA8" s="2" t="s">
        <v>22</v>
      </c>
      <c r="AB8" s="2"/>
      <c r="AC8" s="3" t="s">
        <v>339</v>
      </c>
      <c r="AD8" s="4">
        <f>COUNTIF(H:H,"ISP*")</f>
        <v>66</v>
      </c>
    </row>
    <row r="9" spans="1:30" x14ac:dyDescent="0.3">
      <c r="A9" s="2">
        <v>8000000388</v>
      </c>
      <c r="B9" s="2" t="s">
        <v>23</v>
      </c>
      <c r="C9" s="2" t="s">
        <v>231</v>
      </c>
      <c r="D9" s="2">
        <v>9000074251</v>
      </c>
      <c r="E9" s="2" t="s">
        <v>241</v>
      </c>
      <c r="F9" s="2" t="s">
        <v>24</v>
      </c>
      <c r="G9" s="2" t="s">
        <v>25</v>
      </c>
      <c r="H9" s="2" t="s">
        <v>4</v>
      </c>
      <c r="I9" t="str">
        <f t="shared" si="0"/>
        <v>Not AC/DC</v>
      </c>
      <c r="J9" s="2" t="s">
        <v>4</v>
      </c>
      <c r="K9" s="2">
        <f t="shared" si="1"/>
        <v>3</v>
      </c>
      <c r="L9" s="2" t="s">
        <v>231</v>
      </c>
      <c r="M9" s="2" t="s">
        <v>24</v>
      </c>
      <c r="N9">
        <f t="shared" si="2"/>
        <v>26</v>
      </c>
      <c r="O9" s="2">
        <v>9000074251</v>
      </c>
      <c r="P9" s="2" t="s">
        <v>23</v>
      </c>
      <c r="Q9">
        <f t="shared" si="3"/>
        <v>1</v>
      </c>
      <c r="R9" s="2" t="s">
        <v>23</v>
      </c>
      <c r="S9" s="2" t="s">
        <v>4</v>
      </c>
      <c r="T9" s="2">
        <f t="shared" si="4"/>
        <v>1</v>
      </c>
      <c r="U9" s="2" t="s">
        <v>4</v>
      </c>
      <c r="V9" s="2" t="s">
        <v>25</v>
      </c>
      <c r="W9" s="2" t="str" cm="1">
        <f t="array" ref="W9">SUMPRODUCT(--(ISNUMBER(SEARCH("RELAY", B:B)))) / COUNTA(B:B) * 100&amp; "%"</f>
        <v>5%</v>
      </c>
      <c r="X9" s="2">
        <v>8000000388</v>
      </c>
      <c r="Y9" s="2" t="s">
        <v>25</v>
      </c>
      <c r="Z9" s="2">
        <f t="shared" si="5"/>
        <v>26</v>
      </c>
      <c r="AA9" s="2" t="s">
        <v>4</v>
      </c>
      <c r="AB9" s="2"/>
      <c r="AC9" s="3" t="s">
        <v>340</v>
      </c>
      <c r="AD9" s="4">
        <f>AVERAGEIF(D:D,"&lt;&gt;0")</f>
        <v>9000073522.151516</v>
      </c>
    </row>
    <row r="10" spans="1:30" x14ac:dyDescent="0.3">
      <c r="A10" s="2">
        <v>8000000396</v>
      </c>
      <c r="B10" s="2" t="s">
        <v>26</v>
      </c>
      <c r="C10" s="2" t="s">
        <v>231</v>
      </c>
      <c r="D10" s="2">
        <v>9000074253</v>
      </c>
      <c r="E10" s="2" t="s">
        <v>242</v>
      </c>
      <c r="F10" s="2" t="s">
        <v>27</v>
      </c>
      <c r="G10" s="2" t="s">
        <v>25</v>
      </c>
      <c r="H10" s="2" t="s">
        <v>4</v>
      </c>
      <c r="I10" t="str">
        <f t="shared" si="0"/>
        <v>Not AC/DC</v>
      </c>
      <c r="J10" s="2" t="s">
        <v>4</v>
      </c>
      <c r="K10" s="2">
        <f t="shared" si="1"/>
        <v>3</v>
      </c>
      <c r="L10" s="2" t="s">
        <v>231</v>
      </c>
      <c r="M10" s="2" t="s">
        <v>27</v>
      </c>
      <c r="N10">
        <f t="shared" si="2"/>
        <v>26</v>
      </c>
      <c r="O10" s="2">
        <v>9000074253</v>
      </c>
      <c r="P10" s="2" t="s">
        <v>26</v>
      </c>
      <c r="Q10">
        <f t="shared" si="3"/>
        <v>1</v>
      </c>
      <c r="R10" s="2" t="s">
        <v>26</v>
      </c>
      <c r="S10" s="2" t="s">
        <v>4</v>
      </c>
      <c r="T10" s="2">
        <f t="shared" si="4"/>
        <v>1</v>
      </c>
      <c r="U10" s="2" t="s">
        <v>4</v>
      </c>
      <c r="V10" s="2" t="s">
        <v>25</v>
      </c>
      <c r="W10" s="2" t="str" cm="1">
        <f t="array" ref="W10">SUMPRODUCT(--(ISNUMBER(SEARCH("RELAY", B:B)))) / COUNTA(B:B) * 100&amp; "%"</f>
        <v>5%</v>
      </c>
      <c r="X10" s="2">
        <v>8000000396</v>
      </c>
      <c r="Y10" s="2" t="s">
        <v>25</v>
      </c>
      <c r="Z10" s="2">
        <f t="shared" si="5"/>
        <v>26</v>
      </c>
      <c r="AA10" s="2" t="s">
        <v>4</v>
      </c>
      <c r="AB10" s="2"/>
      <c r="AC10" s="3" t="s">
        <v>341</v>
      </c>
      <c r="AD10" s="4" cm="1">
        <f t="array" ref="AD10">INDEX(A:A, MATCH(MAX(IFERROR(MATCH(H:H, H:H, 0), -1)), IFERROR(MATCH(H:H, H:H, 0), -1), 0))</f>
        <v>8000002242</v>
      </c>
    </row>
    <row r="11" spans="1:30" x14ac:dyDescent="0.3">
      <c r="A11" s="2">
        <v>8000000408</v>
      </c>
      <c r="B11" s="2" t="s">
        <v>28</v>
      </c>
      <c r="C11" s="2" t="s">
        <v>231</v>
      </c>
      <c r="D11" s="2">
        <v>9000074254</v>
      </c>
      <c r="E11" s="2" t="s">
        <v>243</v>
      </c>
      <c r="F11" s="2" t="s">
        <v>29</v>
      </c>
      <c r="G11" s="2" t="s">
        <v>30</v>
      </c>
      <c r="H11" s="2" t="s">
        <v>4</v>
      </c>
      <c r="I11" t="str">
        <f t="shared" si="0"/>
        <v>Not AC/DC</v>
      </c>
      <c r="J11" s="2" t="s">
        <v>4</v>
      </c>
      <c r="K11" s="2">
        <f t="shared" si="1"/>
        <v>1</v>
      </c>
      <c r="L11" s="2" t="s">
        <v>231</v>
      </c>
      <c r="M11" s="2" t="s">
        <v>29</v>
      </c>
      <c r="N11">
        <f t="shared" si="2"/>
        <v>26</v>
      </c>
      <c r="O11" s="2">
        <v>9000074254</v>
      </c>
      <c r="P11" s="2" t="s">
        <v>28</v>
      </c>
      <c r="Q11">
        <f t="shared" si="3"/>
        <v>1</v>
      </c>
      <c r="R11" s="2" t="s">
        <v>28</v>
      </c>
      <c r="S11" s="2" t="s">
        <v>4</v>
      </c>
      <c r="T11" s="2">
        <f t="shared" si="4"/>
        <v>2</v>
      </c>
      <c r="U11" s="2" t="s">
        <v>4</v>
      </c>
      <c r="V11" s="2" t="s">
        <v>30</v>
      </c>
      <c r="W11" s="2" t="str" cm="1">
        <f t="array" ref="W11">SUMPRODUCT(--(ISNUMBER(SEARCH("RELAY", B:B)))) / COUNTA(B:B) * 100&amp; "%"</f>
        <v>5%</v>
      </c>
      <c r="X11" s="2">
        <v>8000000408</v>
      </c>
      <c r="Y11" s="2" t="s">
        <v>30</v>
      </c>
      <c r="Z11" s="2">
        <f t="shared" si="5"/>
        <v>26</v>
      </c>
      <c r="AA11" s="2" t="s">
        <v>4</v>
      </c>
      <c r="AB11" s="2"/>
      <c r="AC11" s="3" t="s">
        <v>342</v>
      </c>
      <c r="AD11" s="4">
        <f>COUNTIF(E:E,"H020")</f>
        <v>1</v>
      </c>
    </row>
    <row r="12" spans="1:30" x14ac:dyDescent="0.3">
      <c r="A12" s="2">
        <v>8000000409</v>
      </c>
      <c r="B12" s="2" t="s">
        <v>31</v>
      </c>
      <c r="C12" s="2" t="s">
        <v>231</v>
      </c>
      <c r="D12" s="2">
        <v>9000074256</v>
      </c>
      <c r="E12" s="2" t="s">
        <v>244</v>
      </c>
      <c r="F12" s="2" t="s">
        <v>32</v>
      </c>
      <c r="G12" s="2" t="s">
        <v>33</v>
      </c>
      <c r="H12" s="2" t="s">
        <v>34</v>
      </c>
      <c r="I12" t="str">
        <f t="shared" si="0"/>
        <v>Not AC/DC</v>
      </c>
      <c r="J12" s="2" t="s">
        <v>34</v>
      </c>
      <c r="K12" s="2">
        <f t="shared" si="1"/>
        <v>4</v>
      </c>
      <c r="L12" s="2" t="s">
        <v>231</v>
      </c>
      <c r="M12" s="2" t="s">
        <v>32</v>
      </c>
      <c r="N12">
        <f t="shared" si="2"/>
        <v>2</v>
      </c>
      <c r="O12" s="2">
        <v>9000074256</v>
      </c>
      <c r="P12" s="2" t="s">
        <v>31</v>
      </c>
      <c r="Q12">
        <f t="shared" si="3"/>
        <v>1</v>
      </c>
      <c r="R12" s="2" t="s">
        <v>31</v>
      </c>
      <c r="S12" s="2" t="s">
        <v>34</v>
      </c>
      <c r="T12" s="2">
        <f t="shared" si="4"/>
        <v>1</v>
      </c>
      <c r="U12" s="2" t="s">
        <v>34</v>
      </c>
      <c r="V12" s="2" t="s">
        <v>33</v>
      </c>
      <c r="W12" s="2" t="str" cm="1">
        <f t="array" ref="W12">SUMPRODUCT(--(ISNUMBER(SEARCH("RELAY", B:B)))) / COUNTA(B:B) * 100&amp; "%"</f>
        <v>5%</v>
      </c>
      <c r="X12" s="2">
        <v>8000000409</v>
      </c>
      <c r="Y12" s="2" t="s">
        <v>33</v>
      </c>
      <c r="Z12" s="2">
        <f t="shared" si="5"/>
        <v>2</v>
      </c>
      <c r="AA12" s="2" t="s">
        <v>34</v>
      </c>
      <c r="AB12" s="2"/>
      <c r="AC12" s="3" t="s">
        <v>343</v>
      </c>
      <c r="AD12" s="4" t="str" cm="1">
        <f t="array" ref="AD12">_xlfn.TEXTJOIN("-",TRUE,IF(A:A=8000000511,B:B&amp;"-"&amp;G:G,""))</f>
        <v>DEEP GROOVE BALL BEARING 50X110X27 MM-SKF</v>
      </c>
    </row>
    <row r="13" spans="1:30" ht="28.8" x14ac:dyDescent="0.3">
      <c r="A13" s="2">
        <v>8000000418</v>
      </c>
      <c r="B13" s="2" t="s">
        <v>28</v>
      </c>
      <c r="C13" s="2" t="s">
        <v>231</v>
      </c>
      <c r="D13" s="2">
        <v>9000074258</v>
      </c>
      <c r="E13" s="2" t="s">
        <v>245</v>
      </c>
      <c r="F13" s="2" t="s">
        <v>35</v>
      </c>
      <c r="G13" s="2" t="s">
        <v>36</v>
      </c>
      <c r="H13" s="2" t="s">
        <v>4</v>
      </c>
      <c r="I13" t="str">
        <f t="shared" si="0"/>
        <v>Not AC/DC</v>
      </c>
      <c r="J13" s="2" t="s">
        <v>4</v>
      </c>
      <c r="K13" s="2">
        <f t="shared" si="1"/>
        <v>1</v>
      </c>
      <c r="L13" s="2" t="s">
        <v>231</v>
      </c>
      <c r="M13" s="2" t="s">
        <v>35</v>
      </c>
      <c r="N13">
        <f t="shared" si="2"/>
        <v>26</v>
      </c>
      <c r="O13" s="2">
        <v>9000074258</v>
      </c>
      <c r="P13" s="2" t="s">
        <v>28</v>
      </c>
      <c r="Q13">
        <f t="shared" si="3"/>
        <v>1</v>
      </c>
      <c r="R13" s="2" t="s">
        <v>28</v>
      </c>
      <c r="S13" s="2" t="s">
        <v>4</v>
      </c>
      <c r="T13" s="2">
        <f t="shared" si="4"/>
        <v>2</v>
      </c>
      <c r="U13" s="2" t="s">
        <v>4</v>
      </c>
      <c r="V13" s="2" t="s">
        <v>36</v>
      </c>
      <c r="W13" s="2" t="str" cm="1">
        <f t="array" ref="W13">SUMPRODUCT(--(ISNUMBER(SEARCH("RELAY", B:B)))) / COUNTA(B:B) * 100&amp; "%"</f>
        <v>5%</v>
      </c>
      <c r="X13" s="2">
        <v>8000000418</v>
      </c>
      <c r="Y13" s="2" t="s">
        <v>36</v>
      </c>
      <c r="Z13" s="2">
        <f t="shared" si="5"/>
        <v>26</v>
      </c>
      <c r="AA13" s="2" t="s">
        <v>4</v>
      </c>
      <c r="AB13" s="2"/>
      <c r="AC13" s="3" t="s">
        <v>344</v>
      </c>
      <c r="AD13" s="11" t="str" cm="1">
        <f t="array" ref="AD13">_xlfn.TEXTJOIN(", ", TRUE, _xlfn._xlws.FILTER(F:F, H:H="ISPR73"))</f>
        <v>JCK1, JCK943-RV, TSB40D01-03, JL6606010601, JL73060702, A2.7GB561.65, TWF2, 56P313</v>
      </c>
    </row>
    <row r="14" spans="1:30" x14ac:dyDescent="0.3">
      <c r="A14" s="2">
        <v>8000000452</v>
      </c>
      <c r="B14" s="2" t="s">
        <v>37</v>
      </c>
      <c r="C14" s="2" t="s">
        <v>231</v>
      </c>
      <c r="D14" s="2">
        <v>9000074263</v>
      </c>
      <c r="E14" s="2" t="s">
        <v>246</v>
      </c>
      <c r="F14" s="2" t="s">
        <v>38</v>
      </c>
      <c r="G14" s="2" t="s">
        <v>39</v>
      </c>
      <c r="H14" s="2" t="s">
        <v>4</v>
      </c>
      <c r="I14" t="str">
        <f t="shared" si="0"/>
        <v>Not AC/DC</v>
      </c>
      <c r="J14" s="2" t="s">
        <v>4</v>
      </c>
      <c r="K14" s="2">
        <f t="shared" si="1"/>
        <v>1</v>
      </c>
      <c r="L14" s="2" t="s">
        <v>231</v>
      </c>
      <c r="M14" s="2" t="s">
        <v>38</v>
      </c>
      <c r="N14">
        <f t="shared" si="2"/>
        <v>26</v>
      </c>
      <c r="O14" s="2">
        <v>9000074263</v>
      </c>
      <c r="P14" s="2" t="s">
        <v>37</v>
      </c>
      <c r="Q14">
        <f t="shared" si="3"/>
        <v>1</v>
      </c>
      <c r="R14" s="2" t="s">
        <v>37</v>
      </c>
      <c r="S14" s="2" t="s">
        <v>4</v>
      </c>
      <c r="T14" s="2">
        <f t="shared" si="4"/>
        <v>1</v>
      </c>
      <c r="U14" s="2" t="s">
        <v>4</v>
      </c>
      <c r="V14" s="2" t="s">
        <v>39</v>
      </c>
      <c r="W14" s="2" t="str" cm="1">
        <f t="array" ref="W14">SUMPRODUCT(--(ISNUMBER(SEARCH("RELAY", B:B)))) / COUNTA(B:B) * 100&amp; "%"</f>
        <v>5%</v>
      </c>
      <c r="X14" s="2">
        <v>8000000452</v>
      </c>
      <c r="Y14" s="2" t="s">
        <v>39</v>
      </c>
      <c r="Z14" s="2">
        <f t="shared" si="5"/>
        <v>26</v>
      </c>
      <c r="AA14" s="2" t="s">
        <v>4</v>
      </c>
      <c r="AB14" s="2"/>
      <c r="AC14" s="3" t="s">
        <v>345</v>
      </c>
      <c r="AD14" s="4">
        <f>COUNTIF(C:C,"ENGLISH")</f>
        <v>99</v>
      </c>
    </row>
    <row r="15" spans="1:30" x14ac:dyDescent="0.3">
      <c r="A15" s="2">
        <v>8000000473</v>
      </c>
      <c r="B15" s="2" t="s">
        <v>40</v>
      </c>
      <c r="C15" s="2" t="s">
        <v>231</v>
      </c>
      <c r="D15" s="2">
        <v>9000074268</v>
      </c>
      <c r="E15" s="2" t="s">
        <v>247</v>
      </c>
      <c r="F15" s="2" t="s">
        <v>41</v>
      </c>
      <c r="G15" s="2" t="s">
        <v>33</v>
      </c>
      <c r="H15" s="2" t="s">
        <v>4</v>
      </c>
      <c r="I15" t="str">
        <f t="shared" si="0"/>
        <v>Not AC/DC</v>
      </c>
      <c r="J15" s="2" t="s">
        <v>4</v>
      </c>
      <c r="K15" s="2">
        <f t="shared" si="1"/>
        <v>4</v>
      </c>
      <c r="L15" s="2" t="s">
        <v>231</v>
      </c>
      <c r="M15" s="2" t="s">
        <v>41</v>
      </c>
      <c r="N15">
        <f t="shared" si="2"/>
        <v>26</v>
      </c>
      <c r="O15" s="2">
        <v>9000074268</v>
      </c>
      <c r="P15" s="2" t="s">
        <v>40</v>
      </c>
      <c r="Q15">
        <f t="shared" si="3"/>
        <v>1</v>
      </c>
      <c r="R15" s="2" t="s">
        <v>40</v>
      </c>
      <c r="S15" s="2" t="s">
        <v>4</v>
      </c>
      <c r="T15" s="2">
        <f t="shared" si="4"/>
        <v>1</v>
      </c>
      <c r="U15" s="2" t="s">
        <v>4</v>
      </c>
      <c r="V15" s="2" t="s">
        <v>33</v>
      </c>
      <c r="W15" s="2" t="str" cm="1">
        <f t="array" ref="W15">SUMPRODUCT(--(ISNUMBER(SEARCH("RELAY", B:B)))) / COUNTA(B:B) * 100&amp; "%"</f>
        <v>5%</v>
      </c>
      <c r="X15" s="2">
        <v>8000000473</v>
      </c>
      <c r="Y15" s="2" t="s">
        <v>33</v>
      </c>
      <c r="Z15" s="2">
        <f t="shared" si="5"/>
        <v>26</v>
      </c>
      <c r="AA15" s="2" t="s">
        <v>4</v>
      </c>
      <c r="AB15" s="2"/>
      <c r="AC15" s="3" t="s">
        <v>346</v>
      </c>
      <c r="AD15" s="4" t="str">
        <f>_xlfn.XLOOKUP(8000000598,A:A,C:C)</f>
        <v>ENGLISH</v>
      </c>
    </row>
    <row r="16" spans="1:30" x14ac:dyDescent="0.3">
      <c r="A16" s="2">
        <v>8000000481</v>
      </c>
      <c r="B16" s="2" t="s">
        <v>42</v>
      </c>
      <c r="C16" s="2" t="s">
        <v>231</v>
      </c>
      <c r="D16" s="2">
        <v>9000074270</v>
      </c>
      <c r="E16" s="2" t="s">
        <v>248</v>
      </c>
      <c r="F16" s="2" t="s">
        <v>43</v>
      </c>
      <c r="G16" s="2" t="s">
        <v>25</v>
      </c>
      <c r="H16" s="2" t="s">
        <v>4</v>
      </c>
      <c r="I16" t="str">
        <f t="shared" si="0"/>
        <v>Not AC/DC</v>
      </c>
      <c r="J16" s="2" t="s">
        <v>4</v>
      </c>
      <c r="K16" s="2">
        <f t="shared" si="1"/>
        <v>3</v>
      </c>
      <c r="L16" s="2" t="s">
        <v>231</v>
      </c>
      <c r="M16" s="2" t="s">
        <v>43</v>
      </c>
      <c r="N16">
        <f t="shared" si="2"/>
        <v>26</v>
      </c>
      <c r="O16" s="2">
        <v>9000074270</v>
      </c>
      <c r="P16" s="2" t="s">
        <v>42</v>
      </c>
      <c r="Q16">
        <f t="shared" si="3"/>
        <v>1</v>
      </c>
      <c r="R16" s="2" t="s">
        <v>42</v>
      </c>
      <c r="S16" s="2" t="s">
        <v>4</v>
      </c>
      <c r="T16" s="2">
        <f t="shared" si="4"/>
        <v>1</v>
      </c>
      <c r="U16" s="2" t="s">
        <v>4</v>
      </c>
      <c r="V16" s="2" t="s">
        <v>25</v>
      </c>
      <c r="W16" s="2" t="str" cm="1">
        <f t="array" ref="W16">SUMPRODUCT(--(ISNUMBER(SEARCH("RELAY", B:B)))) / COUNTA(B:B) * 100&amp; "%"</f>
        <v>5%</v>
      </c>
      <c r="X16" s="2">
        <v>8000000481</v>
      </c>
      <c r="Y16" s="2" t="s">
        <v>25</v>
      </c>
      <c r="Z16" s="2">
        <f t="shared" si="5"/>
        <v>26</v>
      </c>
      <c r="AA16" s="2" t="s">
        <v>4</v>
      </c>
      <c r="AB16" s="2"/>
      <c r="AC16" s="3" t="s">
        <v>347</v>
      </c>
      <c r="AD16" s="4">
        <f>INDEX(A:A, MATCH(MIN(D:D), D:D, 0))</f>
        <v>8000002030</v>
      </c>
    </row>
    <row r="17" spans="1:30" x14ac:dyDescent="0.3">
      <c r="A17" s="2">
        <v>8000000494</v>
      </c>
      <c r="B17" s="2" t="s">
        <v>44</v>
      </c>
      <c r="C17" s="2" t="s">
        <v>231</v>
      </c>
      <c r="D17" s="2">
        <v>9000074274</v>
      </c>
      <c r="E17" s="2" t="s">
        <v>249</v>
      </c>
      <c r="F17" s="2" t="s">
        <v>45</v>
      </c>
      <c r="G17" s="2" t="s">
        <v>46</v>
      </c>
      <c r="H17" s="2" t="s">
        <v>47</v>
      </c>
      <c r="I17" t="str">
        <f t="shared" si="0"/>
        <v>Not AC/DC</v>
      </c>
      <c r="J17" s="2" t="s">
        <v>47</v>
      </c>
      <c r="K17" s="2">
        <f t="shared" si="1"/>
        <v>2</v>
      </c>
      <c r="L17" s="2" t="s">
        <v>231</v>
      </c>
      <c r="M17" s="2" t="s">
        <v>45</v>
      </c>
      <c r="N17">
        <f t="shared" si="2"/>
        <v>5</v>
      </c>
      <c r="O17" s="2">
        <v>9000074274</v>
      </c>
      <c r="P17" s="2" t="s">
        <v>44</v>
      </c>
      <c r="Q17">
        <f t="shared" si="3"/>
        <v>1</v>
      </c>
      <c r="R17" s="2" t="s">
        <v>44</v>
      </c>
      <c r="S17" s="2" t="s">
        <v>47</v>
      </c>
      <c r="T17" s="2">
        <f t="shared" si="4"/>
        <v>1</v>
      </c>
      <c r="U17" s="2" t="s">
        <v>47</v>
      </c>
      <c r="V17" s="2" t="s">
        <v>46</v>
      </c>
      <c r="W17" s="2" t="str" cm="1">
        <f t="array" ref="W17">SUMPRODUCT(--(ISNUMBER(SEARCH("RELAY", B:B)))) / COUNTA(B:B) * 100&amp; "%"</f>
        <v>5%</v>
      </c>
      <c r="X17" s="2">
        <v>8000000494</v>
      </c>
      <c r="Y17" s="2" t="s">
        <v>46</v>
      </c>
      <c r="Z17" s="2">
        <f t="shared" si="5"/>
        <v>5</v>
      </c>
      <c r="AA17" s="2" t="s">
        <v>47</v>
      </c>
      <c r="AB17" s="2"/>
      <c r="AC17" s="3" t="s">
        <v>348</v>
      </c>
      <c r="AD17" s="4" cm="1">
        <f t="array" ref="AD17">AVERAGE(LEN(F:F))</f>
        <v>1.0290145874023438E-3</v>
      </c>
    </row>
    <row r="18" spans="1:30" x14ac:dyDescent="0.3">
      <c r="A18" s="2">
        <v>8000000511</v>
      </c>
      <c r="B18" s="2" t="s">
        <v>48</v>
      </c>
      <c r="C18" s="2" t="s">
        <v>231</v>
      </c>
      <c r="D18" s="2">
        <v>9000074277</v>
      </c>
      <c r="E18" s="2" t="s">
        <v>250</v>
      </c>
      <c r="F18" s="2" t="s">
        <v>49</v>
      </c>
      <c r="G18" s="2" t="s">
        <v>46</v>
      </c>
      <c r="H18" s="2" t="s">
        <v>47</v>
      </c>
      <c r="I18" t="str">
        <f t="shared" si="0"/>
        <v>Not AC/DC</v>
      </c>
      <c r="J18" s="2" t="s">
        <v>47</v>
      </c>
      <c r="K18" s="2">
        <f t="shared" si="1"/>
        <v>2</v>
      </c>
      <c r="L18" s="2" t="s">
        <v>231</v>
      </c>
      <c r="M18" s="2" t="s">
        <v>49</v>
      </c>
      <c r="N18">
        <f t="shared" si="2"/>
        <v>5</v>
      </c>
      <c r="O18" s="2">
        <v>9000074277</v>
      </c>
      <c r="P18" s="2" t="s">
        <v>48</v>
      </c>
      <c r="Q18">
        <f t="shared" si="3"/>
        <v>1</v>
      </c>
      <c r="R18" s="2" t="s">
        <v>48</v>
      </c>
      <c r="S18" s="2" t="s">
        <v>47</v>
      </c>
      <c r="T18" s="2">
        <f t="shared" si="4"/>
        <v>1</v>
      </c>
      <c r="U18" s="2" t="s">
        <v>47</v>
      </c>
      <c r="V18" s="2" t="s">
        <v>46</v>
      </c>
      <c r="W18" s="2" t="str" cm="1">
        <f t="array" ref="W18">SUMPRODUCT(--(ISNUMBER(SEARCH("RELAY", B:B)))) / COUNTA(B:B) * 100&amp; "%"</f>
        <v>5%</v>
      </c>
      <c r="X18" s="2">
        <v>8000000511</v>
      </c>
      <c r="Y18" s="2" t="s">
        <v>46</v>
      </c>
      <c r="Z18" s="2">
        <f t="shared" si="5"/>
        <v>5</v>
      </c>
      <c r="AA18" s="2" t="s">
        <v>47</v>
      </c>
      <c r="AB18" s="2"/>
      <c r="AC18" s="3" t="s">
        <v>349</v>
      </c>
      <c r="AD18" s="4" t="str">
        <f>RIGHT(INDEX(E:E, MATCH(8000000473, A:A, 0)), 3)</f>
        <v>014</v>
      </c>
    </row>
    <row r="19" spans="1:30" x14ac:dyDescent="0.3">
      <c r="A19" s="2">
        <v>8000000545</v>
      </c>
      <c r="B19" s="2" t="s">
        <v>50</v>
      </c>
      <c r="C19" s="2" t="s">
        <v>231</v>
      </c>
      <c r="D19" s="2">
        <v>9000074284</v>
      </c>
      <c r="E19" s="2" t="s">
        <v>251</v>
      </c>
      <c r="F19" s="2" t="s">
        <v>51</v>
      </c>
      <c r="G19" s="2" t="s">
        <v>52</v>
      </c>
      <c r="H19" s="2" t="s">
        <v>53</v>
      </c>
      <c r="I19" t="str">
        <f t="shared" si="0"/>
        <v>Not AC/DC</v>
      </c>
      <c r="J19" s="2" t="s">
        <v>53</v>
      </c>
      <c r="K19" s="2">
        <f t="shared" si="1"/>
        <v>19</v>
      </c>
      <c r="L19" s="2" t="s">
        <v>231</v>
      </c>
      <c r="M19" s="2" t="s">
        <v>51</v>
      </c>
      <c r="N19">
        <f t="shared" si="2"/>
        <v>8</v>
      </c>
      <c r="O19" s="2">
        <v>9000074284</v>
      </c>
      <c r="P19" s="2" t="s">
        <v>50</v>
      </c>
      <c r="Q19">
        <f t="shared" si="3"/>
        <v>1</v>
      </c>
      <c r="R19" s="2" t="s">
        <v>50</v>
      </c>
      <c r="S19" s="2" t="s">
        <v>53</v>
      </c>
      <c r="T19" s="2">
        <f t="shared" si="4"/>
        <v>1</v>
      </c>
      <c r="U19" s="2" t="s">
        <v>53</v>
      </c>
      <c r="V19" s="2" t="s">
        <v>52</v>
      </c>
      <c r="W19" s="2" t="str" cm="1">
        <f t="array" ref="W19">SUMPRODUCT(--(ISNUMBER(SEARCH("RELAY", B:B)))) / COUNTA(B:B) * 100&amp; "%"</f>
        <v>5%</v>
      </c>
      <c r="X19" s="2">
        <v>8000000545</v>
      </c>
      <c r="Y19" s="2" t="s">
        <v>52</v>
      </c>
      <c r="Z19" s="2">
        <f t="shared" si="5"/>
        <v>8</v>
      </c>
      <c r="AA19" s="2" t="s">
        <v>53</v>
      </c>
      <c r="AB19" s="2"/>
      <c r="AC19" s="3" t="s">
        <v>350</v>
      </c>
      <c r="AD19" s="4">
        <f>COUNTA(_xlfn.UNIQUE(H:H))</f>
        <v>23</v>
      </c>
    </row>
    <row r="20" spans="1:30" x14ac:dyDescent="0.3">
      <c r="A20" s="2">
        <v>8000000563</v>
      </c>
      <c r="B20" s="2" t="s">
        <v>54</v>
      </c>
      <c r="C20" s="2" t="s">
        <v>231</v>
      </c>
      <c r="D20" s="2">
        <v>9000074285</v>
      </c>
      <c r="E20" s="2" t="s">
        <v>252</v>
      </c>
      <c r="F20" s="2" t="s">
        <v>55</v>
      </c>
      <c r="G20" s="2" t="s">
        <v>52</v>
      </c>
      <c r="H20" s="2" t="s">
        <v>53</v>
      </c>
      <c r="I20" t="str">
        <f t="shared" si="0"/>
        <v>Not AC/DC</v>
      </c>
      <c r="J20" s="2" t="s">
        <v>53</v>
      </c>
      <c r="K20" s="2">
        <f t="shared" si="1"/>
        <v>19</v>
      </c>
      <c r="L20" s="2" t="s">
        <v>231</v>
      </c>
      <c r="M20" s="2" t="s">
        <v>55</v>
      </c>
      <c r="N20">
        <f t="shared" si="2"/>
        <v>8</v>
      </c>
      <c r="O20" s="2">
        <v>9000074285</v>
      </c>
      <c r="P20" s="2" t="s">
        <v>54</v>
      </c>
      <c r="Q20">
        <f t="shared" si="3"/>
        <v>1</v>
      </c>
      <c r="R20" s="2" t="s">
        <v>54</v>
      </c>
      <c r="S20" s="2" t="s">
        <v>53</v>
      </c>
      <c r="T20" s="2">
        <f t="shared" si="4"/>
        <v>1</v>
      </c>
      <c r="U20" s="2" t="s">
        <v>53</v>
      </c>
      <c r="V20" s="2" t="s">
        <v>52</v>
      </c>
      <c r="W20" s="2" t="str" cm="1">
        <f t="array" ref="W20">SUMPRODUCT(--(ISNUMBER(SEARCH("RELAY", B:B)))) / COUNTA(B:B) * 100&amp; "%"</f>
        <v>5%</v>
      </c>
      <c r="X20" s="2">
        <v>8000000563</v>
      </c>
      <c r="Y20" s="2" t="s">
        <v>52</v>
      </c>
      <c r="Z20" s="2">
        <f t="shared" si="5"/>
        <v>8</v>
      </c>
      <c r="AA20" s="2" t="s">
        <v>53</v>
      </c>
      <c r="AB20" s="2"/>
      <c r="AC20" s="3" t="s">
        <v>351</v>
      </c>
      <c r="AD20" s="4" t="str">
        <f>INDEX(B:B, MATCH(MAX(A:A), A:A, 0))</f>
        <v>WASHER COPPER</v>
      </c>
    </row>
    <row r="21" spans="1:30" x14ac:dyDescent="0.3">
      <c r="A21" s="2">
        <v>8000000587</v>
      </c>
      <c r="B21" s="2" t="s">
        <v>56</v>
      </c>
      <c r="C21" s="2" t="s">
        <v>231</v>
      </c>
      <c r="D21" s="2">
        <v>9000074290</v>
      </c>
      <c r="E21" s="2" t="s">
        <v>253</v>
      </c>
      <c r="F21" s="2" t="s">
        <v>57</v>
      </c>
      <c r="G21" s="2" t="s">
        <v>52</v>
      </c>
      <c r="H21" s="2" t="s">
        <v>58</v>
      </c>
      <c r="I21" t="str">
        <f t="shared" si="0"/>
        <v>Not AC/DC</v>
      </c>
      <c r="J21" s="2" t="s">
        <v>58</v>
      </c>
      <c r="K21" s="2">
        <f t="shared" si="1"/>
        <v>19</v>
      </c>
      <c r="L21" s="2" t="s">
        <v>231</v>
      </c>
      <c r="M21" s="2" t="s">
        <v>57</v>
      </c>
      <c r="N21">
        <f t="shared" si="2"/>
        <v>3</v>
      </c>
      <c r="O21" s="2">
        <v>9000074290</v>
      </c>
      <c r="P21" s="2" t="s">
        <v>56</v>
      </c>
      <c r="Q21">
        <f t="shared" si="3"/>
        <v>1</v>
      </c>
      <c r="R21" s="2" t="s">
        <v>56</v>
      </c>
      <c r="S21" s="2" t="s">
        <v>58</v>
      </c>
      <c r="T21" s="2">
        <f t="shared" si="4"/>
        <v>1</v>
      </c>
      <c r="U21" s="2" t="s">
        <v>58</v>
      </c>
      <c r="V21" s="2" t="s">
        <v>52</v>
      </c>
      <c r="W21" s="2" t="str" cm="1">
        <f t="array" ref="W21">SUMPRODUCT(--(ISNUMBER(SEARCH("RELAY", B:B)))) / COUNTA(B:B) * 100&amp; "%"</f>
        <v>5%</v>
      </c>
      <c r="X21" s="2">
        <v>8000000587</v>
      </c>
      <c r="Y21" s="2" t="s">
        <v>52</v>
      </c>
      <c r="Z21" s="2">
        <f t="shared" si="5"/>
        <v>3</v>
      </c>
      <c r="AA21" s="2" t="s">
        <v>58</v>
      </c>
      <c r="AB21" s="2"/>
      <c r="AC21" s="3" t="s">
        <v>352</v>
      </c>
      <c r="AD21" s="4">
        <f>COUNTIF(F:F,"S-*")</f>
        <v>1</v>
      </c>
    </row>
    <row r="22" spans="1:30" x14ac:dyDescent="0.3">
      <c r="A22" s="2">
        <v>8000000596</v>
      </c>
      <c r="B22" s="2" t="s">
        <v>59</v>
      </c>
      <c r="C22" s="2" t="s">
        <v>231</v>
      </c>
      <c r="D22" s="2">
        <v>9000074292</v>
      </c>
      <c r="E22" s="2" t="s">
        <v>254</v>
      </c>
      <c r="F22" s="2" t="s">
        <v>60</v>
      </c>
      <c r="G22" s="2" t="s">
        <v>52</v>
      </c>
      <c r="H22" s="2" t="s">
        <v>61</v>
      </c>
      <c r="I22" t="str">
        <f t="shared" si="0"/>
        <v>Not AC/DC</v>
      </c>
      <c r="J22" s="2" t="s">
        <v>61</v>
      </c>
      <c r="K22" s="2">
        <f t="shared" si="1"/>
        <v>19</v>
      </c>
      <c r="L22" s="2" t="s">
        <v>231</v>
      </c>
      <c r="M22" s="2" t="s">
        <v>60</v>
      </c>
      <c r="N22">
        <f t="shared" si="2"/>
        <v>5</v>
      </c>
      <c r="O22" s="2">
        <v>9000074292</v>
      </c>
      <c r="P22" s="2" t="s">
        <v>59</v>
      </c>
      <c r="Q22">
        <f t="shared" si="3"/>
        <v>1</v>
      </c>
      <c r="R22" s="2" t="s">
        <v>59</v>
      </c>
      <c r="S22" s="2" t="s">
        <v>61</v>
      </c>
      <c r="T22" s="2">
        <f t="shared" si="4"/>
        <v>1</v>
      </c>
      <c r="U22" s="2" t="s">
        <v>61</v>
      </c>
      <c r="V22" s="2" t="s">
        <v>52</v>
      </c>
      <c r="W22" s="2" t="str" cm="1">
        <f t="array" ref="W22">SUMPRODUCT(--(ISNUMBER(SEARCH("RELAY", B:B)))) / COUNTA(B:B) * 100&amp; "%"</f>
        <v>5%</v>
      </c>
      <c r="X22" s="2">
        <v>8000000596</v>
      </c>
      <c r="Y22" s="2" t="s">
        <v>52</v>
      </c>
      <c r="Z22" s="2">
        <f t="shared" si="5"/>
        <v>5</v>
      </c>
      <c r="AA22" s="2" t="s">
        <v>61</v>
      </c>
      <c r="AB22" s="2"/>
      <c r="AC22" s="3" t="s">
        <v>353</v>
      </c>
      <c r="AD22" s="4" t="str" cm="1">
        <f t="array" ref="AD22">_xlfn.TEXTJOIN(",",TRUE,(_xlfn._xlws.FILTER(B:B,H:H="ISPR40")))</f>
        <v>VALVE,HYDRAULIC VALVE,THROTTLE VALVE</v>
      </c>
    </row>
    <row r="23" spans="1:30" x14ac:dyDescent="0.3">
      <c r="A23" s="2">
        <v>8000000598</v>
      </c>
      <c r="B23" s="2" t="s">
        <v>62</v>
      </c>
      <c r="C23" s="2" t="s">
        <v>231</v>
      </c>
      <c r="D23" s="2">
        <v>9000074293</v>
      </c>
      <c r="E23" s="2" t="s">
        <v>255</v>
      </c>
      <c r="F23" s="2" t="s">
        <v>63</v>
      </c>
      <c r="G23" s="2" t="s">
        <v>52</v>
      </c>
      <c r="H23" s="2" t="s">
        <v>53</v>
      </c>
      <c r="I23" t="str">
        <f t="shared" si="0"/>
        <v>Not AC/DC</v>
      </c>
      <c r="J23" s="2" t="s">
        <v>53</v>
      </c>
      <c r="K23" s="2">
        <f t="shared" si="1"/>
        <v>19</v>
      </c>
      <c r="L23" s="2" t="s">
        <v>231</v>
      </c>
      <c r="M23" s="2" t="s">
        <v>63</v>
      </c>
      <c r="N23">
        <f t="shared" si="2"/>
        <v>8</v>
      </c>
      <c r="O23" s="2">
        <v>9000074293</v>
      </c>
      <c r="P23" s="2" t="s">
        <v>62</v>
      </c>
      <c r="Q23">
        <f t="shared" si="3"/>
        <v>1</v>
      </c>
      <c r="R23" s="2" t="s">
        <v>62</v>
      </c>
      <c r="S23" s="2" t="s">
        <v>53</v>
      </c>
      <c r="T23" s="2">
        <f t="shared" si="4"/>
        <v>1</v>
      </c>
      <c r="U23" s="2" t="s">
        <v>53</v>
      </c>
      <c r="V23" s="2" t="s">
        <v>52</v>
      </c>
      <c r="W23" s="2" t="str" cm="1">
        <f t="array" ref="W23">SUMPRODUCT(--(ISNUMBER(SEARCH("RELAY", B:B)))) / COUNTA(B:B) * 100&amp; "%"</f>
        <v>5%</v>
      </c>
      <c r="X23" s="2">
        <v>8000000598</v>
      </c>
      <c r="Y23" s="2" t="s">
        <v>52</v>
      </c>
      <c r="Z23" s="2">
        <f t="shared" si="5"/>
        <v>8</v>
      </c>
      <c r="AA23" s="2" t="s">
        <v>53</v>
      </c>
      <c r="AB23" s="2"/>
      <c r="AC23" s="3" t="s">
        <v>354</v>
      </c>
      <c r="AD23" s="4">
        <f>COUNTIF(G:G,"IFM")</f>
        <v>5</v>
      </c>
    </row>
    <row r="24" spans="1:30" x14ac:dyDescent="0.3">
      <c r="A24" s="2">
        <v>8000000614</v>
      </c>
      <c r="B24" s="2" t="s">
        <v>64</v>
      </c>
      <c r="C24" s="2" t="s">
        <v>231</v>
      </c>
      <c r="D24" s="2">
        <v>9000074298</v>
      </c>
      <c r="E24" s="2" t="s">
        <v>256</v>
      </c>
      <c r="F24" s="2" t="s">
        <v>65</v>
      </c>
      <c r="G24" s="2" t="s">
        <v>52</v>
      </c>
      <c r="H24" s="2" t="s">
        <v>66</v>
      </c>
      <c r="I24" t="str">
        <f t="shared" si="0"/>
        <v>Not AC/DC</v>
      </c>
      <c r="J24" s="2" t="s">
        <v>66</v>
      </c>
      <c r="K24" s="2">
        <f t="shared" si="1"/>
        <v>19</v>
      </c>
      <c r="L24" s="2" t="s">
        <v>231</v>
      </c>
      <c r="M24" s="2" t="s">
        <v>65</v>
      </c>
      <c r="N24">
        <f t="shared" si="2"/>
        <v>2</v>
      </c>
      <c r="O24" s="2">
        <v>9000074298</v>
      </c>
      <c r="P24" s="2" t="s">
        <v>64</v>
      </c>
      <c r="Q24">
        <f t="shared" si="3"/>
        <v>1</v>
      </c>
      <c r="R24" s="2" t="s">
        <v>64</v>
      </c>
      <c r="S24" s="2" t="s">
        <v>66</v>
      </c>
      <c r="T24" s="2">
        <f t="shared" si="4"/>
        <v>1</v>
      </c>
      <c r="U24" s="2" t="s">
        <v>66</v>
      </c>
      <c r="V24" s="2" t="s">
        <v>52</v>
      </c>
      <c r="W24" s="2" t="str" cm="1">
        <f t="array" ref="W24">SUMPRODUCT(--(ISNUMBER(SEARCH("RELAY", B:B)))) / COUNTA(B:B) * 100&amp; "%"</f>
        <v>5%</v>
      </c>
      <c r="X24" s="2">
        <v>8000000614</v>
      </c>
      <c r="Y24" s="2" t="s">
        <v>52</v>
      </c>
      <c r="Z24" s="2">
        <f t="shared" si="5"/>
        <v>2</v>
      </c>
      <c r="AA24" s="2" t="s">
        <v>66</v>
      </c>
      <c r="AB24" s="2"/>
      <c r="AC24" s="3" t="s">
        <v>355</v>
      </c>
      <c r="AD24" s="4" t="str">
        <f>LEFT(INDEX(C:C,MATCH(8000000685,A:A,0)),2)</f>
        <v>EN</v>
      </c>
    </row>
    <row r="25" spans="1:30" x14ac:dyDescent="0.3">
      <c r="A25" s="2">
        <v>8000000631</v>
      </c>
      <c r="B25" s="2" t="s">
        <v>67</v>
      </c>
      <c r="C25" s="2" t="s">
        <v>231</v>
      </c>
      <c r="D25" s="2">
        <v>9000074301</v>
      </c>
      <c r="E25" s="2" t="s">
        <v>257</v>
      </c>
      <c r="F25" s="2" t="s">
        <v>68</v>
      </c>
      <c r="G25" s="2" t="s">
        <v>69</v>
      </c>
      <c r="H25" s="2" t="s">
        <v>66</v>
      </c>
      <c r="I25" t="str">
        <f t="shared" si="0"/>
        <v>Not AC/DC</v>
      </c>
      <c r="J25" s="2" t="s">
        <v>66</v>
      </c>
      <c r="K25" s="2">
        <f t="shared" si="1"/>
        <v>1</v>
      </c>
      <c r="L25" s="2" t="s">
        <v>231</v>
      </c>
      <c r="M25" s="2" t="s">
        <v>68</v>
      </c>
      <c r="N25">
        <f t="shared" si="2"/>
        <v>2</v>
      </c>
      <c r="O25" s="2">
        <v>9000074301</v>
      </c>
      <c r="P25" s="2" t="s">
        <v>67</v>
      </c>
      <c r="Q25">
        <f t="shared" si="3"/>
        <v>1</v>
      </c>
      <c r="R25" s="2" t="s">
        <v>67</v>
      </c>
      <c r="S25" s="2" t="s">
        <v>66</v>
      </c>
      <c r="T25" s="2">
        <f t="shared" si="4"/>
        <v>1</v>
      </c>
      <c r="U25" s="2" t="s">
        <v>66</v>
      </c>
      <c r="V25" s="2" t="s">
        <v>69</v>
      </c>
      <c r="W25" s="2" t="str" cm="1">
        <f t="array" ref="W25">SUMPRODUCT(--(ISNUMBER(SEARCH("RELAY", B:B)))) / COUNTA(B:B) * 100&amp; "%"</f>
        <v>5%</v>
      </c>
      <c r="X25" s="2">
        <v>8000000631</v>
      </c>
      <c r="Y25" s="2" t="s">
        <v>69</v>
      </c>
      <c r="Z25" s="2">
        <f t="shared" si="5"/>
        <v>2</v>
      </c>
      <c r="AA25" s="2" t="s">
        <v>66</v>
      </c>
      <c r="AB25" s="2"/>
      <c r="AC25" s="3" t="s">
        <v>356</v>
      </c>
      <c r="AD25" s="4" cm="1">
        <f t="array" ref="AD25">INDEX(A:A, MATCH(MAX(LEN(B:B)), LEN(B:B), 0))</f>
        <v>8000000880</v>
      </c>
    </row>
    <row r="26" spans="1:30" x14ac:dyDescent="0.3">
      <c r="A26" s="2">
        <v>8000000656</v>
      </c>
      <c r="B26" s="2" t="s">
        <v>70</v>
      </c>
      <c r="C26" s="2" t="s">
        <v>231</v>
      </c>
      <c r="D26" s="2">
        <v>9000074302</v>
      </c>
      <c r="E26" s="2" t="s">
        <v>258</v>
      </c>
      <c r="F26" s="2" t="s">
        <v>71</v>
      </c>
      <c r="G26" s="2" t="s">
        <v>52</v>
      </c>
      <c r="H26" s="2" t="s">
        <v>72</v>
      </c>
      <c r="I26" t="str">
        <f t="shared" si="0"/>
        <v>Not AC/DC</v>
      </c>
      <c r="J26" s="2" t="s">
        <v>72</v>
      </c>
      <c r="K26" s="2">
        <f t="shared" si="1"/>
        <v>19</v>
      </c>
      <c r="L26" s="2" t="s">
        <v>231</v>
      </c>
      <c r="M26" s="2" t="s">
        <v>71</v>
      </c>
      <c r="N26">
        <f t="shared" si="2"/>
        <v>3</v>
      </c>
      <c r="O26" s="2">
        <v>9000074302</v>
      </c>
      <c r="P26" s="2" t="s">
        <v>70</v>
      </c>
      <c r="Q26">
        <f t="shared" si="3"/>
        <v>1</v>
      </c>
      <c r="R26" s="2" t="s">
        <v>70</v>
      </c>
      <c r="S26" s="2" t="s">
        <v>72</v>
      </c>
      <c r="T26" s="2">
        <f t="shared" si="4"/>
        <v>2</v>
      </c>
      <c r="U26" s="2" t="s">
        <v>72</v>
      </c>
      <c r="V26" s="2" t="s">
        <v>52</v>
      </c>
      <c r="W26" s="2" t="str" cm="1">
        <f t="array" ref="W26">SUMPRODUCT(--(ISNUMBER(SEARCH("RELAY", B:B)))) / COUNTA(B:B) * 100&amp; "%"</f>
        <v>5%</v>
      </c>
      <c r="X26" s="2">
        <v>8000000656</v>
      </c>
      <c r="Y26" s="2" t="s">
        <v>52</v>
      </c>
      <c r="Z26" s="2">
        <f t="shared" si="5"/>
        <v>3</v>
      </c>
      <c r="AA26" s="2" t="s">
        <v>72</v>
      </c>
      <c r="AB26" s="2"/>
      <c r="AC26" s="7" t="s">
        <v>357</v>
      </c>
      <c r="AD26" s="8" t="str" cm="1">
        <f t="array" ref="AD26">_xlfn.TEXTJOIN(",",TRUE,IF(H:H="ISPR16",E:E&amp;"-"&amp;G:G,""))</f>
        <v>H021-ZPMC,H027-HYDAC,H028-REXROTH,H052-HYDAC,H053-STAUFF</v>
      </c>
    </row>
    <row r="27" spans="1:30" x14ac:dyDescent="0.3">
      <c r="A27" s="2">
        <v>8000000657</v>
      </c>
      <c r="B27" s="2" t="s">
        <v>73</v>
      </c>
      <c r="C27" s="2" t="s">
        <v>231</v>
      </c>
      <c r="D27" s="2">
        <v>9000074303</v>
      </c>
      <c r="E27" s="2" t="s">
        <v>259</v>
      </c>
      <c r="F27" s="2" t="s">
        <v>74</v>
      </c>
      <c r="G27" s="2" t="s">
        <v>52</v>
      </c>
      <c r="H27" s="2" t="s">
        <v>72</v>
      </c>
      <c r="I27" t="str">
        <f t="shared" si="0"/>
        <v>Not AC/DC</v>
      </c>
      <c r="J27" s="2" t="s">
        <v>72</v>
      </c>
      <c r="K27" s="2">
        <f t="shared" si="1"/>
        <v>19</v>
      </c>
      <c r="L27" s="2" t="s">
        <v>231</v>
      </c>
      <c r="M27" s="2" t="s">
        <v>74</v>
      </c>
      <c r="N27">
        <f t="shared" si="2"/>
        <v>3</v>
      </c>
      <c r="O27" s="2">
        <v>9000074303</v>
      </c>
      <c r="P27" s="2" t="s">
        <v>73</v>
      </c>
      <c r="Q27">
        <f t="shared" si="3"/>
        <v>1</v>
      </c>
      <c r="R27" s="2" t="s">
        <v>73</v>
      </c>
      <c r="S27" s="2" t="s">
        <v>72</v>
      </c>
      <c r="T27" s="2">
        <f t="shared" si="4"/>
        <v>1</v>
      </c>
      <c r="U27" s="2" t="s">
        <v>72</v>
      </c>
      <c r="V27" s="2" t="s">
        <v>52</v>
      </c>
      <c r="W27" s="2" t="str" cm="1">
        <f t="array" ref="W27">SUMPRODUCT(--(ISNUMBER(SEARCH("RELAY", B:B)))) / COUNTA(B:B) * 100&amp; "%"</f>
        <v>5%</v>
      </c>
      <c r="X27" s="2">
        <v>8000000657</v>
      </c>
      <c r="Y27" s="2" t="s">
        <v>52</v>
      </c>
      <c r="Z27" s="2">
        <f t="shared" si="5"/>
        <v>3</v>
      </c>
      <c r="AA27" s="2" t="s">
        <v>72</v>
      </c>
      <c r="AB27" s="2"/>
    </row>
    <row r="28" spans="1:30" x14ac:dyDescent="0.3">
      <c r="A28" s="2">
        <v>8000000664</v>
      </c>
      <c r="B28" s="2" t="s">
        <v>75</v>
      </c>
      <c r="C28" s="2" t="s">
        <v>231</v>
      </c>
      <c r="D28" s="2">
        <v>9000074304</v>
      </c>
      <c r="E28" s="2" t="s">
        <v>260</v>
      </c>
      <c r="F28" s="2" t="s">
        <v>76</v>
      </c>
      <c r="G28" s="2" t="s">
        <v>77</v>
      </c>
      <c r="H28" s="2" t="s">
        <v>61</v>
      </c>
      <c r="I28" t="str">
        <f t="shared" si="0"/>
        <v>Not AC/DC</v>
      </c>
      <c r="J28" s="2" t="s">
        <v>61</v>
      </c>
      <c r="K28" s="2">
        <f t="shared" si="1"/>
        <v>2</v>
      </c>
      <c r="L28" s="2" t="s">
        <v>231</v>
      </c>
      <c r="M28" s="2" t="s">
        <v>76</v>
      </c>
      <c r="N28">
        <f t="shared" si="2"/>
        <v>5</v>
      </c>
      <c r="O28" s="2">
        <v>9000074304</v>
      </c>
      <c r="P28" s="2" t="s">
        <v>75</v>
      </c>
      <c r="Q28">
        <f t="shared" si="3"/>
        <v>1</v>
      </c>
      <c r="R28" s="2" t="s">
        <v>75</v>
      </c>
      <c r="S28" s="2" t="s">
        <v>61</v>
      </c>
      <c r="T28" s="2">
        <f t="shared" si="4"/>
        <v>1</v>
      </c>
      <c r="U28" s="2" t="s">
        <v>61</v>
      </c>
      <c r="V28" s="2" t="s">
        <v>77</v>
      </c>
      <c r="W28" s="2" t="str" cm="1">
        <f t="array" ref="W28">SUMPRODUCT(--(ISNUMBER(SEARCH("RELAY", B:B)))) / COUNTA(B:B) * 100&amp; "%"</f>
        <v>5%</v>
      </c>
      <c r="X28" s="2">
        <v>8000000664</v>
      </c>
      <c r="Y28" s="2" t="s">
        <v>77</v>
      </c>
      <c r="Z28" s="2">
        <f t="shared" si="5"/>
        <v>5</v>
      </c>
      <c r="AA28" s="2" t="s">
        <v>61</v>
      </c>
      <c r="AB28" s="2"/>
    </row>
    <row r="29" spans="1:30" ht="21" x14ac:dyDescent="0.4">
      <c r="A29" s="2">
        <v>8000000673</v>
      </c>
      <c r="B29" s="2" t="s">
        <v>78</v>
      </c>
      <c r="C29" s="2" t="s">
        <v>231</v>
      </c>
      <c r="D29" s="2">
        <v>9000074305</v>
      </c>
      <c r="E29" s="2" t="s">
        <v>261</v>
      </c>
      <c r="F29" s="2" t="s">
        <v>79</v>
      </c>
      <c r="G29" s="2" t="s">
        <v>80</v>
      </c>
      <c r="H29" s="2" t="s">
        <v>61</v>
      </c>
      <c r="I29" t="str">
        <f t="shared" si="0"/>
        <v>Not AC/DC</v>
      </c>
      <c r="J29" s="2" t="s">
        <v>61</v>
      </c>
      <c r="K29" s="2">
        <f t="shared" si="1"/>
        <v>1</v>
      </c>
      <c r="L29" s="2" t="s">
        <v>231</v>
      </c>
      <c r="M29" s="2" t="s">
        <v>79</v>
      </c>
      <c r="N29">
        <f t="shared" si="2"/>
        <v>5</v>
      </c>
      <c r="O29" s="2">
        <v>9000074305</v>
      </c>
      <c r="P29" s="2" t="s">
        <v>78</v>
      </c>
      <c r="Q29">
        <f t="shared" si="3"/>
        <v>1</v>
      </c>
      <c r="R29" s="2" t="s">
        <v>78</v>
      </c>
      <c r="S29" s="2" t="s">
        <v>61</v>
      </c>
      <c r="T29" s="2">
        <f t="shared" si="4"/>
        <v>1</v>
      </c>
      <c r="U29" s="2" t="s">
        <v>61</v>
      </c>
      <c r="V29" s="2" t="s">
        <v>80</v>
      </c>
      <c r="W29" s="2" t="str" cm="1">
        <f t="array" ref="W29">SUMPRODUCT(--(ISNUMBER(SEARCH("RELAY", B:B)))) / COUNTA(B:B) * 100&amp; "%"</f>
        <v>5%</v>
      </c>
      <c r="X29" s="2">
        <v>8000000673</v>
      </c>
      <c r="Y29" s="2" t="s">
        <v>80</v>
      </c>
      <c r="Z29" s="2">
        <f t="shared" si="5"/>
        <v>5</v>
      </c>
      <c r="AA29" s="2" t="s">
        <v>61</v>
      </c>
      <c r="AB29" s="2"/>
      <c r="AC29" s="10"/>
    </row>
    <row r="30" spans="1:30" ht="21" x14ac:dyDescent="0.4">
      <c r="A30" s="2">
        <v>8000000684</v>
      </c>
      <c r="B30" s="2" t="s">
        <v>81</v>
      </c>
      <c r="C30" s="2" t="s">
        <v>231</v>
      </c>
      <c r="D30" s="2">
        <v>9000074309</v>
      </c>
      <c r="E30" s="2" t="s">
        <v>262</v>
      </c>
      <c r="F30" s="2" t="s">
        <v>82</v>
      </c>
      <c r="G30" s="2" t="s">
        <v>52</v>
      </c>
      <c r="H30" s="2" t="s">
        <v>53</v>
      </c>
      <c r="I30" t="str">
        <f t="shared" si="0"/>
        <v>AC</v>
      </c>
      <c r="J30" s="2" t="s">
        <v>53</v>
      </c>
      <c r="K30" s="2">
        <f t="shared" si="1"/>
        <v>19</v>
      </c>
      <c r="L30" s="2" t="s">
        <v>231</v>
      </c>
      <c r="M30" s="2" t="s">
        <v>82</v>
      </c>
      <c r="N30">
        <f t="shared" si="2"/>
        <v>8</v>
      </c>
      <c r="O30" s="2">
        <v>9000074309</v>
      </c>
      <c r="P30" s="2" t="s">
        <v>81</v>
      </c>
      <c r="Q30">
        <f t="shared" si="3"/>
        <v>1</v>
      </c>
      <c r="R30" s="2" t="s">
        <v>81</v>
      </c>
      <c r="S30" s="2" t="s">
        <v>53</v>
      </c>
      <c r="T30" s="2">
        <f t="shared" si="4"/>
        <v>1</v>
      </c>
      <c r="U30" s="2" t="s">
        <v>53</v>
      </c>
      <c r="V30" s="2" t="s">
        <v>52</v>
      </c>
      <c r="W30" s="2" t="str" cm="1">
        <f t="array" ref="W30">SUMPRODUCT(--(ISNUMBER(SEARCH("RELAY", B:B)))) / COUNTA(B:B) * 100&amp; "%"</f>
        <v>5%</v>
      </c>
      <c r="X30" s="2">
        <v>8000000684</v>
      </c>
      <c r="Y30" s="2" t="s">
        <v>52</v>
      </c>
      <c r="Z30" s="2">
        <f t="shared" si="5"/>
        <v>8</v>
      </c>
      <c r="AA30" s="2" t="s">
        <v>53</v>
      </c>
      <c r="AB30" s="2"/>
      <c r="AC30" s="10"/>
    </row>
    <row r="31" spans="1:30" x14ac:dyDescent="0.3">
      <c r="A31" s="2">
        <v>8000000685</v>
      </c>
      <c r="B31" s="2" t="s">
        <v>83</v>
      </c>
      <c r="C31" s="2" t="s">
        <v>231</v>
      </c>
      <c r="D31" s="2">
        <v>9000074310</v>
      </c>
      <c r="E31" s="2" t="s">
        <v>263</v>
      </c>
      <c r="F31" s="2" t="s">
        <v>84</v>
      </c>
      <c r="G31" s="2" t="s">
        <v>52</v>
      </c>
      <c r="H31" s="2" t="s">
        <v>4</v>
      </c>
      <c r="I31" t="str">
        <f>IFERROR(
    IF(
        AND(
            ISNUMBER(SEARCH("DC", B31)),
            ISNUMBER(SEARCH("AC", B31))
        ),
        "Both AC/DC",
        IF(
            OR(
                ISNUMBER(SEARCH("DC", B31)),
                ISNUMBER(SEARCH("AC", B31))
            ),
            IF(ISNUMBER(SEARCH("DC", B31)), "DC", "AC"),
            "Not AC/DC"
        )
    ),
    ""
)</f>
        <v>Not AC/DC</v>
      </c>
      <c r="J31" s="2" t="s">
        <v>4</v>
      </c>
      <c r="K31" s="2">
        <f t="shared" si="1"/>
        <v>19</v>
      </c>
      <c r="L31" s="2" t="s">
        <v>231</v>
      </c>
      <c r="M31" s="2" t="s">
        <v>84</v>
      </c>
      <c r="N31">
        <f t="shared" si="2"/>
        <v>26</v>
      </c>
      <c r="O31" s="2">
        <v>9000074310</v>
      </c>
      <c r="P31" s="2" t="s">
        <v>83</v>
      </c>
      <c r="Q31">
        <f t="shared" si="3"/>
        <v>1</v>
      </c>
      <c r="R31" s="2" t="s">
        <v>83</v>
      </c>
      <c r="S31" s="2" t="s">
        <v>4</v>
      </c>
      <c r="T31" s="2">
        <f t="shared" si="4"/>
        <v>1</v>
      </c>
      <c r="U31" s="2" t="s">
        <v>4</v>
      </c>
      <c r="V31" s="2" t="s">
        <v>52</v>
      </c>
      <c r="W31" s="2" t="str" cm="1">
        <f t="array" ref="W31">SUMPRODUCT(--(ISNUMBER(SEARCH("RELAY", B:B)))) / COUNTA(B:B) * 100&amp; "%"</f>
        <v>5%</v>
      </c>
      <c r="X31" s="2">
        <v>8000000685</v>
      </c>
      <c r="Y31" s="2" t="s">
        <v>52</v>
      </c>
      <c r="Z31" s="2">
        <f t="shared" si="5"/>
        <v>26</v>
      </c>
      <c r="AA31" s="2" t="s">
        <v>4</v>
      </c>
      <c r="AB31" s="2"/>
    </row>
    <row r="32" spans="1:30" x14ac:dyDescent="0.3">
      <c r="A32" s="2">
        <v>8000000721</v>
      </c>
      <c r="B32" s="2" t="s">
        <v>85</v>
      </c>
      <c r="C32" s="2" t="s">
        <v>231</v>
      </c>
      <c r="D32" s="2">
        <v>9000074313</v>
      </c>
      <c r="E32" s="2" t="s">
        <v>264</v>
      </c>
      <c r="F32" s="2" t="s">
        <v>86</v>
      </c>
      <c r="G32" s="2" t="s">
        <v>52</v>
      </c>
      <c r="H32" s="2" t="s">
        <v>87</v>
      </c>
      <c r="I32" t="str">
        <f t="shared" ref="I32:I95" si="6">IFERROR(
    IF(
        AND(
            ISNUMBER(SEARCH("DC", B32)),
            ISNUMBER(SEARCH("AC", B32))
        ),
        "Both AC/DC",
        IF(
            OR(
                ISNUMBER(SEARCH("DC", B32)),
                ISNUMBER(SEARCH("AC", B32))
            ),
            IF(ISNUMBER(SEARCH("DC", B32)), "DC", "AC"),
            "Not AC/DC"
        )
    ),
    ""
)</f>
        <v>Not AC/DC</v>
      </c>
      <c r="J32" s="2" t="s">
        <v>87</v>
      </c>
      <c r="K32" s="2">
        <f t="shared" si="1"/>
        <v>19</v>
      </c>
      <c r="L32" s="2" t="s">
        <v>231</v>
      </c>
      <c r="M32" s="2" t="s">
        <v>86</v>
      </c>
      <c r="N32">
        <f t="shared" si="2"/>
        <v>5</v>
      </c>
      <c r="O32" s="2">
        <v>9000074313</v>
      </c>
      <c r="P32" s="2" t="s">
        <v>85</v>
      </c>
      <c r="Q32">
        <f t="shared" si="3"/>
        <v>1</v>
      </c>
      <c r="R32" s="2" t="s">
        <v>85</v>
      </c>
      <c r="S32" s="2" t="s">
        <v>87</v>
      </c>
      <c r="T32" s="2">
        <f t="shared" si="4"/>
        <v>1</v>
      </c>
      <c r="U32" s="2" t="s">
        <v>87</v>
      </c>
      <c r="V32" s="2" t="s">
        <v>52</v>
      </c>
      <c r="W32" s="2" t="str" cm="1">
        <f t="array" ref="W32">SUMPRODUCT(--(ISNUMBER(SEARCH("RELAY", B:B)))) / COUNTA(B:B) * 100&amp; "%"</f>
        <v>5%</v>
      </c>
      <c r="X32" s="2">
        <v>8000000721</v>
      </c>
      <c r="Y32" s="2" t="s">
        <v>52</v>
      </c>
      <c r="Z32" s="2">
        <f t="shared" si="5"/>
        <v>5</v>
      </c>
      <c r="AA32" s="2" t="s">
        <v>87</v>
      </c>
      <c r="AB32" s="2"/>
    </row>
    <row r="33" spans="1:29" ht="21" x14ac:dyDescent="0.4">
      <c r="A33" s="2">
        <v>8000000742</v>
      </c>
      <c r="B33" s="2" t="s">
        <v>88</v>
      </c>
      <c r="C33" s="2" t="s">
        <v>231</v>
      </c>
      <c r="D33" s="2">
        <v>9000074315</v>
      </c>
      <c r="E33" s="2" t="s">
        <v>265</v>
      </c>
      <c r="F33" s="2" t="s">
        <v>89</v>
      </c>
      <c r="G33" s="2" t="s">
        <v>52</v>
      </c>
      <c r="H33" s="2" t="s">
        <v>87</v>
      </c>
      <c r="I33" t="str">
        <f t="shared" si="6"/>
        <v>Not AC/DC</v>
      </c>
      <c r="J33" s="2" t="s">
        <v>87</v>
      </c>
      <c r="K33" s="2">
        <f t="shared" si="1"/>
        <v>19</v>
      </c>
      <c r="L33" s="2" t="s">
        <v>231</v>
      </c>
      <c r="M33" s="2" t="s">
        <v>89</v>
      </c>
      <c r="N33">
        <f t="shared" si="2"/>
        <v>5</v>
      </c>
      <c r="O33" s="2">
        <v>9000074315</v>
      </c>
      <c r="P33" s="2" t="s">
        <v>88</v>
      </c>
      <c r="Q33">
        <f t="shared" si="3"/>
        <v>1</v>
      </c>
      <c r="R33" s="2" t="s">
        <v>88</v>
      </c>
      <c r="S33" s="2" t="s">
        <v>87</v>
      </c>
      <c r="T33" s="2">
        <f t="shared" si="4"/>
        <v>2</v>
      </c>
      <c r="U33" s="2" t="s">
        <v>87</v>
      </c>
      <c r="V33" s="2" t="s">
        <v>52</v>
      </c>
      <c r="W33" s="2" t="str" cm="1">
        <f t="array" ref="W33">SUMPRODUCT(--(ISNUMBER(SEARCH("RELAY", B:B)))) / COUNTA(B:B) * 100&amp; "%"</f>
        <v>5%</v>
      </c>
      <c r="X33" s="2">
        <v>8000000742</v>
      </c>
      <c r="Y33" s="2" t="s">
        <v>52</v>
      </c>
      <c r="Z33" s="2">
        <f t="shared" si="5"/>
        <v>5</v>
      </c>
      <c r="AA33" s="2" t="s">
        <v>87</v>
      </c>
      <c r="AB33" s="2"/>
      <c r="AC33" s="10"/>
    </row>
    <row r="34" spans="1:29" x14ac:dyDescent="0.3">
      <c r="A34" s="2">
        <v>8000000743</v>
      </c>
      <c r="B34" s="2" t="s">
        <v>88</v>
      </c>
      <c r="C34" s="2" t="s">
        <v>231</v>
      </c>
      <c r="D34" s="2">
        <v>9000074316</v>
      </c>
      <c r="E34" s="2" t="s">
        <v>266</v>
      </c>
      <c r="F34" s="2" t="s">
        <v>90</v>
      </c>
      <c r="G34" s="2" t="s">
        <v>52</v>
      </c>
      <c r="H34" s="2" t="s">
        <v>87</v>
      </c>
      <c r="I34" t="str">
        <f t="shared" si="6"/>
        <v>Not AC/DC</v>
      </c>
      <c r="J34" s="2" t="s">
        <v>87</v>
      </c>
      <c r="K34" s="2">
        <f t="shared" si="1"/>
        <v>19</v>
      </c>
      <c r="L34" s="2" t="s">
        <v>231</v>
      </c>
      <c r="M34" s="2" t="s">
        <v>90</v>
      </c>
      <c r="N34">
        <f t="shared" si="2"/>
        <v>5</v>
      </c>
      <c r="O34" s="2">
        <v>9000074316</v>
      </c>
      <c r="P34" s="2" t="s">
        <v>88</v>
      </c>
      <c r="Q34">
        <f t="shared" si="3"/>
        <v>1</v>
      </c>
      <c r="R34" s="2" t="s">
        <v>88</v>
      </c>
      <c r="S34" s="2" t="s">
        <v>87</v>
      </c>
      <c r="T34" s="2">
        <f t="shared" si="4"/>
        <v>2</v>
      </c>
      <c r="U34" s="2" t="s">
        <v>87</v>
      </c>
      <c r="V34" s="2" t="s">
        <v>52</v>
      </c>
      <c r="W34" s="2" t="str" cm="1">
        <f t="array" ref="W34">SUMPRODUCT(--(ISNUMBER(SEARCH("RELAY", B:B)))) / COUNTA(B:B) * 100&amp; "%"</f>
        <v>5%</v>
      </c>
      <c r="X34" s="2">
        <v>8000000743</v>
      </c>
      <c r="Y34" s="2" t="s">
        <v>52</v>
      </c>
      <c r="Z34" s="2">
        <f t="shared" si="5"/>
        <v>5</v>
      </c>
      <c r="AA34" s="2" t="s">
        <v>87</v>
      </c>
      <c r="AB34" s="2"/>
    </row>
    <row r="35" spans="1:29" x14ac:dyDescent="0.3">
      <c r="A35" s="2">
        <v>8000000751</v>
      </c>
      <c r="B35" s="2" t="s">
        <v>91</v>
      </c>
      <c r="C35" s="2" t="s">
        <v>231</v>
      </c>
      <c r="D35" s="2">
        <v>9000074321</v>
      </c>
      <c r="E35" s="2" t="s">
        <v>267</v>
      </c>
      <c r="F35" s="2" t="s">
        <v>92</v>
      </c>
      <c r="G35" s="2" t="s">
        <v>52</v>
      </c>
      <c r="H35" s="2" t="s">
        <v>93</v>
      </c>
      <c r="I35" t="str">
        <f t="shared" si="6"/>
        <v>Not AC/DC</v>
      </c>
      <c r="J35" s="2" t="s">
        <v>93</v>
      </c>
      <c r="K35" s="2">
        <f t="shared" si="1"/>
        <v>19</v>
      </c>
      <c r="L35" s="2" t="s">
        <v>231</v>
      </c>
      <c r="M35" s="2" t="s">
        <v>92</v>
      </c>
      <c r="N35">
        <f t="shared" si="2"/>
        <v>1</v>
      </c>
      <c r="O35" s="2">
        <v>9000074321</v>
      </c>
      <c r="P35" s="2" t="s">
        <v>91</v>
      </c>
      <c r="Q35">
        <f t="shared" si="3"/>
        <v>1</v>
      </c>
      <c r="R35" s="2" t="s">
        <v>91</v>
      </c>
      <c r="S35" s="2" t="s">
        <v>93</v>
      </c>
      <c r="T35" s="2">
        <f t="shared" si="4"/>
        <v>1</v>
      </c>
      <c r="U35" s="2" t="s">
        <v>93</v>
      </c>
      <c r="V35" s="2" t="s">
        <v>52</v>
      </c>
      <c r="W35" s="2" t="str" cm="1">
        <f t="array" ref="W35">SUMPRODUCT(--(ISNUMBER(SEARCH("RELAY", B:B)))) / COUNTA(B:B) * 100&amp; "%"</f>
        <v>5%</v>
      </c>
      <c r="X35" s="2">
        <v>8000000751</v>
      </c>
      <c r="Y35" s="2" t="s">
        <v>52</v>
      </c>
      <c r="Z35" s="2">
        <f t="shared" si="5"/>
        <v>1</v>
      </c>
      <c r="AA35" s="2" t="s">
        <v>93</v>
      </c>
      <c r="AB35" s="2"/>
    </row>
    <row r="36" spans="1:29" x14ac:dyDescent="0.3">
      <c r="A36" s="2">
        <v>8000000846</v>
      </c>
      <c r="B36" s="2" t="s">
        <v>94</v>
      </c>
      <c r="C36" s="2" t="s">
        <v>231</v>
      </c>
      <c r="D36" s="2">
        <v>9000074330</v>
      </c>
      <c r="E36" s="2" t="s">
        <v>268</v>
      </c>
      <c r="F36" s="2" t="s">
        <v>95</v>
      </c>
      <c r="G36" s="2" t="s">
        <v>96</v>
      </c>
      <c r="H36" s="2" t="s">
        <v>4</v>
      </c>
      <c r="I36" t="str">
        <f t="shared" si="6"/>
        <v>Both AC/DC</v>
      </c>
      <c r="J36" s="2" t="s">
        <v>4</v>
      </c>
      <c r="K36" s="2">
        <f t="shared" si="1"/>
        <v>1</v>
      </c>
      <c r="L36" s="2" t="s">
        <v>231</v>
      </c>
      <c r="M36" s="2" t="s">
        <v>95</v>
      </c>
      <c r="N36">
        <f t="shared" si="2"/>
        <v>26</v>
      </c>
      <c r="O36" s="2">
        <v>9000074330</v>
      </c>
      <c r="P36" s="2" t="s">
        <v>94</v>
      </c>
      <c r="Q36">
        <f t="shared" si="3"/>
        <v>1</v>
      </c>
      <c r="R36" s="2" t="s">
        <v>94</v>
      </c>
      <c r="S36" s="2" t="s">
        <v>4</v>
      </c>
      <c r="T36" s="2">
        <f t="shared" si="4"/>
        <v>1</v>
      </c>
      <c r="U36" s="2" t="s">
        <v>4</v>
      </c>
      <c r="V36" s="2" t="s">
        <v>96</v>
      </c>
      <c r="W36" s="2" t="str" cm="1">
        <f t="array" ref="W36">SUMPRODUCT(--(ISNUMBER(SEARCH("RELAY", B:B)))) / COUNTA(B:B) * 100&amp; "%"</f>
        <v>5%</v>
      </c>
      <c r="X36" s="2">
        <v>8000000846</v>
      </c>
      <c r="Y36" s="2" t="s">
        <v>96</v>
      </c>
      <c r="Z36" s="2">
        <f t="shared" si="5"/>
        <v>26</v>
      </c>
      <c r="AA36" s="2" t="s">
        <v>4</v>
      </c>
      <c r="AB36" s="2"/>
    </row>
    <row r="37" spans="1:29" x14ac:dyDescent="0.3">
      <c r="A37" s="2">
        <v>8000000880</v>
      </c>
      <c r="B37" s="2" t="s">
        <v>97</v>
      </c>
      <c r="C37" s="2" t="s">
        <v>231</v>
      </c>
      <c r="D37" s="2">
        <v>9000074339</v>
      </c>
      <c r="E37" s="2" t="s">
        <v>269</v>
      </c>
      <c r="F37" s="2" t="s">
        <v>98</v>
      </c>
      <c r="G37" s="2" t="s">
        <v>99</v>
      </c>
      <c r="H37" s="2" t="s">
        <v>4</v>
      </c>
      <c r="I37" t="str">
        <f t="shared" si="6"/>
        <v>Both AC/DC</v>
      </c>
      <c r="J37" s="2" t="s">
        <v>4</v>
      </c>
      <c r="K37" s="2">
        <f t="shared" si="1"/>
        <v>5</v>
      </c>
      <c r="L37" s="2" t="s">
        <v>231</v>
      </c>
      <c r="M37" s="2" t="s">
        <v>98</v>
      </c>
      <c r="N37">
        <f t="shared" si="2"/>
        <v>26</v>
      </c>
      <c r="O37" s="2">
        <v>9000074339</v>
      </c>
      <c r="P37" s="2" t="s">
        <v>97</v>
      </c>
      <c r="Q37">
        <f t="shared" si="3"/>
        <v>1</v>
      </c>
      <c r="R37" s="2" t="s">
        <v>97</v>
      </c>
      <c r="S37" s="2" t="s">
        <v>4</v>
      </c>
      <c r="T37" s="2">
        <f t="shared" si="4"/>
        <v>1</v>
      </c>
      <c r="U37" s="2" t="s">
        <v>4</v>
      </c>
      <c r="V37" s="2" t="s">
        <v>99</v>
      </c>
      <c r="W37" s="2" t="str" cm="1">
        <f t="array" ref="W37">SUMPRODUCT(--(ISNUMBER(SEARCH("RELAY", B:B)))) / COUNTA(B:B) * 100&amp; "%"</f>
        <v>5%</v>
      </c>
      <c r="X37" s="2">
        <v>8000000880</v>
      </c>
      <c r="Y37" s="2" t="s">
        <v>99</v>
      </c>
      <c r="Z37" s="2">
        <f t="shared" si="5"/>
        <v>26</v>
      </c>
      <c r="AA37" s="2" t="s">
        <v>4</v>
      </c>
      <c r="AB37" s="2"/>
    </row>
    <row r="38" spans="1:29" x14ac:dyDescent="0.3">
      <c r="A38" s="2">
        <v>8000000885</v>
      </c>
      <c r="B38" s="2" t="s">
        <v>100</v>
      </c>
      <c r="C38" s="2" t="s">
        <v>231</v>
      </c>
      <c r="D38" s="2">
        <v>9000074340</v>
      </c>
      <c r="E38" s="2" t="s">
        <v>270</v>
      </c>
      <c r="F38" s="2" t="s">
        <v>101</v>
      </c>
      <c r="G38" s="2" t="s">
        <v>99</v>
      </c>
      <c r="H38" s="2" t="s">
        <v>4</v>
      </c>
      <c r="I38" t="str">
        <f t="shared" si="6"/>
        <v>Both AC/DC</v>
      </c>
      <c r="J38" s="2" t="s">
        <v>4</v>
      </c>
      <c r="K38" s="2">
        <f t="shared" si="1"/>
        <v>5</v>
      </c>
      <c r="L38" s="2" t="s">
        <v>231</v>
      </c>
      <c r="M38" s="2" t="s">
        <v>101</v>
      </c>
      <c r="N38">
        <f t="shared" si="2"/>
        <v>26</v>
      </c>
      <c r="O38" s="2">
        <v>9000074340</v>
      </c>
      <c r="P38" s="2" t="s">
        <v>100</v>
      </c>
      <c r="Q38">
        <f t="shared" si="3"/>
        <v>1</v>
      </c>
      <c r="R38" s="2" t="s">
        <v>100</v>
      </c>
      <c r="S38" s="2" t="s">
        <v>4</v>
      </c>
      <c r="T38" s="2">
        <f t="shared" si="4"/>
        <v>1</v>
      </c>
      <c r="U38" s="2" t="s">
        <v>4</v>
      </c>
      <c r="V38" s="2" t="s">
        <v>99</v>
      </c>
      <c r="W38" s="2" t="str" cm="1">
        <f t="array" ref="W38">SUMPRODUCT(--(ISNUMBER(SEARCH("RELAY", B:B)))) / COUNTA(B:B) * 100&amp; "%"</f>
        <v>5%</v>
      </c>
      <c r="X38" s="2">
        <v>8000000885</v>
      </c>
      <c r="Y38" s="2" t="s">
        <v>99</v>
      </c>
      <c r="Z38" s="2">
        <f t="shared" si="5"/>
        <v>26</v>
      </c>
      <c r="AA38" s="2" t="s">
        <v>4</v>
      </c>
      <c r="AB38" s="2"/>
    </row>
    <row r="39" spans="1:29" x14ac:dyDescent="0.3">
      <c r="A39" s="2">
        <v>8000000909</v>
      </c>
      <c r="B39" s="2" t="s">
        <v>102</v>
      </c>
      <c r="C39" s="2" t="s">
        <v>231</v>
      </c>
      <c r="D39" s="2">
        <v>9000074341</v>
      </c>
      <c r="E39" s="2" t="s">
        <v>271</v>
      </c>
      <c r="F39" s="2" t="s">
        <v>103</v>
      </c>
      <c r="G39" s="2" t="s">
        <v>52</v>
      </c>
      <c r="H39" s="2" t="s">
        <v>87</v>
      </c>
      <c r="I39" t="str">
        <f t="shared" si="6"/>
        <v>Not AC/DC</v>
      </c>
      <c r="J39" s="2" t="s">
        <v>87</v>
      </c>
      <c r="K39" s="2">
        <f t="shared" si="1"/>
        <v>19</v>
      </c>
      <c r="L39" s="2" t="s">
        <v>231</v>
      </c>
      <c r="M39" s="2" t="s">
        <v>103</v>
      </c>
      <c r="N39">
        <f t="shared" si="2"/>
        <v>5</v>
      </c>
      <c r="O39" s="2">
        <v>9000074341</v>
      </c>
      <c r="P39" s="2" t="s">
        <v>102</v>
      </c>
      <c r="Q39">
        <f t="shared" si="3"/>
        <v>1</v>
      </c>
      <c r="R39" s="2" t="s">
        <v>102</v>
      </c>
      <c r="S39" s="2" t="s">
        <v>87</v>
      </c>
      <c r="T39" s="2">
        <f t="shared" si="4"/>
        <v>2</v>
      </c>
      <c r="U39" s="2" t="s">
        <v>87</v>
      </c>
      <c r="V39" s="2" t="s">
        <v>52</v>
      </c>
      <c r="W39" s="2" t="str" cm="1">
        <f t="array" ref="W39">SUMPRODUCT(--(ISNUMBER(SEARCH("RELAY", B:B)))) / COUNTA(B:B) * 100&amp; "%"</f>
        <v>5%</v>
      </c>
      <c r="X39" s="2">
        <v>8000000909</v>
      </c>
      <c r="Y39" s="2" t="s">
        <v>52</v>
      </c>
      <c r="Z39" s="2">
        <f t="shared" si="5"/>
        <v>5</v>
      </c>
      <c r="AA39" s="2" t="s">
        <v>87</v>
      </c>
      <c r="AB39" s="2"/>
    </row>
    <row r="40" spans="1:29" x14ac:dyDescent="0.3">
      <c r="A40" s="2">
        <v>8000000929</v>
      </c>
      <c r="B40" s="2" t="s">
        <v>102</v>
      </c>
      <c r="C40" s="2" t="s">
        <v>231</v>
      </c>
      <c r="D40" s="2">
        <v>9000074346</v>
      </c>
      <c r="E40" s="2" t="s">
        <v>272</v>
      </c>
      <c r="F40" s="2" t="s">
        <v>104</v>
      </c>
      <c r="G40" s="2" t="s">
        <v>52</v>
      </c>
      <c r="H40" s="2" t="s">
        <v>87</v>
      </c>
      <c r="I40" t="str">
        <f t="shared" si="6"/>
        <v>Not AC/DC</v>
      </c>
      <c r="J40" s="2" t="s">
        <v>87</v>
      </c>
      <c r="K40" s="2">
        <f t="shared" si="1"/>
        <v>19</v>
      </c>
      <c r="L40" s="2" t="s">
        <v>231</v>
      </c>
      <c r="M40" s="2" t="s">
        <v>104</v>
      </c>
      <c r="N40">
        <f t="shared" si="2"/>
        <v>5</v>
      </c>
      <c r="O40" s="2">
        <v>9000074346</v>
      </c>
      <c r="P40" s="2" t="s">
        <v>102</v>
      </c>
      <c r="Q40">
        <f t="shared" si="3"/>
        <v>1</v>
      </c>
      <c r="R40" s="2" t="s">
        <v>102</v>
      </c>
      <c r="S40" s="2" t="s">
        <v>87</v>
      </c>
      <c r="T40" s="2">
        <f t="shared" si="4"/>
        <v>2</v>
      </c>
      <c r="U40" s="2" t="s">
        <v>87</v>
      </c>
      <c r="V40" s="2" t="s">
        <v>52</v>
      </c>
      <c r="W40" s="2" t="str" cm="1">
        <f t="array" ref="W40">SUMPRODUCT(--(ISNUMBER(SEARCH("RELAY", B:B)))) / COUNTA(B:B) * 100&amp; "%"</f>
        <v>5%</v>
      </c>
      <c r="X40" s="2">
        <v>8000000929</v>
      </c>
      <c r="Y40" s="2" t="s">
        <v>52</v>
      </c>
      <c r="Z40" s="2">
        <f t="shared" si="5"/>
        <v>5</v>
      </c>
      <c r="AA40" s="2" t="s">
        <v>87</v>
      </c>
      <c r="AB40" s="2"/>
    </row>
    <row r="41" spans="1:29" x14ac:dyDescent="0.3">
      <c r="A41" s="2">
        <v>8000000939</v>
      </c>
      <c r="B41" s="2" t="s">
        <v>105</v>
      </c>
      <c r="C41" s="2" t="s">
        <v>231</v>
      </c>
      <c r="D41" s="2">
        <v>9000074348</v>
      </c>
      <c r="E41" s="2" t="s">
        <v>273</v>
      </c>
      <c r="F41" s="2" t="s">
        <v>106</v>
      </c>
      <c r="G41" s="2" t="s">
        <v>52</v>
      </c>
      <c r="H41" s="2" t="s">
        <v>107</v>
      </c>
      <c r="I41" t="str">
        <f t="shared" si="6"/>
        <v>Not AC/DC</v>
      </c>
      <c r="J41" s="2" t="s">
        <v>107</v>
      </c>
      <c r="K41" s="2">
        <f t="shared" si="1"/>
        <v>19</v>
      </c>
      <c r="L41" s="2" t="s">
        <v>231</v>
      </c>
      <c r="M41" s="2" t="s">
        <v>106</v>
      </c>
      <c r="N41">
        <f t="shared" si="2"/>
        <v>1</v>
      </c>
      <c r="O41" s="2">
        <v>9000074348</v>
      </c>
      <c r="P41" s="2" t="s">
        <v>105</v>
      </c>
      <c r="Q41">
        <f t="shared" si="3"/>
        <v>1</v>
      </c>
      <c r="R41" s="2" t="s">
        <v>105</v>
      </c>
      <c r="S41" s="2" t="s">
        <v>107</v>
      </c>
      <c r="T41" s="2">
        <f t="shared" si="4"/>
        <v>1</v>
      </c>
      <c r="U41" s="2" t="s">
        <v>107</v>
      </c>
      <c r="V41" s="2" t="s">
        <v>52</v>
      </c>
      <c r="W41" s="2" t="str" cm="1">
        <f t="array" ref="W41">SUMPRODUCT(--(ISNUMBER(SEARCH("RELAY", B:B)))) / COUNTA(B:B) * 100&amp; "%"</f>
        <v>5%</v>
      </c>
      <c r="X41" s="2">
        <v>8000000939</v>
      </c>
      <c r="Y41" s="2" t="s">
        <v>52</v>
      </c>
      <c r="Z41" s="2">
        <f t="shared" si="5"/>
        <v>1</v>
      </c>
      <c r="AA41" s="2" t="s">
        <v>107</v>
      </c>
      <c r="AB41" s="2"/>
    </row>
    <row r="42" spans="1:29" x14ac:dyDescent="0.3">
      <c r="A42" s="2">
        <v>8000000958</v>
      </c>
      <c r="B42" s="2" t="s">
        <v>108</v>
      </c>
      <c r="C42" s="2" t="s">
        <v>231</v>
      </c>
      <c r="D42" s="2">
        <v>9000074354</v>
      </c>
      <c r="E42" s="2" t="s">
        <v>274</v>
      </c>
      <c r="F42" s="2" t="s">
        <v>109</v>
      </c>
      <c r="G42" s="2" t="s">
        <v>52</v>
      </c>
      <c r="H42" s="2" t="s">
        <v>110</v>
      </c>
      <c r="I42" t="str">
        <f t="shared" si="6"/>
        <v>Not AC/DC</v>
      </c>
      <c r="J42" s="2" t="s">
        <v>110</v>
      </c>
      <c r="K42" s="2">
        <f t="shared" si="1"/>
        <v>19</v>
      </c>
      <c r="L42" s="2" t="s">
        <v>231</v>
      </c>
      <c r="M42" s="2" t="s">
        <v>109</v>
      </c>
      <c r="N42">
        <f t="shared" si="2"/>
        <v>1</v>
      </c>
      <c r="O42" s="2">
        <v>9000074354</v>
      </c>
      <c r="P42" s="2" t="s">
        <v>108</v>
      </c>
      <c r="Q42">
        <f t="shared" si="3"/>
        <v>1</v>
      </c>
      <c r="R42" s="2" t="s">
        <v>108</v>
      </c>
      <c r="S42" s="2" t="s">
        <v>110</v>
      </c>
      <c r="T42" s="2">
        <f t="shared" si="4"/>
        <v>1</v>
      </c>
      <c r="U42" s="2" t="s">
        <v>110</v>
      </c>
      <c r="V42" s="2" t="s">
        <v>52</v>
      </c>
      <c r="W42" s="2" t="str" cm="1">
        <f t="array" ref="W42">SUMPRODUCT(--(ISNUMBER(SEARCH("RELAY", B:B)))) / COUNTA(B:B) * 100&amp; "%"</f>
        <v>5%</v>
      </c>
      <c r="X42" s="2">
        <v>8000000958</v>
      </c>
      <c r="Y42" s="2" t="s">
        <v>52</v>
      </c>
      <c r="Z42" s="2">
        <f t="shared" si="5"/>
        <v>1</v>
      </c>
      <c r="AA42" s="2" t="s">
        <v>110</v>
      </c>
      <c r="AB42" s="2"/>
    </row>
    <row r="43" spans="1:29" x14ac:dyDescent="0.3">
      <c r="A43" s="2">
        <v>8000001013</v>
      </c>
      <c r="B43" s="2" t="s">
        <v>111</v>
      </c>
      <c r="C43" s="2" t="s">
        <v>231</v>
      </c>
      <c r="D43" s="2">
        <v>9000074365</v>
      </c>
      <c r="E43" s="2" t="s">
        <v>275</v>
      </c>
      <c r="F43" s="2" t="s">
        <v>112</v>
      </c>
      <c r="G43" s="2" t="s">
        <v>52</v>
      </c>
      <c r="H43" s="2" t="s">
        <v>53</v>
      </c>
      <c r="I43" t="str">
        <f t="shared" si="6"/>
        <v>Not AC/DC</v>
      </c>
      <c r="J43" s="2" t="s">
        <v>53</v>
      </c>
      <c r="K43" s="2">
        <f t="shared" si="1"/>
        <v>19</v>
      </c>
      <c r="L43" s="2" t="s">
        <v>231</v>
      </c>
      <c r="M43" s="2" t="s">
        <v>112</v>
      </c>
      <c r="N43">
        <f t="shared" si="2"/>
        <v>8</v>
      </c>
      <c r="O43" s="2">
        <v>9000074365</v>
      </c>
      <c r="P43" s="2" t="s">
        <v>111</v>
      </c>
      <c r="Q43">
        <f t="shared" si="3"/>
        <v>1</v>
      </c>
      <c r="R43" s="2" t="s">
        <v>111</v>
      </c>
      <c r="S43" s="2" t="s">
        <v>53</v>
      </c>
      <c r="T43" s="2">
        <f t="shared" si="4"/>
        <v>1</v>
      </c>
      <c r="U43" s="2" t="s">
        <v>53</v>
      </c>
      <c r="V43" s="2" t="s">
        <v>52</v>
      </c>
      <c r="W43" s="2" t="str" cm="1">
        <f t="array" ref="W43">SUMPRODUCT(--(ISNUMBER(SEARCH("RELAY", B:B)))) / COUNTA(B:B) * 100&amp; "%"</f>
        <v>5%</v>
      </c>
      <c r="X43" s="2">
        <v>8000001013</v>
      </c>
      <c r="Y43" s="2" t="s">
        <v>52</v>
      </c>
      <c r="Z43" s="2">
        <f t="shared" si="5"/>
        <v>8</v>
      </c>
      <c r="AA43" s="2" t="s">
        <v>53</v>
      </c>
      <c r="AB43" s="2"/>
    </row>
    <row r="44" spans="1:29" x14ac:dyDescent="0.3">
      <c r="A44" s="2">
        <v>8000001050</v>
      </c>
      <c r="B44" s="2" t="s">
        <v>113</v>
      </c>
      <c r="C44" s="2" t="s">
        <v>231</v>
      </c>
      <c r="D44" s="2">
        <v>9000073288</v>
      </c>
      <c r="E44" s="2" t="s">
        <v>276</v>
      </c>
      <c r="F44" s="2">
        <v>1002268</v>
      </c>
      <c r="G44" s="2" t="s">
        <v>99</v>
      </c>
      <c r="H44" s="2" t="s">
        <v>114</v>
      </c>
      <c r="I44" t="str">
        <f t="shared" si="6"/>
        <v>Not AC/DC</v>
      </c>
      <c r="J44" s="2" t="s">
        <v>114</v>
      </c>
      <c r="K44" s="2">
        <f t="shared" si="1"/>
        <v>5</v>
      </c>
      <c r="L44" s="2" t="s">
        <v>231</v>
      </c>
      <c r="M44" s="2">
        <v>1002268</v>
      </c>
      <c r="N44">
        <f t="shared" si="2"/>
        <v>1</v>
      </c>
      <c r="O44" s="2">
        <v>9000073288</v>
      </c>
      <c r="P44" s="2" t="s">
        <v>113</v>
      </c>
      <c r="Q44">
        <f t="shared" si="3"/>
        <v>1</v>
      </c>
      <c r="R44" s="2" t="s">
        <v>113</v>
      </c>
      <c r="S44" s="2" t="s">
        <v>114</v>
      </c>
      <c r="T44" s="2">
        <f t="shared" si="4"/>
        <v>1</v>
      </c>
      <c r="U44" s="2" t="s">
        <v>114</v>
      </c>
      <c r="V44" s="2" t="s">
        <v>99</v>
      </c>
      <c r="W44" s="2" t="str" cm="1">
        <f t="array" ref="W44">SUMPRODUCT(--(ISNUMBER(SEARCH("RELAY", B:B)))) / COUNTA(B:B) * 100&amp; "%"</f>
        <v>5%</v>
      </c>
      <c r="X44" s="2">
        <v>8000001050</v>
      </c>
      <c r="Y44" s="2" t="s">
        <v>99</v>
      </c>
      <c r="Z44" s="2">
        <f t="shared" si="5"/>
        <v>1</v>
      </c>
      <c r="AA44" s="2" t="s">
        <v>114</v>
      </c>
      <c r="AB44" s="2"/>
    </row>
    <row r="45" spans="1:29" x14ac:dyDescent="0.3">
      <c r="A45" s="2">
        <v>8000001092</v>
      </c>
      <c r="B45" s="2" t="s">
        <v>115</v>
      </c>
      <c r="C45" s="2" t="s">
        <v>231</v>
      </c>
      <c r="D45" s="2">
        <v>9000073311</v>
      </c>
      <c r="E45" s="2" t="s">
        <v>277</v>
      </c>
      <c r="F45" s="2" t="s">
        <v>116</v>
      </c>
      <c r="G45" s="2" t="s">
        <v>33</v>
      </c>
      <c r="H45" s="2" t="s">
        <v>4</v>
      </c>
      <c r="I45" t="str">
        <f t="shared" si="6"/>
        <v>AC</v>
      </c>
      <c r="J45" s="2" t="s">
        <v>4</v>
      </c>
      <c r="K45" s="2">
        <f t="shared" si="1"/>
        <v>4</v>
      </c>
      <c r="L45" s="2" t="s">
        <v>231</v>
      </c>
      <c r="M45" s="2" t="s">
        <v>116</v>
      </c>
      <c r="N45">
        <f t="shared" si="2"/>
        <v>26</v>
      </c>
      <c r="O45" s="2">
        <v>9000073311</v>
      </c>
      <c r="P45" s="2" t="s">
        <v>115</v>
      </c>
      <c r="Q45">
        <f t="shared" si="3"/>
        <v>1</v>
      </c>
      <c r="R45" s="2" t="s">
        <v>115</v>
      </c>
      <c r="S45" s="2" t="s">
        <v>4</v>
      </c>
      <c r="T45" s="2">
        <f t="shared" si="4"/>
        <v>1</v>
      </c>
      <c r="U45" s="2" t="s">
        <v>4</v>
      </c>
      <c r="V45" s="2" t="s">
        <v>33</v>
      </c>
      <c r="W45" s="2" t="str" cm="1">
        <f t="array" ref="W45">SUMPRODUCT(--(ISNUMBER(SEARCH("RELAY", B:B)))) / COUNTA(B:B) * 100&amp; "%"</f>
        <v>5%</v>
      </c>
      <c r="X45" s="2">
        <v>8000001092</v>
      </c>
      <c r="Y45" s="2" t="s">
        <v>33</v>
      </c>
      <c r="Z45" s="2">
        <f t="shared" si="5"/>
        <v>26</v>
      </c>
      <c r="AA45" s="2" t="s">
        <v>4</v>
      </c>
      <c r="AB45" s="2"/>
    </row>
    <row r="46" spans="1:29" x14ac:dyDescent="0.3">
      <c r="A46" s="2">
        <v>8000001093</v>
      </c>
      <c r="B46" s="2" t="s">
        <v>117</v>
      </c>
      <c r="C46" s="2" t="s">
        <v>231</v>
      </c>
      <c r="D46" s="2">
        <v>9000073322</v>
      </c>
      <c r="E46" s="2" t="s">
        <v>278</v>
      </c>
      <c r="F46" s="2" t="s">
        <v>118</v>
      </c>
      <c r="G46" s="2" t="s">
        <v>119</v>
      </c>
      <c r="H46" s="2" t="s">
        <v>4</v>
      </c>
      <c r="I46" t="str">
        <f t="shared" si="6"/>
        <v>Not AC/DC</v>
      </c>
      <c r="J46" s="2" t="s">
        <v>4</v>
      </c>
      <c r="K46" s="2">
        <f t="shared" si="1"/>
        <v>1</v>
      </c>
      <c r="L46" s="2" t="s">
        <v>231</v>
      </c>
      <c r="M46" s="2" t="s">
        <v>118</v>
      </c>
      <c r="N46">
        <f t="shared" si="2"/>
        <v>26</v>
      </c>
      <c r="O46" s="2">
        <v>9000073322</v>
      </c>
      <c r="P46" s="2" t="s">
        <v>117</v>
      </c>
      <c r="Q46">
        <f t="shared" si="3"/>
        <v>1</v>
      </c>
      <c r="R46" s="2" t="s">
        <v>117</v>
      </c>
      <c r="S46" s="2" t="s">
        <v>4</v>
      </c>
      <c r="T46" s="2">
        <f t="shared" si="4"/>
        <v>1</v>
      </c>
      <c r="U46" s="2" t="s">
        <v>4</v>
      </c>
      <c r="V46" s="2" t="s">
        <v>119</v>
      </c>
      <c r="W46" s="2" t="str" cm="1">
        <f t="array" ref="W46">SUMPRODUCT(--(ISNUMBER(SEARCH("RELAY", B:B)))) / COUNTA(B:B) * 100&amp; "%"</f>
        <v>5%</v>
      </c>
      <c r="X46" s="2">
        <v>8000001093</v>
      </c>
      <c r="Y46" s="2" t="s">
        <v>119</v>
      </c>
      <c r="Z46" s="2">
        <f t="shared" si="5"/>
        <v>26</v>
      </c>
      <c r="AA46" s="2" t="s">
        <v>4</v>
      </c>
      <c r="AB46" s="2"/>
    </row>
    <row r="47" spans="1:29" x14ac:dyDescent="0.3">
      <c r="A47" s="2">
        <v>8000001115</v>
      </c>
      <c r="B47" s="2" t="s">
        <v>120</v>
      </c>
      <c r="C47" s="2" t="s">
        <v>231</v>
      </c>
      <c r="D47" s="2">
        <v>9000073343</v>
      </c>
      <c r="E47" s="2" t="s">
        <v>279</v>
      </c>
      <c r="F47" s="2">
        <v>79367</v>
      </c>
      <c r="G47" s="2" t="s">
        <v>99</v>
      </c>
      <c r="H47" s="2" t="s">
        <v>34</v>
      </c>
      <c r="I47" t="str">
        <f t="shared" si="6"/>
        <v>Not AC/DC</v>
      </c>
      <c r="J47" s="2" t="s">
        <v>34</v>
      </c>
      <c r="K47" s="2">
        <f t="shared" si="1"/>
        <v>5</v>
      </c>
      <c r="L47" s="2" t="s">
        <v>231</v>
      </c>
      <c r="M47" s="2">
        <v>79367</v>
      </c>
      <c r="N47">
        <f t="shared" si="2"/>
        <v>2</v>
      </c>
      <c r="O47" s="2">
        <v>9000073343</v>
      </c>
      <c r="P47" s="2" t="s">
        <v>120</v>
      </c>
      <c r="Q47">
        <f t="shared" si="3"/>
        <v>1</v>
      </c>
      <c r="R47" s="2" t="s">
        <v>120</v>
      </c>
      <c r="S47" s="2" t="s">
        <v>34</v>
      </c>
      <c r="T47" s="2">
        <f t="shared" si="4"/>
        <v>1</v>
      </c>
      <c r="U47" s="2" t="s">
        <v>34</v>
      </c>
      <c r="V47" s="2" t="s">
        <v>99</v>
      </c>
      <c r="W47" s="2" t="str" cm="1">
        <f t="array" ref="W47">SUMPRODUCT(--(ISNUMBER(SEARCH("RELAY", B:B)))) / COUNTA(B:B) * 100&amp; "%"</f>
        <v>5%</v>
      </c>
      <c r="X47" s="2">
        <v>8000001115</v>
      </c>
      <c r="Y47" s="2" t="s">
        <v>99</v>
      </c>
      <c r="Z47" s="2">
        <f t="shared" si="5"/>
        <v>2</v>
      </c>
      <c r="AA47" s="2" t="s">
        <v>34</v>
      </c>
      <c r="AB47" s="2"/>
    </row>
    <row r="48" spans="1:29" x14ac:dyDescent="0.3">
      <c r="A48" s="2">
        <v>8000001148</v>
      </c>
      <c r="B48" s="2" t="s">
        <v>121</v>
      </c>
      <c r="C48" s="2" t="s">
        <v>231</v>
      </c>
      <c r="D48" s="2">
        <v>9000073385</v>
      </c>
      <c r="E48" s="2" t="s">
        <v>280</v>
      </c>
      <c r="F48" s="2">
        <v>71946</v>
      </c>
      <c r="G48" s="2" t="s">
        <v>99</v>
      </c>
      <c r="H48" s="2" t="s">
        <v>4</v>
      </c>
      <c r="I48" t="str">
        <f t="shared" si="6"/>
        <v>Not AC/DC</v>
      </c>
      <c r="J48" s="2" t="s">
        <v>4</v>
      </c>
      <c r="K48" s="2">
        <f t="shared" si="1"/>
        <v>5</v>
      </c>
      <c r="L48" s="2" t="s">
        <v>231</v>
      </c>
      <c r="M48" s="2">
        <v>71946</v>
      </c>
      <c r="N48">
        <f t="shared" si="2"/>
        <v>26</v>
      </c>
      <c r="O48" s="2">
        <v>9000073385</v>
      </c>
      <c r="P48" s="2" t="s">
        <v>121</v>
      </c>
      <c r="Q48">
        <f t="shared" si="3"/>
        <v>1</v>
      </c>
      <c r="R48" s="2" t="s">
        <v>121</v>
      </c>
      <c r="S48" s="2" t="s">
        <v>4</v>
      </c>
      <c r="T48" s="2">
        <f t="shared" si="4"/>
        <v>1</v>
      </c>
      <c r="U48" s="2" t="s">
        <v>4</v>
      </c>
      <c r="V48" s="2" t="s">
        <v>99</v>
      </c>
      <c r="W48" s="2" t="str" cm="1">
        <f t="array" ref="W48">SUMPRODUCT(--(ISNUMBER(SEARCH("RELAY", B:B)))) / COUNTA(B:B) * 100&amp; "%"</f>
        <v>5%</v>
      </c>
      <c r="X48" s="2">
        <v>8000001148</v>
      </c>
      <c r="Y48" s="2" t="s">
        <v>99</v>
      </c>
      <c r="Z48" s="2">
        <f t="shared" si="5"/>
        <v>26</v>
      </c>
      <c r="AA48" s="2" t="s">
        <v>4</v>
      </c>
      <c r="AB48" s="2"/>
    </row>
    <row r="49" spans="1:28" x14ac:dyDescent="0.3">
      <c r="A49" s="2">
        <v>8000001150</v>
      </c>
      <c r="B49" s="2" t="s">
        <v>122</v>
      </c>
      <c r="C49" s="2" t="s">
        <v>231</v>
      </c>
      <c r="D49" s="2">
        <v>9000073411</v>
      </c>
      <c r="E49" s="2" t="s">
        <v>281</v>
      </c>
      <c r="F49" s="2" t="s">
        <v>123</v>
      </c>
      <c r="G49" s="2" t="s">
        <v>124</v>
      </c>
      <c r="H49" s="2" t="s">
        <v>4</v>
      </c>
      <c r="I49" t="str">
        <f t="shared" si="6"/>
        <v>Not AC/DC</v>
      </c>
      <c r="J49" s="2" t="s">
        <v>4</v>
      </c>
      <c r="K49" s="2">
        <f t="shared" si="1"/>
        <v>1</v>
      </c>
      <c r="L49" s="2" t="s">
        <v>231</v>
      </c>
      <c r="M49" s="2" t="s">
        <v>123</v>
      </c>
      <c r="N49">
        <f t="shared" si="2"/>
        <v>26</v>
      </c>
      <c r="O49" s="2">
        <v>9000073411</v>
      </c>
      <c r="P49" s="2" t="s">
        <v>122</v>
      </c>
      <c r="Q49">
        <f t="shared" si="3"/>
        <v>1</v>
      </c>
      <c r="R49" s="2" t="s">
        <v>122</v>
      </c>
      <c r="S49" s="2" t="s">
        <v>4</v>
      </c>
      <c r="T49" s="2">
        <f t="shared" si="4"/>
        <v>1</v>
      </c>
      <c r="U49" s="2" t="s">
        <v>4</v>
      </c>
      <c r="V49" s="2" t="s">
        <v>124</v>
      </c>
      <c r="W49" s="2" t="str" cm="1">
        <f t="array" ref="W49">SUMPRODUCT(--(ISNUMBER(SEARCH("RELAY", B:B)))) / COUNTA(B:B) * 100&amp; "%"</f>
        <v>5%</v>
      </c>
      <c r="X49" s="2">
        <v>8000001150</v>
      </c>
      <c r="Y49" s="2" t="s">
        <v>124</v>
      </c>
      <c r="Z49" s="2">
        <f t="shared" si="5"/>
        <v>26</v>
      </c>
      <c r="AA49" s="2" t="s">
        <v>4</v>
      </c>
      <c r="AB49" s="2"/>
    </row>
    <row r="50" spans="1:28" x14ac:dyDescent="0.3">
      <c r="A50" s="2">
        <v>8000001178</v>
      </c>
      <c r="B50" s="2" t="s">
        <v>125</v>
      </c>
      <c r="C50" s="2" t="s">
        <v>231</v>
      </c>
      <c r="D50" s="2">
        <v>9000073454</v>
      </c>
      <c r="E50" s="2" t="s">
        <v>282</v>
      </c>
      <c r="F50" s="2" t="s">
        <v>126</v>
      </c>
      <c r="G50" s="2" t="s">
        <v>127</v>
      </c>
      <c r="H50" s="2" t="s">
        <v>4</v>
      </c>
      <c r="I50" t="str">
        <f t="shared" si="6"/>
        <v>Not AC/DC</v>
      </c>
      <c r="J50" s="2" t="s">
        <v>4</v>
      </c>
      <c r="K50" s="2">
        <f t="shared" si="1"/>
        <v>1</v>
      </c>
      <c r="L50" s="2" t="s">
        <v>231</v>
      </c>
      <c r="M50" s="2" t="s">
        <v>126</v>
      </c>
      <c r="N50">
        <f t="shared" si="2"/>
        <v>26</v>
      </c>
      <c r="O50" s="2">
        <v>9000073454</v>
      </c>
      <c r="P50" s="2" t="s">
        <v>125</v>
      </c>
      <c r="Q50">
        <f t="shared" si="3"/>
        <v>1</v>
      </c>
      <c r="R50" s="2" t="s">
        <v>125</v>
      </c>
      <c r="S50" s="2" t="s">
        <v>4</v>
      </c>
      <c r="T50" s="2">
        <f t="shared" si="4"/>
        <v>1</v>
      </c>
      <c r="U50" s="2" t="s">
        <v>4</v>
      </c>
      <c r="V50" s="2" t="s">
        <v>127</v>
      </c>
      <c r="W50" s="2" t="str" cm="1">
        <f t="array" ref="W50">SUMPRODUCT(--(ISNUMBER(SEARCH("RELAY", B:B)))) / COUNTA(B:B) * 100&amp; "%"</f>
        <v>5%</v>
      </c>
      <c r="X50" s="2">
        <v>8000001178</v>
      </c>
      <c r="Y50" s="2" t="s">
        <v>127</v>
      </c>
      <c r="Z50" s="2">
        <f t="shared" si="5"/>
        <v>26</v>
      </c>
      <c r="AA50" s="2" t="s">
        <v>4</v>
      </c>
      <c r="AB50" s="2"/>
    </row>
    <row r="51" spans="1:28" x14ac:dyDescent="0.3">
      <c r="A51" s="2">
        <v>8000001285</v>
      </c>
      <c r="B51" s="2" t="s">
        <v>128</v>
      </c>
      <c r="C51" s="2" t="s">
        <v>231</v>
      </c>
      <c r="D51" s="2">
        <v>9000073565</v>
      </c>
      <c r="E51" s="2" t="s">
        <v>283</v>
      </c>
      <c r="F51" s="2" t="s">
        <v>129</v>
      </c>
      <c r="G51" s="2"/>
      <c r="H51" s="2" t="s">
        <v>58</v>
      </c>
      <c r="I51" t="str">
        <f t="shared" si="6"/>
        <v>DC</v>
      </c>
      <c r="J51" s="2" t="s">
        <v>58</v>
      </c>
      <c r="K51" s="2">
        <f t="shared" si="1"/>
        <v>0</v>
      </c>
      <c r="L51" s="2" t="s">
        <v>231</v>
      </c>
      <c r="M51" s="2" t="s">
        <v>129</v>
      </c>
      <c r="N51">
        <f t="shared" si="2"/>
        <v>3</v>
      </c>
      <c r="O51" s="2">
        <v>9000073565</v>
      </c>
      <c r="P51" s="2" t="s">
        <v>128</v>
      </c>
      <c r="Q51">
        <f t="shared" si="3"/>
        <v>1</v>
      </c>
      <c r="R51" s="2" t="s">
        <v>128</v>
      </c>
      <c r="S51" s="2" t="s">
        <v>58</v>
      </c>
      <c r="T51" s="2">
        <f t="shared" si="4"/>
        <v>1</v>
      </c>
      <c r="U51" s="2" t="s">
        <v>58</v>
      </c>
      <c r="V51" s="2"/>
      <c r="W51" s="2" t="str" cm="1">
        <f t="array" ref="W51">SUMPRODUCT(--(ISNUMBER(SEARCH("RELAY", B:B)))) / COUNTA(B:B) * 100&amp; "%"</f>
        <v>5%</v>
      </c>
      <c r="X51" s="2">
        <v>8000001285</v>
      </c>
      <c r="Y51" s="2"/>
      <c r="Z51" s="2">
        <f t="shared" si="5"/>
        <v>3</v>
      </c>
      <c r="AA51" s="2" t="s">
        <v>58</v>
      </c>
      <c r="AB51" s="2"/>
    </row>
    <row r="52" spans="1:28" x14ac:dyDescent="0.3">
      <c r="A52" s="2">
        <v>8000001293</v>
      </c>
      <c r="B52" s="2" t="s">
        <v>130</v>
      </c>
      <c r="C52" s="2" t="s">
        <v>231</v>
      </c>
      <c r="D52" s="2">
        <v>9000073579</v>
      </c>
      <c r="E52" s="2" t="s">
        <v>284</v>
      </c>
      <c r="F52" s="2" t="s">
        <v>131</v>
      </c>
      <c r="G52" s="2"/>
      <c r="H52" s="2" t="s">
        <v>53</v>
      </c>
      <c r="I52" t="str">
        <f t="shared" si="6"/>
        <v>Not AC/DC</v>
      </c>
      <c r="J52" s="2" t="s">
        <v>53</v>
      </c>
      <c r="K52" s="2">
        <f t="shared" si="1"/>
        <v>0</v>
      </c>
      <c r="L52" s="2" t="s">
        <v>231</v>
      </c>
      <c r="M52" s="2" t="s">
        <v>131</v>
      </c>
      <c r="N52">
        <f t="shared" si="2"/>
        <v>8</v>
      </c>
      <c r="O52" s="2">
        <v>9000073579</v>
      </c>
      <c r="P52" s="2" t="s">
        <v>130</v>
      </c>
      <c r="Q52">
        <f t="shared" si="3"/>
        <v>1</v>
      </c>
      <c r="R52" s="2" t="s">
        <v>130</v>
      </c>
      <c r="S52" s="2" t="s">
        <v>53</v>
      </c>
      <c r="T52" s="2">
        <f t="shared" si="4"/>
        <v>1</v>
      </c>
      <c r="U52" s="2" t="s">
        <v>53</v>
      </c>
      <c r="V52" s="2"/>
      <c r="W52" s="2" t="str" cm="1">
        <f t="array" ref="W52">SUMPRODUCT(--(ISNUMBER(SEARCH("RELAY", B:B)))) / COUNTA(B:B) * 100&amp; "%"</f>
        <v>5%</v>
      </c>
      <c r="X52" s="2">
        <v>8000001293</v>
      </c>
      <c r="Y52" s="2"/>
      <c r="Z52" s="2">
        <f t="shared" si="5"/>
        <v>8</v>
      </c>
      <c r="AA52" s="2" t="s">
        <v>53</v>
      </c>
      <c r="AB52" s="2"/>
    </row>
    <row r="53" spans="1:28" x14ac:dyDescent="0.3">
      <c r="A53" s="2">
        <v>8000001309</v>
      </c>
      <c r="B53" s="2" t="s">
        <v>132</v>
      </c>
      <c r="C53" s="2" t="s">
        <v>231</v>
      </c>
      <c r="D53" s="2">
        <v>9000073611</v>
      </c>
      <c r="E53" s="2" t="s">
        <v>285</v>
      </c>
      <c r="F53" s="2" t="s">
        <v>133</v>
      </c>
      <c r="G53" s="2" t="s">
        <v>77</v>
      </c>
      <c r="H53" s="2" t="s">
        <v>61</v>
      </c>
      <c r="I53" t="str">
        <f t="shared" si="6"/>
        <v>Not AC/DC</v>
      </c>
      <c r="J53" s="2" t="s">
        <v>61</v>
      </c>
      <c r="K53" s="2">
        <f t="shared" si="1"/>
        <v>2</v>
      </c>
      <c r="L53" s="2" t="s">
        <v>231</v>
      </c>
      <c r="M53" s="2" t="s">
        <v>133</v>
      </c>
      <c r="N53">
        <f t="shared" si="2"/>
        <v>5</v>
      </c>
      <c r="O53" s="2">
        <v>9000073611</v>
      </c>
      <c r="P53" s="2" t="s">
        <v>132</v>
      </c>
      <c r="Q53">
        <f t="shared" si="3"/>
        <v>1</v>
      </c>
      <c r="R53" s="2" t="s">
        <v>132</v>
      </c>
      <c r="S53" s="2" t="s">
        <v>61</v>
      </c>
      <c r="T53" s="2">
        <f t="shared" si="4"/>
        <v>1</v>
      </c>
      <c r="U53" s="2" t="s">
        <v>61</v>
      </c>
      <c r="V53" s="2" t="s">
        <v>77</v>
      </c>
      <c r="W53" s="2" t="str" cm="1">
        <f t="array" ref="W53">SUMPRODUCT(--(ISNUMBER(SEARCH("RELAY", B:B)))) / COUNTA(B:B) * 100&amp; "%"</f>
        <v>5%</v>
      </c>
      <c r="X53" s="2">
        <v>8000001309</v>
      </c>
      <c r="Y53" s="2" t="s">
        <v>77</v>
      </c>
      <c r="Z53" s="2">
        <f t="shared" si="5"/>
        <v>5</v>
      </c>
      <c r="AA53" s="2" t="s">
        <v>61</v>
      </c>
      <c r="AB53" s="2"/>
    </row>
    <row r="54" spans="1:28" x14ac:dyDescent="0.3">
      <c r="A54" s="2">
        <v>8000001343</v>
      </c>
      <c r="B54" s="2" t="s">
        <v>134</v>
      </c>
      <c r="C54" s="2" t="s">
        <v>231</v>
      </c>
      <c r="D54" s="2">
        <v>9000073615</v>
      </c>
      <c r="E54" s="2" t="s">
        <v>286</v>
      </c>
      <c r="F54" s="2" t="s">
        <v>135</v>
      </c>
      <c r="G54" s="2" t="s">
        <v>136</v>
      </c>
      <c r="H54" s="2" t="s">
        <v>61</v>
      </c>
      <c r="I54" t="str">
        <f t="shared" si="6"/>
        <v>Not AC/DC</v>
      </c>
      <c r="J54" s="2" t="s">
        <v>61</v>
      </c>
      <c r="K54" s="2">
        <f t="shared" si="1"/>
        <v>1</v>
      </c>
      <c r="L54" s="2" t="s">
        <v>231</v>
      </c>
      <c r="M54" s="2" t="s">
        <v>135</v>
      </c>
      <c r="N54">
        <f t="shared" si="2"/>
        <v>5</v>
      </c>
      <c r="O54" s="2">
        <v>9000073615</v>
      </c>
      <c r="P54" s="2" t="s">
        <v>134</v>
      </c>
      <c r="Q54">
        <f t="shared" si="3"/>
        <v>1</v>
      </c>
      <c r="R54" s="2" t="s">
        <v>134</v>
      </c>
      <c r="S54" s="2" t="s">
        <v>61</v>
      </c>
      <c r="T54" s="2">
        <f t="shared" si="4"/>
        <v>1</v>
      </c>
      <c r="U54" s="2" t="s">
        <v>61</v>
      </c>
      <c r="V54" s="2" t="s">
        <v>136</v>
      </c>
      <c r="W54" s="2" t="str" cm="1">
        <f t="array" ref="W54">SUMPRODUCT(--(ISNUMBER(SEARCH("RELAY", B:B)))) / COUNTA(B:B) * 100&amp; "%"</f>
        <v>5%</v>
      </c>
      <c r="X54" s="2">
        <v>8000001343</v>
      </c>
      <c r="Y54" s="2" t="s">
        <v>136</v>
      </c>
      <c r="Z54" s="2">
        <f t="shared" si="5"/>
        <v>5</v>
      </c>
      <c r="AA54" s="2" t="s">
        <v>61</v>
      </c>
      <c r="AB54" s="2"/>
    </row>
    <row r="55" spans="1:28" x14ac:dyDescent="0.3">
      <c r="A55" s="2">
        <v>8000001364</v>
      </c>
      <c r="B55" s="2" t="s">
        <v>137</v>
      </c>
      <c r="C55" s="2" t="s">
        <v>231</v>
      </c>
      <c r="D55" s="2">
        <v>9000073641</v>
      </c>
      <c r="E55" s="2" t="s">
        <v>287</v>
      </c>
      <c r="F55" s="2" t="s">
        <v>138</v>
      </c>
      <c r="G55" s="2" t="s">
        <v>33</v>
      </c>
      <c r="H55" s="2" t="s">
        <v>58</v>
      </c>
      <c r="I55" t="str">
        <f t="shared" si="6"/>
        <v>AC</v>
      </c>
      <c r="J55" s="2" t="s">
        <v>58</v>
      </c>
      <c r="K55" s="2">
        <f t="shared" si="1"/>
        <v>4</v>
      </c>
      <c r="L55" s="2" t="s">
        <v>231</v>
      </c>
      <c r="M55" s="2" t="s">
        <v>138</v>
      </c>
      <c r="N55">
        <f t="shared" si="2"/>
        <v>3</v>
      </c>
      <c r="O55" s="2">
        <v>9000073641</v>
      </c>
      <c r="P55" s="2" t="s">
        <v>137</v>
      </c>
      <c r="Q55">
        <f t="shared" si="3"/>
        <v>1</v>
      </c>
      <c r="R55" s="2" t="s">
        <v>137</v>
      </c>
      <c r="S55" s="2" t="s">
        <v>58</v>
      </c>
      <c r="T55" s="2">
        <f t="shared" si="4"/>
        <v>1</v>
      </c>
      <c r="U55" s="2" t="s">
        <v>58</v>
      </c>
      <c r="V55" s="2" t="s">
        <v>33</v>
      </c>
      <c r="W55" s="2" t="str" cm="1">
        <f t="array" ref="W55">SUMPRODUCT(--(ISNUMBER(SEARCH("RELAY", B:B)))) / COUNTA(B:B) * 100&amp; "%"</f>
        <v>5%</v>
      </c>
      <c r="X55" s="2">
        <v>8000001364</v>
      </c>
      <c r="Y55" s="2" t="s">
        <v>33</v>
      </c>
      <c r="Z55" s="2">
        <f t="shared" si="5"/>
        <v>3</v>
      </c>
      <c r="AA55" s="2" t="s">
        <v>58</v>
      </c>
      <c r="AB55" s="2"/>
    </row>
    <row r="56" spans="1:28" x14ac:dyDescent="0.3">
      <c r="A56" s="2">
        <v>8000001380</v>
      </c>
      <c r="B56" s="2" t="s">
        <v>139</v>
      </c>
      <c r="C56" s="2" t="s">
        <v>231</v>
      </c>
      <c r="D56" s="2">
        <v>9000073687</v>
      </c>
      <c r="E56" s="2" t="s">
        <v>288</v>
      </c>
      <c r="F56" s="2" t="s">
        <v>140</v>
      </c>
      <c r="G56" s="2" t="s">
        <v>141</v>
      </c>
      <c r="H56" s="2" t="s">
        <v>4</v>
      </c>
      <c r="I56" t="str">
        <f t="shared" si="6"/>
        <v>Not AC/DC</v>
      </c>
      <c r="J56" s="2" t="s">
        <v>4</v>
      </c>
      <c r="K56" s="2">
        <f t="shared" si="1"/>
        <v>1</v>
      </c>
      <c r="L56" s="2" t="s">
        <v>231</v>
      </c>
      <c r="M56" s="2" t="s">
        <v>140</v>
      </c>
      <c r="N56">
        <f t="shared" si="2"/>
        <v>26</v>
      </c>
      <c r="O56" s="2">
        <v>9000073687</v>
      </c>
      <c r="P56" s="2" t="s">
        <v>139</v>
      </c>
      <c r="Q56">
        <f t="shared" si="3"/>
        <v>1</v>
      </c>
      <c r="R56" s="2" t="s">
        <v>139</v>
      </c>
      <c r="S56" s="2" t="s">
        <v>4</v>
      </c>
      <c r="T56" s="2">
        <f t="shared" si="4"/>
        <v>1</v>
      </c>
      <c r="U56" s="2" t="s">
        <v>4</v>
      </c>
      <c r="V56" s="2" t="s">
        <v>141</v>
      </c>
      <c r="W56" s="2" t="str" cm="1">
        <f t="array" ref="W56">SUMPRODUCT(--(ISNUMBER(SEARCH("RELAY", B:B)))) / COUNTA(B:B) * 100&amp; "%"</f>
        <v>5%</v>
      </c>
      <c r="X56" s="2">
        <v>8000001380</v>
      </c>
      <c r="Y56" s="2" t="s">
        <v>141</v>
      </c>
      <c r="Z56" s="2">
        <f t="shared" si="5"/>
        <v>26</v>
      </c>
      <c r="AA56" s="2" t="s">
        <v>4</v>
      </c>
      <c r="AB56" s="2"/>
    </row>
    <row r="57" spans="1:28" x14ac:dyDescent="0.3">
      <c r="A57" s="2">
        <v>8000001386</v>
      </c>
      <c r="B57" s="2" t="s">
        <v>142</v>
      </c>
      <c r="C57" s="2" t="s">
        <v>231</v>
      </c>
      <c r="D57" s="2">
        <v>9000073753</v>
      </c>
      <c r="E57" s="2" t="s">
        <v>289</v>
      </c>
      <c r="F57" s="2" t="s">
        <v>143</v>
      </c>
      <c r="G57" s="2"/>
      <c r="H57" s="2" t="s">
        <v>53</v>
      </c>
      <c r="I57" t="str">
        <f t="shared" si="6"/>
        <v>Not AC/DC</v>
      </c>
      <c r="J57" s="2" t="s">
        <v>53</v>
      </c>
      <c r="K57" s="2">
        <f t="shared" si="1"/>
        <v>0</v>
      </c>
      <c r="L57" s="2" t="s">
        <v>231</v>
      </c>
      <c r="M57" s="2" t="s">
        <v>143</v>
      </c>
      <c r="N57">
        <f t="shared" si="2"/>
        <v>8</v>
      </c>
      <c r="O57" s="2">
        <v>9000073753</v>
      </c>
      <c r="P57" s="2" t="s">
        <v>142</v>
      </c>
      <c r="Q57">
        <f t="shared" si="3"/>
        <v>1</v>
      </c>
      <c r="R57" s="2" t="s">
        <v>142</v>
      </c>
      <c r="S57" s="2" t="s">
        <v>53</v>
      </c>
      <c r="T57" s="2">
        <f t="shared" si="4"/>
        <v>1</v>
      </c>
      <c r="U57" s="2" t="s">
        <v>53</v>
      </c>
      <c r="V57" s="2"/>
      <c r="W57" s="2" t="str" cm="1">
        <f t="array" ref="W57">SUMPRODUCT(--(ISNUMBER(SEARCH("RELAY", B:B)))) / COUNTA(B:B) * 100&amp; "%"</f>
        <v>5%</v>
      </c>
      <c r="X57" s="2">
        <v>8000001386</v>
      </c>
      <c r="Y57" s="2"/>
      <c r="Z57" s="2">
        <f t="shared" si="5"/>
        <v>8</v>
      </c>
      <c r="AA57" s="2" t="s">
        <v>53</v>
      </c>
      <c r="AB57" s="2"/>
    </row>
    <row r="58" spans="1:28" x14ac:dyDescent="0.3">
      <c r="A58" s="2">
        <v>8000001510</v>
      </c>
      <c r="B58" s="2" t="s">
        <v>144</v>
      </c>
      <c r="C58" s="2" t="s">
        <v>231</v>
      </c>
      <c r="D58" s="2">
        <v>9000073891</v>
      </c>
      <c r="E58" s="2" t="s">
        <v>290</v>
      </c>
      <c r="F58" s="2" t="s">
        <v>145</v>
      </c>
      <c r="G58" s="2" t="s">
        <v>146</v>
      </c>
      <c r="H58" s="2" t="s">
        <v>47</v>
      </c>
      <c r="I58" t="str">
        <f t="shared" si="6"/>
        <v>Not AC/DC</v>
      </c>
      <c r="J58" s="2" t="s">
        <v>47</v>
      </c>
      <c r="K58" s="2">
        <f t="shared" si="1"/>
        <v>1</v>
      </c>
      <c r="L58" s="2" t="s">
        <v>231</v>
      </c>
      <c r="M58" s="2" t="s">
        <v>145</v>
      </c>
      <c r="N58">
        <f t="shared" si="2"/>
        <v>5</v>
      </c>
      <c r="O58" s="2">
        <v>9000073891</v>
      </c>
      <c r="P58" s="2" t="s">
        <v>144</v>
      </c>
      <c r="Q58">
        <f t="shared" si="3"/>
        <v>1</v>
      </c>
      <c r="R58" s="2" t="s">
        <v>144</v>
      </c>
      <c r="S58" s="2" t="s">
        <v>47</v>
      </c>
      <c r="T58" s="2">
        <f t="shared" si="4"/>
        <v>1</v>
      </c>
      <c r="U58" s="2" t="s">
        <v>47</v>
      </c>
      <c r="V58" s="2" t="s">
        <v>146</v>
      </c>
      <c r="W58" s="2" t="str" cm="1">
        <f t="array" ref="W58">SUMPRODUCT(--(ISNUMBER(SEARCH("RELAY", B:B)))) / COUNTA(B:B) * 100&amp; "%"</f>
        <v>5%</v>
      </c>
      <c r="X58" s="2">
        <v>8000001510</v>
      </c>
      <c r="Y58" s="2" t="s">
        <v>146</v>
      </c>
      <c r="Z58" s="2">
        <f t="shared" si="5"/>
        <v>5</v>
      </c>
      <c r="AA58" s="2" t="s">
        <v>47</v>
      </c>
      <c r="AB58" s="2"/>
    </row>
    <row r="59" spans="1:28" x14ac:dyDescent="0.3">
      <c r="A59" s="2">
        <v>8000001511</v>
      </c>
      <c r="B59" s="2" t="s">
        <v>147</v>
      </c>
      <c r="C59" s="2" t="s">
        <v>231</v>
      </c>
      <c r="D59" s="2">
        <v>9000073894</v>
      </c>
      <c r="E59" s="2" t="s">
        <v>291</v>
      </c>
      <c r="F59" s="2" t="s">
        <v>148</v>
      </c>
      <c r="G59" s="2" t="s">
        <v>149</v>
      </c>
      <c r="H59" s="2" t="s">
        <v>150</v>
      </c>
      <c r="I59" t="str">
        <f t="shared" si="6"/>
        <v>Not AC/DC</v>
      </c>
      <c r="J59" s="2" t="s">
        <v>150</v>
      </c>
      <c r="K59" s="2">
        <f t="shared" si="1"/>
        <v>1</v>
      </c>
      <c r="L59" s="2" t="s">
        <v>231</v>
      </c>
      <c r="M59" s="2" t="s">
        <v>148</v>
      </c>
      <c r="N59">
        <f t="shared" si="2"/>
        <v>2</v>
      </c>
      <c r="O59" s="2">
        <v>9000073894</v>
      </c>
      <c r="P59" s="2" t="s">
        <v>147</v>
      </c>
      <c r="Q59">
        <f t="shared" si="3"/>
        <v>1</v>
      </c>
      <c r="R59" s="2" t="s">
        <v>147</v>
      </c>
      <c r="S59" s="2" t="s">
        <v>150</v>
      </c>
      <c r="T59" s="2">
        <f t="shared" si="4"/>
        <v>1</v>
      </c>
      <c r="U59" s="2" t="s">
        <v>150</v>
      </c>
      <c r="V59" s="2" t="s">
        <v>149</v>
      </c>
      <c r="W59" s="2" t="str" cm="1">
        <f t="array" ref="W59">SUMPRODUCT(--(ISNUMBER(SEARCH("RELAY", B:B)))) / COUNTA(B:B) * 100&amp; "%"</f>
        <v>5%</v>
      </c>
      <c r="X59" s="2">
        <v>8000001511</v>
      </c>
      <c r="Y59" s="2" t="s">
        <v>149</v>
      </c>
      <c r="Z59" s="2">
        <f t="shared" si="5"/>
        <v>2</v>
      </c>
      <c r="AA59" s="2" t="s">
        <v>150</v>
      </c>
      <c r="AB59" s="2"/>
    </row>
    <row r="60" spans="1:28" x14ac:dyDescent="0.3">
      <c r="A60" s="2">
        <v>8000001542</v>
      </c>
      <c r="B60" s="2" t="s">
        <v>151</v>
      </c>
      <c r="C60" s="2" t="s">
        <v>231</v>
      </c>
      <c r="D60" s="2">
        <v>9000073938</v>
      </c>
      <c r="E60" s="2" t="s">
        <v>292</v>
      </c>
      <c r="F60" s="2">
        <v>29860534</v>
      </c>
      <c r="G60" s="2"/>
      <c r="H60" s="2" t="s">
        <v>152</v>
      </c>
      <c r="I60" t="str">
        <f t="shared" si="6"/>
        <v>Not AC/DC</v>
      </c>
      <c r="J60" s="2" t="s">
        <v>152</v>
      </c>
      <c r="K60" s="2">
        <f t="shared" si="1"/>
        <v>0</v>
      </c>
      <c r="L60" s="2" t="s">
        <v>231</v>
      </c>
      <c r="M60" s="2">
        <v>29860534</v>
      </c>
      <c r="N60">
        <f t="shared" si="2"/>
        <v>3</v>
      </c>
      <c r="O60" s="2">
        <v>9000073938</v>
      </c>
      <c r="P60" s="2" t="s">
        <v>151</v>
      </c>
      <c r="Q60">
        <f t="shared" si="3"/>
        <v>1</v>
      </c>
      <c r="R60" s="2" t="s">
        <v>151</v>
      </c>
      <c r="S60" s="2" t="s">
        <v>152</v>
      </c>
      <c r="T60" s="2">
        <f t="shared" si="4"/>
        <v>1</v>
      </c>
      <c r="U60" s="2" t="s">
        <v>152</v>
      </c>
      <c r="V60" s="2"/>
      <c r="W60" s="2" t="str" cm="1">
        <f t="array" ref="W60">SUMPRODUCT(--(ISNUMBER(SEARCH("RELAY", B:B)))) / COUNTA(B:B) * 100&amp; "%"</f>
        <v>5%</v>
      </c>
      <c r="X60" s="2">
        <v>8000001542</v>
      </c>
      <c r="Y60" s="2"/>
      <c r="Z60" s="2">
        <f t="shared" si="5"/>
        <v>3</v>
      </c>
      <c r="AA60" s="2" t="s">
        <v>152</v>
      </c>
      <c r="AB60" s="2"/>
    </row>
    <row r="61" spans="1:28" x14ac:dyDescent="0.3">
      <c r="A61" s="2">
        <v>8000001548</v>
      </c>
      <c r="B61" s="2" t="s">
        <v>153</v>
      </c>
      <c r="C61" s="2" t="s">
        <v>231</v>
      </c>
      <c r="D61" s="2">
        <v>9000073940</v>
      </c>
      <c r="E61" s="2" t="s">
        <v>293</v>
      </c>
      <c r="F61" s="2">
        <v>2266963502</v>
      </c>
      <c r="G61" s="2"/>
      <c r="H61" s="2" t="s">
        <v>152</v>
      </c>
      <c r="I61" t="str">
        <f t="shared" si="6"/>
        <v>Not AC/DC</v>
      </c>
      <c r="J61" s="2" t="s">
        <v>152</v>
      </c>
      <c r="K61" s="2">
        <f t="shared" si="1"/>
        <v>0</v>
      </c>
      <c r="L61" s="2" t="s">
        <v>231</v>
      </c>
      <c r="M61" s="2">
        <v>2266963502</v>
      </c>
      <c r="N61">
        <f t="shared" si="2"/>
        <v>3</v>
      </c>
      <c r="O61" s="2">
        <v>9000073940</v>
      </c>
      <c r="P61" s="2" t="s">
        <v>153</v>
      </c>
      <c r="Q61">
        <f t="shared" si="3"/>
        <v>1</v>
      </c>
      <c r="R61" s="2" t="s">
        <v>153</v>
      </c>
      <c r="S61" s="2" t="s">
        <v>152</v>
      </c>
      <c r="T61" s="2">
        <f t="shared" si="4"/>
        <v>1</v>
      </c>
      <c r="U61" s="2" t="s">
        <v>152</v>
      </c>
      <c r="V61" s="2"/>
      <c r="W61" s="2" t="str" cm="1">
        <f t="array" ref="W61">SUMPRODUCT(--(ISNUMBER(SEARCH("RELAY", B:B)))) / COUNTA(B:B) * 100&amp; "%"</f>
        <v>5%</v>
      </c>
      <c r="X61" s="2">
        <v>8000001548</v>
      </c>
      <c r="Y61" s="2"/>
      <c r="Z61" s="2">
        <f t="shared" si="5"/>
        <v>3</v>
      </c>
      <c r="AA61" s="2" t="s">
        <v>152</v>
      </c>
      <c r="AB61" s="2"/>
    </row>
    <row r="62" spans="1:28" x14ac:dyDescent="0.3">
      <c r="A62" s="2">
        <v>8000001584</v>
      </c>
      <c r="B62" s="2" t="s">
        <v>154</v>
      </c>
      <c r="C62" s="2" t="s">
        <v>231</v>
      </c>
      <c r="D62" s="2">
        <v>9000074004</v>
      </c>
      <c r="E62" s="2" t="s">
        <v>294</v>
      </c>
      <c r="F62" s="2" t="s">
        <v>155</v>
      </c>
      <c r="G62" s="2" t="s">
        <v>156</v>
      </c>
      <c r="H62" s="2" t="s">
        <v>150</v>
      </c>
      <c r="I62" t="str">
        <f t="shared" si="6"/>
        <v>Not AC/DC</v>
      </c>
      <c r="J62" s="2" t="s">
        <v>150</v>
      </c>
      <c r="K62" s="2">
        <f t="shared" si="1"/>
        <v>1</v>
      </c>
      <c r="L62" s="2" t="s">
        <v>231</v>
      </c>
      <c r="M62" s="2" t="s">
        <v>155</v>
      </c>
      <c r="N62">
        <f t="shared" si="2"/>
        <v>2</v>
      </c>
      <c r="O62" s="2">
        <v>9000074004</v>
      </c>
      <c r="P62" s="2" t="s">
        <v>154</v>
      </c>
      <c r="Q62">
        <f t="shared" si="3"/>
        <v>1</v>
      </c>
      <c r="R62" s="2" t="s">
        <v>154</v>
      </c>
      <c r="S62" s="2" t="s">
        <v>150</v>
      </c>
      <c r="T62" s="2">
        <f t="shared" si="4"/>
        <v>1</v>
      </c>
      <c r="U62" s="2" t="s">
        <v>150</v>
      </c>
      <c r="V62" s="2" t="s">
        <v>156</v>
      </c>
      <c r="W62" s="2" t="str" cm="1">
        <f t="array" ref="W62">SUMPRODUCT(--(ISNUMBER(SEARCH("RELAY", B:B)))) / COUNTA(B:B) * 100&amp; "%"</f>
        <v>5%</v>
      </c>
      <c r="X62" s="2">
        <v>8000001584</v>
      </c>
      <c r="Y62" s="2" t="s">
        <v>156</v>
      </c>
      <c r="Z62" s="2">
        <f t="shared" si="5"/>
        <v>2</v>
      </c>
      <c r="AA62" s="2" t="s">
        <v>150</v>
      </c>
      <c r="AB62" s="2"/>
    </row>
    <row r="63" spans="1:28" x14ac:dyDescent="0.3">
      <c r="A63" s="2">
        <v>8000001590</v>
      </c>
      <c r="B63" s="2" t="s">
        <v>157</v>
      </c>
      <c r="C63" s="2" t="s">
        <v>231</v>
      </c>
      <c r="D63" s="2">
        <v>9000074031</v>
      </c>
      <c r="E63" s="2" t="s">
        <v>295</v>
      </c>
      <c r="F63" s="2" t="s">
        <v>158</v>
      </c>
      <c r="G63" s="2" t="s">
        <v>159</v>
      </c>
      <c r="H63" s="2" t="s">
        <v>47</v>
      </c>
      <c r="I63" t="str">
        <f t="shared" si="6"/>
        <v>Not AC/DC</v>
      </c>
      <c r="J63" s="2" t="s">
        <v>47</v>
      </c>
      <c r="K63" s="2">
        <f t="shared" si="1"/>
        <v>1</v>
      </c>
      <c r="L63" s="2" t="s">
        <v>231</v>
      </c>
      <c r="M63" s="2" t="s">
        <v>158</v>
      </c>
      <c r="N63">
        <f t="shared" si="2"/>
        <v>5</v>
      </c>
      <c r="O63" s="2">
        <v>9000074031</v>
      </c>
      <c r="P63" s="2" t="s">
        <v>157</v>
      </c>
      <c r="Q63">
        <f t="shared" si="3"/>
        <v>1</v>
      </c>
      <c r="R63" s="2" t="s">
        <v>157</v>
      </c>
      <c r="S63" s="2" t="s">
        <v>47</v>
      </c>
      <c r="T63" s="2">
        <f t="shared" si="4"/>
        <v>1</v>
      </c>
      <c r="U63" s="2" t="s">
        <v>47</v>
      </c>
      <c r="V63" s="2" t="s">
        <v>159</v>
      </c>
      <c r="W63" s="2" t="str" cm="1">
        <f t="array" ref="W63">SUMPRODUCT(--(ISNUMBER(SEARCH("RELAY", B:B)))) / COUNTA(B:B) * 100&amp; "%"</f>
        <v>5%</v>
      </c>
      <c r="X63" s="2">
        <v>8000001590</v>
      </c>
      <c r="Y63" s="2" t="s">
        <v>159</v>
      </c>
      <c r="Z63" s="2">
        <f t="shared" si="5"/>
        <v>5</v>
      </c>
      <c r="AA63" s="2" t="s">
        <v>47</v>
      </c>
      <c r="AB63" s="2"/>
    </row>
    <row r="64" spans="1:28" x14ac:dyDescent="0.3">
      <c r="A64" s="2">
        <v>8000001630</v>
      </c>
      <c r="B64" s="2" t="s">
        <v>160</v>
      </c>
      <c r="C64" s="2" t="s">
        <v>231</v>
      </c>
      <c r="D64" s="2">
        <v>9000074159</v>
      </c>
      <c r="E64" s="2" t="s">
        <v>296</v>
      </c>
      <c r="F64" s="2" t="s">
        <v>161</v>
      </c>
      <c r="G64" s="2"/>
      <c r="H64" s="2" t="s">
        <v>4</v>
      </c>
      <c r="I64" t="str">
        <f t="shared" si="6"/>
        <v>Not AC/DC</v>
      </c>
      <c r="J64" s="2" t="s">
        <v>4</v>
      </c>
      <c r="K64" s="2">
        <f t="shared" si="1"/>
        <v>0</v>
      </c>
      <c r="L64" s="2" t="s">
        <v>231</v>
      </c>
      <c r="M64" s="2" t="s">
        <v>161</v>
      </c>
      <c r="N64">
        <f t="shared" si="2"/>
        <v>26</v>
      </c>
      <c r="O64" s="2">
        <v>9000074159</v>
      </c>
      <c r="P64" s="2" t="s">
        <v>160</v>
      </c>
      <c r="Q64">
        <f t="shared" si="3"/>
        <v>1</v>
      </c>
      <c r="R64" s="2" t="s">
        <v>160</v>
      </c>
      <c r="S64" s="2" t="s">
        <v>4</v>
      </c>
      <c r="T64" s="2">
        <f t="shared" si="4"/>
        <v>1</v>
      </c>
      <c r="U64" s="2" t="s">
        <v>4</v>
      </c>
      <c r="V64" s="2"/>
      <c r="W64" s="2" t="str" cm="1">
        <f t="array" ref="W64">SUMPRODUCT(--(ISNUMBER(SEARCH("RELAY", B:B)))) / COUNTA(B:B) * 100&amp; "%"</f>
        <v>5%</v>
      </c>
      <c r="X64" s="2">
        <v>8000001630</v>
      </c>
      <c r="Y64" s="2"/>
      <c r="Z64" s="2">
        <f t="shared" si="5"/>
        <v>26</v>
      </c>
      <c r="AA64" s="2" t="s">
        <v>4</v>
      </c>
      <c r="AB64" s="2"/>
    </row>
    <row r="65" spans="1:28" x14ac:dyDescent="0.3">
      <c r="A65" s="2">
        <v>8000001669</v>
      </c>
      <c r="B65" s="2" t="s">
        <v>162</v>
      </c>
      <c r="C65" s="2" t="s">
        <v>231</v>
      </c>
      <c r="D65" s="2">
        <v>9000074165</v>
      </c>
      <c r="E65" s="2" t="s">
        <v>297</v>
      </c>
      <c r="F65" s="2" t="s">
        <v>163</v>
      </c>
      <c r="G65" s="2"/>
      <c r="H65" s="2" t="s">
        <v>164</v>
      </c>
      <c r="I65" t="str">
        <f t="shared" si="6"/>
        <v>AC</v>
      </c>
      <c r="J65" s="2" t="s">
        <v>164</v>
      </c>
      <c r="K65" s="2">
        <f t="shared" si="1"/>
        <v>0</v>
      </c>
      <c r="L65" s="2" t="s">
        <v>231</v>
      </c>
      <c r="M65" s="2" t="s">
        <v>163</v>
      </c>
      <c r="N65">
        <f t="shared" si="2"/>
        <v>1</v>
      </c>
      <c r="O65" s="2">
        <v>9000074165</v>
      </c>
      <c r="P65" s="2" t="s">
        <v>162</v>
      </c>
      <c r="Q65">
        <f t="shared" si="3"/>
        <v>1</v>
      </c>
      <c r="R65" s="2" t="s">
        <v>162</v>
      </c>
      <c r="S65" s="2" t="s">
        <v>164</v>
      </c>
      <c r="T65" s="2">
        <f t="shared" si="4"/>
        <v>1</v>
      </c>
      <c r="U65" s="2" t="s">
        <v>164</v>
      </c>
      <c r="V65" s="2"/>
      <c r="W65" s="2" t="str" cm="1">
        <f t="array" ref="W65">SUMPRODUCT(--(ISNUMBER(SEARCH("RELAY", B:B)))) / COUNTA(B:B) * 100&amp; "%"</f>
        <v>5%</v>
      </c>
      <c r="X65" s="2">
        <v>8000001669</v>
      </c>
      <c r="Y65" s="2"/>
      <c r="Z65" s="2">
        <f t="shared" si="5"/>
        <v>1</v>
      </c>
      <c r="AA65" s="2" t="s">
        <v>164</v>
      </c>
      <c r="AB65" s="2"/>
    </row>
    <row r="66" spans="1:28" x14ac:dyDescent="0.3">
      <c r="A66" s="2">
        <v>8000001737</v>
      </c>
      <c r="B66" s="2" t="s">
        <v>165</v>
      </c>
      <c r="C66" s="2" t="s">
        <v>231</v>
      </c>
      <c r="D66" s="2">
        <v>9000074188</v>
      </c>
      <c r="E66" s="2" t="s">
        <v>298</v>
      </c>
      <c r="F66" s="2">
        <v>204010.1</v>
      </c>
      <c r="G66" s="2"/>
      <c r="H66" s="2" t="s">
        <v>166</v>
      </c>
      <c r="I66" t="str">
        <f t="shared" si="6"/>
        <v>DC</v>
      </c>
      <c r="J66" s="2" t="s">
        <v>166</v>
      </c>
      <c r="K66" s="2">
        <f t="shared" si="1"/>
        <v>0</v>
      </c>
      <c r="L66" s="2" t="s">
        <v>231</v>
      </c>
      <c r="M66" s="2">
        <v>204010.1</v>
      </c>
      <c r="N66">
        <f t="shared" si="2"/>
        <v>3</v>
      </c>
      <c r="O66" s="2">
        <v>9000074188</v>
      </c>
      <c r="P66" s="2" t="s">
        <v>165</v>
      </c>
      <c r="Q66">
        <f t="shared" si="3"/>
        <v>1</v>
      </c>
      <c r="R66" s="2" t="s">
        <v>165</v>
      </c>
      <c r="S66" s="2" t="s">
        <v>166</v>
      </c>
      <c r="T66" s="2">
        <f t="shared" si="4"/>
        <v>1</v>
      </c>
      <c r="U66" s="2" t="s">
        <v>166</v>
      </c>
      <c r="V66" s="2"/>
      <c r="W66" s="2" t="str" cm="1">
        <f t="array" ref="W66">SUMPRODUCT(--(ISNUMBER(SEARCH("RELAY", B:B)))) / COUNTA(B:B) * 100&amp; "%"</f>
        <v>5%</v>
      </c>
      <c r="X66" s="2">
        <v>8000001737</v>
      </c>
      <c r="Y66" s="2"/>
      <c r="Z66" s="2">
        <f t="shared" si="5"/>
        <v>3</v>
      </c>
      <c r="AA66" s="2" t="s">
        <v>166</v>
      </c>
      <c r="AB66" s="2"/>
    </row>
    <row r="67" spans="1:28" x14ac:dyDescent="0.3">
      <c r="A67" s="2">
        <v>8000001749</v>
      </c>
      <c r="B67" s="2" t="s">
        <v>167</v>
      </c>
      <c r="C67" s="2" t="s">
        <v>231</v>
      </c>
      <c r="D67" s="2">
        <v>9000074190</v>
      </c>
      <c r="E67" s="2" t="s">
        <v>299</v>
      </c>
      <c r="F67" s="2">
        <v>204010.3</v>
      </c>
      <c r="G67" s="2"/>
      <c r="H67" s="2" t="s">
        <v>166</v>
      </c>
      <c r="I67" t="str">
        <f t="shared" si="6"/>
        <v>DC</v>
      </c>
      <c r="J67" s="2" t="s">
        <v>166</v>
      </c>
      <c r="K67" s="2">
        <f t="shared" ref="K67:K100" si="7">COUNTIF(G:G,G67)</f>
        <v>0</v>
      </c>
      <c r="L67" s="2" t="s">
        <v>231</v>
      </c>
      <c r="M67" s="2">
        <v>204010.3</v>
      </c>
      <c r="N67">
        <f t="shared" ref="N67:N100" si="8">COUNTIF(H:H,H67)</f>
        <v>3</v>
      </c>
      <c r="O67" s="2">
        <v>9000074190</v>
      </c>
      <c r="P67" s="2" t="s">
        <v>167</v>
      </c>
      <c r="Q67">
        <f t="shared" ref="Q67:Q100" si="9">COUNTIF(E:E,E67)</f>
        <v>1</v>
      </c>
      <c r="R67" s="2" t="s">
        <v>167</v>
      </c>
      <c r="S67" s="2" t="s">
        <v>166</v>
      </c>
      <c r="T67" s="2">
        <f t="shared" ref="T67:T100" si="10">COUNTIF(B:B, B67)</f>
        <v>1</v>
      </c>
      <c r="U67" s="2" t="s">
        <v>166</v>
      </c>
      <c r="V67" s="2"/>
      <c r="W67" s="2" t="str" cm="1">
        <f t="array" ref="W67">SUMPRODUCT(--(ISNUMBER(SEARCH("RELAY", B:B)))) / COUNTA(B:B) * 100&amp; "%"</f>
        <v>5%</v>
      </c>
      <c r="X67" s="2">
        <v>8000001749</v>
      </c>
      <c r="Y67" s="2"/>
      <c r="Z67" s="2">
        <f t="shared" ref="Z67:Z100" si="11">COUNTIFS(C:C,C67,H:H,H67)</f>
        <v>3</v>
      </c>
      <c r="AA67" s="2" t="s">
        <v>166</v>
      </c>
      <c r="AB67" s="2"/>
    </row>
    <row r="68" spans="1:28" x14ac:dyDescent="0.3">
      <c r="A68" s="2">
        <v>8000001826</v>
      </c>
      <c r="B68" s="2" t="s">
        <v>168</v>
      </c>
      <c r="C68" s="2" t="s">
        <v>231</v>
      </c>
      <c r="D68" s="2">
        <v>9000074197</v>
      </c>
      <c r="E68" s="2" t="s">
        <v>300</v>
      </c>
      <c r="F68" s="2" t="s">
        <v>169</v>
      </c>
      <c r="G68" s="2" t="s">
        <v>170</v>
      </c>
      <c r="H68" s="2" t="s">
        <v>166</v>
      </c>
      <c r="I68" t="str">
        <f t="shared" si="6"/>
        <v>AC</v>
      </c>
      <c r="J68" s="2" t="s">
        <v>166</v>
      </c>
      <c r="K68" s="2">
        <f t="shared" si="7"/>
        <v>1</v>
      </c>
      <c r="L68" s="2" t="s">
        <v>231</v>
      </c>
      <c r="M68" s="2" t="s">
        <v>169</v>
      </c>
      <c r="N68">
        <f t="shared" si="8"/>
        <v>3</v>
      </c>
      <c r="O68" s="2">
        <v>9000074197</v>
      </c>
      <c r="P68" s="2" t="s">
        <v>168</v>
      </c>
      <c r="Q68">
        <f t="shared" si="9"/>
        <v>1</v>
      </c>
      <c r="R68" s="2" t="s">
        <v>168</v>
      </c>
      <c r="S68" s="2" t="s">
        <v>166</v>
      </c>
      <c r="T68" s="2">
        <f t="shared" si="10"/>
        <v>1</v>
      </c>
      <c r="U68" s="2" t="s">
        <v>166</v>
      </c>
      <c r="V68" s="2" t="s">
        <v>170</v>
      </c>
      <c r="W68" s="2" t="str" cm="1">
        <f t="array" ref="W68">SUMPRODUCT(--(ISNUMBER(SEARCH("RELAY", B:B)))) / COUNTA(B:B) * 100&amp; "%"</f>
        <v>5%</v>
      </c>
      <c r="X68" s="2">
        <v>8000001826</v>
      </c>
      <c r="Y68" s="2" t="s">
        <v>170</v>
      </c>
      <c r="Z68" s="2">
        <f t="shared" si="11"/>
        <v>3</v>
      </c>
      <c r="AA68" s="2" t="s">
        <v>166</v>
      </c>
      <c r="AB68" s="2"/>
    </row>
    <row r="69" spans="1:28" x14ac:dyDescent="0.3">
      <c r="A69" s="2">
        <v>8000001835</v>
      </c>
      <c r="B69" s="2" t="s">
        <v>171</v>
      </c>
      <c r="C69" s="2" t="s">
        <v>231</v>
      </c>
      <c r="D69" s="2">
        <v>9000074220</v>
      </c>
      <c r="E69" s="2" t="s">
        <v>301</v>
      </c>
      <c r="F69" s="2" t="s">
        <v>172</v>
      </c>
      <c r="G69" s="2" t="s">
        <v>173</v>
      </c>
      <c r="H69" s="2" t="s">
        <v>53</v>
      </c>
      <c r="I69" t="str">
        <f t="shared" si="6"/>
        <v>Not AC/DC</v>
      </c>
      <c r="J69" s="2" t="s">
        <v>53</v>
      </c>
      <c r="K69" s="2">
        <f t="shared" si="7"/>
        <v>1</v>
      </c>
      <c r="L69" s="2" t="s">
        <v>231</v>
      </c>
      <c r="M69" s="2" t="s">
        <v>172</v>
      </c>
      <c r="N69">
        <f t="shared" si="8"/>
        <v>8</v>
      </c>
      <c r="O69" s="2">
        <v>9000074220</v>
      </c>
      <c r="P69" s="2" t="s">
        <v>171</v>
      </c>
      <c r="Q69">
        <f t="shared" si="9"/>
        <v>1</v>
      </c>
      <c r="R69" s="2" t="s">
        <v>171</v>
      </c>
      <c r="S69" s="2" t="s">
        <v>53</v>
      </c>
      <c r="T69" s="2">
        <f t="shared" si="10"/>
        <v>1</v>
      </c>
      <c r="U69" s="2" t="s">
        <v>53</v>
      </c>
      <c r="V69" s="2" t="s">
        <v>173</v>
      </c>
      <c r="W69" s="2" t="str" cm="1">
        <f t="array" ref="W69">SUMPRODUCT(--(ISNUMBER(SEARCH("RELAY", B:B)))) / COUNTA(B:B) * 100&amp; "%"</f>
        <v>5%</v>
      </c>
      <c r="X69" s="2">
        <v>8000001835</v>
      </c>
      <c r="Y69" s="2" t="s">
        <v>173</v>
      </c>
      <c r="Z69" s="2">
        <f t="shared" si="11"/>
        <v>8</v>
      </c>
      <c r="AA69" s="2" t="s">
        <v>53</v>
      </c>
      <c r="AB69" s="2"/>
    </row>
    <row r="70" spans="1:28" x14ac:dyDescent="0.3">
      <c r="A70" s="2">
        <v>8000001871</v>
      </c>
      <c r="B70" s="2" t="s">
        <v>70</v>
      </c>
      <c r="C70" s="2" t="s">
        <v>231</v>
      </c>
      <c r="D70" s="2">
        <v>9000074302</v>
      </c>
      <c r="E70" s="2" t="s">
        <v>302</v>
      </c>
      <c r="F70" s="2">
        <v>6191500</v>
      </c>
      <c r="G70" s="2"/>
      <c r="H70" s="2" t="s">
        <v>72</v>
      </c>
      <c r="I70" t="str">
        <f t="shared" si="6"/>
        <v>Not AC/DC</v>
      </c>
      <c r="J70" s="2" t="s">
        <v>72</v>
      </c>
      <c r="K70" s="2">
        <f t="shared" si="7"/>
        <v>0</v>
      </c>
      <c r="L70" s="2" t="s">
        <v>231</v>
      </c>
      <c r="M70" s="2">
        <v>6191500</v>
      </c>
      <c r="N70">
        <f t="shared" si="8"/>
        <v>3</v>
      </c>
      <c r="O70" s="2">
        <v>9000074302</v>
      </c>
      <c r="P70" s="2" t="s">
        <v>70</v>
      </c>
      <c r="Q70">
        <f t="shared" si="9"/>
        <v>1</v>
      </c>
      <c r="R70" s="2" t="s">
        <v>70</v>
      </c>
      <c r="S70" s="2" t="s">
        <v>72</v>
      </c>
      <c r="T70" s="2">
        <f t="shared" si="10"/>
        <v>2</v>
      </c>
      <c r="U70" s="2" t="s">
        <v>72</v>
      </c>
      <c r="V70" s="2"/>
      <c r="W70" s="2" t="str" cm="1">
        <f t="array" ref="W70">SUMPRODUCT(--(ISNUMBER(SEARCH("RELAY", B:B)))) / COUNTA(B:B) * 100&amp; "%"</f>
        <v>5%</v>
      </c>
      <c r="X70" s="2">
        <v>8000001871</v>
      </c>
      <c r="Y70" s="2"/>
      <c r="Z70" s="2">
        <f t="shared" si="11"/>
        <v>3</v>
      </c>
      <c r="AA70" s="2" t="s">
        <v>72</v>
      </c>
      <c r="AB70" s="2"/>
    </row>
    <row r="71" spans="1:28" x14ac:dyDescent="0.3">
      <c r="A71" s="2">
        <v>8000001889</v>
      </c>
      <c r="B71" s="2" t="s">
        <v>174</v>
      </c>
      <c r="C71" s="2" t="s">
        <v>231</v>
      </c>
      <c r="D71" s="2">
        <v>9000073335</v>
      </c>
      <c r="E71" s="2" t="s">
        <v>303</v>
      </c>
      <c r="F71" s="2" t="s">
        <v>175</v>
      </c>
      <c r="G71" s="2" t="s">
        <v>176</v>
      </c>
      <c r="H71" s="2" t="s">
        <v>4</v>
      </c>
      <c r="I71" t="str">
        <f t="shared" si="6"/>
        <v>Not AC/DC</v>
      </c>
      <c r="J71" s="2" t="s">
        <v>4</v>
      </c>
      <c r="K71" s="2">
        <f t="shared" si="7"/>
        <v>1</v>
      </c>
      <c r="L71" s="2" t="s">
        <v>231</v>
      </c>
      <c r="M71" s="2" t="s">
        <v>175</v>
      </c>
      <c r="N71">
        <f t="shared" si="8"/>
        <v>26</v>
      </c>
      <c r="O71" s="2">
        <v>9000073335</v>
      </c>
      <c r="P71" s="2" t="s">
        <v>174</v>
      </c>
      <c r="Q71">
        <f t="shared" si="9"/>
        <v>1</v>
      </c>
      <c r="R71" s="2" t="s">
        <v>174</v>
      </c>
      <c r="S71" s="2" t="s">
        <v>4</v>
      </c>
      <c r="T71" s="2">
        <f t="shared" si="10"/>
        <v>1</v>
      </c>
      <c r="U71" s="2" t="s">
        <v>4</v>
      </c>
      <c r="V71" s="2" t="s">
        <v>176</v>
      </c>
      <c r="W71" s="2" t="str" cm="1">
        <f t="array" ref="W71">SUMPRODUCT(--(ISNUMBER(SEARCH("RELAY", B:B)))) / COUNTA(B:B) * 100&amp; "%"</f>
        <v>5%</v>
      </c>
      <c r="X71" s="2">
        <v>8000001889</v>
      </c>
      <c r="Y71" s="2" t="s">
        <v>176</v>
      </c>
      <c r="Z71" s="2">
        <f t="shared" si="11"/>
        <v>26</v>
      </c>
      <c r="AA71" s="2" t="s">
        <v>4</v>
      </c>
      <c r="AB71" s="2"/>
    </row>
    <row r="72" spans="1:28" x14ac:dyDescent="0.3">
      <c r="A72" s="2">
        <v>8000001923</v>
      </c>
      <c r="B72" s="2" t="s">
        <v>177</v>
      </c>
      <c r="C72" s="2" t="s">
        <v>231</v>
      </c>
      <c r="D72" s="2">
        <v>9000073518</v>
      </c>
      <c r="E72" s="2" t="s">
        <v>304</v>
      </c>
      <c r="F72" s="2" t="s">
        <v>178</v>
      </c>
      <c r="G72" s="2"/>
      <c r="H72" s="2" t="s">
        <v>47</v>
      </c>
      <c r="I72" t="str">
        <f t="shared" si="6"/>
        <v>Not AC/DC</v>
      </c>
      <c r="J72" s="2" t="s">
        <v>47</v>
      </c>
      <c r="K72" s="2">
        <f t="shared" si="7"/>
        <v>0</v>
      </c>
      <c r="L72" s="2" t="s">
        <v>231</v>
      </c>
      <c r="M72" s="2" t="s">
        <v>178</v>
      </c>
      <c r="N72">
        <f t="shared" si="8"/>
        <v>5</v>
      </c>
      <c r="O72" s="2">
        <v>9000073518</v>
      </c>
      <c r="P72" s="2" t="s">
        <v>177</v>
      </c>
      <c r="Q72">
        <f t="shared" si="9"/>
        <v>1</v>
      </c>
      <c r="R72" s="2" t="s">
        <v>177</v>
      </c>
      <c r="S72" s="2" t="s">
        <v>47</v>
      </c>
      <c r="T72" s="2">
        <f t="shared" si="10"/>
        <v>1</v>
      </c>
      <c r="U72" s="2" t="s">
        <v>47</v>
      </c>
      <c r="V72" s="2"/>
      <c r="W72" s="2" t="str" cm="1">
        <f t="array" ref="W72">SUMPRODUCT(--(ISNUMBER(SEARCH("RELAY", B:B)))) / COUNTA(B:B) * 100&amp; "%"</f>
        <v>5%</v>
      </c>
      <c r="X72" s="2">
        <v>8000001923</v>
      </c>
      <c r="Y72" s="2"/>
      <c r="Z72" s="2">
        <f t="shared" si="11"/>
        <v>5</v>
      </c>
      <c r="AA72" s="2" t="s">
        <v>47</v>
      </c>
      <c r="AB72" s="2"/>
    </row>
    <row r="73" spans="1:28" x14ac:dyDescent="0.3">
      <c r="A73" s="2">
        <v>8000001924</v>
      </c>
      <c r="B73" s="2" t="s">
        <v>179</v>
      </c>
      <c r="C73" s="2" t="s">
        <v>231</v>
      </c>
      <c r="D73" s="2">
        <v>9000073737</v>
      </c>
      <c r="E73" s="2" t="s">
        <v>305</v>
      </c>
      <c r="F73" s="2" t="s">
        <v>180</v>
      </c>
      <c r="G73" s="2" t="s">
        <v>181</v>
      </c>
      <c r="H73" s="2" t="s">
        <v>152</v>
      </c>
      <c r="I73" t="str">
        <f t="shared" si="6"/>
        <v>Not AC/DC</v>
      </c>
      <c r="J73" s="2" t="s">
        <v>152</v>
      </c>
      <c r="K73" s="2">
        <f t="shared" si="7"/>
        <v>1</v>
      </c>
      <c r="L73" s="2" t="s">
        <v>231</v>
      </c>
      <c r="M73" s="2" t="s">
        <v>180</v>
      </c>
      <c r="N73">
        <f t="shared" si="8"/>
        <v>3</v>
      </c>
      <c r="O73" s="2">
        <v>9000073737</v>
      </c>
      <c r="P73" s="2" t="s">
        <v>179</v>
      </c>
      <c r="Q73">
        <f t="shared" si="9"/>
        <v>1</v>
      </c>
      <c r="R73" s="2" t="s">
        <v>179</v>
      </c>
      <c r="S73" s="2" t="s">
        <v>152</v>
      </c>
      <c r="T73" s="2">
        <f t="shared" si="10"/>
        <v>1</v>
      </c>
      <c r="U73" s="2" t="s">
        <v>152</v>
      </c>
      <c r="V73" s="2" t="s">
        <v>181</v>
      </c>
      <c r="W73" s="2" t="str" cm="1">
        <f t="array" ref="W73">SUMPRODUCT(--(ISNUMBER(SEARCH("RELAY", B:B)))) / COUNTA(B:B) * 100&amp; "%"</f>
        <v>5%</v>
      </c>
      <c r="X73" s="2">
        <v>8000001924</v>
      </c>
      <c r="Y73" s="2" t="s">
        <v>181</v>
      </c>
      <c r="Z73" s="2">
        <f t="shared" si="11"/>
        <v>3</v>
      </c>
      <c r="AA73" s="2" t="s">
        <v>152</v>
      </c>
      <c r="AB73" s="2"/>
    </row>
    <row r="74" spans="1:28" x14ac:dyDescent="0.3">
      <c r="A74" s="2">
        <v>8000001928</v>
      </c>
      <c r="B74" s="2" t="s">
        <v>182</v>
      </c>
      <c r="C74" s="2" t="s">
        <v>231</v>
      </c>
      <c r="D74" s="2">
        <v>9000073802</v>
      </c>
      <c r="E74" s="2" t="s">
        <v>306</v>
      </c>
      <c r="F74" s="2">
        <v>55172</v>
      </c>
      <c r="G74" s="2"/>
      <c r="H74" s="2" t="s">
        <v>4</v>
      </c>
      <c r="I74" t="str">
        <f t="shared" si="6"/>
        <v>Not AC/DC</v>
      </c>
      <c r="J74" s="2" t="s">
        <v>4</v>
      </c>
      <c r="K74" s="2">
        <f t="shared" si="7"/>
        <v>0</v>
      </c>
      <c r="L74" s="2" t="s">
        <v>231</v>
      </c>
      <c r="M74" s="2">
        <v>55172</v>
      </c>
      <c r="N74">
        <f t="shared" si="8"/>
        <v>26</v>
      </c>
      <c r="O74" s="2">
        <v>9000073802</v>
      </c>
      <c r="P74" s="2" t="s">
        <v>182</v>
      </c>
      <c r="Q74">
        <f t="shared" si="9"/>
        <v>1</v>
      </c>
      <c r="R74" s="2" t="s">
        <v>182</v>
      </c>
      <c r="S74" s="2" t="s">
        <v>4</v>
      </c>
      <c r="T74" s="2">
        <f t="shared" si="10"/>
        <v>1</v>
      </c>
      <c r="U74" s="2" t="s">
        <v>4</v>
      </c>
      <c r="V74" s="2"/>
      <c r="W74" s="2" t="str" cm="1">
        <f t="array" ref="W74">SUMPRODUCT(--(ISNUMBER(SEARCH("RELAY", B:B)))) / COUNTA(B:B) * 100&amp; "%"</f>
        <v>5%</v>
      </c>
      <c r="X74" s="2">
        <v>8000001928</v>
      </c>
      <c r="Y74" s="2"/>
      <c r="Z74" s="2">
        <f t="shared" si="11"/>
        <v>26</v>
      </c>
      <c r="AA74" s="2" t="s">
        <v>4</v>
      </c>
      <c r="AB74" s="2"/>
    </row>
    <row r="75" spans="1:28" x14ac:dyDescent="0.3">
      <c r="A75" s="2">
        <v>8000002030</v>
      </c>
      <c r="B75" s="2" t="s">
        <v>183</v>
      </c>
      <c r="C75" s="2" t="s">
        <v>231</v>
      </c>
      <c r="D75" s="2">
        <v>9000045566</v>
      </c>
      <c r="E75" s="2" t="s">
        <v>307</v>
      </c>
      <c r="F75" s="2" t="s">
        <v>184</v>
      </c>
      <c r="G75" s="2" t="s">
        <v>185</v>
      </c>
      <c r="H75" s="2" t="s">
        <v>186</v>
      </c>
      <c r="I75" t="str">
        <f t="shared" si="6"/>
        <v>Not AC/DC</v>
      </c>
      <c r="J75" s="2" t="s">
        <v>186</v>
      </c>
      <c r="K75" s="2">
        <f t="shared" si="7"/>
        <v>1</v>
      </c>
      <c r="L75" s="2" t="s">
        <v>231</v>
      </c>
      <c r="M75" s="2" t="s">
        <v>184</v>
      </c>
      <c r="N75">
        <f t="shared" si="8"/>
        <v>1</v>
      </c>
      <c r="O75" s="2">
        <v>9000045566</v>
      </c>
      <c r="P75" s="2" t="s">
        <v>183</v>
      </c>
      <c r="Q75">
        <f t="shared" si="9"/>
        <v>1</v>
      </c>
      <c r="R75" s="2" t="s">
        <v>183</v>
      </c>
      <c r="S75" s="2" t="s">
        <v>186</v>
      </c>
      <c r="T75" s="2">
        <f t="shared" si="10"/>
        <v>1</v>
      </c>
      <c r="U75" s="2" t="s">
        <v>186</v>
      </c>
      <c r="V75" s="2" t="s">
        <v>185</v>
      </c>
      <c r="W75" s="2" t="str" cm="1">
        <f t="array" ref="W75">SUMPRODUCT(--(ISNUMBER(SEARCH("RELAY", B:B)))) / COUNTA(B:B) * 100&amp; "%"</f>
        <v>5%</v>
      </c>
      <c r="X75" s="2">
        <v>8000002030</v>
      </c>
      <c r="Y75" s="2" t="s">
        <v>185</v>
      </c>
      <c r="Z75" s="2">
        <f t="shared" si="11"/>
        <v>1</v>
      </c>
      <c r="AA75" s="2" t="s">
        <v>186</v>
      </c>
      <c r="AB75" s="2"/>
    </row>
    <row r="76" spans="1:28" x14ac:dyDescent="0.3">
      <c r="A76" s="2">
        <v>8000002109</v>
      </c>
      <c r="B76" s="2" t="s">
        <v>187</v>
      </c>
      <c r="C76" s="2" t="s">
        <v>231</v>
      </c>
      <c r="D76" s="2">
        <v>9000072982</v>
      </c>
      <c r="E76" s="2" t="s">
        <v>308</v>
      </c>
      <c r="F76" s="2">
        <v>2333.2015019999999</v>
      </c>
      <c r="G76" s="2" t="s">
        <v>188</v>
      </c>
      <c r="H76" s="2" t="s">
        <v>189</v>
      </c>
      <c r="I76" t="str">
        <f t="shared" si="6"/>
        <v>Not AC/DC</v>
      </c>
      <c r="J76" s="2" t="s">
        <v>189</v>
      </c>
      <c r="K76" s="2">
        <f t="shared" si="7"/>
        <v>2</v>
      </c>
      <c r="L76" s="2" t="s">
        <v>231</v>
      </c>
      <c r="M76" s="2">
        <v>2333.2015019999999</v>
      </c>
      <c r="N76">
        <f t="shared" si="8"/>
        <v>24</v>
      </c>
      <c r="O76" s="2">
        <v>9000072982</v>
      </c>
      <c r="P76" s="2" t="s">
        <v>187</v>
      </c>
      <c r="Q76">
        <f t="shared" si="9"/>
        <v>1</v>
      </c>
      <c r="R76" s="2" t="s">
        <v>187</v>
      </c>
      <c r="S76" s="2" t="s">
        <v>189</v>
      </c>
      <c r="T76" s="2">
        <f t="shared" si="10"/>
        <v>1</v>
      </c>
      <c r="U76" s="2" t="s">
        <v>189</v>
      </c>
      <c r="V76" s="2" t="s">
        <v>188</v>
      </c>
      <c r="W76" s="2" t="str" cm="1">
        <f t="array" ref="W76">SUMPRODUCT(--(ISNUMBER(SEARCH("RELAY", B:B)))) / COUNTA(B:B) * 100&amp; "%"</f>
        <v>5%</v>
      </c>
      <c r="X76" s="2">
        <v>8000002109</v>
      </c>
      <c r="Y76" s="2" t="s">
        <v>188</v>
      </c>
      <c r="Z76" s="2">
        <f t="shared" si="11"/>
        <v>24</v>
      </c>
      <c r="AA76" s="2" t="s">
        <v>189</v>
      </c>
      <c r="AB76" s="2"/>
    </row>
    <row r="77" spans="1:28" x14ac:dyDescent="0.3">
      <c r="A77" s="2">
        <v>8000002140</v>
      </c>
      <c r="B77" s="2" t="s">
        <v>190</v>
      </c>
      <c r="C77" s="2" t="s">
        <v>231</v>
      </c>
      <c r="D77" s="2">
        <v>9000072987</v>
      </c>
      <c r="E77" s="2" t="s">
        <v>309</v>
      </c>
      <c r="F77" s="2">
        <v>29875083</v>
      </c>
      <c r="G77" s="2" t="s">
        <v>188</v>
      </c>
      <c r="H77" s="2" t="s">
        <v>189</v>
      </c>
      <c r="I77" t="str">
        <f t="shared" si="6"/>
        <v>Not AC/DC</v>
      </c>
      <c r="J77" s="2" t="s">
        <v>189</v>
      </c>
      <c r="K77" s="2">
        <f t="shared" si="7"/>
        <v>2</v>
      </c>
      <c r="L77" s="2" t="s">
        <v>231</v>
      </c>
      <c r="M77" s="2">
        <v>29875083</v>
      </c>
      <c r="N77">
        <f t="shared" si="8"/>
        <v>24</v>
      </c>
      <c r="O77" s="2">
        <v>9000072987</v>
      </c>
      <c r="P77" s="2" t="s">
        <v>190</v>
      </c>
      <c r="Q77">
        <f t="shared" si="9"/>
        <v>1</v>
      </c>
      <c r="R77" s="2" t="s">
        <v>190</v>
      </c>
      <c r="S77" s="2" t="s">
        <v>189</v>
      </c>
      <c r="T77" s="2">
        <f t="shared" si="10"/>
        <v>1</v>
      </c>
      <c r="U77" s="2" t="s">
        <v>189</v>
      </c>
      <c r="V77" s="2" t="s">
        <v>188</v>
      </c>
      <c r="W77" s="2" t="str" cm="1">
        <f t="array" ref="W77">SUMPRODUCT(--(ISNUMBER(SEARCH("RELAY", B:B)))) / COUNTA(B:B) * 100&amp; "%"</f>
        <v>5%</v>
      </c>
      <c r="X77" s="2">
        <v>8000002140</v>
      </c>
      <c r="Y77" s="2" t="s">
        <v>188</v>
      </c>
      <c r="Z77" s="2">
        <f t="shared" si="11"/>
        <v>24</v>
      </c>
      <c r="AA77" s="2" t="s">
        <v>189</v>
      </c>
      <c r="AB77" s="2"/>
    </row>
    <row r="78" spans="1:28" x14ac:dyDescent="0.3">
      <c r="A78" s="2">
        <v>8000002147</v>
      </c>
      <c r="B78" s="2" t="s">
        <v>191</v>
      </c>
      <c r="C78" s="2" t="s">
        <v>231</v>
      </c>
      <c r="D78" s="2">
        <v>9000072989</v>
      </c>
      <c r="E78" s="2" t="s">
        <v>310</v>
      </c>
      <c r="F78" s="2">
        <v>29820140</v>
      </c>
      <c r="G78" s="2" t="s">
        <v>192</v>
      </c>
      <c r="H78" s="2" t="s">
        <v>189</v>
      </c>
      <c r="I78" t="str">
        <f t="shared" si="6"/>
        <v>Not AC/DC</v>
      </c>
      <c r="J78" s="2" t="s">
        <v>189</v>
      </c>
      <c r="K78" s="2">
        <f t="shared" si="7"/>
        <v>1</v>
      </c>
      <c r="L78" s="2" t="s">
        <v>231</v>
      </c>
      <c r="M78" s="2">
        <v>29820140</v>
      </c>
      <c r="N78">
        <f t="shared" si="8"/>
        <v>24</v>
      </c>
      <c r="O78" s="2">
        <v>9000072989</v>
      </c>
      <c r="P78" s="2" t="s">
        <v>191</v>
      </c>
      <c r="Q78">
        <f t="shared" si="9"/>
        <v>1</v>
      </c>
      <c r="R78" s="2" t="s">
        <v>191</v>
      </c>
      <c r="S78" s="2" t="s">
        <v>189</v>
      </c>
      <c r="T78" s="2">
        <f t="shared" si="10"/>
        <v>1</v>
      </c>
      <c r="U78" s="2" t="s">
        <v>189</v>
      </c>
      <c r="V78" s="2" t="s">
        <v>192</v>
      </c>
      <c r="W78" s="2" t="str" cm="1">
        <f t="array" ref="W78">SUMPRODUCT(--(ISNUMBER(SEARCH("RELAY", B:B)))) / COUNTA(B:B) * 100&amp; "%"</f>
        <v>5%</v>
      </c>
      <c r="X78" s="2">
        <v>8000002147</v>
      </c>
      <c r="Y78" s="2" t="s">
        <v>192</v>
      </c>
      <c r="Z78" s="2">
        <f t="shared" si="11"/>
        <v>24</v>
      </c>
      <c r="AA78" s="2" t="s">
        <v>189</v>
      </c>
      <c r="AB78" s="2"/>
    </row>
    <row r="79" spans="1:28" x14ac:dyDescent="0.3">
      <c r="A79" s="2">
        <v>8000002242</v>
      </c>
      <c r="B79" s="2" t="s">
        <v>193</v>
      </c>
      <c r="C79" s="2" t="s">
        <v>231</v>
      </c>
      <c r="D79" s="2">
        <v>9000072996</v>
      </c>
      <c r="E79" s="2" t="s">
        <v>311</v>
      </c>
      <c r="F79" s="2" t="s">
        <v>194</v>
      </c>
      <c r="G79" s="2" t="s">
        <v>195</v>
      </c>
      <c r="H79" s="2" t="s">
        <v>196</v>
      </c>
      <c r="I79" t="str">
        <f t="shared" si="6"/>
        <v>Not AC/DC</v>
      </c>
      <c r="J79" s="2" t="s">
        <v>196</v>
      </c>
      <c r="K79" s="2">
        <f t="shared" si="7"/>
        <v>1</v>
      </c>
      <c r="L79" s="2" t="s">
        <v>231</v>
      </c>
      <c r="M79" s="2" t="s">
        <v>194</v>
      </c>
      <c r="N79">
        <f t="shared" si="8"/>
        <v>1</v>
      </c>
      <c r="O79" s="2">
        <v>9000072996</v>
      </c>
      <c r="P79" s="2" t="s">
        <v>193</v>
      </c>
      <c r="Q79">
        <f t="shared" si="9"/>
        <v>1</v>
      </c>
      <c r="R79" s="2" t="s">
        <v>193</v>
      </c>
      <c r="S79" s="2" t="s">
        <v>196</v>
      </c>
      <c r="T79" s="2">
        <f t="shared" si="10"/>
        <v>1</v>
      </c>
      <c r="U79" s="2" t="s">
        <v>196</v>
      </c>
      <c r="V79" s="2" t="s">
        <v>195</v>
      </c>
      <c r="W79" s="2" t="str" cm="1">
        <f t="array" ref="W79">SUMPRODUCT(--(ISNUMBER(SEARCH("RELAY", B:B)))) / COUNTA(B:B) * 100&amp; "%"</f>
        <v>5%</v>
      </c>
      <c r="X79" s="2">
        <v>8000002242</v>
      </c>
      <c r="Y79" s="2" t="s">
        <v>195</v>
      </c>
      <c r="Z79" s="2">
        <f t="shared" si="11"/>
        <v>1</v>
      </c>
      <c r="AA79" s="2" t="s">
        <v>196</v>
      </c>
      <c r="AB79" s="2"/>
    </row>
    <row r="80" spans="1:28" x14ac:dyDescent="0.3">
      <c r="A80" s="2">
        <v>8000002289</v>
      </c>
      <c r="B80" s="2" t="s">
        <v>197</v>
      </c>
      <c r="C80" s="2" t="s">
        <v>231</v>
      </c>
      <c r="D80" s="2">
        <v>9000073002</v>
      </c>
      <c r="E80" s="2" t="s">
        <v>312</v>
      </c>
      <c r="F80" s="2" t="s">
        <v>198</v>
      </c>
      <c r="G80" s="2" t="s">
        <v>199</v>
      </c>
      <c r="H80" s="2" t="s">
        <v>189</v>
      </c>
      <c r="I80" t="str">
        <f t="shared" si="6"/>
        <v>Not AC/DC</v>
      </c>
      <c r="J80" s="2" t="s">
        <v>189</v>
      </c>
      <c r="K80" s="2">
        <f t="shared" si="7"/>
        <v>3</v>
      </c>
      <c r="L80" s="2" t="s">
        <v>231</v>
      </c>
      <c r="M80" s="2" t="s">
        <v>198</v>
      </c>
      <c r="N80">
        <f t="shared" si="8"/>
        <v>24</v>
      </c>
      <c r="O80" s="2">
        <v>9000073002</v>
      </c>
      <c r="P80" s="2" t="s">
        <v>197</v>
      </c>
      <c r="Q80">
        <f t="shared" si="9"/>
        <v>1</v>
      </c>
      <c r="R80" s="2" t="s">
        <v>197</v>
      </c>
      <c r="S80" s="2" t="s">
        <v>189</v>
      </c>
      <c r="T80" s="2">
        <f t="shared" si="10"/>
        <v>1</v>
      </c>
      <c r="U80" s="2" t="s">
        <v>189</v>
      </c>
      <c r="V80" s="2" t="s">
        <v>199</v>
      </c>
      <c r="W80" s="2" t="str" cm="1">
        <f t="array" ref="W80">SUMPRODUCT(--(ISNUMBER(SEARCH("RELAY", B:B)))) / COUNTA(B:B) * 100&amp; "%"</f>
        <v>5%</v>
      </c>
      <c r="X80" s="2">
        <v>8000002289</v>
      </c>
      <c r="Y80" s="2" t="s">
        <v>199</v>
      </c>
      <c r="Z80" s="2">
        <f t="shared" si="11"/>
        <v>24</v>
      </c>
      <c r="AA80" s="2" t="s">
        <v>189</v>
      </c>
      <c r="AB80" s="2"/>
    </row>
    <row r="81" spans="1:28" x14ac:dyDescent="0.3">
      <c r="A81" s="2">
        <v>8000002298</v>
      </c>
      <c r="B81" s="2" t="s">
        <v>200</v>
      </c>
      <c r="C81" s="2" t="s">
        <v>231</v>
      </c>
      <c r="D81" s="2">
        <v>9000073005</v>
      </c>
      <c r="E81" s="2" t="s">
        <v>313</v>
      </c>
      <c r="F81" s="2">
        <v>23654.398209999999</v>
      </c>
      <c r="G81" s="2" t="s">
        <v>199</v>
      </c>
      <c r="H81" s="2" t="s">
        <v>189</v>
      </c>
      <c r="I81" t="str">
        <f t="shared" si="6"/>
        <v>Not AC/DC</v>
      </c>
      <c r="J81" s="2" t="s">
        <v>189</v>
      </c>
      <c r="K81" s="2">
        <f t="shared" si="7"/>
        <v>3</v>
      </c>
      <c r="L81" s="2" t="s">
        <v>231</v>
      </c>
      <c r="M81" s="2">
        <v>23654.398209999999</v>
      </c>
      <c r="N81">
        <f t="shared" si="8"/>
        <v>24</v>
      </c>
      <c r="O81" s="2">
        <v>9000073005</v>
      </c>
      <c r="P81" s="2" t="s">
        <v>200</v>
      </c>
      <c r="Q81">
        <f t="shared" si="9"/>
        <v>1</v>
      </c>
      <c r="R81" s="2" t="s">
        <v>200</v>
      </c>
      <c r="S81" s="2" t="s">
        <v>189</v>
      </c>
      <c r="T81" s="2">
        <f t="shared" si="10"/>
        <v>2</v>
      </c>
      <c r="U81" s="2" t="s">
        <v>189</v>
      </c>
      <c r="V81" s="2" t="s">
        <v>199</v>
      </c>
      <c r="W81" s="2" t="str" cm="1">
        <f t="array" ref="W81">SUMPRODUCT(--(ISNUMBER(SEARCH("RELAY", B:B)))) / COUNTA(B:B) * 100&amp; "%"</f>
        <v>5%</v>
      </c>
      <c r="X81" s="2">
        <v>8000002298</v>
      </c>
      <c r="Y81" s="2" t="s">
        <v>199</v>
      </c>
      <c r="Z81" s="2">
        <f t="shared" si="11"/>
        <v>24</v>
      </c>
      <c r="AA81" s="2" t="s">
        <v>189</v>
      </c>
      <c r="AB81" s="2"/>
    </row>
    <row r="82" spans="1:28" x14ac:dyDescent="0.3">
      <c r="A82" s="2">
        <v>8000002300</v>
      </c>
      <c r="B82" s="2" t="s">
        <v>200</v>
      </c>
      <c r="C82" s="2" t="s">
        <v>231</v>
      </c>
      <c r="D82" s="2">
        <v>9000073006</v>
      </c>
      <c r="E82" s="2" t="s">
        <v>314</v>
      </c>
      <c r="F82" s="2" t="s">
        <v>201</v>
      </c>
      <c r="G82" s="2" t="s">
        <v>199</v>
      </c>
      <c r="H82" s="2" t="s">
        <v>189</v>
      </c>
      <c r="I82" t="str">
        <f t="shared" si="6"/>
        <v>Not AC/DC</v>
      </c>
      <c r="J82" s="2" t="s">
        <v>189</v>
      </c>
      <c r="K82" s="2">
        <f t="shared" si="7"/>
        <v>3</v>
      </c>
      <c r="L82" s="2" t="s">
        <v>231</v>
      </c>
      <c r="M82" s="2" t="s">
        <v>201</v>
      </c>
      <c r="N82">
        <f t="shared" si="8"/>
        <v>24</v>
      </c>
      <c r="O82" s="2">
        <v>9000073006</v>
      </c>
      <c r="P82" s="2" t="s">
        <v>200</v>
      </c>
      <c r="Q82">
        <f t="shared" si="9"/>
        <v>1</v>
      </c>
      <c r="R82" s="2" t="s">
        <v>200</v>
      </c>
      <c r="S82" s="2" t="s">
        <v>189</v>
      </c>
      <c r="T82" s="2">
        <f t="shared" si="10"/>
        <v>2</v>
      </c>
      <c r="U82" s="2" t="s">
        <v>189</v>
      </c>
      <c r="V82" s="2" t="s">
        <v>199</v>
      </c>
      <c r="W82" s="2" t="str" cm="1">
        <f t="array" ref="W82">SUMPRODUCT(--(ISNUMBER(SEARCH("RELAY", B:B)))) / COUNTA(B:B) * 100&amp; "%"</f>
        <v>5%</v>
      </c>
      <c r="X82" s="2">
        <v>8000002300</v>
      </c>
      <c r="Y82" s="2" t="s">
        <v>199</v>
      </c>
      <c r="Z82" s="2">
        <f t="shared" si="11"/>
        <v>24</v>
      </c>
      <c r="AA82" s="2" t="s">
        <v>189</v>
      </c>
      <c r="AB82" s="2"/>
    </row>
    <row r="83" spans="1:28" x14ac:dyDescent="0.3">
      <c r="A83" s="2">
        <v>8000002356</v>
      </c>
      <c r="B83" s="2" t="s">
        <v>202</v>
      </c>
      <c r="C83" s="2" t="s">
        <v>231</v>
      </c>
      <c r="D83" s="2">
        <v>9000073054</v>
      </c>
      <c r="E83" s="2" t="s">
        <v>315</v>
      </c>
      <c r="F83" s="2" t="s">
        <v>203</v>
      </c>
      <c r="G83" s="2" t="s">
        <v>204</v>
      </c>
      <c r="H83" s="2" t="s">
        <v>189</v>
      </c>
      <c r="I83" t="str">
        <f t="shared" si="6"/>
        <v>Not AC/DC</v>
      </c>
      <c r="J83" s="2" t="s">
        <v>189</v>
      </c>
      <c r="K83" s="2">
        <f t="shared" si="7"/>
        <v>17</v>
      </c>
      <c r="L83" s="2" t="s">
        <v>231</v>
      </c>
      <c r="M83" s="2" t="s">
        <v>203</v>
      </c>
      <c r="N83">
        <f t="shared" si="8"/>
        <v>24</v>
      </c>
      <c r="O83" s="2">
        <v>9000073054</v>
      </c>
      <c r="P83" s="2" t="s">
        <v>202</v>
      </c>
      <c r="Q83">
        <f t="shared" si="9"/>
        <v>1</v>
      </c>
      <c r="R83" s="2" t="s">
        <v>202</v>
      </c>
      <c r="S83" s="2" t="s">
        <v>189</v>
      </c>
      <c r="T83" s="2">
        <f t="shared" si="10"/>
        <v>5</v>
      </c>
      <c r="U83" s="2" t="s">
        <v>189</v>
      </c>
      <c r="V83" s="2" t="s">
        <v>204</v>
      </c>
      <c r="W83" s="2" t="str" cm="1">
        <f t="array" ref="W83">SUMPRODUCT(--(ISNUMBER(SEARCH("RELAY", B:B)))) / COUNTA(B:B) * 100&amp; "%"</f>
        <v>5%</v>
      </c>
      <c r="X83" s="2">
        <v>8000002356</v>
      </c>
      <c r="Y83" s="2" t="s">
        <v>204</v>
      </c>
      <c r="Z83" s="2">
        <f t="shared" si="11"/>
        <v>24</v>
      </c>
      <c r="AA83" s="2" t="s">
        <v>189</v>
      </c>
      <c r="AB83" s="2"/>
    </row>
    <row r="84" spans="1:28" x14ac:dyDescent="0.3">
      <c r="A84" s="2">
        <v>8000002362</v>
      </c>
      <c r="B84" s="2" t="s">
        <v>202</v>
      </c>
      <c r="C84" s="2" t="s">
        <v>231</v>
      </c>
      <c r="D84" s="2">
        <v>9000073055</v>
      </c>
      <c r="E84" s="2" t="s">
        <v>316</v>
      </c>
      <c r="F84" s="2" t="s">
        <v>205</v>
      </c>
      <c r="G84" s="2" t="s">
        <v>204</v>
      </c>
      <c r="H84" s="2" t="s">
        <v>189</v>
      </c>
      <c r="I84" t="str">
        <f t="shared" si="6"/>
        <v>Not AC/DC</v>
      </c>
      <c r="J84" s="2" t="s">
        <v>189</v>
      </c>
      <c r="K84" s="2">
        <f t="shared" si="7"/>
        <v>17</v>
      </c>
      <c r="L84" s="2" t="s">
        <v>231</v>
      </c>
      <c r="M84" s="2" t="s">
        <v>205</v>
      </c>
      <c r="N84">
        <f t="shared" si="8"/>
        <v>24</v>
      </c>
      <c r="O84" s="2">
        <v>9000073055</v>
      </c>
      <c r="P84" s="2" t="s">
        <v>202</v>
      </c>
      <c r="Q84">
        <f t="shared" si="9"/>
        <v>1</v>
      </c>
      <c r="R84" s="2" t="s">
        <v>202</v>
      </c>
      <c r="S84" s="2" t="s">
        <v>189</v>
      </c>
      <c r="T84" s="2">
        <f t="shared" si="10"/>
        <v>5</v>
      </c>
      <c r="U84" s="2" t="s">
        <v>189</v>
      </c>
      <c r="V84" s="2" t="s">
        <v>204</v>
      </c>
      <c r="W84" s="2" t="str" cm="1">
        <f t="array" ref="W84">SUMPRODUCT(--(ISNUMBER(SEARCH("RELAY", B:B)))) / COUNTA(B:B) * 100&amp; "%"</f>
        <v>5%</v>
      </c>
      <c r="X84" s="2">
        <v>8000002362</v>
      </c>
      <c r="Y84" s="2" t="s">
        <v>204</v>
      </c>
      <c r="Z84" s="2">
        <f t="shared" si="11"/>
        <v>24</v>
      </c>
      <c r="AA84" s="2" t="s">
        <v>189</v>
      </c>
      <c r="AB84" s="2"/>
    </row>
    <row r="85" spans="1:28" x14ac:dyDescent="0.3">
      <c r="A85" s="2">
        <v>8000002389</v>
      </c>
      <c r="B85" s="2" t="s">
        <v>206</v>
      </c>
      <c r="C85" s="2" t="s">
        <v>231</v>
      </c>
      <c r="D85" s="2">
        <v>9000073063</v>
      </c>
      <c r="E85" s="2" t="s">
        <v>317</v>
      </c>
      <c r="F85" s="2" t="s">
        <v>207</v>
      </c>
      <c r="G85" s="2" t="s">
        <v>204</v>
      </c>
      <c r="H85" s="2" t="s">
        <v>189</v>
      </c>
      <c r="I85" t="str">
        <f t="shared" si="6"/>
        <v>Not AC/DC</v>
      </c>
      <c r="J85" s="2" t="s">
        <v>189</v>
      </c>
      <c r="K85" s="2">
        <f t="shared" si="7"/>
        <v>17</v>
      </c>
      <c r="L85" s="2" t="s">
        <v>231</v>
      </c>
      <c r="M85" s="2" t="s">
        <v>207</v>
      </c>
      <c r="N85">
        <f t="shared" si="8"/>
        <v>24</v>
      </c>
      <c r="O85" s="2">
        <v>9000073063</v>
      </c>
      <c r="P85" s="2" t="s">
        <v>206</v>
      </c>
      <c r="Q85">
        <f t="shared" si="9"/>
        <v>1</v>
      </c>
      <c r="R85" s="2" t="s">
        <v>206</v>
      </c>
      <c r="S85" s="2" t="s">
        <v>189</v>
      </c>
      <c r="T85" s="2">
        <f t="shared" si="10"/>
        <v>1</v>
      </c>
      <c r="U85" s="2" t="s">
        <v>189</v>
      </c>
      <c r="V85" s="2" t="s">
        <v>204</v>
      </c>
      <c r="W85" s="2" t="str" cm="1">
        <f t="array" ref="W85">SUMPRODUCT(--(ISNUMBER(SEARCH("RELAY", B:B)))) / COUNTA(B:B) * 100&amp; "%"</f>
        <v>5%</v>
      </c>
      <c r="X85" s="2">
        <v>8000002389</v>
      </c>
      <c r="Y85" s="2" t="s">
        <v>204</v>
      </c>
      <c r="Z85" s="2">
        <f t="shared" si="11"/>
        <v>24</v>
      </c>
      <c r="AA85" s="2" t="s">
        <v>189</v>
      </c>
      <c r="AB85" s="2"/>
    </row>
    <row r="86" spans="1:28" x14ac:dyDescent="0.3">
      <c r="A86" s="2">
        <v>8000002393</v>
      </c>
      <c r="B86" s="2" t="s">
        <v>202</v>
      </c>
      <c r="C86" s="2" t="s">
        <v>231</v>
      </c>
      <c r="D86" s="2">
        <v>9000073064</v>
      </c>
      <c r="E86" s="2" t="s">
        <v>318</v>
      </c>
      <c r="F86" s="2" t="s">
        <v>208</v>
      </c>
      <c r="G86" s="2" t="s">
        <v>204</v>
      </c>
      <c r="H86" s="2" t="s">
        <v>189</v>
      </c>
      <c r="I86" t="str">
        <f t="shared" si="6"/>
        <v>Not AC/DC</v>
      </c>
      <c r="J86" s="2" t="s">
        <v>189</v>
      </c>
      <c r="K86" s="2">
        <f t="shared" si="7"/>
        <v>17</v>
      </c>
      <c r="L86" s="2" t="s">
        <v>231</v>
      </c>
      <c r="M86" s="2" t="s">
        <v>208</v>
      </c>
      <c r="N86">
        <f t="shared" si="8"/>
        <v>24</v>
      </c>
      <c r="O86" s="2">
        <v>9000073064</v>
      </c>
      <c r="P86" s="2" t="s">
        <v>202</v>
      </c>
      <c r="Q86">
        <f t="shared" si="9"/>
        <v>1</v>
      </c>
      <c r="R86" s="2" t="s">
        <v>202</v>
      </c>
      <c r="S86" s="2" t="s">
        <v>189</v>
      </c>
      <c r="T86" s="2">
        <f t="shared" si="10"/>
        <v>5</v>
      </c>
      <c r="U86" s="2" t="s">
        <v>189</v>
      </c>
      <c r="V86" s="2" t="s">
        <v>204</v>
      </c>
      <c r="W86" s="2" t="str" cm="1">
        <f t="array" ref="W86">SUMPRODUCT(--(ISNUMBER(SEARCH("RELAY", B:B)))) / COUNTA(B:B) * 100&amp; "%"</f>
        <v>5%</v>
      </c>
      <c r="X86" s="2">
        <v>8000002393</v>
      </c>
      <c r="Y86" s="2" t="s">
        <v>204</v>
      </c>
      <c r="Z86" s="2">
        <f t="shared" si="11"/>
        <v>24</v>
      </c>
      <c r="AA86" s="2" t="s">
        <v>189</v>
      </c>
      <c r="AB86" s="2"/>
    </row>
    <row r="87" spans="1:28" x14ac:dyDescent="0.3">
      <c r="A87" s="2">
        <v>8000002478</v>
      </c>
      <c r="B87" s="2" t="s">
        <v>209</v>
      </c>
      <c r="C87" s="2" t="s">
        <v>231</v>
      </c>
      <c r="D87" s="2">
        <v>9000073077</v>
      </c>
      <c r="E87" s="2" t="s">
        <v>319</v>
      </c>
      <c r="F87" s="2" t="s">
        <v>210</v>
      </c>
      <c r="G87" s="2" t="s">
        <v>204</v>
      </c>
      <c r="H87" s="2" t="s">
        <v>189</v>
      </c>
      <c r="I87" t="str">
        <f t="shared" si="6"/>
        <v>Not AC/DC</v>
      </c>
      <c r="J87" s="2" t="s">
        <v>189</v>
      </c>
      <c r="K87" s="2">
        <f t="shared" si="7"/>
        <v>17</v>
      </c>
      <c r="L87" s="2" t="s">
        <v>231</v>
      </c>
      <c r="M87" s="2" t="s">
        <v>210</v>
      </c>
      <c r="N87">
        <f t="shared" si="8"/>
        <v>24</v>
      </c>
      <c r="O87" s="2">
        <v>9000073077</v>
      </c>
      <c r="P87" s="2" t="s">
        <v>209</v>
      </c>
      <c r="Q87">
        <f t="shared" si="9"/>
        <v>1</v>
      </c>
      <c r="R87" s="2" t="s">
        <v>209</v>
      </c>
      <c r="S87" s="2" t="s">
        <v>189</v>
      </c>
      <c r="T87" s="2">
        <f t="shared" si="10"/>
        <v>1</v>
      </c>
      <c r="U87" s="2" t="s">
        <v>189</v>
      </c>
      <c r="V87" s="2" t="s">
        <v>204</v>
      </c>
      <c r="W87" s="2" t="str" cm="1">
        <f t="array" ref="W87">SUMPRODUCT(--(ISNUMBER(SEARCH("RELAY", B:B)))) / COUNTA(B:B) * 100&amp; "%"</f>
        <v>5%</v>
      </c>
      <c r="X87" s="2">
        <v>8000002478</v>
      </c>
      <c r="Y87" s="2" t="s">
        <v>204</v>
      </c>
      <c r="Z87" s="2">
        <f t="shared" si="11"/>
        <v>24</v>
      </c>
      <c r="AA87" s="2" t="s">
        <v>189</v>
      </c>
      <c r="AB87" s="2"/>
    </row>
    <row r="88" spans="1:28" x14ac:dyDescent="0.3">
      <c r="A88" s="2">
        <v>8000002485</v>
      </c>
      <c r="B88" s="2" t="s">
        <v>202</v>
      </c>
      <c r="C88" s="2" t="s">
        <v>231</v>
      </c>
      <c r="D88" s="2">
        <v>9000073079</v>
      </c>
      <c r="E88" s="2" t="s">
        <v>320</v>
      </c>
      <c r="F88" s="2">
        <v>221040.05</v>
      </c>
      <c r="G88" s="2" t="s">
        <v>211</v>
      </c>
      <c r="H88" s="2" t="s">
        <v>189</v>
      </c>
      <c r="I88" t="str">
        <f t="shared" si="6"/>
        <v>Not AC/DC</v>
      </c>
      <c r="J88" s="2" t="s">
        <v>189</v>
      </c>
      <c r="K88" s="2">
        <f t="shared" si="7"/>
        <v>1</v>
      </c>
      <c r="L88" s="2" t="s">
        <v>231</v>
      </c>
      <c r="M88" s="2">
        <v>221040.05</v>
      </c>
      <c r="N88">
        <f t="shared" si="8"/>
        <v>24</v>
      </c>
      <c r="O88" s="2">
        <v>9000073079</v>
      </c>
      <c r="P88" s="2" t="s">
        <v>202</v>
      </c>
      <c r="Q88">
        <f t="shared" si="9"/>
        <v>1</v>
      </c>
      <c r="R88" s="2" t="s">
        <v>202</v>
      </c>
      <c r="S88" s="2" t="s">
        <v>189</v>
      </c>
      <c r="T88" s="2">
        <f t="shared" si="10"/>
        <v>5</v>
      </c>
      <c r="U88" s="2" t="s">
        <v>189</v>
      </c>
      <c r="V88" s="2" t="s">
        <v>211</v>
      </c>
      <c r="W88" s="2" t="str" cm="1">
        <f t="array" ref="W88">SUMPRODUCT(--(ISNUMBER(SEARCH("RELAY", B:B)))) / COUNTA(B:B) * 100&amp; "%"</f>
        <v>5%</v>
      </c>
      <c r="X88" s="2">
        <v>8000002485</v>
      </c>
      <c r="Y88" s="2" t="s">
        <v>211</v>
      </c>
      <c r="Z88" s="2">
        <f t="shared" si="11"/>
        <v>24</v>
      </c>
      <c r="AA88" s="2" t="s">
        <v>189</v>
      </c>
      <c r="AB88" s="2"/>
    </row>
    <row r="89" spans="1:28" x14ac:dyDescent="0.3">
      <c r="A89" s="2">
        <v>8000002489</v>
      </c>
      <c r="B89" s="2" t="s">
        <v>212</v>
      </c>
      <c r="C89" s="2" t="s">
        <v>231</v>
      </c>
      <c r="D89" s="2">
        <v>9000073080</v>
      </c>
      <c r="E89" s="2" t="s">
        <v>321</v>
      </c>
      <c r="F89" s="2" t="s">
        <v>213</v>
      </c>
      <c r="G89" s="2" t="s">
        <v>204</v>
      </c>
      <c r="H89" s="2" t="s">
        <v>189</v>
      </c>
      <c r="I89" t="str">
        <f t="shared" si="6"/>
        <v>Not AC/DC</v>
      </c>
      <c r="J89" s="2" t="s">
        <v>189</v>
      </c>
      <c r="K89" s="2">
        <f t="shared" si="7"/>
        <v>17</v>
      </c>
      <c r="L89" s="2" t="s">
        <v>231</v>
      </c>
      <c r="M89" s="2" t="s">
        <v>213</v>
      </c>
      <c r="N89">
        <f t="shared" si="8"/>
        <v>24</v>
      </c>
      <c r="O89" s="2">
        <v>9000073080</v>
      </c>
      <c r="P89" s="2" t="s">
        <v>212</v>
      </c>
      <c r="Q89">
        <f t="shared" si="9"/>
        <v>1</v>
      </c>
      <c r="R89" s="2" t="s">
        <v>212</v>
      </c>
      <c r="S89" s="2" t="s">
        <v>189</v>
      </c>
      <c r="T89" s="2">
        <f t="shared" si="10"/>
        <v>1</v>
      </c>
      <c r="U89" s="2" t="s">
        <v>189</v>
      </c>
      <c r="V89" s="2" t="s">
        <v>204</v>
      </c>
      <c r="W89" s="2" t="str" cm="1">
        <f t="array" ref="W89">SUMPRODUCT(--(ISNUMBER(SEARCH("RELAY", B:B)))) / COUNTA(B:B) * 100&amp; "%"</f>
        <v>5%</v>
      </c>
      <c r="X89" s="2">
        <v>8000002489</v>
      </c>
      <c r="Y89" s="2" t="s">
        <v>204</v>
      </c>
      <c r="Z89" s="2">
        <f t="shared" si="11"/>
        <v>24</v>
      </c>
      <c r="AA89" s="2" t="s">
        <v>189</v>
      </c>
      <c r="AB89" s="2"/>
    </row>
    <row r="90" spans="1:28" x14ac:dyDescent="0.3">
      <c r="A90" s="2">
        <v>8000002493</v>
      </c>
      <c r="B90" s="2" t="s">
        <v>214</v>
      </c>
      <c r="C90" s="2" t="s">
        <v>231</v>
      </c>
      <c r="D90" s="2">
        <v>9000073081</v>
      </c>
      <c r="E90" s="2" t="s">
        <v>322</v>
      </c>
      <c r="F90" s="2" t="s">
        <v>215</v>
      </c>
      <c r="G90" s="2" t="s">
        <v>204</v>
      </c>
      <c r="H90" s="2" t="s">
        <v>189</v>
      </c>
      <c r="I90" t="str">
        <f t="shared" si="6"/>
        <v>Not AC/DC</v>
      </c>
      <c r="J90" s="2" t="s">
        <v>189</v>
      </c>
      <c r="K90" s="2">
        <f t="shared" si="7"/>
        <v>17</v>
      </c>
      <c r="L90" s="2" t="s">
        <v>231</v>
      </c>
      <c r="M90" s="2" t="s">
        <v>215</v>
      </c>
      <c r="N90">
        <f t="shared" si="8"/>
        <v>24</v>
      </c>
      <c r="O90" s="2">
        <v>9000073081</v>
      </c>
      <c r="P90" s="2" t="s">
        <v>214</v>
      </c>
      <c r="Q90">
        <f t="shared" si="9"/>
        <v>1</v>
      </c>
      <c r="R90" s="2" t="s">
        <v>214</v>
      </c>
      <c r="S90" s="2" t="s">
        <v>189</v>
      </c>
      <c r="T90" s="2">
        <f t="shared" si="10"/>
        <v>1</v>
      </c>
      <c r="U90" s="2" t="s">
        <v>189</v>
      </c>
      <c r="V90" s="2" t="s">
        <v>204</v>
      </c>
      <c r="W90" s="2" t="str" cm="1">
        <f t="array" ref="W90">SUMPRODUCT(--(ISNUMBER(SEARCH("RELAY", B:B)))) / COUNTA(B:B) * 100&amp; "%"</f>
        <v>5%</v>
      </c>
      <c r="X90" s="2">
        <v>8000002493</v>
      </c>
      <c r="Y90" s="2" t="s">
        <v>204</v>
      </c>
      <c r="Z90" s="2">
        <f t="shared" si="11"/>
        <v>24</v>
      </c>
      <c r="AA90" s="2" t="s">
        <v>189</v>
      </c>
      <c r="AB90" s="2"/>
    </row>
    <row r="91" spans="1:28" x14ac:dyDescent="0.3">
      <c r="A91" s="2">
        <v>8000002516</v>
      </c>
      <c r="B91" s="2" t="s">
        <v>202</v>
      </c>
      <c r="C91" s="2" t="s">
        <v>231</v>
      </c>
      <c r="D91" s="2">
        <v>9000073083</v>
      </c>
      <c r="E91" s="2" t="s">
        <v>323</v>
      </c>
      <c r="F91" s="2" t="s">
        <v>216</v>
      </c>
      <c r="G91" s="2" t="s">
        <v>204</v>
      </c>
      <c r="H91" s="2" t="s">
        <v>189</v>
      </c>
      <c r="I91" t="str">
        <f t="shared" si="6"/>
        <v>Not AC/DC</v>
      </c>
      <c r="J91" s="2" t="s">
        <v>189</v>
      </c>
      <c r="K91" s="2">
        <f t="shared" si="7"/>
        <v>17</v>
      </c>
      <c r="L91" s="2" t="s">
        <v>231</v>
      </c>
      <c r="M91" s="2" t="s">
        <v>216</v>
      </c>
      <c r="N91">
        <f t="shared" si="8"/>
        <v>24</v>
      </c>
      <c r="O91" s="2">
        <v>9000073083</v>
      </c>
      <c r="P91" s="2" t="s">
        <v>202</v>
      </c>
      <c r="Q91">
        <f t="shared" si="9"/>
        <v>1</v>
      </c>
      <c r="R91" s="2" t="s">
        <v>202</v>
      </c>
      <c r="S91" s="2" t="s">
        <v>189</v>
      </c>
      <c r="T91" s="2">
        <f t="shared" si="10"/>
        <v>5</v>
      </c>
      <c r="U91" s="2" t="s">
        <v>189</v>
      </c>
      <c r="V91" s="2" t="s">
        <v>204</v>
      </c>
      <c r="W91" s="2" t="str" cm="1">
        <f t="array" ref="W91">SUMPRODUCT(--(ISNUMBER(SEARCH("RELAY", B:B)))) / COUNTA(B:B) * 100&amp; "%"</f>
        <v>5%</v>
      </c>
      <c r="X91" s="2">
        <v>8000002516</v>
      </c>
      <c r="Y91" s="2" t="s">
        <v>204</v>
      </c>
      <c r="Z91" s="2">
        <f t="shared" si="11"/>
        <v>24</v>
      </c>
      <c r="AA91" s="2" t="s">
        <v>189</v>
      </c>
      <c r="AB91" s="2"/>
    </row>
    <row r="92" spans="1:28" x14ac:dyDescent="0.3">
      <c r="A92" s="2">
        <v>8000002543</v>
      </c>
      <c r="B92" s="2" t="s">
        <v>217</v>
      </c>
      <c r="C92" s="2" t="s">
        <v>231</v>
      </c>
      <c r="D92" s="2">
        <v>9000073088</v>
      </c>
      <c r="E92" s="2" t="s">
        <v>324</v>
      </c>
      <c r="F92" s="2" t="s">
        <v>218</v>
      </c>
      <c r="G92" s="2" t="s">
        <v>204</v>
      </c>
      <c r="H92" s="2" t="s">
        <v>189</v>
      </c>
      <c r="I92" t="str">
        <f t="shared" si="6"/>
        <v>Not AC/DC</v>
      </c>
      <c r="J92" s="2" t="s">
        <v>189</v>
      </c>
      <c r="K92" s="2">
        <f t="shared" si="7"/>
        <v>17</v>
      </c>
      <c r="L92" s="2" t="s">
        <v>231</v>
      </c>
      <c r="M92" s="2" t="s">
        <v>218</v>
      </c>
      <c r="N92">
        <f t="shared" si="8"/>
        <v>24</v>
      </c>
      <c r="O92" s="2">
        <v>9000073088</v>
      </c>
      <c r="P92" s="2" t="s">
        <v>217</v>
      </c>
      <c r="Q92">
        <f t="shared" si="9"/>
        <v>1</v>
      </c>
      <c r="R92" s="2" t="s">
        <v>217</v>
      </c>
      <c r="S92" s="2" t="s">
        <v>189</v>
      </c>
      <c r="T92" s="2">
        <f t="shared" si="10"/>
        <v>6</v>
      </c>
      <c r="U92" s="2" t="s">
        <v>189</v>
      </c>
      <c r="V92" s="2" t="s">
        <v>204</v>
      </c>
      <c r="W92" s="2" t="str" cm="1">
        <f t="array" ref="W92">SUMPRODUCT(--(ISNUMBER(SEARCH("RELAY", B:B)))) / COUNTA(B:B) * 100&amp; "%"</f>
        <v>5%</v>
      </c>
      <c r="X92" s="2">
        <v>8000002543</v>
      </c>
      <c r="Y92" s="2" t="s">
        <v>204</v>
      </c>
      <c r="Z92" s="2">
        <f t="shared" si="11"/>
        <v>24</v>
      </c>
      <c r="AA92" s="2" t="s">
        <v>189</v>
      </c>
      <c r="AB92" s="2"/>
    </row>
    <row r="93" spans="1:28" x14ac:dyDescent="0.3">
      <c r="A93" s="2">
        <v>8000002545</v>
      </c>
      <c r="B93" s="2" t="s">
        <v>217</v>
      </c>
      <c r="C93" s="2" t="s">
        <v>231</v>
      </c>
      <c r="D93" s="2">
        <v>9000073089</v>
      </c>
      <c r="E93" s="2" t="s">
        <v>325</v>
      </c>
      <c r="F93" s="2" t="s">
        <v>219</v>
      </c>
      <c r="G93" s="2" t="s">
        <v>204</v>
      </c>
      <c r="H93" s="2" t="s">
        <v>189</v>
      </c>
      <c r="I93" t="str">
        <f t="shared" si="6"/>
        <v>Not AC/DC</v>
      </c>
      <c r="J93" s="2" t="s">
        <v>189</v>
      </c>
      <c r="K93" s="2">
        <f t="shared" si="7"/>
        <v>17</v>
      </c>
      <c r="L93" s="2" t="s">
        <v>231</v>
      </c>
      <c r="M93" s="2" t="s">
        <v>219</v>
      </c>
      <c r="N93">
        <f t="shared" si="8"/>
        <v>24</v>
      </c>
      <c r="O93" s="2">
        <v>9000073089</v>
      </c>
      <c r="P93" s="2" t="s">
        <v>217</v>
      </c>
      <c r="Q93">
        <f t="shared" si="9"/>
        <v>1</v>
      </c>
      <c r="R93" s="2" t="s">
        <v>217</v>
      </c>
      <c r="S93" s="2" t="s">
        <v>189</v>
      </c>
      <c r="T93" s="2">
        <f t="shared" si="10"/>
        <v>6</v>
      </c>
      <c r="U93" s="2" t="s">
        <v>189</v>
      </c>
      <c r="V93" s="2" t="s">
        <v>204</v>
      </c>
      <c r="W93" s="2" t="str" cm="1">
        <f t="array" ref="W93">SUMPRODUCT(--(ISNUMBER(SEARCH("RELAY", B:B)))) / COUNTA(B:B) * 100&amp; "%"</f>
        <v>5%</v>
      </c>
      <c r="X93" s="2">
        <v>8000002545</v>
      </c>
      <c r="Y93" s="2" t="s">
        <v>204</v>
      </c>
      <c r="Z93" s="2">
        <f t="shared" si="11"/>
        <v>24</v>
      </c>
      <c r="AA93" s="2" t="s">
        <v>189</v>
      </c>
      <c r="AB93" s="2"/>
    </row>
    <row r="94" spans="1:28" x14ac:dyDescent="0.3">
      <c r="A94" s="2">
        <v>8000002571</v>
      </c>
      <c r="B94" s="2" t="s">
        <v>217</v>
      </c>
      <c r="C94" s="2" t="s">
        <v>231</v>
      </c>
      <c r="D94" s="2">
        <v>9000073092</v>
      </c>
      <c r="E94" s="2" t="s">
        <v>326</v>
      </c>
      <c r="F94" s="2" t="s">
        <v>220</v>
      </c>
      <c r="G94" s="2" t="s">
        <v>204</v>
      </c>
      <c r="H94" s="2" t="s">
        <v>189</v>
      </c>
      <c r="I94" t="str">
        <f t="shared" si="6"/>
        <v>Not AC/DC</v>
      </c>
      <c r="J94" s="2" t="s">
        <v>189</v>
      </c>
      <c r="K94" s="2">
        <f t="shared" si="7"/>
        <v>17</v>
      </c>
      <c r="L94" s="2" t="s">
        <v>231</v>
      </c>
      <c r="M94" s="2" t="s">
        <v>220</v>
      </c>
      <c r="N94">
        <f t="shared" si="8"/>
        <v>24</v>
      </c>
      <c r="O94" s="2">
        <v>9000073092</v>
      </c>
      <c r="P94" s="2" t="s">
        <v>217</v>
      </c>
      <c r="Q94">
        <f t="shared" si="9"/>
        <v>1</v>
      </c>
      <c r="R94" s="2" t="s">
        <v>217</v>
      </c>
      <c r="S94" s="2" t="s">
        <v>189</v>
      </c>
      <c r="T94" s="2">
        <f t="shared" si="10"/>
        <v>6</v>
      </c>
      <c r="U94" s="2" t="s">
        <v>189</v>
      </c>
      <c r="V94" s="2" t="s">
        <v>204</v>
      </c>
      <c r="W94" s="2" t="str" cm="1">
        <f t="array" ref="W94">SUMPRODUCT(--(ISNUMBER(SEARCH("RELAY", B:B)))) / COUNTA(B:B) * 100&amp; "%"</f>
        <v>5%</v>
      </c>
      <c r="X94" s="2">
        <v>8000002571</v>
      </c>
      <c r="Y94" s="2" t="s">
        <v>204</v>
      </c>
      <c r="Z94" s="2">
        <f t="shared" si="11"/>
        <v>24</v>
      </c>
      <c r="AA94" s="2" t="s">
        <v>189</v>
      </c>
      <c r="AB94" s="2"/>
    </row>
    <row r="95" spans="1:28" x14ac:dyDescent="0.3">
      <c r="A95" s="2">
        <v>8000002599</v>
      </c>
      <c r="B95" s="2" t="s">
        <v>217</v>
      </c>
      <c r="C95" s="2" t="s">
        <v>231</v>
      </c>
      <c r="D95" s="2">
        <v>9000073093</v>
      </c>
      <c r="E95" s="2" t="s">
        <v>327</v>
      </c>
      <c r="F95" s="2" t="s">
        <v>221</v>
      </c>
      <c r="G95" s="2" t="s">
        <v>204</v>
      </c>
      <c r="H95" s="2" t="s">
        <v>189</v>
      </c>
      <c r="I95" t="str">
        <f t="shared" si="6"/>
        <v>Not AC/DC</v>
      </c>
      <c r="J95" s="2" t="s">
        <v>189</v>
      </c>
      <c r="K95" s="2">
        <f t="shared" si="7"/>
        <v>17</v>
      </c>
      <c r="L95" s="2" t="s">
        <v>231</v>
      </c>
      <c r="M95" s="2" t="s">
        <v>221</v>
      </c>
      <c r="N95">
        <f t="shared" si="8"/>
        <v>24</v>
      </c>
      <c r="O95" s="2">
        <v>9000073093</v>
      </c>
      <c r="P95" s="2" t="s">
        <v>217</v>
      </c>
      <c r="Q95">
        <f t="shared" si="9"/>
        <v>1</v>
      </c>
      <c r="R95" s="2" t="s">
        <v>217</v>
      </c>
      <c r="S95" s="2" t="s">
        <v>189</v>
      </c>
      <c r="T95" s="2">
        <f t="shared" si="10"/>
        <v>6</v>
      </c>
      <c r="U95" s="2" t="s">
        <v>189</v>
      </c>
      <c r="V95" s="2" t="s">
        <v>204</v>
      </c>
      <c r="W95" s="2" t="str" cm="1">
        <f t="array" ref="W95">SUMPRODUCT(--(ISNUMBER(SEARCH("RELAY", B:B)))) / COUNTA(B:B) * 100&amp; "%"</f>
        <v>5%</v>
      </c>
      <c r="X95" s="2">
        <v>8000002599</v>
      </c>
      <c r="Y95" s="2" t="s">
        <v>204</v>
      </c>
      <c r="Z95" s="2">
        <f t="shared" si="11"/>
        <v>24</v>
      </c>
      <c r="AA95" s="2" t="s">
        <v>189</v>
      </c>
      <c r="AB95" s="2"/>
    </row>
    <row r="96" spans="1:28" x14ac:dyDescent="0.3">
      <c r="A96" s="2">
        <v>8000002600</v>
      </c>
      <c r="B96" s="2" t="s">
        <v>217</v>
      </c>
      <c r="C96" s="2" t="s">
        <v>231</v>
      </c>
      <c r="D96" s="2">
        <v>9000073094</v>
      </c>
      <c r="E96" s="2" t="s">
        <v>328</v>
      </c>
      <c r="F96" s="2" t="s">
        <v>222</v>
      </c>
      <c r="G96" s="2" t="s">
        <v>204</v>
      </c>
      <c r="H96" s="2" t="s">
        <v>189</v>
      </c>
      <c r="I96" t="str">
        <f t="shared" ref="I96:I100" si="12">IFERROR(
    IF(
        AND(
            ISNUMBER(SEARCH("DC", B96)),
            ISNUMBER(SEARCH("AC", B96))
        ),
        "Both AC/DC",
        IF(
            OR(
                ISNUMBER(SEARCH("DC", B96)),
                ISNUMBER(SEARCH("AC", B96))
            ),
            IF(ISNUMBER(SEARCH("DC", B96)), "DC", "AC"),
            "Not AC/DC"
        )
    ),
    ""
)</f>
        <v>Not AC/DC</v>
      </c>
      <c r="J96" s="2" t="s">
        <v>189</v>
      </c>
      <c r="K96" s="2">
        <f t="shared" si="7"/>
        <v>17</v>
      </c>
      <c r="L96" s="2" t="s">
        <v>231</v>
      </c>
      <c r="M96" s="2" t="s">
        <v>222</v>
      </c>
      <c r="N96">
        <f t="shared" si="8"/>
        <v>24</v>
      </c>
      <c r="O96" s="2">
        <v>9000073094</v>
      </c>
      <c r="P96" s="2" t="s">
        <v>217</v>
      </c>
      <c r="Q96">
        <f t="shared" si="9"/>
        <v>1</v>
      </c>
      <c r="R96" s="2" t="s">
        <v>217</v>
      </c>
      <c r="S96" s="2" t="s">
        <v>189</v>
      </c>
      <c r="T96" s="2">
        <f t="shared" si="10"/>
        <v>6</v>
      </c>
      <c r="U96" s="2" t="s">
        <v>189</v>
      </c>
      <c r="V96" s="2" t="s">
        <v>204</v>
      </c>
      <c r="W96" s="2" t="str" cm="1">
        <f t="array" ref="W96">SUMPRODUCT(--(ISNUMBER(SEARCH("RELAY", B:B)))) / COUNTA(B:B) * 100&amp; "%"</f>
        <v>5%</v>
      </c>
      <c r="X96" s="2">
        <v>8000002600</v>
      </c>
      <c r="Y96" s="2" t="s">
        <v>204</v>
      </c>
      <c r="Z96" s="2">
        <f t="shared" si="11"/>
        <v>24</v>
      </c>
      <c r="AA96" s="2" t="s">
        <v>189</v>
      </c>
      <c r="AB96" s="2"/>
    </row>
    <row r="97" spans="1:28" x14ac:dyDescent="0.3">
      <c r="A97" s="2">
        <v>8000002607</v>
      </c>
      <c r="B97" s="2" t="s">
        <v>223</v>
      </c>
      <c r="C97" s="2" t="s">
        <v>231</v>
      </c>
      <c r="D97" s="2">
        <v>9000073098</v>
      </c>
      <c r="E97" s="2" t="s">
        <v>329</v>
      </c>
      <c r="F97" s="2" t="s">
        <v>224</v>
      </c>
      <c r="G97" s="2" t="s">
        <v>204</v>
      </c>
      <c r="H97" s="2" t="s">
        <v>189</v>
      </c>
      <c r="I97" t="str">
        <f t="shared" si="12"/>
        <v>Not AC/DC</v>
      </c>
      <c r="J97" s="2" t="s">
        <v>189</v>
      </c>
      <c r="K97" s="2">
        <f t="shared" si="7"/>
        <v>17</v>
      </c>
      <c r="L97" s="2" t="s">
        <v>231</v>
      </c>
      <c r="M97" s="2" t="s">
        <v>224</v>
      </c>
      <c r="N97">
        <f t="shared" si="8"/>
        <v>24</v>
      </c>
      <c r="O97" s="2">
        <v>9000073098</v>
      </c>
      <c r="P97" s="2" t="s">
        <v>223</v>
      </c>
      <c r="Q97">
        <f t="shared" si="9"/>
        <v>1</v>
      </c>
      <c r="R97" s="2" t="s">
        <v>223</v>
      </c>
      <c r="S97" s="2" t="s">
        <v>189</v>
      </c>
      <c r="T97" s="2">
        <f t="shared" si="10"/>
        <v>2</v>
      </c>
      <c r="U97" s="2" t="s">
        <v>189</v>
      </c>
      <c r="V97" s="2" t="s">
        <v>204</v>
      </c>
      <c r="W97" s="2" t="str" cm="1">
        <f t="array" ref="W97">SUMPRODUCT(--(ISNUMBER(SEARCH("RELAY", B:B)))) / COUNTA(B:B) * 100&amp; "%"</f>
        <v>5%</v>
      </c>
      <c r="X97" s="2">
        <v>8000002607</v>
      </c>
      <c r="Y97" s="2" t="s">
        <v>204</v>
      </c>
      <c r="Z97" s="2">
        <f t="shared" si="11"/>
        <v>24</v>
      </c>
      <c r="AA97" s="2" t="s">
        <v>189</v>
      </c>
      <c r="AB97" s="2"/>
    </row>
    <row r="98" spans="1:28" x14ac:dyDescent="0.3">
      <c r="A98" s="2">
        <v>8000002618</v>
      </c>
      <c r="B98" s="2" t="s">
        <v>223</v>
      </c>
      <c r="C98" s="2" t="s">
        <v>231</v>
      </c>
      <c r="D98" s="2">
        <v>9000073099</v>
      </c>
      <c r="E98" s="2" t="s">
        <v>330</v>
      </c>
      <c r="F98" s="2" t="s">
        <v>225</v>
      </c>
      <c r="G98" s="2" t="s">
        <v>204</v>
      </c>
      <c r="H98" s="2" t="s">
        <v>189</v>
      </c>
      <c r="I98" t="str">
        <f t="shared" si="12"/>
        <v>Not AC/DC</v>
      </c>
      <c r="J98" s="2" t="s">
        <v>189</v>
      </c>
      <c r="K98" s="2">
        <f t="shared" si="7"/>
        <v>17</v>
      </c>
      <c r="L98" s="2" t="s">
        <v>231</v>
      </c>
      <c r="M98" s="2" t="s">
        <v>225</v>
      </c>
      <c r="N98">
        <f t="shared" si="8"/>
        <v>24</v>
      </c>
      <c r="O98" s="2">
        <v>9000073099</v>
      </c>
      <c r="P98" s="2" t="s">
        <v>223</v>
      </c>
      <c r="Q98">
        <f t="shared" si="9"/>
        <v>1</v>
      </c>
      <c r="R98" s="2" t="s">
        <v>223</v>
      </c>
      <c r="S98" s="2" t="s">
        <v>189</v>
      </c>
      <c r="T98" s="2">
        <f t="shared" si="10"/>
        <v>2</v>
      </c>
      <c r="U98" s="2" t="s">
        <v>189</v>
      </c>
      <c r="V98" s="2" t="s">
        <v>204</v>
      </c>
      <c r="W98" s="2" t="str" cm="1">
        <f t="array" ref="W98">SUMPRODUCT(--(ISNUMBER(SEARCH("RELAY", B:B)))) / COUNTA(B:B) * 100&amp; "%"</f>
        <v>5%</v>
      </c>
      <c r="X98" s="2">
        <v>8000002618</v>
      </c>
      <c r="Y98" s="2" t="s">
        <v>204</v>
      </c>
      <c r="Z98" s="2">
        <f t="shared" si="11"/>
        <v>24</v>
      </c>
      <c r="AA98" s="2" t="s">
        <v>189</v>
      </c>
      <c r="AB98" s="2"/>
    </row>
    <row r="99" spans="1:28" x14ac:dyDescent="0.3">
      <c r="A99" s="2">
        <v>8000002651</v>
      </c>
      <c r="B99" s="2" t="s">
        <v>226</v>
      </c>
      <c r="C99" s="2" t="s">
        <v>231</v>
      </c>
      <c r="D99" s="2">
        <v>9000073103</v>
      </c>
      <c r="E99" s="2" t="s">
        <v>331</v>
      </c>
      <c r="F99" s="2" t="s">
        <v>227</v>
      </c>
      <c r="G99" s="2" t="s">
        <v>204</v>
      </c>
      <c r="H99" s="2" t="s">
        <v>189</v>
      </c>
      <c r="I99" t="str">
        <f t="shared" si="12"/>
        <v>Not AC/DC</v>
      </c>
      <c r="J99" s="2" t="s">
        <v>189</v>
      </c>
      <c r="K99" s="2">
        <f t="shared" si="7"/>
        <v>17</v>
      </c>
      <c r="L99" s="2" t="s">
        <v>231</v>
      </c>
      <c r="M99" s="2" t="s">
        <v>227</v>
      </c>
      <c r="N99">
        <f t="shared" si="8"/>
        <v>24</v>
      </c>
      <c r="O99" s="2">
        <v>9000073103</v>
      </c>
      <c r="P99" s="2" t="s">
        <v>226</v>
      </c>
      <c r="Q99">
        <f t="shared" si="9"/>
        <v>1</v>
      </c>
      <c r="R99" s="2" t="s">
        <v>226</v>
      </c>
      <c r="S99" s="2" t="s">
        <v>189</v>
      </c>
      <c r="T99" s="2">
        <f t="shared" si="10"/>
        <v>1</v>
      </c>
      <c r="U99" s="2" t="s">
        <v>189</v>
      </c>
      <c r="V99" s="2" t="s">
        <v>204</v>
      </c>
      <c r="W99" s="2" t="str" cm="1">
        <f t="array" ref="W99">SUMPRODUCT(--(ISNUMBER(SEARCH("RELAY", B:B)))) / COUNTA(B:B) * 100&amp; "%"</f>
        <v>5%</v>
      </c>
      <c r="X99" s="2">
        <v>8000002651</v>
      </c>
      <c r="Y99" s="2" t="s">
        <v>204</v>
      </c>
      <c r="Z99" s="2">
        <f t="shared" si="11"/>
        <v>24</v>
      </c>
      <c r="AA99" s="2" t="s">
        <v>189</v>
      </c>
      <c r="AB99" s="2"/>
    </row>
    <row r="100" spans="1:28" x14ac:dyDescent="0.3">
      <c r="A100" s="2">
        <v>8000002821</v>
      </c>
      <c r="B100" s="2" t="s">
        <v>217</v>
      </c>
      <c r="C100" s="2" t="s">
        <v>231</v>
      </c>
      <c r="D100" s="2">
        <v>9000073115</v>
      </c>
      <c r="E100" s="2" t="s">
        <v>332</v>
      </c>
      <c r="F100" s="2" t="s">
        <v>228</v>
      </c>
      <c r="G100" s="2" t="s">
        <v>204</v>
      </c>
      <c r="H100" s="2" t="s">
        <v>189</v>
      </c>
      <c r="I100" t="str">
        <f t="shared" si="12"/>
        <v>Not AC/DC</v>
      </c>
      <c r="J100" s="2" t="s">
        <v>189</v>
      </c>
      <c r="K100" s="2">
        <f t="shared" si="7"/>
        <v>17</v>
      </c>
      <c r="L100" s="2" t="s">
        <v>231</v>
      </c>
      <c r="M100" s="2" t="s">
        <v>228</v>
      </c>
      <c r="N100">
        <f t="shared" si="8"/>
        <v>24</v>
      </c>
      <c r="O100" s="2">
        <v>9000073115</v>
      </c>
      <c r="P100" s="2" t="s">
        <v>217</v>
      </c>
      <c r="Q100">
        <f t="shared" si="9"/>
        <v>1</v>
      </c>
      <c r="R100" s="2" t="s">
        <v>217</v>
      </c>
      <c r="S100" s="2" t="s">
        <v>189</v>
      </c>
      <c r="T100" s="2">
        <f t="shared" si="10"/>
        <v>6</v>
      </c>
      <c r="U100" s="2" t="s">
        <v>189</v>
      </c>
      <c r="V100" s="2" t="s">
        <v>204</v>
      </c>
      <c r="W100" s="2" t="str" cm="1">
        <f t="array" ref="W100">SUMPRODUCT(--(ISNUMBER(SEARCH("RELAY", B:B)))) / COUNTA(B:B) * 100&amp; "%"</f>
        <v>5%</v>
      </c>
      <c r="X100" s="2">
        <v>8000002821</v>
      </c>
      <c r="Y100" s="2" t="s">
        <v>204</v>
      </c>
      <c r="Z100" s="2">
        <f t="shared" si="11"/>
        <v>24</v>
      </c>
      <c r="AA100" s="2" t="s">
        <v>189</v>
      </c>
      <c r="AB100" s="2"/>
    </row>
    <row r="101" spans="1:28" x14ac:dyDescent="0.3">
      <c r="U101" s="2"/>
      <c r="V101" s="2"/>
      <c r="W101" s="2"/>
      <c r="X101" s="2"/>
      <c r="Y101" s="2"/>
      <c r="Z101" s="2"/>
    </row>
    <row r="102" spans="1:28" x14ac:dyDescent="0.3">
      <c r="U102" s="2"/>
      <c r="V102" s="2"/>
      <c r="W102" s="2"/>
      <c r="X102" s="2"/>
      <c r="Y102" s="2"/>
      <c r="Z102" s="2"/>
    </row>
  </sheetData>
  <conditionalFormatting sqref="I2:I100">
    <cfRule type="expression" dxfId="19" priority="2">
      <formula>AND(ISNUMBER(SEARCH("AC", $B2)), $I2&lt;&gt;"Both AC/DC")</formula>
    </cfRule>
    <cfRule type="expression" dxfId="18" priority="3">
      <formula>AND(ISNUMBER(SEARCH("DC", $B2)), $I2&lt;&gt;"Both AC/DC")</formula>
    </cfRule>
  </conditionalFormatting>
  <conditionalFormatting sqref="J1:K100">
    <cfRule type="expression" dxfId="17" priority="22">
      <formula>LEFT(J1,3)="ISP"</formula>
    </cfRule>
  </conditionalFormatting>
  <conditionalFormatting sqref="K2:K100">
    <cfRule type="cellIs" dxfId="16" priority="1" operator="greaterThanOrEqual">
      <formula>5</formula>
    </cfRule>
  </conditionalFormatting>
  <conditionalFormatting sqref="L1:L100">
    <cfRule type="expression" dxfId="15" priority="21">
      <formula>AND($L2&lt;&gt;"", NOT($L2="ENGLISH"))</formula>
    </cfRule>
  </conditionalFormatting>
  <conditionalFormatting sqref="M1:M100">
    <cfRule type="expression" dxfId="14" priority="20">
      <formula>LEFT(M1,1)="S"</formula>
    </cfRule>
  </conditionalFormatting>
  <conditionalFormatting sqref="N2:N100">
    <cfRule type="cellIs" dxfId="13" priority="12" operator="greaterThan">
      <formula>10</formula>
    </cfRule>
  </conditionalFormatting>
  <conditionalFormatting sqref="O1:O100">
    <cfRule type="cellIs" dxfId="12" priority="18" operator="lessThan">
      <formula>9000074200</formula>
    </cfRule>
  </conditionalFormatting>
  <conditionalFormatting sqref="P1:P100">
    <cfRule type="expression" dxfId="11" priority="17">
      <formula>ISNUMBER(SEARCH("POWER",P1))</formula>
    </cfRule>
  </conditionalFormatting>
  <conditionalFormatting sqref="Q1">
    <cfRule type="expression" dxfId="10" priority="15">
      <formula>ISNUMBER(SEARCH("POWER",Q1))</formula>
    </cfRule>
  </conditionalFormatting>
  <conditionalFormatting sqref="Q2:Q100">
    <cfRule type="cellIs" dxfId="9" priority="16" operator="greaterThan">
      <formula>1</formula>
    </cfRule>
  </conditionalFormatting>
  <conditionalFormatting sqref="S1:S100">
    <cfRule type="expression" dxfId="8" priority="13">
      <formula>AND(S1="ISPR72",C1&lt;&gt;"ENGLISH")</formula>
    </cfRule>
  </conditionalFormatting>
  <conditionalFormatting sqref="T1:T100 R1:R100 U101:Z102">
    <cfRule type="expression" dxfId="7" priority="14">
      <formula>AND(LEN(R1)&gt;30,R1&lt;&gt;"")</formula>
    </cfRule>
  </conditionalFormatting>
  <conditionalFormatting sqref="T2:T100">
    <cfRule type="cellIs" dxfId="6" priority="11" operator="greaterThan">
      <formula>5</formula>
    </cfRule>
  </conditionalFormatting>
  <conditionalFormatting sqref="U2:U100">
    <cfRule type="expression" dxfId="5" priority="9">
      <formula>ISNUMBER(SEARCH("ISPR7",U2))</formula>
    </cfRule>
  </conditionalFormatting>
  <conditionalFormatting sqref="V1:W100">
    <cfRule type="expression" dxfId="4" priority="8">
      <formula>AND(OR(V1="ABB",V1="IDEC"),V1&lt;&gt;"")</formula>
    </cfRule>
  </conditionalFormatting>
  <conditionalFormatting sqref="X1:X100">
    <cfRule type="cellIs" dxfId="3" priority="7" operator="lessThan">
      <formula>8000000500</formula>
    </cfRule>
  </conditionalFormatting>
  <conditionalFormatting sqref="Y2:Y100">
    <cfRule type="expression" dxfId="2" priority="6">
      <formula>AND(Y2&lt;&gt;"ZPMC",Y2&lt;&gt;"")</formula>
    </cfRule>
  </conditionalFormatting>
  <conditionalFormatting sqref="Z2:Z100">
    <cfRule type="cellIs" dxfId="1" priority="5" operator="greaterThan">
      <formula>10</formula>
    </cfRule>
  </conditionalFormatting>
  <conditionalFormatting sqref="AA2:AB100">
    <cfRule type="expression" dxfId="0" priority="4">
      <formula>AND(AA2="ISPR73",C2="ENGLISH")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1</vt:lpstr>
      <vt:lpstr>Pivot 2</vt:lpstr>
      <vt:lpstr>Formula &amp; Conditional Formattin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Haripriya Ashokkumar</cp:lastModifiedBy>
  <cp:revision/>
  <dcterms:created xsi:type="dcterms:W3CDTF">2023-11-03T10:28:19Z</dcterms:created>
  <dcterms:modified xsi:type="dcterms:W3CDTF">2024-04-26T10:01:28Z</dcterms:modified>
  <cp:category/>
  <cp:contentStatus/>
</cp:coreProperties>
</file>