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orksheet-Traffic Fines" sheetId="1" r:id="rId4"/>
    <sheet state="visible" name="Correlation Interpretation" sheetId="2" r:id="rId5"/>
    <sheet state="visible" name="Correlation Analysis for Fines " sheetId="3" r:id="rId6"/>
    <sheet state="visible" name="Correlation Analysis For GSDP &amp;" sheetId="4" r:id="rId7"/>
    <sheet state="visible" name="Regression" sheetId="5" r:id="rId8"/>
    <sheet state="hidden" name="For neat analysis" sheetId="6" r:id="rId9"/>
  </sheets>
  <definedNames/>
  <calcPr/>
</workbook>
</file>

<file path=xl/sharedStrings.xml><?xml version="1.0" encoding="utf-8"?>
<sst xmlns="http://schemas.openxmlformats.org/spreadsheetml/2006/main" count="275" uniqueCount="123">
  <si>
    <t>State</t>
  </si>
  <si>
    <t>Year 2021</t>
  </si>
  <si>
    <t>Year 2022</t>
  </si>
  <si>
    <t>Total Year 2021</t>
  </si>
  <si>
    <t>Total Year 2022</t>
  </si>
  <si>
    <t xml:space="preserve">Percentage increase </t>
  </si>
  <si>
    <t>Total Road development budget release</t>
  </si>
  <si>
    <t>Delhi</t>
  </si>
  <si>
    <t>Total Year 2020</t>
  </si>
  <si>
    <t>Percentage increase for 2020 &amp; 2021</t>
  </si>
  <si>
    <t>Percentage increase 2021 &amp; 2022</t>
  </si>
  <si>
    <t>Haryana</t>
  </si>
  <si>
    <t>Rajasthan</t>
  </si>
  <si>
    <t>Uttar Pradesh</t>
  </si>
  <si>
    <t>Total</t>
  </si>
  <si>
    <t>Correlation Value (r) Interpretation</t>
  </si>
  <si>
    <t>1.0 Perfect positive correlation</t>
  </si>
  <si>
    <t>0.7 to 0.9 Strong positive correlation</t>
  </si>
  <si>
    <t>0.4 to 0.6 Moderate correlation</t>
  </si>
  <si>
    <t>0.1 to 0.3 Weak correlation</t>
  </si>
  <si>
    <t>0.0 No correlation</t>
  </si>
  <si>
    <t>-0.1 to -0.3 Weak negative correlation</t>
  </si>
  <si>
    <t>-0.4 to -0.6 Moderate negative correlation</t>
  </si>
  <si>
    <t>-0.7 to -0.9 Strong negative correlation</t>
  </si>
  <si>
    <t>-1.0 Perfect negative correlation</t>
  </si>
  <si>
    <t>Raw Data from source sheet Road development budget for 2021 &amp; 2022:-</t>
  </si>
  <si>
    <t>Raw Data from the worksheet Traffic fines collected :-</t>
  </si>
  <si>
    <t>Road development budget for 2021 &amp; 2022 converted:-</t>
  </si>
  <si>
    <t>State/UT</t>
  </si>
  <si>
    <t>2021-22 - Accrual</t>
  </si>
  <si>
    <t>2021-22 - Release</t>
  </si>
  <si>
    <t>2022-23 (Till 31.10.2022) - Accrual</t>
  </si>
  <si>
    <t>2022-23 (Till 31.10.2022) - Release</t>
  </si>
  <si>
    <t>2020-21 - Accrual</t>
  </si>
  <si>
    <t>2020-21 - Release converted</t>
  </si>
  <si>
    <t>Budget Utlization Percentage (2020)</t>
  </si>
  <si>
    <t>Budget Utlization Percentage (2021)</t>
  </si>
  <si>
    <t>Budget Utlization Percentage (2022, Till 31.10.2022)</t>
  </si>
  <si>
    <t>A Moving Average of Budget Utilization = 60.42% means that, on average, only 60.42% of the allocated road budget has been utilized over the selected time period.Potential delays in project execution or fund disbursement.</t>
  </si>
  <si>
    <t>Fines collected by states 2021 &amp; 2022</t>
  </si>
  <si>
    <t>Road development budget released for 2021 &amp; 2022:-</t>
  </si>
  <si>
    <t>Correlation Between Traffic Fines and Road Budget Release (2021-2022)</t>
  </si>
  <si>
    <t>Delhi Year 2021</t>
  </si>
  <si>
    <t>very weak Correlation</t>
  </si>
  <si>
    <t>Meaning an increase in one does not reliably predict a change in the other.</t>
  </si>
  <si>
    <t>A correlation of 0.09 is very close to 0, implying a negligible linear association between A and B</t>
  </si>
  <si>
    <t>Delhi Year 2022</t>
  </si>
  <si>
    <t>Correlation Between Traffic Fines and Road Budget Release (2021-2022) Excluding Delhi , Uttar Pradesh (only 2022)</t>
  </si>
  <si>
    <t>Haryana Year 2021</t>
  </si>
  <si>
    <t>A correlation of 0.04 is very close to 0, implying a negligible linear association between A and B</t>
  </si>
  <si>
    <t>Haryana Year 2022</t>
  </si>
  <si>
    <t>Rajasthan Year 2021</t>
  </si>
  <si>
    <t>Rajasthan Year 2022</t>
  </si>
  <si>
    <t>Uttar Pradesh Year 2021</t>
  </si>
  <si>
    <t>Uttar Pradesh Year 2022</t>
  </si>
  <si>
    <t>Data from source sheet Road development budget for 2021 &amp; 2022:-</t>
  </si>
  <si>
    <t>Data from the worksheet Traffic fines collected :-</t>
  </si>
  <si>
    <t>Correlation between Traffic Fines collected &amp; Road development budget released : -</t>
  </si>
  <si>
    <t>Correlation 21</t>
  </si>
  <si>
    <t>Correlation 22</t>
  </si>
  <si>
    <t>Outliner Calculation for fines</t>
  </si>
  <si>
    <t>Outliner Calculation for road development</t>
  </si>
  <si>
    <t>Average</t>
  </si>
  <si>
    <t>Standard Deviation</t>
  </si>
  <si>
    <t>Z-Score</t>
  </si>
  <si>
    <t>Raw Data</t>
  </si>
  <si>
    <t>Gross State Domestic Product (GSDP)at Constant Prices - 2020-21</t>
  </si>
  <si>
    <t>Gross State Domestic Product (GSDP)at Constant Prices - 2021-22</t>
  </si>
  <si>
    <t>Gross State Domestic Product (GSDP)at Constant Prices</t>
  </si>
  <si>
    <t>Correlation Between GSDP at Constant price and Road Budget Release (2021-2022)</t>
  </si>
  <si>
    <t>Meaning If the GSDP goes up the Road Development also goes up</t>
  </si>
  <si>
    <t>Delhi Year 2020-21</t>
  </si>
  <si>
    <t>Delhi Year 2021-22</t>
  </si>
  <si>
    <t>Correlation Between GSDP at Constant price and Road Budget Release (2021-2022) Excluding Delhi</t>
  </si>
  <si>
    <t>Haryana Year 2020-21</t>
  </si>
  <si>
    <t>Haryana Year 2021-22</t>
  </si>
  <si>
    <t>Rajasthan Year 2020-21</t>
  </si>
  <si>
    <t>Rajasthan Year 2021-22</t>
  </si>
  <si>
    <t>Uttar Pradesh Year 2020-21</t>
  </si>
  <si>
    <t>Uttar Pradesh Year 2021-22</t>
  </si>
  <si>
    <t>Road development Budget Release</t>
  </si>
  <si>
    <t>Total Traffic Fines Collected</t>
  </si>
  <si>
    <t>Year</t>
  </si>
  <si>
    <t>Regression</t>
  </si>
  <si>
    <t>Statistic</t>
  </si>
  <si>
    <t>Value (Example)</t>
  </si>
  <si>
    <t>Meaning</t>
  </si>
  <si>
    <t xml:space="preserve">Slope (β₁) </t>
  </si>
  <si>
    <t>For every 1-unit increase in Road Budget, Traffic Fines increase by 0.39 units.</t>
  </si>
  <si>
    <t>Intercept (β₀)</t>
  </si>
  <si>
    <t>If Road Budget = 0, the predicted fines would be -3.08 billion (which is not realistic).</t>
  </si>
  <si>
    <t>Standard Error of Slope (SE β₁)</t>
  </si>
  <si>
    <t>Low value → reliable estimate of β₁.</t>
  </si>
  <si>
    <t>Standard Error of Intercept (SE β₀)</t>
  </si>
  <si>
    <t>Large → intercept is uncertain, possibly due to data scale.</t>
  </si>
  <si>
    <t>R² (Coefficient of Determination)</t>
  </si>
  <si>
    <t>99.07% of the variance in fines is explained by road budget (very strong fit).</t>
  </si>
  <si>
    <t>Standard Error of Y Estimate (Sy.x)</t>
  </si>
  <si>
    <t>Average deviation of actual fines from predicted fines.</t>
  </si>
  <si>
    <t>F-statistic</t>
  </si>
  <si>
    <t>Large value suggests regression is significant.</t>
  </si>
  <si>
    <t>Degrees of Freedom (DF)</t>
  </si>
  <si>
    <t>Since we have only one independent variable, DF = (n - 2).</t>
  </si>
  <si>
    <t>Regression Sum of Squares (SSreg)</t>
  </si>
  <si>
    <t>Total variation explained by the model.</t>
  </si>
  <si>
    <t>Residual Sum of Squares (SSresid)</t>
  </si>
  <si>
    <t>Unexplained variation (should be low in a good model).</t>
  </si>
  <si>
    <t>Lagged Regression: GSDP at Constant Prices and Road Budget Release (2021-2022)</t>
  </si>
  <si>
    <t>Traffic fines Collected</t>
  </si>
  <si>
    <t xml:space="preserve">Road Development Budget </t>
  </si>
  <si>
    <t>Lagged Regression: Traffic Fines Collected by states in 2021 and Road Budget Release (2022)</t>
  </si>
  <si>
    <t xml:space="preserve">Fines collected by states </t>
  </si>
  <si>
    <t>Correlation between Road development budget released &amp; Traffic Fines collected:-</t>
  </si>
  <si>
    <t>2020-21 - Release</t>
  </si>
  <si>
    <t>Description</t>
  </si>
  <si>
    <t>Weak Negative correlation</t>
  </si>
  <si>
    <t>Meaning if Budget goes up the fines goes down</t>
  </si>
  <si>
    <t>Correlation between Road development budget Accural &amp; Released :-</t>
  </si>
  <si>
    <t>Morderate correlation</t>
  </si>
  <si>
    <t>Meaning a little effect on both</t>
  </si>
  <si>
    <t>Accrual</t>
  </si>
  <si>
    <t>Release</t>
  </si>
  <si>
    <t>Correlation Between Road Budget Accrual and Release (2021-2022)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</si>
</sst>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rgb="FF000000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color rgb="FF000000"/>
      <name val="Calibri"/>
      <scheme val="minor"/>
    </font>
    <font>
      <b/>
      <i/>
      <color theme="1"/>
      <name val="Calibri"/>
      <scheme val="minor"/>
    </font>
    <font>
      <b/>
      <i/>
      <sz val="11.0"/>
      <color theme="1"/>
      <name val="Calibri"/>
    </font>
    <font>
      <sz val="11.0"/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1" numFmtId="0" xfId="0" applyAlignment="1" applyBorder="1" applyFont="1">
      <alignment readingOrder="0"/>
    </xf>
    <xf borderId="1" fillId="0" fontId="2" numFmtId="0" xfId="0" applyBorder="1" applyFont="1"/>
    <xf borderId="1" fillId="0" fontId="1" numFmtId="0" xfId="0" applyAlignment="1" applyBorder="1" applyFont="1">
      <alignment readingOrder="0"/>
    </xf>
    <xf borderId="1" fillId="0" fontId="1" numFmtId="0" xfId="0" applyBorder="1" applyFont="1"/>
    <xf borderId="1" fillId="0" fontId="2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0" fillId="2" fontId="4" numFmtId="0" xfId="0" applyAlignment="1" applyFont="1">
      <alignment readingOrder="0"/>
    </xf>
    <xf borderId="0" fillId="0" fontId="2" numFmtId="0" xfId="0" applyAlignment="1" applyFont="1">
      <alignment readingOrder="0"/>
    </xf>
    <xf borderId="1" fillId="2" fontId="4" numFmtId="0" xfId="0" applyAlignment="1" applyBorder="1" applyFont="1">
      <alignment readingOrder="0"/>
    </xf>
    <xf borderId="1" fillId="0" fontId="2" numFmtId="4" xfId="0" applyBorder="1" applyFont="1" applyNumberFormat="1"/>
    <xf borderId="0" fillId="0" fontId="1" numFmtId="0" xfId="0" applyAlignment="1" applyFont="1">
      <alignment readingOrder="0"/>
    </xf>
    <xf borderId="0" fillId="0" fontId="4" numFmtId="0" xfId="0" applyAlignment="1" applyFont="1">
      <alignment readingOrder="0"/>
    </xf>
    <xf borderId="1" fillId="2" fontId="5" numFmtId="0" xfId="0" applyAlignment="1" applyBorder="1" applyFont="1">
      <alignment vertical="bottom"/>
    </xf>
    <xf borderId="1" fillId="0" fontId="6" numFmtId="0" xfId="0" applyAlignment="1" applyBorder="1" applyFont="1">
      <alignment vertical="bottom"/>
    </xf>
    <xf borderId="1" fillId="0" fontId="6" numFmtId="0" xfId="0" applyAlignment="1" applyBorder="1" applyFont="1">
      <alignment horizontal="right" vertical="bottom"/>
    </xf>
    <xf borderId="0" fillId="0" fontId="5" numFmtId="0" xfId="0" applyAlignment="1" applyFont="1">
      <alignment vertical="bottom"/>
    </xf>
    <xf borderId="1" fillId="2" fontId="1" numFmtId="0" xfId="0" applyBorder="1" applyFont="1"/>
    <xf borderId="0" fillId="0" fontId="6" numFmtId="0" xfId="0" applyAlignment="1" applyFont="1">
      <alignment horizontal="right" vertical="bottom"/>
    </xf>
    <xf borderId="1" fillId="2" fontId="2" numFmtId="0" xfId="0" applyAlignment="1" applyBorder="1" applyFont="1">
      <alignment readingOrder="0"/>
    </xf>
    <xf borderId="1" fillId="0" fontId="4" numFmtId="0" xfId="0" applyAlignment="1" applyBorder="1" applyFont="1">
      <alignment readingOrder="0"/>
    </xf>
    <xf borderId="0" fillId="0" fontId="1" numFmtId="0" xfId="0" applyFont="1"/>
    <xf borderId="0" fillId="0" fontId="2" numFmtId="0" xfId="0" applyFont="1"/>
    <xf borderId="0" fillId="0" fontId="2" numFmtId="4" xfId="0" applyFont="1" applyNumberFormat="1"/>
    <xf borderId="0" fillId="3" fontId="5" numFmtId="0" xfId="0" applyAlignment="1" applyFill="1" applyFont="1">
      <alignment vertical="bottom"/>
    </xf>
    <xf borderId="0" fillId="3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>
                <a:solidFill>
                  <a:schemeClr val="accent2"/>
                </a:solidFill>
                <a:latin typeface="+mn-lt"/>
              </a:defRPr>
            </a:pPr>
            <a:r>
              <a:rPr b="1">
                <a:solidFill>
                  <a:schemeClr val="accent2"/>
                </a:solidFill>
                <a:latin typeface="+mn-lt"/>
              </a:rPr>
              <a:t>Traffic Fines Collected by States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'Worksheet-Traffic Fines'!$B$1</c:f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'Worksheet-Traffic Fines'!$A$2:$A$7</c:f>
            </c:strRef>
          </c:cat>
          <c:val>
            <c:numRef>
              <c:f>'Worksheet-Traffic Fines'!$B$2:$B$7</c:f>
              <c:numCache/>
            </c:numRef>
          </c:val>
        </c:ser>
        <c:ser>
          <c:idx val="1"/>
          <c:order val="1"/>
          <c:tx>
            <c:strRef>
              <c:f>'Worksheet-Traffic Fines'!$C$1</c:f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'Worksheet-Traffic Fines'!$A$2:$A$7</c:f>
            </c:strRef>
          </c:cat>
          <c:val>
            <c:numRef>
              <c:f>'Worksheet-Traffic Fines'!$C$2:$C$7</c:f>
              <c:numCache/>
            </c:numRef>
          </c:val>
        </c:ser>
        <c:axId val="786689571"/>
        <c:axId val="1411632402"/>
      </c:barChart>
      <c:catAx>
        <c:axId val="7866895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411632402"/>
      </c:catAx>
      <c:valAx>
        <c:axId val="141163240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1" sz="1600">
                    <a:solidFill>
                      <a:srgbClr val="000000"/>
                    </a:solidFill>
                    <a:latin typeface="+mn-lt"/>
                  </a:defRPr>
                </a:pPr>
                <a:r>
                  <a:rPr b="1" sz="1600">
                    <a:solidFill>
                      <a:srgbClr val="000000"/>
                    </a:solidFill>
                    <a:latin typeface="+mn-lt"/>
                  </a:rPr>
                  <a:t>(in Rs. Lakh)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86689571"/>
      </c:valAx>
    </c:plotArea>
    <c:legend>
      <c:legendPos val="t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Road Budget Release and (GSDP) at Constant Prices</a:t>
            </a:r>
          </a:p>
        </c:rich>
      </c:tx>
      <c:overlay val="0"/>
    </c:title>
    <c:plotArea>
      <c:layout/>
      <c:scatterChart>
        <c:scatterStyle val="lineMarker"/>
        <c:ser>
          <c:idx val="0"/>
          <c:order val="0"/>
          <c:tx>
            <c:strRef>
              <c:f>'Correlation Analysis For GSDP &amp;'!$B$18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1"/>
              </a:solidFill>
              <a:ln cmpd="sng">
                <a:solidFill>
                  <a:schemeClr val="accent1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'Correlation Analysis For GSDP &amp;'!$A$19:$A$26</c:f>
            </c:numRef>
          </c:xVal>
          <c:yVal>
            <c:numRef>
              <c:f>'Correlation Analysis For GSDP &amp;'!$B$19:$B$26</c:f>
              <c:numCache/>
            </c:numRef>
          </c:yVal>
        </c:ser>
        <c:ser>
          <c:idx val="1"/>
          <c:order val="1"/>
          <c:tx>
            <c:strRef>
              <c:f>'Correlation Analysis For GSDP &amp;'!$C$18</c:f>
            </c:strRef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chemeClr val="accent2"/>
              </a:solidFill>
              <a:ln cmpd="sng">
                <a:solidFill>
                  <a:schemeClr val="accent2"/>
                </a:solidFill>
              </a:ln>
            </c:spPr>
          </c:marker>
          <c:trendline>
            <c:name/>
            <c:spPr>
              <a:ln w="19050">
                <a:solidFill>
                  <a:srgbClr val="000000"/>
                </a:solidFill>
              </a:ln>
            </c:spPr>
            <c:trendlineType val="linear"/>
            <c:dispRSqr val="0"/>
            <c:dispEq val="0"/>
          </c:trendline>
          <c:xVal>
            <c:numRef>
              <c:f>'Correlation Analysis For GSDP &amp;'!$A$19:$A$26</c:f>
            </c:numRef>
          </c:xVal>
          <c:yVal>
            <c:numRef>
              <c:f>'Correlation Analysis For GSDP &amp;'!$C$19:$C$26</c:f>
              <c:numCache/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29395225"/>
        <c:axId val="166224587"/>
      </c:scatterChart>
      <c:valAx>
        <c:axId val="829395225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Data from source sheet Road development budget for 2021 &amp; 2022:-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66224587"/>
      </c:valAx>
      <c:valAx>
        <c:axId val="16622458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29395225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image" Target="../media/Chart2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10</xdr:row>
      <xdr:rowOff>57150</xdr:rowOff>
    </xdr:from>
    <xdr:ext cx="7067550" cy="5686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0</xdr:col>
      <xdr:colOff>0</xdr:colOff>
      <xdr:row>40</xdr:row>
      <xdr:rowOff>95250</xdr:rowOff>
    </xdr:from>
    <xdr:ext cx="10477500" cy="4648200"/>
    <xdr:pic>
      <xdr:nvPicPr>
        <xdr:cNvPr id="2061228317" name="Chart2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952500</xdr:colOff>
      <xdr:row>14</xdr:row>
      <xdr:rowOff>0</xdr:rowOff>
    </xdr:from>
    <xdr:ext cx="6305550" cy="4391025"/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86"/>
    <col customWidth="1" min="2" max="3" width="20.14"/>
  </cols>
  <sheetData>
    <row r="1">
      <c r="A1" s="1" t="s">
        <v>0</v>
      </c>
      <c r="B1" s="2" t="s">
        <v>1</v>
      </c>
      <c r="C1" s="2" t="s">
        <v>2</v>
      </c>
      <c r="E1" s="2" t="s">
        <v>3</v>
      </c>
      <c r="F1" s="2" t="s">
        <v>4</v>
      </c>
      <c r="G1" s="2" t="s">
        <v>5</v>
      </c>
      <c r="I1" s="1" t="s">
        <v>6</v>
      </c>
      <c r="J1" s="3"/>
      <c r="K1" s="3"/>
      <c r="L1" s="4"/>
      <c r="M1" s="3"/>
    </row>
    <row r="2">
      <c r="A2" s="3" t="s">
        <v>7</v>
      </c>
      <c r="B2" s="3">
        <v>1740.0</v>
      </c>
      <c r="C2" s="3">
        <v>2159.0</v>
      </c>
      <c r="E2" s="3">
        <f t="shared" ref="E2:F2" si="1">B6*100000</f>
        <v>605600000</v>
      </c>
      <c r="F2" s="3">
        <f t="shared" si="1"/>
        <v>1074200000</v>
      </c>
      <c r="G2" s="3">
        <f>((F2-E2)/F2)*100</f>
        <v>43.62316142</v>
      </c>
      <c r="I2" s="5" t="s">
        <v>8</v>
      </c>
      <c r="J2" s="5" t="s">
        <v>3</v>
      </c>
      <c r="K2" s="4" t="s">
        <v>4</v>
      </c>
      <c r="L2" s="2" t="s">
        <v>9</v>
      </c>
      <c r="M2" s="2" t="s">
        <v>10</v>
      </c>
    </row>
    <row r="3">
      <c r="A3" s="3" t="s">
        <v>11</v>
      </c>
      <c r="B3" s="3">
        <v>2194.0</v>
      </c>
      <c r="C3" s="3">
        <v>6744.0</v>
      </c>
      <c r="I3" s="3">
        <v>7.9671E9</v>
      </c>
      <c r="J3" s="3">
        <v>9.284E9</v>
      </c>
      <c r="K3" s="3">
        <v>1.0711E10</v>
      </c>
      <c r="L3" s="3">
        <f t="shared" ref="L3:M3" si="2">((J3-I3)/J3)*100</f>
        <v>14.1846187</v>
      </c>
      <c r="M3" s="3">
        <f t="shared" si="2"/>
        <v>13.32275231</v>
      </c>
    </row>
    <row r="4">
      <c r="A4" s="3" t="s">
        <v>12</v>
      </c>
      <c r="B4" s="3">
        <v>214.0</v>
      </c>
      <c r="C4" s="3">
        <v>93.0</v>
      </c>
    </row>
    <row r="5">
      <c r="A5" s="3" t="s">
        <v>13</v>
      </c>
      <c r="B5" s="3">
        <v>1908.0</v>
      </c>
      <c r="C5" s="3">
        <v>1746.0</v>
      </c>
    </row>
    <row r="6">
      <c r="A6" s="6" t="s">
        <v>14</v>
      </c>
      <c r="B6" s="3">
        <f t="shared" ref="B6:C6" si="3">SUM(B2:B5)</f>
        <v>6056</v>
      </c>
      <c r="C6" s="3">
        <f t="shared" si="3"/>
        <v>10742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57"/>
  </cols>
  <sheetData>
    <row r="1">
      <c r="A1" s="7" t="s">
        <v>15</v>
      </c>
    </row>
    <row r="2">
      <c r="A2" s="8" t="s">
        <v>16</v>
      </c>
    </row>
    <row r="3">
      <c r="A3" s="8" t="s">
        <v>17</v>
      </c>
    </row>
    <row r="4">
      <c r="A4" s="8" t="s">
        <v>18</v>
      </c>
    </row>
    <row r="5">
      <c r="A5" s="8" t="s">
        <v>19</v>
      </c>
    </row>
    <row r="6">
      <c r="A6" s="8" t="s">
        <v>20</v>
      </c>
    </row>
    <row r="7">
      <c r="A7" s="8" t="s">
        <v>21</v>
      </c>
    </row>
    <row r="8">
      <c r="A8" s="8" t="s">
        <v>22</v>
      </c>
    </row>
    <row r="9">
      <c r="A9" s="8" t="s">
        <v>23</v>
      </c>
    </row>
    <row r="10">
      <c r="A10" s="8" t="s">
        <v>24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2" max="2" width="16.0"/>
    <col customWidth="1" min="3" max="3" width="16.29"/>
    <col customWidth="1" min="4" max="4" width="16.0"/>
    <col customWidth="1" min="5" max="5" width="16.29"/>
    <col customWidth="1" min="7" max="7" width="24.57"/>
    <col customWidth="1" min="8" max="8" width="26.29"/>
    <col customWidth="1" min="9" max="9" width="9.57"/>
    <col customWidth="1" min="15" max="16" width="16.29"/>
    <col customWidth="1" min="17" max="17" width="33.14"/>
    <col customWidth="1" min="18" max="19" width="20.29"/>
  </cols>
  <sheetData>
    <row r="1">
      <c r="A1" s="9" t="s">
        <v>25</v>
      </c>
      <c r="G1" s="9" t="s">
        <v>26</v>
      </c>
      <c r="H1" s="10"/>
      <c r="I1" s="10"/>
      <c r="K1" s="9" t="s">
        <v>27</v>
      </c>
      <c r="R1" s="10"/>
      <c r="S1" s="10"/>
    </row>
    <row r="2">
      <c r="A2" s="3" t="s">
        <v>28</v>
      </c>
      <c r="B2" s="3" t="s">
        <v>29</v>
      </c>
      <c r="C2" s="3" t="s">
        <v>30</v>
      </c>
      <c r="D2" s="3" t="s">
        <v>31</v>
      </c>
      <c r="E2" s="3" t="s">
        <v>32</v>
      </c>
      <c r="G2" s="3" t="s">
        <v>0</v>
      </c>
      <c r="H2" s="6" t="s">
        <v>1</v>
      </c>
      <c r="I2" s="6" t="s">
        <v>2</v>
      </c>
      <c r="J2" s="3"/>
      <c r="K2" s="5" t="s">
        <v>28</v>
      </c>
      <c r="L2" s="5" t="s">
        <v>29</v>
      </c>
      <c r="M2" s="5" t="s">
        <v>30</v>
      </c>
      <c r="N2" s="5" t="s">
        <v>31</v>
      </c>
      <c r="O2" s="5" t="s">
        <v>32</v>
      </c>
      <c r="P2" s="5" t="s">
        <v>33</v>
      </c>
      <c r="Q2" s="5" t="s">
        <v>34</v>
      </c>
      <c r="R2" s="2" t="s">
        <v>35</v>
      </c>
      <c r="S2" s="2" t="s">
        <v>36</v>
      </c>
      <c r="T2" s="2" t="s">
        <v>37</v>
      </c>
      <c r="U2" s="3"/>
    </row>
    <row r="3">
      <c r="A3" s="3" t="s">
        <v>7</v>
      </c>
      <c r="B3" s="3">
        <v>27.2</v>
      </c>
      <c r="C3" s="3">
        <v>0.0</v>
      </c>
      <c r="D3" s="3">
        <v>212.19</v>
      </c>
      <c r="E3" s="3">
        <v>0.0</v>
      </c>
      <c r="G3" s="3" t="s">
        <v>7</v>
      </c>
      <c r="H3" s="3">
        <v>1740.0</v>
      </c>
      <c r="I3" s="3">
        <v>2159.0</v>
      </c>
      <c r="J3" s="3">
        <f t="shared" ref="J3:J6" si="2">I3*100000</f>
        <v>215900000</v>
      </c>
      <c r="K3" s="3" t="s">
        <v>7</v>
      </c>
      <c r="L3" s="3">
        <f t="shared" ref="L3:O3" si="1">B3*10000000</f>
        <v>272000000</v>
      </c>
      <c r="M3" s="3">
        <f t="shared" si="1"/>
        <v>0</v>
      </c>
      <c r="N3" s="3">
        <f t="shared" si="1"/>
        <v>2121900000</v>
      </c>
      <c r="O3" s="3">
        <f t="shared" si="1"/>
        <v>0</v>
      </c>
      <c r="P3" s="3">
        <v>1.6773E9</v>
      </c>
      <c r="Q3" s="3">
        <v>0.0</v>
      </c>
      <c r="R3" s="3">
        <f t="shared" ref="R3:R7" si="4">(Q3/P3)*100</f>
        <v>0</v>
      </c>
      <c r="S3" s="3">
        <f t="shared" ref="S3:S7" si="5">(M3/L3)*100</f>
        <v>0</v>
      </c>
      <c r="T3" s="3">
        <f t="shared" ref="T3:T7" si="6">(O3/N3)*100</f>
        <v>0</v>
      </c>
      <c r="U3" s="3"/>
    </row>
    <row r="4">
      <c r="A4" s="3" t="s">
        <v>11</v>
      </c>
      <c r="B4" s="3">
        <v>177.05</v>
      </c>
      <c r="C4" s="3">
        <v>163.71</v>
      </c>
      <c r="D4" s="3">
        <v>768.16</v>
      </c>
      <c r="E4" s="3">
        <v>434.19</v>
      </c>
      <c r="G4" s="3" t="s">
        <v>11</v>
      </c>
      <c r="H4" s="3">
        <v>2194.0</v>
      </c>
      <c r="I4" s="3">
        <v>6744.0</v>
      </c>
      <c r="J4" s="3">
        <f t="shared" si="2"/>
        <v>674400000</v>
      </c>
      <c r="K4" s="3" t="s">
        <v>11</v>
      </c>
      <c r="L4" s="3">
        <f t="shared" ref="L4:O4" si="3">B4*10000000</f>
        <v>1770500000</v>
      </c>
      <c r="M4" s="3">
        <f t="shared" si="3"/>
        <v>1637100000</v>
      </c>
      <c r="N4" s="3">
        <f t="shared" si="3"/>
        <v>7681600000</v>
      </c>
      <c r="O4" s="3">
        <f t="shared" si="3"/>
        <v>4341900000</v>
      </c>
      <c r="P4" s="3">
        <v>6.2271E9</v>
      </c>
      <c r="Q4" s="6">
        <v>7.854E8</v>
      </c>
      <c r="R4" s="3">
        <f t="shared" si="4"/>
        <v>12.61261261</v>
      </c>
      <c r="S4" s="3">
        <f t="shared" si="5"/>
        <v>92.46540525</v>
      </c>
      <c r="T4" s="3">
        <f t="shared" si="6"/>
        <v>56.52338055</v>
      </c>
      <c r="U4" s="3"/>
    </row>
    <row r="5">
      <c r="A5" s="3" t="s">
        <v>12</v>
      </c>
      <c r="B5" s="3">
        <v>627.89</v>
      </c>
      <c r="C5" s="3">
        <v>148.4</v>
      </c>
      <c r="D5" s="3">
        <v>753.78</v>
      </c>
      <c r="E5" s="3">
        <v>636.91</v>
      </c>
      <c r="G5" s="3" t="s">
        <v>12</v>
      </c>
      <c r="H5" s="3">
        <v>214.0</v>
      </c>
      <c r="I5" s="3">
        <v>93.0</v>
      </c>
      <c r="J5" s="3">
        <f t="shared" si="2"/>
        <v>9300000</v>
      </c>
      <c r="K5" s="3" t="s">
        <v>12</v>
      </c>
      <c r="L5" s="3">
        <f t="shared" ref="L5:O5" si="7">B5*10000000</f>
        <v>6278900000</v>
      </c>
      <c r="M5" s="3">
        <f t="shared" si="7"/>
        <v>1484000000</v>
      </c>
      <c r="N5" s="3">
        <f t="shared" si="7"/>
        <v>7537800000</v>
      </c>
      <c r="O5" s="3">
        <f t="shared" si="7"/>
        <v>6369100000</v>
      </c>
      <c r="P5" s="3">
        <v>5.826900000000001E9</v>
      </c>
      <c r="Q5" s="3">
        <v>1.4181E9</v>
      </c>
      <c r="R5" s="3">
        <f t="shared" si="4"/>
        <v>24.33712609</v>
      </c>
      <c r="S5" s="3">
        <f t="shared" si="5"/>
        <v>23.63471309</v>
      </c>
      <c r="T5" s="3">
        <f t="shared" si="6"/>
        <v>84.49547613</v>
      </c>
      <c r="U5" s="3"/>
    </row>
    <row r="6">
      <c r="A6" s="3" t="s">
        <v>13</v>
      </c>
      <c r="B6" s="3">
        <v>616.59</v>
      </c>
      <c r="C6" s="3">
        <v>616.29</v>
      </c>
      <c r="D6" s="3">
        <v>34.42</v>
      </c>
      <c r="E6" s="3">
        <v>0.0</v>
      </c>
      <c r="G6" s="3" t="s">
        <v>13</v>
      </c>
      <c r="H6" s="3">
        <v>1908.0</v>
      </c>
      <c r="I6" s="3">
        <v>1746.0</v>
      </c>
      <c r="J6" s="3">
        <f t="shared" si="2"/>
        <v>174600000</v>
      </c>
      <c r="K6" s="3" t="s">
        <v>13</v>
      </c>
      <c r="L6" s="3">
        <f t="shared" ref="L6:O6" si="8">B6*10000000</f>
        <v>6165900000</v>
      </c>
      <c r="M6" s="3">
        <f t="shared" si="8"/>
        <v>6162900000</v>
      </c>
      <c r="N6" s="3">
        <f t="shared" si="8"/>
        <v>344200000</v>
      </c>
      <c r="O6" s="3">
        <f t="shared" si="8"/>
        <v>0</v>
      </c>
      <c r="P6" s="3">
        <v>3.415E8</v>
      </c>
      <c r="Q6" s="3">
        <v>5.7636E9</v>
      </c>
      <c r="R6" s="3">
        <f t="shared" si="4"/>
        <v>1687.7306</v>
      </c>
      <c r="S6" s="3">
        <f t="shared" si="5"/>
        <v>99.9513453</v>
      </c>
      <c r="T6" s="3">
        <f t="shared" si="6"/>
        <v>0</v>
      </c>
      <c r="U6" s="3"/>
    </row>
    <row r="7">
      <c r="K7" s="4" t="s">
        <v>14</v>
      </c>
      <c r="L7" s="3">
        <f t="shared" ref="L7:Q7" si="9">SUM(L3:L6)</f>
        <v>14487300000</v>
      </c>
      <c r="M7" s="3">
        <f t="shared" si="9"/>
        <v>9284000000</v>
      </c>
      <c r="N7" s="3">
        <f t="shared" si="9"/>
        <v>17685500000</v>
      </c>
      <c r="O7" s="3">
        <f t="shared" si="9"/>
        <v>10711000000</v>
      </c>
      <c r="P7" s="3">
        <f t="shared" si="9"/>
        <v>14072800000</v>
      </c>
      <c r="Q7" s="3">
        <f t="shared" si="9"/>
        <v>7967100000</v>
      </c>
      <c r="R7" s="3">
        <f t="shared" si="4"/>
        <v>56.61346711</v>
      </c>
      <c r="S7" s="3">
        <f t="shared" si="5"/>
        <v>64.0837147</v>
      </c>
      <c r="T7" s="3">
        <f t="shared" si="6"/>
        <v>60.56373866</v>
      </c>
      <c r="U7" s="3">
        <f>AVERAGE(R7:T7)</f>
        <v>60.42030682</v>
      </c>
      <c r="V7" s="10" t="s">
        <v>38</v>
      </c>
    </row>
    <row r="9">
      <c r="A9" s="3"/>
      <c r="B9" s="11" t="s">
        <v>39</v>
      </c>
      <c r="C9" s="11" t="s">
        <v>40</v>
      </c>
      <c r="G9" s="11" t="s">
        <v>41</v>
      </c>
      <c r="H9" s="3"/>
      <c r="I9" s="3"/>
    </row>
    <row r="10">
      <c r="A10" s="6" t="s">
        <v>42</v>
      </c>
      <c r="B10" s="3">
        <v>1.74E8</v>
      </c>
      <c r="C10" s="3">
        <v>0.0</v>
      </c>
      <c r="G10" s="12">
        <f>CORREL(B10:B17,C10:C17)</f>
        <v>0.09063941541</v>
      </c>
      <c r="H10" s="4" t="s">
        <v>43</v>
      </c>
      <c r="I10" s="6" t="s">
        <v>44</v>
      </c>
      <c r="J10" s="10" t="s">
        <v>45</v>
      </c>
    </row>
    <row r="11">
      <c r="A11" s="6" t="s">
        <v>46</v>
      </c>
      <c r="B11" s="3">
        <v>2.159E8</v>
      </c>
      <c r="C11" s="3">
        <v>0.0</v>
      </c>
      <c r="G11" s="11" t="s">
        <v>47</v>
      </c>
      <c r="H11" s="3"/>
      <c r="I11" s="3"/>
    </row>
    <row r="12">
      <c r="A12" s="6" t="s">
        <v>48</v>
      </c>
      <c r="B12" s="3">
        <v>2.194E8</v>
      </c>
      <c r="C12" s="3">
        <v>1.6371E9</v>
      </c>
      <c r="G12" s="3">
        <f>CORREL(B12:B16,C12:C16)</f>
        <v>0.03693141954</v>
      </c>
      <c r="H12" s="4" t="s">
        <v>43</v>
      </c>
      <c r="I12" s="6" t="s">
        <v>44</v>
      </c>
      <c r="J12" s="10" t="s">
        <v>49</v>
      </c>
    </row>
    <row r="13">
      <c r="A13" s="6" t="s">
        <v>50</v>
      </c>
      <c r="B13" s="3">
        <v>6.744E8</v>
      </c>
      <c r="C13" s="3">
        <f>E4*10000000</f>
        <v>4341900000</v>
      </c>
    </row>
    <row r="14">
      <c r="A14" s="6" t="s">
        <v>51</v>
      </c>
      <c r="B14" s="3">
        <v>2.14E7</v>
      </c>
      <c r="C14" s="3">
        <v>1.484E9</v>
      </c>
    </row>
    <row r="15">
      <c r="A15" s="6" t="s">
        <v>52</v>
      </c>
      <c r="B15" s="3">
        <v>9300000.0</v>
      </c>
      <c r="C15" s="3">
        <f>E5*10000000</f>
        <v>6369100000</v>
      </c>
    </row>
    <row r="16">
      <c r="A16" s="6" t="s">
        <v>53</v>
      </c>
      <c r="B16" s="3">
        <v>1.908E8</v>
      </c>
      <c r="C16" s="3">
        <v>6.1629E9</v>
      </c>
    </row>
    <row r="17">
      <c r="A17" s="6" t="s">
        <v>54</v>
      </c>
      <c r="B17" s="3">
        <v>1.746E8</v>
      </c>
      <c r="C17" s="3">
        <f>E6*10000000</f>
        <v>0</v>
      </c>
    </row>
    <row r="20">
      <c r="A20" s="11" t="s">
        <v>55</v>
      </c>
      <c r="B20" s="3"/>
      <c r="C20" s="3"/>
      <c r="D20" s="3"/>
      <c r="F20" s="11" t="s">
        <v>56</v>
      </c>
      <c r="G20" s="3"/>
      <c r="H20" s="3"/>
      <c r="J20" s="11" t="s">
        <v>57</v>
      </c>
      <c r="K20" s="3"/>
    </row>
    <row r="21">
      <c r="A21" s="3" t="s">
        <v>28</v>
      </c>
      <c r="B21" s="3" t="s">
        <v>34</v>
      </c>
      <c r="C21" s="3" t="s">
        <v>30</v>
      </c>
      <c r="D21" s="6" t="s">
        <v>32</v>
      </c>
      <c r="F21" s="3" t="s">
        <v>0</v>
      </c>
      <c r="G21" s="6" t="s">
        <v>1</v>
      </c>
      <c r="H21" s="6" t="s">
        <v>2</v>
      </c>
      <c r="J21" s="6" t="s">
        <v>58</v>
      </c>
      <c r="K21" s="6" t="s">
        <v>59</v>
      </c>
    </row>
    <row r="22">
      <c r="A22" s="3" t="s">
        <v>7</v>
      </c>
      <c r="B22" s="3">
        <v>0.0</v>
      </c>
      <c r="C22" s="3">
        <v>0.0</v>
      </c>
      <c r="D22" s="3">
        <v>0.0</v>
      </c>
      <c r="F22" s="3" t="s">
        <v>7</v>
      </c>
      <c r="G22" s="3">
        <v>1.74E8</v>
      </c>
      <c r="H22" s="3">
        <v>2.159E8</v>
      </c>
      <c r="J22" s="3">
        <f t="shared" ref="J22:K22" si="10">CORREL(G22:G25,C22:C25)</f>
        <v>0.2273716424</v>
      </c>
      <c r="K22" s="3">
        <f t="shared" si="10"/>
        <v>0.04056151538</v>
      </c>
      <c r="L22" s="13" t="s">
        <v>43</v>
      </c>
      <c r="M22" s="10" t="s">
        <v>44</v>
      </c>
    </row>
    <row r="23">
      <c r="A23" s="3" t="s">
        <v>11</v>
      </c>
      <c r="B23" s="6">
        <v>7.854E8</v>
      </c>
      <c r="C23" s="3">
        <v>1.6371E9</v>
      </c>
      <c r="D23" s="3">
        <v>4.3419E9</v>
      </c>
      <c r="F23" s="3" t="s">
        <v>11</v>
      </c>
      <c r="G23" s="3">
        <v>2.194E8</v>
      </c>
      <c r="H23" s="3">
        <v>6.744E8</v>
      </c>
    </row>
    <row r="24">
      <c r="A24" s="3" t="s">
        <v>12</v>
      </c>
      <c r="B24" s="3">
        <v>1.4181E9</v>
      </c>
      <c r="C24" s="3">
        <v>1.484E9</v>
      </c>
      <c r="D24" s="3">
        <v>6.3691E9</v>
      </c>
      <c r="F24" s="3" t="s">
        <v>12</v>
      </c>
      <c r="G24" s="3">
        <v>2.14E7</v>
      </c>
      <c r="H24" s="3">
        <v>9300000.0</v>
      </c>
    </row>
    <row r="25">
      <c r="A25" s="3" t="s">
        <v>13</v>
      </c>
      <c r="B25" s="3">
        <v>5.7636E9</v>
      </c>
      <c r="C25" s="3">
        <v>6.1629E9</v>
      </c>
      <c r="D25" s="3">
        <v>0.0</v>
      </c>
      <c r="F25" s="3" t="s">
        <v>13</v>
      </c>
      <c r="G25" s="3">
        <v>1.908E8</v>
      </c>
      <c r="H25" s="3">
        <v>1.746E8</v>
      </c>
    </row>
    <row r="29">
      <c r="B29" s="4" t="s">
        <v>60</v>
      </c>
      <c r="C29" s="4" t="s">
        <v>61</v>
      </c>
      <c r="D29" s="4" t="s">
        <v>60</v>
      </c>
      <c r="E29" s="4" t="s">
        <v>61</v>
      </c>
      <c r="F29" s="4" t="s">
        <v>60</v>
      </c>
      <c r="G29" s="4" t="s">
        <v>61</v>
      </c>
      <c r="H29" s="13"/>
    </row>
    <row r="30">
      <c r="B30" s="6" t="s">
        <v>62</v>
      </c>
      <c r="C30" s="6" t="s">
        <v>62</v>
      </c>
      <c r="D30" s="6" t="s">
        <v>63</v>
      </c>
      <c r="E30" s="6" t="s">
        <v>63</v>
      </c>
      <c r="F30" s="6" t="s">
        <v>64</v>
      </c>
      <c r="G30" s="6" t="s">
        <v>64</v>
      </c>
    </row>
    <row r="31">
      <c r="B31" s="6">
        <f t="shared" ref="B31:C31" si="11">AVERAGE(B10:B17)</f>
        <v>209975000</v>
      </c>
      <c r="C31" s="6">
        <f t="shared" si="11"/>
        <v>2499375000</v>
      </c>
      <c r="D31" s="3">
        <f t="shared" ref="D31:E31" si="12">STDEV(B10:B17)</f>
        <v>205133675.9</v>
      </c>
      <c r="E31" s="3">
        <f t="shared" si="12"/>
        <v>2733553838</v>
      </c>
      <c r="F31" s="3">
        <f t="shared" ref="F31:F38" si="13">(B10 - $B$31) / $D$31</f>
        <v>-0.1753734478</v>
      </c>
      <c r="G31" s="3">
        <f t="shared" ref="G31:G38" si="14">(C10-C$31)/E$31</f>
        <v>-0.9143317263</v>
      </c>
    </row>
    <row r="32">
      <c r="B32" s="3"/>
      <c r="C32" s="3"/>
      <c r="D32" s="3"/>
      <c r="E32" s="3"/>
      <c r="F32" s="3">
        <f t="shared" si="13"/>
        <v>0.02888360467</v>
      </c>
      <c r="G32" s="3">
        <f t="shared" si="14"/>
        <v>-0.9143317263</v>
      </c>
    </row>
    <row r="33">
      <c r="B33" s="3"/>
      <c r="C33" s="3"/>
      <c r="D33" s="3"/>
      <c r="E33" s="3"/>
      <c r="F33" s="3">
        <f t="shared" si="13"/>
        <v>0.04594564962</v>
      </c>
      <c r="G33" s="3">
        <f t="shared" si="14"/>
        <v>-0.315441016</v>
      </c>
    </row>
    <row r="34">
      <c r="B34" s="3"/>
      <c r="C34" s="3"/>
      <c r="D34" s="3"/>
      <c r="E34" s="3"/>
      <c r="F34" s="3">
        <f t="shared" si="13"/>
        <v>2.264011493</v>
      </c>
      <c r="G34" s="3">
        <f t="shared" si="14"/>
        <v>0.6740401356</v>
      </c>
    </row>
    <row r="35">
      <c r="B35" s="3"/>
      <c r="C35" s="3"/>
      <c r="D35" s="3"/>
      <c r="E35" s="3"/>
      <c r="F35" s="3">
        <f t="shared" si="13"/>
        <v>-0.9192786077</v>
      </c>
      <c r="G35" s="3">
        <f t="shared" si="14"/>
        <v>-0.3714486928</v>
      </c>
    </row>
    <row r="36">
      <c r="B36" s="3"/>
      <c r="C36" s="3"/>
      <c r="D36" s="3"/>
      <c r="E36" s="3"/>
      <c r="F36" s="3">
        <f t="shared" si="13"/>
        <v>-0.9782645345</v>
      </c>
      <c r="G36" s="3">
        <f t="shared" si="14"/>
        <v>1.415638845</v>
      </c>
    </row>
    <row r="37">
      <c r="B37" s="3"/>
      <c r="C37" s="3"/>
      <c r="D37" s="3"/>
      <c r="E37" s="3"/>
      <c r="F37" s="3">
        <f t="shared" si="13"/>
        <v>-0.09347563199</v>
      </c>
      <c r="G37" s="3">
        <f t="shared" si="14"/>
        <v>1.340205906</v>
      </c>
    </row>
    <row r="38">
      <c r="B38" s="3"/>
      <c r="C38" s="3"/>
      <c r="D38" s="3"/>
      <c r="E38" s="3"/>
      <c r="F38" s="3">
        <f t="shared" si="13"/>
        <v>-0.1724485258</v>
      </c>
      <c r="G38" s="3">
        <f t="shared" si="14"/>
        <v>-0.9143317263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43"/>
    <col customWidth="1" min="8" max="8" width="24.57"/>
    <col customWidth="1" min="9" max="9" width="25.43"/>
  </cols>
  <sheetData>
    <row r="1">
      <c r="A1" s="6" t="s">
        <v>65</v>
      </c>
      <c r="B1" s="3"/>
      <c r="C1" s="3"/>
      <c r="G1" s="14"/>
    </row>
    <row r="2">
      <c r="A2" s="15" t="s">
        <v>28</v>
      </c>
      <c r="B2" s="15" t="s">
        <v>66</v>
      </c>
      <c r="C2" s="15" t="s">
        <v>67</v>
      </c>
      <c r="G2" s="13"/>
      <c r="H2" s="13"/>
      <c r="I2" s="13"/>
    </row>
    <row r="3">
      <c r="A3" s="16" t="s">
        <v>7</v>
      </c>
      <c r="B3" s="17">
        <v>547682.0</v>
      </c>
      <c r="C3" s="17">
        <v>597765.0</v>
      </c>
    </row>
    <row r="4">
      <c r="A4" s="16" t="s">
        <v>11</v>
      </c>
      <c r="B4" s="17">
        <v>510306.0</v>
      </c>
      <c r="C4" s="17">
        <v>568086.0</v>
      </c>
    </row>
    <row r="5">
      <c r="A5" s="16" t="s">
        <v>12</v>
      </c>
      <c r="B5" s="17">
        <v>663515.0</v>
      </c>
      <c r="C5" s="17">
        <v>738922.0</v>
      </c>
    </row>
    <row r="6">
      <c r="A6" s="16" t="s">
        <v>13</v>
      </c>
      <c r="B6" s="17">
        <v>1077534.0</v>
      </c>
      <c r="C6" s="17">
        <v>1181361.0</v>
      </c>
    </row>
    <row r="7">
      <c r="A7" s="18"/>
      <c r="B7" s="14"/>
      <c r="G7" s="14"/>
      <c r="J7" s="10"/>
    </row>
    <row r="8">
      <c r="A8" s="15" t="s">
        <v>28</v>
      </c>
      <c r="B8" s="11" t="s">
        <v>68</v>
      </c>
      <c r="G8" s="11" t="s">
        <v>69</v>
      </c>
      <c r="H8" s="3"/>
      <c r="I8" s="3"/>
      <c r="J8" s="10" t="s">
        <v>70</v>
      </c>
    </row>
    <row r="9">
      <c r="A9" s="6" t="s">
        <v>71</v>
      </c>
      <c r="B9" s="17">
        <v>5.47682E12</v>
      </c>
      <c r="G9" s="3">
        <f>CORREL(B9:B16,B19:B26)</f>
        <v>0.1897041499</v>
      </c>
      <c r="H9" s="4" t="s">
        <v>43</v>
      </c>
      <c r="I9" s="6" t="s">
        <v>44</v>
      </c>
    </row>
    <row r="10">
      <c r="A10" s="6" t="s">
        <v>72</v>
      </c>
      <c r="B10" s="17">
        <v>5.97765E12</v>
      </c>
      <c r="G10" s="11" t="s">
        <v>73</v>
      </c>
      <c r="H10" s="3"/>
      <c r="I10" s="3"/>
    </row>
    <row r="11">
      <c r="A11" s="6" t="s">
        <v>74</v>
      </c>
      <c r="B11" s="17">
        <v>5.10306E12</v>
      </c>
      <c r="G11" s="3">
        <f>CORREL(B21:B25,C21:C25)</f>
        <v>0.6675925224</v>
      </c>
      <c r="H11" s="4" t="s">
        <v>43</v>
      </c>
      <c r="I11" s="6" t="s">
        <v>44</v>
      </c>
    </row>
    <row r="12">
      <c r="A12" s="6" t="s">
        <v>75</v>
      </c>
      <c r="B12" s="17">
        <v>5.68086E12</v>
      </c>
    </row>
    <row r="13">
      <c r="A13" s="6" t="s">
        <v>76</v>
      </c>
      <c r="B13" s="17">
        <v>6.63515E12</v>
      </c>
    </row>
    <row r="14">
      <c r="A14" s="6" t="s">
        <v>77</v>
      </c>
      <c r="B14" s="17">
        <v>7.38922E12</v>
      </c>
    </row>
    <row r="15">
      <c r="A15" s="6" t="s">
        <v>78</v>
      </c>
      <c r="B15" s="17">
        <v>1.077534E13</v>
      </c>
    </row>
    <row r="16">
      <c r="A16" s="6" t="s">
        <v>79</v>
      </c>
      <c r="B16" s="17">
        <v>1.181361E13</v>
      </c>
    </row>
    <row r="18">
      <c r="A18" s="11" t="s">
        <v>55</v>
      </c>
      <c r="B18" s="11" t="s">
        <v>80</v>
      </c>
      <c r="C18" s="11" t="s">
        <v>68</v>
      </c>
    </row>
    <row r="19">
      <c r="A19" s="6" t="s">
        <v>71</v>
      </c>
      <c r="B19" s="3">
        <v>0.0</v>
      </c>
      <c r="C19" s="17">
        <v>5.47682E12</v>
      </c>
    </row>
    <row r="20">
      <c r="A20" s="6" t="s">
        <v>72</v>
      </c>
      <c r="B20" s="3">
        <v>0.0</v>
      </c>
      <c r="C20" s="17">
        <v>5.97765E12</v>
      </c>
    </row>
    <row r="21">
      <c r="A21" s="6" t="s">
        <v>74</v>
      </c>
      <c r="B21" s="3">
        <v>1.6371E9</v>
      </c>
      <c r="C21" s="17">
        <v>5.10306E12</v>
      </c>
    </row>
    <row r="22">
      <c r="A22" s="6" t="s">
        <v>75</v>
      </c>
      <c r="B22" s="3">
        <v>4.3419E9</v>
      </c>
      <c r="C22" s="17">
        <v>5.68086E12</v>
      </c>
    </row>
    <row r="23">
      <c r="A23" s="6" t="s">
        <v>76</v>
      </c>
      <c r="B23" s="3">
        <v>1.484E9</v>
      </c>
      <c r="C23" s="17">
        <v>6.63515E12</v>
      </c>
    </row>
    <row r="24">
      <c r="A24" s="6" t="s">
        <v>77</v>
      </c>
      <c r="B24" s="3">
        <v>6.3691E9</v>
      </c>
      <c r="C24" s="17">
        <v>7.38922E12</v>
      </c>
    </row>
    <row r="25">
      <c r="A25" s="6" t="s">
        <v>78</v>
      </c>
      <c r="B25" s="3">
        <v>6.1629E9</v>
      </c>
      <c r="C25" s="17">
        <v>1.077534E13</v>
      </c>
    </row>
    <row r="26">
      <c r="A26" s="6" t="s">
        <v>79</v>
      </c>
      <c r="B26" s="3">
        <v>0.0</v>
      </c>
      <c r="C26" s="17">
        <v>1.181361E13</v>
      </c>
    </row>
    <row r="28">
      <c r="A28" s="2" t="s">
        <v>81</v>
      </c>
      <c r="B28" s="3"/>
    </row>
    <row r="29">
      <c r="A29" s="4" t="s">
        <v>3</v>
      </c>
      <c r="B29" s="4" t="s">
        <v>4</v>
      </c>
    </row>
    <row r="30">
      <c r="A30" s="3">
        <v>6.056E8</v>
      </c>
      <c r="B30" s="3">
        <v>1.0742E9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4.43"/>
    <col customWidth="1" min="2" max="3" width="23.71"/>
    <col customWidth="1" min="5" max="5" width="26.29"/>
    <col customWidth="1" min="13" max="13" width="30.43"/>
    <col customWidth="1" min="15" max="15" width="72.0"/>
  </cols>
  <sheetData>
    <row r="1">
      <c r="A1" s="19" t="s">
        <v>81</v>
      </c>
      <c r="B1" s="3"/>
      <c r="C1" s="1" t="s">
        <v>6</v>
      </c>
      <c r="D1" s="3"/>
      <c r="E1" s="3"/>
      <c r="F1" s="1" t="s">
        <v>82</v>
      </c>
      <c r="G1" s="1" t="s">
        <v>6</v>
      </c>
      <c r="H1" s="1" t="s">
        <v>81</v>
      </c>
      <c r="J1" s="2" t="s">
        <v>83</v>
      </c>
      <c r="K1" s="3"/>
    </row>
    <row r="2">
      <c r="A2" s="5" t="s">
        <v>3</v>
      </c>
      <c r="B2" s="5" t="s">
        <v>4</v>
      </c>
      <c r="C2" s="5" t="s">
        <v>8</v>
      </c>
      <c r="D2" s="5" t="s">
        <v>3</v>
      </c>
      <c r="E2" s="4" t="s">
        <v>4</v>
      </c>
      <c r="F2" s="3">
        <v>2020.0</v>
      </c>
      <c r="G2" s="3">
        <v>7.9671E9</v>
      </c>
      <c r="H2" s="3">
        <v>0.0</v>
      </c>
      <c r="J2" s="3">
        <f t="array" ref="J2:K6">LINEST(H2:H4,G2:G4, TRUE, TRUE)</f>
        <v>0.3906091318</v>
      </c>
      <c r="K2" s="3">
        <v>-3.080817201395345E9</v>
      </c>
      <c r="M2" s="4" t="s">
        <v>84</v>
      </c>
      <c r="N2" s="4" t="s">
        <v>85</v>
      </c>
      <c r="O2" s="4" t="s">
        <v>86</v>
      </c>
    </row>
    <row r="3">
      <c r="A3" s="3">
        <v>6.056E8</v>
      </c>
      <c r="B3" s="3">
        <v>1.0742E9</v>
      </c>
      <c r="C3" s="3">
        <v>7.9671E9</v>
      </c>
      <c r="D3" s="3">
        <v>9.284E9</v>
      </c>
      <c r="E3" s="3">
        <v>1.0711E10</v>
      </c>
      <c r="F3" s="3">
        <v>2021.0</v>
      </c>
      <c r="G3" s="3">
        <v>9.284E9</v>
      </c>
      <c r="H3" s="3">
        <v>6.056E8</v>
      </c>
      <c r="J3" s="3">
        <v>0.03787548756173337</v>
      </c>
      <c r="K3" s="3">
        <v>3.555678335629112E8</v>
      </c>
      <c r="M3" s="6" t="s">
        <v>87</v>
      </c>
      <c r="N3" s="6">
        <v>0.3906</v>
      </c>
      <c r="O3" s="6" t="s">
        <v>88</v>
      </c>
    </row>
    <row r="4">
      <c r="F4" s="3">
        <v>2022.0</v>
      </c>
      <c r="G4" s="3">
        <v>1.0711E10</v>
      </c>
      <c r="H4" s="3">
        <v>1.0742E9</v>
      </c>
      <c r="J4" s="3">
        <v>0.9906853313042279</v>
      </c>
      <c r="K4" s="3">
        <v>7.350688544290672E7</v>
      </c>
      <c r="M4" s="6" t="s">
        <v>89</v>
      </c>
      <c r="N4" s="3">
        <v>-3.080817201395345E9</v>
      </c>
      <c r="O4" s="6" t="s">
        <v>90</v>
      </c>
    </row>
    <row r="5">
      <c r="J5" s="3">
        <v>106.3575489006811</v>
      </c>
      <c r="K5" s="3">
        <v>1.0</v>
      </c>
      <c r="M5" s="6" t="s">
        <v>91</v>
      </c>
      <c r="N5" s="3">
        <v>0.03787548756173337</v>
      </c>
      <c r="O5" s="6" t="s">
        <v>92</v>
      </c>
    </row>
    <row r="6">
      <c r="J6" s="3">
        <v>5.7467772445915014E17</v>
      </c>
      <c r="K6" s="3">
        <v>5.403262207516612E15</v>
      </c>
      <c r="M6" s="6" t="s">
        <v>93</v>
      </c>
      <c r="N6" s="3">
        <v>3.555678335629112E8</v>
      </c>
      <c r="O6" s="6" t="s">
        <v>94</v>
      </c>
    </row>
    <row r="7">
      <c r="M7" s="6" t="s">
        <v>95</v>
      </c>
      <c r="N7" s="3">
        <v>0.9906853313042279</v>
      </c>
      <c r="O7" s="6" t="s">
        <v>96</v>
      </c>
    </row>
    <row r="8">
      <c r="M8" s="6" t="s">
        <v>97</v>
      </c>
      <c r="N8" s="3">
        <v>7.350688544290672E7</v>
      </c>
      <c r="O8" s="6" t="s">
        <v>98</v>
      </c>
    </row>
    <row r="9">
      <c r="M9" s="6" t="s">
        <v>99</v>
      </c>
      <c r="N9" s="3">
        <v>106.3575489006811</v>
      </c>
      <c r="O9" s="6" t="s">
        <v>100</v>
      </c>
    </row>
    <row r="10">
      <c r="M10" s="6" t="s">
        <v>101</v>
      </c>
      <c r="N10" s="3">
        <v>1.0</v>
      </c>
      <c r="O10" s="6" t="s">
        <v>102</v>
      </c>
    </row>
    <row r="11">
      <c r="M11" s="6" t="s">
        <v>103</v>
      </c>
      <c r="N11" s="3">
        <v>5.7467772445915014E17</v>
      </c>
      <c r="O11" s="6" t="s">
        <v>104</v>
      </c>
    </row>
    <row r="12">
      <c r="M12" s="6" t="s">
        <v>105</v>
      </c>
      <c r="N12" s="3">
        <v>5.403262207516612E15</v>
      </c>
      <c r="O12" s="6" t="s">
        <v>106</v>
      </c>
    </row>
    <row r="15">
      <c r="A15" s="11" t="s">
        <v>55</v>
      </c>
      <c r="B15" s="11" t="s">
        <v>80</v>
      </c>
      <c r="C15" s="11" t="s">
        <v>68</v>
      </c>
      <c r="E15" s="14"/>
      <c r="F15" s="14"/>
      <c r="H15" s="2" t="s">
        <v>107</v>
      </c>
      <c r="I15" s="3"/>
    </row>
    <row r="16">
      <c r="A16" s="6" t="s">
        <v>71</v>
      </c>
      <c r="B16" s="3">
        <v>0.0</v>
      </c>
      <c r="C16" s="17">
        <v>5.47682E12</v>
      </c>
      <c r="H16" s="3">
        <f t="array" ref="H16:I20">LINEST(C16:C23,B16:B23, TRUE, TRUE)</f>
        <v>176.7292715</v>
      </c>
      <c r="I16" s="3">
        <v>6.914751027148641E12</v>
      </c>
    </row>
    <row r="17">
      <c r="A17" s="6" t="s">
        <v>72</v>
      </c>
      <c r="B17" s="3">
        <v>0.0</v>
      </c>
      <c r="C17" s="17">
        <v>5.97765E12</v>
      </c>
      <c r="H17" s="3">
        <v>373.41978625879244</v>
      </c>
      <c r="I17" s="3">
        <v>1.3352121656531548E12</v>
      </c>
    </row>
    <row r="18">
      <c r="A18" s="6" t="s">
        <v>74</v>
      </c>
      <c r="B18" s="3">
        <v>1.6371E9</v>
      </c>
      <c r="C18" s="17">
        <v>5.10306E12</v>
      </c>
      <c r="H18" s="3">
        <v>0.035987664496765825</v>
      </c>
      <c r="I18" s="3">
        <v>2.7006852838954287E12</v>
      </c>
    </row>
    <row r="19">
      <c r="A19" s="6" t="s">
        <v>75</v>
      </c>
      <c r="B19" s="3">
        <v>4.3419E9</v>
      </c>
      <c r="C19" s="17">
        <v>5.68086E12</v>
      </c>
      <c r="H19" s="3">
        <v>0.22398674687899817</v>
      </c>
      <c r="I19" s="3">
        <v>6.0</v>
      </c>
    </row>
    <row r="20">
      <c r="A20" s="6" t="s">
        <v>76</v>
      </c>
      <c r="B20" s="3">
        <v>1.484E9</v>
      </c>
      <c r="C20" s="17">
        <v>6.63515E12</v>
      </c>
      <c r="H20" s="3">
        <v>1.633692360291511E24</v>
      </c>
      <c r="I20" s="3">
        <v>4.3762206015895994E25</v>
      </c>
    </row>
    <row r="21">
      <c r="A21" s="6" t="s">
        <v>77</v>
      </c>
      <c r="B21" s="3">
        <v>6.3691E9</v>
      </c>
      <c r="C21" s="17">
        <v>7.38922E12</v>
      </c>
    </row>
    <row r="22">
      <c r="A22" s="6" t="s">
        <v>78</v>
      </c>
      <c r="B22" s="3">
        <v>6.1629E9</v>
      </c>
      <c r="C22" s="17">
        <v>1.077534E13</v>
      </c>
    </row>
    <row r="23">
      <c r="A23" s="6" t="s">
        <v>79</v>
      </c>
      <c r="B23" s="3">
        <v>0.0</v>
      </c>
      <c r="C23" s="17">
        <v>1.181361E13</v>
      </c>
    </row>
    <row r="24">
      <c r="C24" s="20"/>
    </row>
    <row r="25">
      <c r="A25" s="2" t="s">
        <v>108</v>
      </c>
      <c r="B25" s="3"/>
      <c r="C25" s="21" t="s">
        <v>109</v>
      </c>
      <c r="D25" s="3"/>
      <c r="H25" s="2" t="s">
        <v>110</v>
      </c>
      <c r="I25" s="3"/>
    </row>
    <row r="26">
      <c r="A26" s="5" t="s">
        <v>0</v>
      </c>
      <c r="B26" s="22" t="s">
        <v>1</v>
      </c>
      <c r="C26" s="5" t="s">
        <v>28</v>
      </c>
      <c r="D26" s="5" t="s">
        <v>32</v>
      </c>
      <c r="H26" s="3"/>
      <c r="I26" s="3"/>
    </row>
    <row r="27">
      <c r="A27" s="3" t="s">
        <v>7</v>
      </c>
      <c r="B27" s="3">
        <v>1.74E8</v>
      </c>
      <c r="C27" s="3" t="s">
        <v>7</v>
      </c>
      <c r="D27" s="3">
        <v>0.0</v>
      </c>
      <c r="H27" s="3">
        <f t="array" ref="H27:I27">LINEST(B27:B30,D27:D30)</f>
        <v>-0.01019986102</v>
      </c>
      <c r="I27" s="3">
        <v>1.7871267784422725E8</v>
      </c>
    </row>
    <row r="28">
      <c r="A28" s="3" t="s">
        <v>11</v>
      </c>
      <c r="B28" s="3">
        <v>2.194E8</v>
      </c>
      <c r="C28" s="3" t="s">
        <v>11</v>
      </c>
      <c r="D28" s="3">
        <v>0.0</v>
      </c>
    </row>
    <row r="29">
      <c r="A29" s="3" t="s">
        <v>12</v>
      </c>
      <c r="B29" s="3">
        <v>2.14E7</v>
      </c>
      <c r="C29" s="3" t="s">
        <v>12</v>
      </c>
      <c r="D29" s="17">
        <v>4.3419E9</v>
      </c>
    </row>
    <row r="30">
      <c r="A30" s="3" t="s">
        <v>13</v>
      </c>
      <c r="B30" s="3">
        <v>1.908E8</v>
      </c>
      <c r="C30" s="3" t="s">
        <v>13</v>
      </c>
      <c r="D30" s="3">
        <v>6.3691E9</v>
      </c>
    </row>
    <row r="31">
      <c r="M31" s="23"/>
    </row>
    <row r="32">
      <c r="M32" s="23"/>
    </row>
    <row r="33">
      <c r="M33" s="23"/>
    </row>
    <row r="34">
      <c r="M34" s="23"/>
    </row>
    <row r="35">
      <c r="M35" s="23"/>
    </row>
    <row r="36">
      <c r="M36" s="23"/>
    </row>
    <row r="37">
      <c r="M37" s="23"/>
    </row>
    <row r="38">
      <c r="M38" s="23"/>
    </row>
    <row r="39">
      <c r="M39" s="23"/>
    </row>
    <row r="40">
      <c r="M40" s="23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2" width="22.43"/>
    <col customWidth="1" min="6" max="7" width="16.29"/>
    <col customWidth="1" min="8" max="8" width="26.29"/>
    <col customWidth="1" min="9" max="9" width="25.0"/>
    <col customWidth="1" min="11" max="11" width="23.71"/>
  </cols>
  <sheetData>
    <row r="1">
      <c r="A1" s="9" t="s">
        <v>111</v>
      </c>
      <c r="E1" s="9" t="s">
        <v>40</v>
      </c>
      <c r="I1" s="9" t="s">
        <v>112</v>
      </c>
    </row>
    <row r="2">
      <c r="A2" s="24" t="s">
        <v>0</v>
      </c>
      <c r="B2" s="10" t="s">
        <v>1</v>
      </c>
      <c r="C2" s="10" t="s">
        <v>2</v>
      </c>
      <c r="E2" s="24" t="s">
        <v>28</v>
      </c>
      <c r="F2" s="24" t="s">
        <v>113</v>
      </c>
      <c r="G2" s="24" t="s">
        <v>30</v>
      </c>
      <c r="I2" s="10" t="s">
        <v>58</v>
      </c>
      <c r="J2" s="10" t="s">
        <v>59</v>
      </c>
      <c r="K2" s="13" t="s">
        <v>114</v>
      </c>
    </row>
    <row r="3">
      <c r="A3" s="24" t="s">
        <v>7</v>
      </c>
      <c r="B3" s="24">
        <v>1.74E8</v>
      </c>
      <c r="C3" s="24">
        <v>2.159E8</v>
      </c>
      <c r="E3" s="24" t="s">
        <v>7</v>
      </c>
      <c r="F3" s="24">
        <v>0.0</v>
      </c>
      <c r="G3" s="24">
        <v>0.0</v>
      </c>
      <c r="H3" s="25"/>
      <c r="I3" s="25">
        <f t="shared" ref="I3:J3" si="1">CORREL(F3:F6,B3:B6)</f>
        <v>0.140051526</v>
      </c>
      <c r="J3" s="25">
        <f t="shared" si="1"/>
        <v>-0.1313739527</v>
      </c>
      <c r="K3" s="10" t="s">
        <v>115</v>
      </c>
      <c r="L3" s="10" t="s">
        <v>116</v>
      </c>
    </row>
    <row r="4">
      <c r="A4" s="24" t="s">
        <v>11</v>
      </c>
      <c r="B4" s="24">
        <v>2.194E8</v>
      </c>
      <c r="C4" s="24">
        <v>6.744E8</v>
      </c>
      <c r="E4" s="24" t="s">
        <v>11</v>
      </c>
      <c r="F4" s="24">
        <v>7.854000000000001E8</v>
      </c>
      <c r="G4" s="24">
        <v>1.6371E9</v>
      </c>
      <c r="H4" s="25"/>
    </row>
    <row r="5">
      <c r="A5" s="24" t="s">
        <v>12</v>
      </c>
      <c r="B5" s="24">
        <v>2.14E7</v>
      </c>
      <c r="C5" s="24">
        <v>9300000.0</v>
      </c>
      <c r="E5" s="24" t="s">
        <v>12</v>
      </c>
      <c r="F5" s="24">
        <v>1.4181E9</v>
      </c>
      <c r="G5" s="24">
        <v>1.484E9</v>
      </c>
      <c r="H5" s="25"/>
      <c r="I5" s="25"/>
    </row>
    <row r="6">
      <c r="A6" s="24" t="s">
        <v>13</v>
      </c>
      <c r="B6" s="24">
        <v>1.908E8</v>
      </c>
      <c r="C6" s="24">
        <v>1.746E8</v>
      </c>
      <c r="E6" s="24" t="s">
        <v>13</v>
      </c>
      <c r="F6" s="24">
        <v>5.7636E9</v>
      </c>
      <c r="G6" s="24">
        <v>6.1629E9</v>
      </c>
      <c r="H6" s="25"/>
      <c r="I6" s="25"/>
    </row>
    <row r="11">
      <c r="A11" s="9" t="s">
        <v>55</v>
      </c>
      <c r="I11" s="9" t="s">
        <v>117</v>
      </c>
    </row>
    <row r="12">
      <c r="A12" s="24" t="s">
        <v>28</v>
      </c>
      <c r="B12" s="24" t="s">
        <v>33</v>
      </c>
      <c r="C12" s="24" t="s">
        <v>113</v>
      </c>
      <c r="D12" s="24" t="s">
        <v>29</v>
      </c>
      <c r="E12" s="24" t="s">
        <v>30</v>
      </c>
      <c r="I12" s="10" t="s">
        <v>58</v>
      </c>
      <c r="J12" s="10" t="s">
        <v>59</v>
      </c>
      <c r="K12" s="13" t="s">
        <v>114</v>
      </c>
    </row>
    <row r="13">
      <c r="A13" s="24" t="s">
        <v>7</v>
      </c>
      <c r="B13" s="24">
        <v>3.415E8</v>
      </c>
      <c r="C13" s="24">
        <v>0.0</v>
      </c>
      <c r="D13" s="24">
        <v>2.72E8</v>
      </c>
      <c r="E13" s="24">
        <v>0.0</v>
      </c>
      <c r="I13" s="24">
        <f>CORREL(B13:B16,C13:C16)</f>
        <v>0.6869956395</v>
      </c>
      <c r="J13" s="24">
        <f>CORREL(D13:D16,E13:E16)</f>
        <v>0.6769400063</v>
      </c>
      <c r="K13" s="10" t="s">
        <v>118</v>
      </c>
      <c r="L13" s="10" t="s">
        <v>119</v>
      </c>
    </row>
    <row r="14">
      <c r="A14" s="24" t="s">
        <v>11</v>
      </c>
      <c r="B14" s="24">
        <v>1.6773E9</v>
      </c>
      <c r="C14" s="24">
        <v>7.854000000000001E8</v>
      </c>
      <c r="D14" s="24">
        <v>1.7705E9</v>
      </c>
      <c r="E14" s="24">
        <v>1.6371E9</v>
      </c>
    </row>
    <row r="15">
      <c r="A15" s="24" t="s">
        <v>12</v>
      </c>
      <c r="B15" s="24">
        <v>6.2271E9</v>
      </c>
      <c r="C15" s="24">
        <v>1.4181E9</v>
      </c>
      <c r="D15" s="24">
        <v>6.2789E9</v>
      </c>
      <c r="E15" s="24">
        <v>1.484E9</v>
      </c>
    </row>
    <row r="16">
      <c r="A16" s="24" t="s">
        <v>13</v>
      </c>
      <c r="B16" s="24">
        <v>5.826900000000001E9</v>
      </c>
      <c r="C16" s="24">
        <v>5.7636E9</v>
      </c>
      <c r="D16" s="24">
        <v>6.1659E9</v>
      </c>
      <c r="E16" s="24">
        <v>6.1629E9</v>
      </c>
    </row>
    <row r="18">
      <c r="A18" s="9" t="s">
        <v>55</v>
      </c>
      <c r="B18" s="9" t="s">
        <v>120</v>
      </c>
      <c r="C18" s="9" t="s">
        <v>121</v>
      </c>
      <c r="G18" s="9" t="s">
        <v>122</v>
      </c>
    </row>
    <row r="19">
      <c r="A19" s="10" t="s">
        <v>71</v>
      </c>
      <c r="B19" s="24">
        <v>3.415E8</v>
      </c>
      <c r="C19" s="24">
        <v>0.0</v>
      </c>
      <c r="G19" s="25">
        <f>CORREL(B19:B26,C19:C26)</f>
        <v>0.6813097724</v>
      </c>
      <c r="H19" s="10" t="s">
        <v>118</v>
      </c>
      <c r="I19" s="10" t="s">
        <v>119</v>
      </c>
    </row>
    <row r="20">
      <c r="A20" s="10" t="s">
        <v>72</v>
      </c>
      <c r="B20" s="24">
        <v>2.72E8</v>
      </c>
      <c r="C20" s="24">
        <v>0.0</v>
      </c>
    </row>
    <row r="21">
      <c r="A21" s="10" t="s">
        <v>74</v>
      </c>
      <c r="B21" s="24">
        <v>1.6773E9</v>
      </c>
      <c r="C21" s="24">
        <v>7.854000000000001E8</v>
      </c>
    </row>
    <row r="22">
      <c r="A22" s="10" t="s">
        <v>75</v>
      </c>
      <c r="B22" s="24">
        <v>1.7705E9</v>
      </c>
      <c r="C22" s="24">
        <v>1.6371E9</v>
      </c>
    </row>
    <row r="23">
      <c r="A23" s="10" t="s">
        <v>76</v>
      </c>
      <c r="B23" s="24">
        <v>6.2271E9</v>
      </c>
      <c r="C23" s="24">
        <v>1.4181E9</v>
      </c>
    </row>
    <row r="24">
      <c r="A24" s="10" t="s">
        <v>77</v>
      </c>
      <c r="B24" s="24">
        <v>6.2789E9</v>
      </c>
      <c r="C24" s="24">
        <v>1.484E9</v>
      </c>
    </row>
    <row r="25">
      <c r="A25" s="10" t="s">
        <v>78</v>
      </c>
      <c r="B25" s="24">
        <v>5.826900000000001E9</v>
      </c>
      <c r="C25" s="24">
        <v>5.7636E9</v>
      </c>
    </row>
    <row r="26">
      <c r="A26" s="10" t="s">
        <v>79</v>
      </c>
      <c r="B26" s="24">
        <v>6.1659E9</v>
      </c>
      <c r="C26" s="24">
        <v>6.1629E9</v>
      </c>
    </row>
    <row r="31">
      <c r="B31" s="9" t="s">
        <v>40</v>
      </c>
      <c r="C31" s="9"/>
    </row>
    <row r="32">
      <c r="A32" s="10" t="s">
        <v>42</v>
      </c>
      <c r="B32" s="24">
        <v>0.0</v>
      </c>
    </row>
    <row r="33">
      <c r="A33" s="10" t="s">
        <v>46</v>
      </c>
      <c r="B33" s="24">
        <v>0.0</v>
      </c>
    </row>
    <row r="34">
      <c r="A34" s="10" t="s">
        <v>48</v>
      </c>
      <c r="B34" s="24">
        <v>7.854000000000001E8</v>
      </c>
    </row>
    <row r="35">
      <c r="A35" s="10" t="s">
        <v>50</v>
      </c>
      <c r="B35" s="24">
        <v>1.6371E9</v>
      </c>
    </row>
    <row r="36">
      <c r="A36" s="10" t="s">
        <v>51</v>
      </c>
      <c r="B36" s="24">
        <v>1.4181E9</v>
      </c>
    </row>
    <row r="37">
      <c r="A37" s="10" t="s">
        <v>52</v>
      </c>
      <c r="B37" s="24">
        <v>1.484E9</v>
      </c>
    </row>
    <row r="38">
      <c r="A38" s="10" t="s">
        <v>53</v>
      </c>
      <c r="B38" s="24">
        <v>5.7636E9</v>
      </c>
    </row>
    <row r="39">
      <c r="A39" s="10" t="s">
        <v>54</v>
      </c>
      <c r="B39" s="24">
        <v>6.1629E9</v>
      </c>
    </row>
    <row r="59">
      <c r="A59" s="26"/>
      <c r="B59" s="27"/>
    </row>
    <row r="60">
      <c r="B60" s="20"/>
    </row>
    <row r="61">
      <c r="B61" s="20"/>
    </row>
    <row r="62">
      <c r="B62" s="20"/>
    </row>
    <row r="63">
      <c r="B63" s="20"/>
    </row>
    <row r="64">
      <c r="B64" s="20"/>
    </row>
    <row r="65">
      <c r="B65" s="20"/>
    </row>
    <row r="66">
      <c r="B66" s="20"/>
    </row>
    <row r="67">
      <c r="B67" s="20"/>
    </row>
  </sheetData>
  <drawing r:id="rId1"/>
</worksheet>
</file>