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a\Desktop\DATA SCIENCE COURSE\SECOND WEEK PROJECT\Assignments\"/>
    </mc:Choice>
  </mc:AlternateContent>
  <xr:revisionPtr revIDLastSave="0" documentId="13_ncr:1_{5CA3E8E1-EDF4-4818-BAC2-D0B40F2CA35A}" xr6:coauthVersionLast="47" xr6:coauthVersionMax="47" xr10:uidLastSave="{00000000-0000-0000-0000-000000000000}"/>
  <bookViews>
    <workbookView xWindow="-120" yWindow="-120" windowWidth="21840" windowHeight="13020" activeTab="2" xr2:uid="{00000000-000D-0000-FFFF-FFFF00000000}"/>
  </bookViews>
  <sheets>
    <sheet name="Data" sheetId="1" r:id="rId1"/>
    <sheet name="MODEL" sheetId="2" r:id="rId2"/>
    <sheet name="DASH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1" l="1"/>
  <c r="N29" i="1"/>
  <c r="N28" i="1"/>
  <c r="D2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G12" i="2"/>
  <c r="C13" i="2"/>
  <c r="C14" i="2"/>
  <c r="C15" i="2"/>
  <c r="G15" i="2" s="1"/>
  <c r="G14" i="2"/>
  <c r="G13" i="2"/>
  <c r="C12" i="2"/>
  <c r="G17" i="2" l="1"/>
  <c r="G15" i="3" s="1"/>
  <c r="G19" i="2" l="1"/>
  <c r="K15" i="3" s="1"/>
  <c r="I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4" i="1"/>
  <c r="I5" i="1"/>
  <c r="I6" i="1"/>
  <c r="I7" i="1"/>
  <c r="I8" i="1"/>
  <c r="M8" i="1" s="1"/>
  <c r="N8" i="1" s="1"/>
  <c r="I9" i="1"/>
  <c r="I10" i="1"/>
  <c r="I11" i="1"/>
  <c r="I12" i="1"/>
  <c r="M12" i="1" s="1"/>
  <c r="N12" i="1" s="1"/>
  <c r="I13" i="1"/>
  <c r="I14" i="1"/>
  <c r="I15" i="1"/>
  <c r="I16" i="1"/>
  <c r="M16" i="1" s="1"/>
  <c r="N16" i="1" s="1"/>
  <c r="I17" i="1"/>
  <c r="I18" i="1"/>
  <c r="I19" i="1"/>
  <c r="I20" i="1"/>
  <c r="M20" i="1" s="1"/>
  <c r="N20" i="1" s="1"/>
  <c r="I21" i="1"/>
  <c r="I22" i="1"/>
  <c r="I23" i="1"/>
  <c r="I24" i="1"/>
  <c r="M24" i="1" s="1"/>
  <c r="N24" i="1" s="1"/>
  <c r="I25" i="1"/>
  <c r="I26" i="1"/>
  <c r="J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4" i="1"/>
  <c r="J16" i="1"/>
  <c r="J17" i="1"/>
  <c r="J18" i="1"/>
  <c r="J19" i="1"/>
  <c r="J20" i="1"/>
  <c r="J21" i="1"/>
  <c r="J22" i="1"/>
  <c r="J23" i="1"/>
  <c r="J24" i="1"/>
  <c r="J25" i="1"/>
  <c r="J26" i="1"/>
  <c r="J5" i="1"/>
  <c r="J6" i="1"/>
  <c r="J7" i="1"/>
  <c r="J8" i="1"/>
  <c r="J9" i="1"/>
  <c r="J10" i="1"/>
  <c r="J11" i="1"/>
  <c r="J12" i="1"/>
  <c r="J13" i="1"/>
  <c r="J14" i="1"/>
  <c r="J15" i="1"/>
  <c r="M23" i="1" l="1"/>
  <c r="N23" i="1" s="1"/>
  <c r="M15" i="1"/>
  <c r="N15" i="1" s="1"/>
  <c r="M7" i="1"/>
  <c r="N7" i="1" s="1"/>
  <c r="M26" i="1"/>
  <c r="N26" i="1" s="1"/>
  <c r="M22" i="1"/>
  <c r="N22" i="1" s="1"/>
  <c r="M18" i="1"/>
  <c r="N18" i="1" s="1"/>
  <c r="M14" i="1"/>
  <c r="N14" i="1" s="1"/>
  <c r="M10" i="1"/>
  <c r="N10" i="1" s="1"/>
  <c r="M6" i="1"/>
  <c r="N6" i="1" s="1"/>
  <c r="M19" i="1"/>
  <c r="N19" i="1" s="1"/>
  <c r="M11" i="1"/>
  <c r="N11" i="1" s="1"/>
  <c r="M25" i="1"/>
  <c r="N25" i="1" s="1"/>
  <c r="M21" i="1"/>
  <c r="N21" i="1" s="1"/>
  <c r="M17" i="1"/>
  <c r="N17" i="1" s="1"/>
  <c r="M13" i="1"/>
  <c r="N13" i="1" s="1"/>
  <c r="M9" i="1"/>
  <c r="N9" i="1" s="1"/>
  <c r="M5" i="1"/>
  <c r="N5" i="1" s="1"/>
  <c r="M4" i="1"/>
  <c r="N4" i="1" s="1"/>
  <c r="O4" i="1" s="1"/>
</calcChain>
</file>

<file path=xl/sharedStrings.xml><?xml version="1.0" encoding="utf-8"?>
<sst xmlns="http://schemas.openxmlformats.org/spreadsheetml/2006/main" count="175" uniqueCount="67">
  <si>
    <t>Price</t>
  </si>
  <si>
    <t>Screen</t>
  </si>
  <si>
    <t>Capacity</t>
  </si>
  <si>
    <t>Connectivity</t>
  </si>
  <si>
    <t xml:space="preserve">Gen </t>
  </si>
  <si>
    <t>Mini</t>
  </si>
  <si>
    <t>16GB</t>
  </si>
  <si>
    <t>Wifi</t>
  </si>
  <si>
    <t>Previous</t>
  </si>
  <si>
    <t>32GB</t>
  </si>
  <si>
    <t>Current</t>
  </si>
  <si>
    <t>Air</t>
  </si>
  <si>
    <t>64GB</t>
  </si>
  <si>
    <t>Cellular</t>
  </si>
  <si>
    <t>128GB</t>
  </si>
  <si>
    <t>current</t>
  </si>
  <si>
    <t>Pro</t>
  </si>
  <si>
    <t>Sl.No</t>
  </si>
  <si>
    <t>Product</t>
  </si>
  <si>
    <t>16GB Wifi Mini 2</t>
  </si>
  <si>
    <t>32GB Wifi Mini 2</t>
  </si>
  <si>
    <t>16GB Wifi Mini 4</t>
  </si>
  <si>
    <t>16GB Wifi Air</t>
  </si>
  <si>
    <t>64GB Wifi Mini 4</t>
  </si>
  <si>
    <t>32GB Wifi Air</t>
  </si>
  <si>
    <t>16GB Wifi Air 2</t>
  </si>
  <si>
    <t>16GB Cellular Mini 4</t>
  </si>
  <si>
    <t>16GB Cellular Air</t>
  </si>
  <si>
    <t>128GB Wifi Mini 4</t>
  </si>
  <si>
    <t>64 GB Wifi 2</t>
  </si>
  <si>
    <t>3263 Cellular Mini 2</t>
  </si>
  <si>
    <t>64GB Cellular Mini 4</t>
  </si>
  <si>
    <t>32GB Cellular Air</t>
  </si>
  <si>
    <t>16GB Cellular Air 2</t>
  </si>
  <si>
    <t>128GB Wifi Air 2</t>
  </si>
  <si>
    <t>128GB Cellular Mini 4</t>
  </si>
  <si>
    <t>64GB Cellular Air 2</t>
  </si>
  <si>
    <t>32GB Wifi Pro</t>
  </si>
  <si>
    <t>128GB Cellular Air 2</t>
  </si>
  <si>
    <t>128GB Wifi Pro</t>
  </si>
  <si>
    <t xml:space="preserve">128 GB Cellular pro </t>
  </si>
  <si>
    <t>64gb</t>
  </si>
  <si>
    <t>32gb</t>
  </si>
  <si>
    <t>128gb</t>
  </si>
  <si>
    <t>Gen</t>
  </si>
  <si>
    <t>16gb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</si>
  <si>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</si>
  <si>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</si>
  <si>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</si>
  <si>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</si>
  <si>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</si>
  <si>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</si>
  <si>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</si>
  <si>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Residual</t>
  </si>
  <si>
    <t>Intercept</t>
  </si>
  <si>
    <t>Coefficients</t>
  </si>
  <si>
    <t>Features of New Ipad</t>
  </si>
  <si>
    <t>Price(USD)</t>
  </si>
  <si>
    <t>Price(INR)</t>
  </si>
  <si>
    <t>Encoded Data</t>
  </si>
  <si>
    <t>SCREEN</t>
  </si>
  <si>
    <t>Expected Price</t>
  </si>
  <si>
    <t>Squarred Residual</t>
  </si>
  <si>
    <t>Mean Squared Error</t>
  </si>
  <si>
    <t>Root Mean Squarred Error</t>
  </si>
  <si>
    <t>Relative RMSE</t>
  </si>
  <si>
    <t>Mean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</si>
</sst>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164" fontId="0" fillId="0" borderId="0" xfId="0" applyNumberFormat="1"/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9" fontId="0" fillId="0" borderId="0" xfId="1" applyFont="1" applyFill="1" applyBorder="1" applyAlignment="1"/>
    <xf numFmtId="9" fontId="0" fillId="0" borderId="0" xfId="1" applyFont="1"/>
    <xf numFmtId="2" fontId="0" fillId="0" borderId="0" xfId="0" applyNumberFormat="1"/>
    <xf numFmtId="164" fontId="0" fillId="0" borderId="0" xfId="0" applyNumberFormat="1" applyAlignment="1">
      <alignment horizontal="right"/>
    </xf>
    <xf numFmtId="0" fontId="5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5" fillId="0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/>
    <xf numFmtId="0" fontId="2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30"/>
  <sheetViews>
    <sheetView topLeftCell="D3" zoomScaleNormal="100" workbookViewId="0">
      <selection activeCell="C30" sqref="C30"/>
    </sheetView>
  </sheetViews>
  <sheetFormatPr defaultColWidth="8.85546875" defaultRowHeight="15" x14ac:dyDescent="0.25"/>
  <cols>
    <col min="3" max="3" width="19.85546875" bestFit="1" customWidth="1"/>
    <col min="4" max="4" width="12.85546875" bestFit="1" customWidth="1"/>
    <col min="7" max="7" width="15.42578125" customWidth="1"/>
    <col min="9" max="9" width="16.5703125" customWidth="1"/>
    <col min="11" max="11" width="13.42578125" bestFit="1" customWidth="1"/>
    <col min="13" max="13" width="24.140625" bestFit="1" customWidth="1"/>
    <col min="14" max="14" width="15.42578125" customWidth="1"/>
    <col min="15" max="15" width="17.28515625" bestFit="1" customWidth="1"/>
    <col min="16" max="16" width="12.140625" customWidth="1"/>
  </cols>
  <sheetData>
    <row r="3" spans="2:18" ht="15.75" x14ac:dyDescent="0.25">
      <c r="B3" s="1" t="s">
        <v>17</v>
      </c>
      <c r="C3" s="4" t="s">
        <v>18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1</v>
      </c>
      <c r="J3" s="1" t="s">
        <v>2</v>
      </c>
      <c r="K3" s="1" t="s">
        <v>3</v>
      </c>
      <c r="L3" s="1" t="s">
        <v>4</v>
      </c>
      <c r="M3" s="1" t="s">
        <v>61</v>
      </c>
      <c r="N3" s="1" t="s">
        <v>53</v>
      </c>
      <c r="O3" s="5" t="s">
        <v>62</v>
      </c>
      <c r="P3" s="5"/>
      <c r="Q3" s="5" t="s">
        <v>1</v>
      </c>
    </row>
    <row r="4" spans="2:18" x14ac:dyDescent="0.25">
      <c r="B4" s="2">
        <v>1</v>
      </c>
      <c r="C4" s="3" t="s">
        <v>19</v>
      </c>
      <c r="D4" s="2">
        <v>279</v>
      </c>
      <c r="E4" s="2" t="s">
        <v>5</v>
      </c>
      <c r="F4" s="2" t="s">
        <v>6</v>
      </c>
      <c r="G4" s="2" t="s">
        <v>7</v>
      </c>
      <c r="H4" s="2" t="s">
        <v>8</v>
      </c>
      <c r="I4" s="2">
        <f>VLOOKUP(E4,Q4:R6,2,0)</f>
        <v>1</v>
      </c>
      <c r="J4" s="2">
        <f>VLOOKUP(F4,$Q$9:$R$12,2,0)</f>
        <v>1</v>
      </c>
      <c r="K4" s="2">
        <f>VLOOKUP(G4,$Q$15:$R$16,2,0)</f>
        <v>1</v>
      </c>
      <c r="L4" s="2">
        <f>VLOOKUP(H4,$Q$19:$R$20,2,0)</f>
        <v>1</v>
      </c>
      <c r="M4" s="2">
        <f>145*Data!I4+73.8*Data!J4+126.8*Data!K4+62.2*Data!L4-98.1</f>
        <v>309.70000000000005</v>
      </c>
      <c r="N4" s="2">
        <f>D4-M4</f>
        <v>-30.700000000000045</v>
      </c>
      <c r="O4">
        <f>N4*N4</f>
        <v>942.49000000000274</v>
      </c>
      <c r="Q4" s="2" t="s">
        <v>5</v>
      </c>
      <c r="R4">
        <v>1</v>
      </c>
    </row>
    <row r="5" spans="2:18" x14ac:dyDescent="0.25">
      <c r="B5" s="2">
        <v>2</v>
      </c>
      <c r="C5" s="3" t="s">
        <v>20</v>
      </c>
      <c r="D5" s="2">
        <v>379</v>
      </c>
      <c r="E5" s="2" t="s">
        <v>5</v>
      </c>
      <c r="F5" s="2" t="s">
        <v>9</v>
      </c>
      <c r="G5" s="2" t="s">
        <v>7</v>
      </c>
      <c r="H5" s="2" t="s">
        <v>8</v>
      </c>
      <c r="I5" s="2">
        <f t="shared" ref="I5:I26" si="0">VLOOKUP(E5,$Q$4:$R$6,2,0)</f>
        <v>1</v>
      </c>
      <c r="J5" s="2">
        <f t="shared" ref="J5:J26" si="1">VLOOKUP(F5,$Q$9:$R$12,2,0)</f>
        <v>2</v>
      </c>
      <c r="K5" s="2">
        <f t="shared" ref="K5:K26" si="2">VLOOKUP(G5,$Q$15:$R$16,2,0)</f>
        <v>1</v>
      </c>
      <c r="L5" s="2">
        <f t="shared" ref="L5:L26" si="3">VLOOKUP(H5,$Q$19:$R$20,2,0)</f>
        <v>1</v>
      </c>
      <c r="M5" s="2">
        <f>145*Data!I5+73.8*Data!J5+126.8*Data!K5+62.2*Data!L5-98.1</f>
        <v>383.5</v>
      </c>
      <c r="N5" s="2">
        <f t="shared" ref="N5:N26" si="4">D5-M5</f>
        <v>-4.5</v>
      </c>
      <c r="O5">
        <f t="shared" ref="O5:O26" si="5">N5*N5</f>
        <v>20.25</v>
      </c>
      <c r="Q5" t="s">
        <v>11</v>
      </c>
      <c r="R5">
        <v>2</v>
      </c>
    </row>
    <row r="6" spans="2:18" x14ac:dyDescent="0.25">
      <c r="B6" s="2">
        <v>3</v>
      </c>
      <c r="C6" s="3" t="s">
        <v>21</v>
      </c>
      <c r="D6" s="2">
        <v>399</v>
      </c>
      <c r="E6" s="2" t="s">
        <v>5</v>
      </c>
      <c r="F6" s="2" t="s">
        <v>6</v>
      </c>
      <c r="G6" s="2" t="s">
        <v>7</v>
      </c>
      <c r="H6" s="2" t="s">
        <v>10</v>
      </c>
      <c r="I6" s="2">
        <f t="shared" si="0"/>
        <v>1</v>
      </c>
      <c r="J6" s="2">
        <f t="shared" si="1"/>
        <v>1</v>
      </c>
      <c r="K6" s="2">
        <f t="shared" si="2"/>
        <v>1</v>
      </c>
      <c r="L6" s="2">
        <f t="shared" si="3"/>
        <v>2</v>
      </c>
      <c r="M6" s="2">
        <f>145*Data!I6+73.8*Data!J6+126.8*Data!K6+62.2*Data!L6-98.1</f>
        <v>371.9</v>
      </c>
      <c r="N6" s="2">
        <f t="shared" si="4"/>
        <v>27.100000000000023</v>
      </c>
      <c r="O6">
        <f t="shared" si="5"/>
        <v>734.41000000000122</v>
      </c>
      <c r="Q6" t="s">
        <v>16</v>
      </c>
      <c r="R6">
        <v>3</v>
      </c>
    </row>
    <row r="7" spans="2:18" x14ac:dyDescent="0.25">
      <c r="B7" s="2">
        <v>4</v>
      </c>
      <c r="C7" s="3" t="s">
        <v>22</v>
      </c>
      <c r="D7" s="2">
        <v>399</v>
      </c>
      <c r="E7" s="2" t="s">
        <v>11</v>
      </c>
      <c r="F7" s="2" t="s">
        <v>6</v>
      </c>
      <c r="G7" s="2" t="s">
        <v>7</v>
      </c>
      <c r="H7" s="2" t="s">
        <v>8</v>
      </c>
      <c r="I7" s="2">
        <f t="shared" si="0"/>
        <v>2</v>
      </c>
      <c r="J7" s="2">
        <f t="shared" si="1"/>
        <v>1</v>
      </c>
      <c r="K7" s="2">
        <f t="shared" si="2"/>
        <v>1</v>
      </c>
      <c r="L7" s="2">
        <f t="shared" si="3"/>
        <v>1</v>
      </c>
      <c r="M7" s="2">
        <f>145*Data!I7+73.8*Data!J7+126.8*Data!K7+62.2*Data!L7-98.1</f>
        <v>454.70000000000005</v>
      </c>
      <c r="N7" s="2">
        <f t="shared" si="4"/>
        <v>-55.700000000000045</v>
      </c>
      <c r="O7">
        <f t="shared" si="5"/>
        <v>3102.4900000000052</v>
      </c>
    </row>
    <row r="8" spans="2:18" x14ac:dyDescent="0.25">
      <c r="B8" s="2">
        <v>5</v>
      </c>
      <c r="C8" s="3" t="s">
        <v>19</v>
      </c>
      <c r="D8" s="2">
        <v>409</v>
      </c>
      <c r="E8" s="2" t="s">
        <v>5</v>
      </c>
      <c r="F8" s="2" t="s">
        <v>6</v>
      </c>
      <c r="G8" s="2" t="s">
        <v>7</v>
      </c>
      <c r="H8" s="2" t="s">
        <v>8</v>
      </c>
      <c r="I8" s="2">
        <f t="shared" si="0"/>
        <v>1</v>
      </c>
      <c r="J8" s="2">
        <f t="shared" si="1"/>
        <v>1</v>
      </c>
      <c r="K8" s="2">
        <f t="shared" si="2"/>
        <v>1</v>
      </c>
      <c r="L8" s="2">
        <f t="shared" si="3"/>
        <v>1</v>
      </c>
      <c r="M8" s="2">
        <f>145*Data!I8+73.8*Data!J8+126.8*Data!K8+62.2*Data!L8-98.1</f>
        <v>309.70000000000005</v>
      </c>
      <c r="N8" s="2">
        <f t="shared" si="4"/>
        <v>99.299999999999955</v>
      </c>
      <c r="O8">
        <f t="shared" si="5"/>
        <v>9860.4899999999907</v>
      </c>
      <c r="Q8" s="5" t="s">
        <v>2</v>
      </c>
    </row>
    <row r="9" spans="2:18" x14ac:dyDescent="0.25">
      <c r="B9" s="2">
        <v>6</v>
      </c>
      <c r="C9" s="3" t="s">
        <v>23</v>
      </c>
      <c r="D9" s="2">
        <v>499</v>
      </c>
      <c r="E9" s="2" t="s">
        <v>5</v>
      </c>
      <c r="F9" s="2" t="s">
        <v>12</v>
      </c>
      <c r="G9" s="2" t="s">
        <v>7</v>
      </c>
      <c r="H9" s="2" t="s">
        <v>10</v>
      </c>
      <c r="I9" s="2">
        <f t="shared" si="0"/>
        <v>1</v>
      </c>
      <c r="J9" s="2">
        <f t="shared" si="1"/>
        <v>3</v>
      </c>
      <c r="K9" s="2">
        <f t="shared" si="2"/>
        <v>1</v>
      </c>
      <c r="L9" s="2">
        <f t="shared" si="3"/>
        <v>2</v>
      </c>
      <c r="M9" s="2">
        <f>145*Data!I9+73.8*Data!J9+126.8*Data!K9+62.2*Data!L9-98.1</f>
        <v>519.5</v>
      </c>
      <c r="N9" s="2">
        <f t="shared" si="4"/>
        <v>-20.5</v>
      </c>
      <c r="O9">
        <f t="shared" si="5"/>
        <v>420.25</v>
      </c>
      <c r="Q9" t="s">
        <v>45</v>
      </c>
      <c r="R9">
        <v>1</v>
      </c>
    </row>
    <row r="10" spans="2:18" x14ac:dyDescent="0.25">
      <c r="B10" s="2">
        <v>7</v>
      </c>
      <c r="C10" s="3" t="s">
        <v>24</v>
      </c>
      <c r="D10" s="2">
        <v>499</v>
      </c>
      <c r="E10" s="2" t="s">
        <v>11</v>
      </c>
      <c r="F10" s="2" t="s">
        <v>9</v>
      </c>
      <c r="G10" s="2" t="s">
        <v>7</v>
      </c>
      <c r="H10" s="2" t="s">
        <v>8</v>
      </c>
      <c r="I10" s="2">
        <f t="shared" si="0"/>
        <v>2</v>
      </c>
      <c r="J10" s="2">
        <f t="shared" si="1"/>
        <v>2</v>
      </c>
      <c r="K10" s="2">
        <f t="shared" si="2"/>
        <v>1</v>
      </c>
      <c r="L10" s="2">
        <f t="shared" si="3"/>
        <v>1</v>
      </c>
      <c r="M10" s="2">
        <f>145*Data!I10+73.8*Data!J10+126.8*Data!K10+62.2*Data!L10-98.1</f>
        <v>528.5</v>
      </c>
      <c r="N10" s="2">
        <f t="shared" si="4"/>
        <v>-29.5</v>
      </c>
      <c r="O10">
        <f t="shared" si="5"/>
        <v>870.25</v>
      </c>
      <c r="P10" s="5"/>
      <c r="Q10" t="s">
        <v>42</v>
      </c>
      <c r="R10">
        <v>2</v>
      </c>
    </row>
    <row r="11" spans="2:18" x14ac:dyDescent="0.25">
      <c r="B11" s="2">
        <v>8</v>
      </c>
      <c r="C11" s="3" t="s">
        <v>25</v>
      </c>
      <c r="D11" s="2">
        <v>499</v>
      </c>
      <c r="E11" s="2" t="s">
        <v>11</v>
      </c>
      <c r="F11" s="2" t="s">
        <v>6</v>
      </c>
      <c r="G11" s="2" t="s">
        <v>7</v>
      </c>
      <c r="H11" s="2" t="s">
        <v>10</v>
      </c>
      <c r="I11" s="2">
        <f t="shared" si="0"/>
        <v>2</v>
      </c>
      <c r="J11" s="2">
        <f t="shared" si="1"/>
        <v>1</v>
      </c>
      <c r="K11" s="2">
        <f t="shared" si="2"/>
        <v>1</v>
      </c>
      <c r="L11" s="2">
        <f t="shared" si="3"/>
        <v>2</v>
      </c>
      <c r="M11" s="2">
        <f>145*Data!I11+73.8*Data!J11+126.8*Data!K11+62.2*Data!L11-98.1</f>
        <v>516.9</v>
      </c>
      <c r="N11" s="2">
        <f t="shared" si="4"/>
        <v>-17.899999999999977</v>
      </c>
      <c r="O11">
        <f t="shared" si="5"/>
        <v>320.40999999999917</v>
      </c>
      <c r="Q11" t="s">
        <v>41</v>
      </c>
      <c r="R11">
        <v>3</v>
      </c>
    </row>
    <row r="12" spans="2:18" x14ac:dyDescent="0.25">
      <c r="B12" s="2">
        <v>9</v>
      </c>
      <c r="C12" s="3" t="s">
        <v>26</v>
      </c>
      <c r="D12" s="2">
        <v>529</v>
      </c>
      <c r="E12" s="2" t="s">
        <v>5</v>
      </c>
      <c r="F12" s="2" t="s">
        <v>6</v>
      </c>
      <c r="G12" s="2" t="s">
        <v>13</v>
      </c>
      <c r="H12" s="2" t="s">
        <v>10</v>
      </c>
      <c r="I12" s="2">
        <f t="shared" si="0"/>
        <v>1</v>
      </c>
      <c r="J12" s="2">
        <f t="shared" si="1"/>
        <v>1</v>
      </c>
      <c r="K12" s="2">
        <f t="shared" si="2"/>
        <v>2</v>
      </c>
      <c r="L12" s="2">
        <f t="shared" si="3"/>
        <v>2</v>
      </c>
      <c r="M12" s="2">
        <f>145*Data!I12+73.8*Data!J12+126.8*Data!K12+62.2*Data!L12-98.1</f>
        <v>498.69999999999993</v>
      </c>
      <c r="N12" s="2">
        <f t="shared" si="4"/>
        <v>30.300000000000068</v>
      </c>
      <c r="O12">
        <f t="shared" si="5"/>
        <v>918.09000000000412</v>
      </c>
      <c r="Q12" t="s">
        <v>43</v>
      </c>
      <c r="R12">
        <v>4</v>
      </c>
    </row>
    <row r="13" spans="2:18" x14ac:dyDescent="0.25">
      <c r="B13" s="2">
        <v>10</v>
      </c>
      <c r="C13" s="3" t="s">
        <v>27</v>
      </c>
      <c r="D13" s="2">
        <v>529</v>
      </c>
      <c r="E13" s="2" t="s">
        <v>11</v>
      </c>
      <c r="F13" s="2" t="s">
        <v>6</v>
      </c>
      <c r="G13" s="2" t="s">
        <v>13</v>
      </c>
      <c r="H13" s="2" t="s">
        <v>8</v>
      </c>
      <c r="I13" s="2">
        <f t="shared" si="0"/>
        <v>2</v>
      </c>
      <c r="J13" s="2">
        <f t="shared" si="1"/>
        <v>1</v>
      </c>
      <c r="K13" s="2">
        <f t="shared" si="2"/>
        <v>2</v>
      </c>
      <c r="L13" s="2">
        <f t="shared" si="3"/>
        <v>1</v>
      </c>
      <c r="M13" s="2">
        <f>145*Data!I13+73.8*Data!J13+126.8*Data!K13+62.2*Data!L13-98.1</f>
        <v>581.5</v>
      </c>
      <c r="N13" s="2">
        <f t="shared" si="4"/>
        <v>-52.5</v>
      </c>
      <c r="O13">
        <f t="shared" si="5"/>
        <v>2756.25</v>
      </c>
    </row>
    <row r="14" spans="2:18" x14ac:dyDescent="0.25">
      <c r="B14" s="2">
        <v>11</v>
      </c>
      <c r="C14" s="3" t="s">
        <v>28</v>
      </c>
      <c r="D14" s="2">
        <v>599</v>
      </c>
      <c r="E14" s="2" t="s">
        <v>5</v>
      </c>
      <c r="F14" s="2" t="s">
        <v>14</v>
      </c>
      <c r="G14" s="2" t="s">
        <v>7</v>
      </c>
      <c r="H14" s="2" t="s">
        <v>10</v>
      </c>
      <c r="I14" s="2">
        <f t="shared" si="0"/>
        <v>1</v>
      </c>
      <c r="J14" s="2">
        <f t="shared" si="1"/>
        <v>4</v>
      </c>
      <c r="K14" s="2">
        <f t="shared" si="2"/>
        <v>1</v>
      </c>
      <c r="L14" s="2">
        <f t="shared" si="3"/>
        <v>2</v>
      </c>
      <c r="M14" s="2">
        <f>145*Data!I14+73.8*Data!J14+126.8*Data!K14+62.2*Data!L14-98.1</f>
        <v>593.29999999999995</v>
      </c>
      <c r="N14" s="2">
        <f t="shared" si="4"/>
        <v>5.7000000000000455</v>
      </c>
      <c r="O14">
        <f t="shared" si="5"/>
        <v>32.490000000000521</v>
      </c>
      <c r="Q14" s="5" t="s">
        <v>3</v>
      </c>
    </row>
    <row r="15" spans="2:18" x14ac:dyDescent="0.25">
      <c r="B15" s="2">
        <v>12</v>
      </c>
      <c r="C15" s="3" t="s">
        <v>29</v>
      </c>
      <c r="D15" s="2">
        <v>599</v>
      </c>
      <c r="E15" s="2" t="s">
        <v>11</v>
      </c>
      <c r="F15" s="2" t="s">
        <v>12</v>
      </c>
      <c r="G15" s="2" t="s">
        <v>7</v>
      </c>
      <c r="H15" s="2" t="s">
        <v>15</v>
      </c>
      <c r="I15" s="2">
        <f t="shared" si="0"/>
        <v>2</v>
      </c>
      <c r="J15" s="2">
        <f t="shared" si="1"/>
        <v>3</v>
      </c>
      <c r="K15" s="2">
        <f t="shared" si="2"/>
        <v>1</v>
      </c>
      <c r="L15" s="2">
        <f t="shared" si="3"/>
        <v>2</v>
      </c>
      <c r="M15" s="2">
        <f>145*Data!I15+73.8*Data!J15+126.8*Data!K15+62.2*Data!L15-98.1</f>
        <v>664.49999999999989</v>
      </c>
      <c r="N15" s="2">
        <f t="shared" si="4"/>
        <v>-65.499999999999886</v>
      </c>
      <c r="O15">
        <f t="shared" si="5"/>
        <v>4290.2499999999854</v>
      </c>
      <c r="Q15" t="s">
        <v>7</v>
      </c>
      <c r="R15">
        <v>1</v>
      </c>
    </row>
    <row r="16" spans="2:18" x14ac:dyDescent="0.25">
      <c r="B16" s="2">
        <v>13</v>
      </c>
      <c r="C16" s="3" t="s">
        <v>30</v>
      </c>
      <c r="D16" s="2">
        <v>609</v>
      </c>
      <c r="E16" s="2" t="s">
        <v>5</v>
      </c>
      <c r="F16" s="2" t="s">
        <v>9</v>
      </c>
      <c r="G16" s="2" t="s">
        <v>13</v>
      </c>
      <c r="H16" s="2" t="s">
        <v>8</v>
      </c>
      <c r="I16" s="2">
        <f t="shared" si="0"/>
        <v>1</v>
      </c>
      <c r="J16" s="2">
        <f t="shared" si="1"/>
        <v>2</v>
      </c>
      <c r="K16" s="2">
        <f t="shared" si="2"/>
        <v>2</v>
      </c>
      <c r="L16" s="2">
        <f t="shared" si="3"/>
        <v>1</v>
      </c>
      <c r="M16" s="2">
        <f>145*Data!I16+73.8*Data!J16+126.8*Data!K16+62.2*Data!L16-98.1</f>
        <v>510.30000000000007</v>
      </c>
      <c r="N16" s="2">
        <f t="shared" si="4"/>
        <v>98.699999999999932</v>
      </c>
      <c r="O16">
        <f t="shared" si="5"/>
        <v>9741.689999999986</v>
      </c>
      <c r="P16" s="5"/>
      <c r="Q16" t="s">
        <v>13</v>
      </c>
      <c r="R16">
        <v>2</v>
      </c>
    </row>
    <row r="17" spans="2:18" x14ac:dyDescent="0.25">
      <c r="B17" s="2">
        <v>14</v>
      </c>
      <c r="C17" s="3" t="s">
        <v>31</v>
      </c>
      <c r="D17" s="2">
        <v>629</v>
      </c>
      <c r="E17" s="2" t="s">
        <v>5</v>
      </c>
      <c r="F17" s="2" t="s">
        <v>12</v>
      </c>
      <c r="G17" s="2" t="s">
        <v>13</v>
      </c>
      <c r="H17" s="2" t="s">
        <v>10</v>
      </c>
      <c r="I17" s="2">
        <f t="shared" si="0"/>
        <v>1</v>
      </c>
      <c r="J17" s="2">
        <f t="shared" si="1"/>
        <v>3</v>
      </c>
      <c r="K17" s="2">
        <f t="shared" si="2"/>
        <v>2</v>
      </c>
      <c r="L17" s="2">
        <f t="shared" si="3"/>
        <v>2</v>
      </c>
      <c r="M17" s="2">
        <f>145*Data!I17+73.8*Data!J17+126.8*Data!K17+62.2*Data!L17-98.1</f>
        <v>646.29999999999995</v>
      </c>
      <c r="N17" s="2">
        <f t="shared" si="4"/>
        <v>-17.299999999999955</v>
      </c>
      <c r="O17">
        <f t="shared" si="5"/>
        <v>299.28999999999843</v>
      </c>
    </row>
    <row r="18" spans="2:18" x14ac:dyDescent="0.25">
      <c r="B18" s="2">
        <v>15</v>
      </c>
      <c r="C18" s="3" t="s">
        <v>32</v>
      </c>
      <c r="D18" s="2">
        <v>629</v>
      </c>
      <c r="E18" s="2" t="s">
        <v>11</v>
      </c>
      <c r="F18" s="2" t="s">
        <v>9</v>
      </c>
      <c r="G18" s="2" t="s">
        <v>13</v>
      </c>
      <c r="H18" s="2" t="s">
        <v>8</v>
      </c>
      <c r="I18" s="2">
        <f t="shared" si="0"/>
        <v>2</v>
      </c>
      <c r="J18" s="2">
        <f t="shared" si="1"/>
        <v>2</v>
      </c>
      <c r="K18" s="2">
        <f t="shared" si="2"/>
        <v>2</v>
      </c>
      <c r="L18" s="2">
        <f t="shared" si="3"/>
        <v>1</v>
      </c>
      <c r="M18" s="2">
        <f>145*Data!I18+73.8*Data!J18+126.8*Data!K18+62.2*Data!L18-98.1</f>
        <v>655.30000000000007</v>
      </c>
      <c r="N18" s="2">
        <f t="shared" si="4"/>
        <v>-26.300000000000068</v>
      </c>
      <c r="O18">
        <f t="shared" si="5"/>
        <v>691.69000000000358</v>
      </c>
      <c r="Q18" s="5" t="s">
        <v>44</v>
      </c>
    </row>
    <row r="19" spans="2:18" x14ac:dyDescent="0.25">
      <c r="B19" s="2">
        <v>16</v>
      </c>
      <c r="C19" s="3" t="s">
        <v>33</v>
      </c>
      <c r="D19" s="2">
        <v>629</v>
      </c>
      <c r="E19" s="2" t="s">
        <v>11</v>
      </c>
      <c r="F19" s="2" t="s">
        <v>6</v>
      </c>
      <c r="G19" s="2" t="s">
        <v>13</v>
      </c>
      <c r="H19" s="2" t="s">
        <v>10</v>
      </c>
      <c r="I19" s="2">
        <f t="shared" si="0"/>
        <v>2</v>
      </c>
      <c r="J19" s="2">
        <f t="shared" si="1"/>
        <v>1</v>
      </c>
      <c r="K19" s="2">
        <f t="shared" si="2"/>
        <v>2</v>
      </c>
      <c r="L19" s="2">
        <f t="shared" si="3"/>
        <v>2</v>
      </c>
      <c r="M19" s="2">
        <f>145*Data!I19+73.8*Data!J19+126.8*Data!K19+62.2*Data!L19-98.1</f>
        <v>643.69999999999993</v>
      </c>
      <c r="N19" s="2">
        <f t="shared" si="4"/>
        <v>-14.699999999999932</v>
      </c>
      <c r="O19">
        <f t="shared" si="5"/>
        <v>216.08999999999799</v>
      </c>
      <c r="Q19" s="2" t="s">
        <v>8</v>
      </c>
      <c r="R19">
        <v>1</v>
      </c>
    </row>
    <row r="20" spans="2:18" x14ac:dyDescent="0.25">
      <c r="B20" s="2">
        <v>17</v>
      </c>
      <c r="C20" s="3" t="s">
        <v>34</v>
      </c>
      <c r="D20" s="2">
        <v>699</v>
      </c>
      <c r="E20" s="2" t="s">
        <v>11</v>
      </c>
      <c r="F20" s="2" t="s">
        <v>14</v>
      </c>
      <c r="G20" s="2" t="s">
        <v>7</v>
      </c>
      <c r="H20" s="2" t="s">
        <v>10</v>
      </c>
      <c r="I20" s="2">
        <f t="shared" si="0"/>
        <v>2</v>
      </c>
      <c r="J20" s="2">
        <f t="shared" si="1"/>
        <v>4</v>
      </c>
      <c r="K20" s="2">
        <f t="shared" si="2"/>
        <v>1</v>
      </c>
      <c r="L20" s="2">
        <f t="shared" si="3"/>
        <v>2</v>
      </c>
      <c r="M20" s="2">
        <f>145*Data!I20+73.8*Data!J20+126.8*Data!K20+62.2*Data!L20-98.1</f>
        <v>738.3</v>
      </c>
      <c r="N20" s="2">
        <f t="shared" si="4"/>
        <v>-39.299999999999955</v>
      </c>
      <c r="O20">
        <f t="shared" si="5"/>
        <v>1544.4899999999964</v>
      </c>
      <c r="Q20" t="s">
        <v>10</v>
      </c>
      <c r="R20">
        <v>2</v>
      </c>
    </row>
    <row r="21" spans="2:18" x14ac:dyDescent="0.25">
      <c r="B21" s="2">
        <v>18</v>
      </c>
      <c r="C21" s="3" t="s">
        <v>35</v>
      </c>
      <c r="D21" s="2">
        <v>729</v>
      </c>
      <c r="E21" s="2" t="s">
        <v>5</v>
      </c>
      <c r="F21" s="2" t="s">
        <v>14</v>
      </c>
      <c r="G21" s="2" t="s">
        <v>13</v>
      </c>
      <c r="H21" s="2" t="s">
        <v>10</v>
      </c>
      <c r="I21" s="2">
        <f t="shared" si="0"/>
        <v>1</v>
      </c>
      <c r="J21" s="2">
        <f t="shared" si="1"/>
        <v>4</v>
      </c>
      <c r="K21" s="2">
        <f t="shared" si="2"/>
        <v>2</v>
      </c>
      <c r="L21" s="2">
        <f t="shared" si="3"/>
        <v>2</v>
      </c>
      <c r="M21" s="2">
        <f>145*Data!I21+73.8*Data!J21+126.8*Data!K21+62.2*Data!L21-98.1</f>
        <v>720.09999999999991</v>
      </c>
      <c r="N21" s="2">
        <f t="shared" si="4"/>
        <v>8.9000000000000909</v>
      </c>
      <c r="O21">
        <f t="shared" si="5"/>
        <v>79.210000000001614</v>
      </c>
    </row>
    <row r="22" spans="2:18" x14ac:dyDescent="0.25">
      <c r="B22" s="2">
        <v>19</v>
      </c>
      <c r="C22" s="3" t="s">
        <v>36</v>
      </c>
      <c r="D22" s="2">
        <v>729</v>
      </c>
      <c r="E22" s="2" t="s">
        <v>11</v>
      </c>
      <c r="F22" s="2" t="s">
        <v>12</v>
      </c>
      <c r="G22" s="2" t="s">
        <v>13</v>
      </c>
      <c r="H22" s="2" t="s">
        <v>10</v>
      </c>
      <c r="I22" s="2">
        <f t="shared" si="0"/>
        <v>2</v>
      </c>
      <c r="J22" s="2">
        <f t="shared" si="1"/>
        <v>3</v>
      </c>
      <c r="K22" s="2">
        <f t="shared" si="2"/>
        <v>2</v>
      </c>
      <c r="L22" s="2">
        <f t="shared" si="3"/>
        <v>2</v>
      </c>
      <c r="M22" s="2">
        <f>145*Data!I22+73.8*Data!J22+126.8*Data!K22+62.2*Data!L22-98.1</f>
        <v>791.3</v>
      </c>
      <c r="N22" s="2">
        <f t="shared" si="4"/>
        <v>-62.299999999999955</v>
      </c>
      <c r="O22">
        <f t="shared" si="5"/>
        <v>3881.2899999999945</v>
      </c>
    </row>
    <row r="23" spans="2:18" x14ac:dyDescent="0.25">
      <c r="B23" s="2">
        <v>20</v>
      </c>
      <c r="C23" s="3" t="s">
        <v>37</v>
      </c>
      <c r="D23" s="2">
        <v>799</v>
      </c>
      <c r="E23" s="2" t="s">
        <v>16</v>
      </c>
      <c r="F23" s="2" t="s">
        <v>9</v>
      </c>
      <c r="G23" s="2" t="s">
        <v>7</v>
      </c>
      <c r="H23" s="2" t="s">
        <v>10</v>
      </c>
      <c r="I23" s="2">
        <f t="shared" si="0"/>
        <v>3</v>
      </c>
      <c r="J23" s="2">
        <f t="shared" si="1"/>
        <v>2</v>
      </c>
      <c r="K23" s="2">
        <f t="shared" si="2"/>
        <v>1</v>
      </c>
      <c r="L23" s="2">
        <f t="shared" si="3"/>
        <v>2</v>
      </c>
      <c r="M23" s="2">
        <f>145*Data!I23+73.8*Data!J23+126.8*Data!K23+62.2*Data!L23-98.1</f>
        <v>735.69999999999993</v>
      </c>
      <c r="N23" s="2">
        <f t="shared" si="4"/>
        <v>63.300000000000068</v>
      </c>
      <c r="O23">
        <f t="shared" si="5"/>
        <v>4006.8900000000085</v>
      </c>
    </row>
    <row r="24" spans="2:18" x14ac:dyDescent="0.25">
      <c r="B24" s="2">
        <v>21</v>
      </c>
      <c r="C24" s="3" t="s">
        <v>38</v>
      </c>
      <c r="D24" s="2">
        <v>829</v>
      </c>
      <c r="E24" s="2" t="s">
        <v>11</v>
      </c>
      <c r="F24" s="2" t="s">
        <v>14</v>
      </c>
      <c r="G24" s="2" t="s">
        <v>13</v>
      </c>
      <c r="H24" s="2" t="s">
        <v>10</v>
      </c>
      <c r="I24" s="2">
        <f t="shared" si="0"/>
        <v>2</v>
      </c>
      <c r="J24" s="2">
        <f t="shared" si="1"/>
        <v>4</v>
      </c>
      <c r="K24" s="2">
        <f t="shared" si="2"/>
        <v>2</v>
      </c>
      <c r="L24" s="2">
        <f t="shared" si="3"/>
        <v>2</v>
      </c>
      <c r="M24" s="2">
        <f>145*Data!I24+73.8*Data!J24+126.8*Data!K24+62.2*Data!L24-98.1</f>
        <v>865.1</v>
      </c>
      <c r="N24" s="2">
        <f t="shared" si="4"/>
        <v>-36.100000000000023</v>
      </c>
      <c r="O24">
        <f t="shared" si="5"/>
        <v>1303.2100000000016</v>
      </c>
    </row>
    <row r="25" spans="2:18" x14ac:dyDescent="0.25">
      <c r="B25" s="2">
        <v>22</v>
      </c>
      <c r="C25" s="3" t="s">
        <v>39</v>
      </c>
      <c r="D25" s="2">
        <v>949</v>
      </c>
      <c r="E25" s="2" t="s">
        <v>16</v>
      </c>
      <c r="F25" s="2" t="s">
        <v>14</v>
      </c>
      <c r="G25" s="2" t="s">
        <v>7</v>
      </c>
      <c r="H25" s="2" t="s">
        <v>10</v>
      </c>
      <c r="I25" s="2">
        <f t="shared" si="0"/>
        <v>3</v>
      </c>
      <c r="J25" s="2">
        <f t="shared" si="1"/>
        <v>4</v>
      </c>
      <c r="K25" s="2">
        <f t="shared" si="2"/>
        <v>1</v>
      </c>
      <c r="L25" s="2">
        <f t="shared" si="3"/>
        <v>2</v>
      </c>
      <c r="M25" s="2">
        <f>145*Data!I25+73.8*Data!J25+126.8*Data!K25+62.2*Data!L25-98.1</f>
        <v>883.3</v>
      </c>
      <c r="N25" s="2">
        <f t="shared" si="4"/>
        <v>65.700000000000045</v>
      </c>
      <c r="O25">
        <f t="shared" si="5"/>
        <v>4316.4900000000061</v>
      </c>
    </row>
    <row r="26" spans="2:18" x14ac:dyDescent="0.25">
      <c r="B26" s="2">
        <v>23</v>
      </c>
      <c r="C26" s="3" t="s">
        <v>40</v>
      </c>
      <c r="D26" s="2">
        <v>1079</v>
      </c>
      <c r="E26" s="2" t="s">
        <v>16</v>
      </c>
      <c r="F26" s="2" t="s">
        <v>14</v>
      </c>
      <c r="G26" s="2" t="s">
        <v>13</v>
      </c>
      <c r="H26" s="2" t="s">
        <v>10</v>
      </c>
      <c r="I26" s="2">
        <f t="shared" si="0"/>
        <v>3</v>
      </c>
      <c r="J26" s="2">
        <f t="shared" si="1"/>
        <v>4</v>
      </c>
      <c r="K26" s="2">
        <f t="shared" si="2"/>
        <v>2</v>
      </c>
      <c r="L26" s="2">
        <f t="shared" si="3"/>
        <v>2</v>
      </c>
      <c r="M26" s="2">
        <f>145*Data!I26+73.8*Data!J26+126.8*Data!K26+62.2*Data!L26-98.1</f>
        <v>1010.1</v>
      </c>
      <c r="N26" s="2">
        <f t="shared" si="4"/>
        <v>68.899999999999977</v>
      </c>
      <c r="O26">
        <f t="shared" si="5"/>
        <v>4747.2099999999973</v>
      </c>
    </row>
    <row r="27" spans="2:18" x14ac:dyDescent="0.25">
      <c r="I27" s="2"/>
    </row>
    <row r="28" spans="2:18" x14ac:dyDescent="0.25">
      <c r="I28" s="2"/>
      <c r="M28" s="5" t="s">
        <v>63</v>
      </c>
      <c r="N28" s="16">
        <f>AVERAGE(O4:O26)</f>
        <v>2395.4639130434771</v>
      </c>
    </row>
    <row r="29" spans="2:18" x14ac:dyDescent="0.25">
      <c r="C29" s="21" t="s">
        <v>66</v>
      </c>
      <c r="D29" s="10">
        <f>AVERAGE(D4:D26)</f>
        <v>605.52173913043475</v>
      </c>
      <c r="M29" s="5" t="s">
        <v>64</v>
      </c>
      <c r="N29" s="15">
        <f>SQRT(N28)</f>
        <v>48.943476715937102</v>
      </c>
    </row>
    <row r="30" spans="2:18" x14ac:dyDescent="0.25">
      <c r="M30" s="5" t="s">
        <v>65</v>
      </c>
      <c r="N30" s="14">
        <f>N29/D29</f>
        <v>8.0828603752893899E-2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FAFC-1A24-4E39-BACE-C969AAC92641}">
  <dimension ref="A1:J21"/>
  <sheetViews>
    <sheetView workbookViewId="0">
      <selection activeCell="G23" sqref="G23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20.140625" bestFit="1" customWidth="1"/>
    <col min="7" max="7" width="13.140625" bestFit="1" customWidth="1"/>
  </cols>
  <sheetData>
    <row r="1" spans="1:10" x14ac:dyDescent="0.25">
      <c r="A1" s="5" t="s">
        <v>46</v>
      </c>
    </row>
    <row r="2" spans="1:10" ht="15.75" thickBot="1" x14ac:dyDescent="0.3"/>
    <row r="3" spans="1:10" x14ac:dyDescent="0.25">
      <c r="A3" s="17" t="s">
        <v>47</v>
      </c>
      <c r="B3" s="8"/>
    </row>
    <row r="4" spans="1:10" x14ac:dyDescent="0.25">
      <c r="A4" s="18" t="s">
        <v>48</v>
      </c>
      <c r="B4" s="13">
        <v>0.96486774642512085</v>
      </c>
    </row>
    <row r="5" spans="1:10" x14ac:dyDescent="0.25">
      <c r="A5" s="18" t="s">
        <v>49</v>
      </c>
      <c r="B5" s="13">
        <v>0.93096976809149135</v>
      </c>
    </row>
    <row r="6" spans="1:10" x14ac:dyDescent="0.25">
      <c r="A6" s="18" t="s">
        <v>50</v>
      </c>
      <c r="B6" s="13">
        <v>0.91562971655626724</v>
      </c>
    </row>
    <row r="7" spans="1:10" x14ac:dyDescent="0.25">
      <c r="A7" s="18" t="s">
        <v>51</v>
      </c>
      <c r="B7" s="9">
        <v>55.324561926967846</v>
      </c>
      <c r="J7" s="5"/>
    </row>
    <row r="8" spans="1:10" ht="15.75" thickBot="1" x14ac:dyDescent="0.3">
      <c r="A8" s="19" t="s">
        <v>52</v>
      </c>
      <c r="B8" s="6">
        <v>23</v>
      </c>
      <c r="J8" s="5"/>
    </row>
    <row r="9" spans="1:10" ht="15.75" thickBot="1" x14ac:dyDescent="0.3"/>
    <row r="10" spans="1:10" x14ac:dyDescent="0.25">
      <c r="A10" s="7"/>
      <c r="B10" s="20" t="s">
        <v>55</v>
      </c>
      <c r="C10" s="5" t="s">
        <v>56</v>
      </c>
      <c r="G10" s="5" t="s">
        <v>59</v>
      </c>
      <c r="J10" s="5"/>
    </row>
    <row r="11" spans="1:10" x14ac:dyDescent="0.25">
      <c r="A11" s="18" t="s">
        <v>54</v>
      </c>
      <c r="B11" s="11">
        <v>-98.058596482763932</v>
      </c>
    </row>
    <row r="12" spans="1:10" x14ac:dyDescent="0.25">
      <c r="A12" s="18" t="s">
        <v>1</v>
      </c>
      <c r="B12" s="11">
        <v>144.96417629604613</v>
      </c>
      <c r="C12" t="str">
        <f>DASHBOARD!C7</f>
        <v>Mini</v>
      </c>
      <c r="G12">
        <f>VLOOKUP(C12,Data!Q4:R6,2,0)</f>
        <v>1</v>
      </c>
    </row>
    <row r="13" spans="1:10" x14ac:dyDescent="0.25">
      <c r="A13" s="18" t="s">
        <v>2</v>
      </c>
      <c r="B13" s="11">
        <v>73.770414686512424</v>
      </c>
      <c r="C13" t="str">
        <f>DASHBOARD!G7</f>
        <v>64gb</v>
      </c>
      <c r="G13">
        <f>VLOOKUP(C13,Data!Q9:R12,2,0)</f>
        <v>3</v>
      </c>
    </row>
    <row r="14" spans="1:10" x14ac:dyDescent="0.25">
      <c r="A14" s="18" t="s">
        <v>3</v>
      </c>
      <c r="B14" s="11">
        <v>126.7642872650955</v>
      </c>
      <c r="C14" t="str">
        <f>DASHBOARD!K7</f>
        <v>Wifi</v>
      </c>
      <c r="G14">
        <f>VLOOKUP(C14,Data!Q15:R16,2,0)</f>
        <v>1</v>
      </c>
    </row>
    <row r="15" spans="1:10" ht="15.75" thickBot="1" x14ac:dyDescent="0.3">
      <c r="A15" s="19" t="s">
        <v>4</v>
      </c>
      <c r="B15" s="12">
        <v>62.155815019419691</v>
      </c>
      <c r="C15" t="str">
        <f>DASHBOARD!O7</f>
        <v>Previous</v>
      </c>
      <c r="G15">
        <f>VLOOKUP(C15,Data!Q19:R20,2,0)</f>
        <v>1</v>
      </c>
    </row>
    <row r="17" spans="3:7" x14ac:dyDescent="0.25">
      <c r="C17" s="5" t="s">
        <v>57</v>
      </c>
      <c r="G17" s="22">
        <f>B12*G12+B13*G13+B14*G14+B15*G15+B11</f>
        <v>457.13692615733464</v>
      </c>
    </row>
    <row r="19" spans="3:7" x14ac:dyDescent="0.25">
      <c r="C19" s="5" t="s">
        <v>58</v>
      </c>
      <c r="G19" s="22">
        <f>G17*74</f>
        <v>33828.132535642762</v>
      </c>
    </row>
    <row r="21" spans="3:7" x14ac:dyDescent="0.25">
      <c r="F21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1A18-DB0B-4EA9-BA48-22CF656028AC}">
  <dimension ref="C5:P17"/>
  <sheetViews>
    <sheetView showGridLines="0" tabSelected="1" workbookViewId="0">
      <selection activeCell="O7" sqref="O7:P9"/>
    </sheetView>
  </sheetViews>
  <sheetFormatPr defaultRowHeight="15" x14ac:dyDescent="0.25"/>
  <sheetData>
    <row r="5" spans="3:16" x14ac:dyDescent="0.25">
      <c r="C5" s="23" t="s">
        <v>60</v>
      </c>
      <c r="D5" s="24"/>
      <c r="G5" s="23" t="s">
        <v>2</v>
      </c>
      <c r="H5" s="24"/>
      <c r="K5" s="23" t="s">
        <v>3</v>
      </c>
      <c r="L5" s="24"/>
      <c r="O5" s="23" t="s">
        <v>44</v>
      </c>
      <c r="P5" s="24"/>
    </row>
    <row r="6" spans="3:16" x14ac:dyDescent="0.25">
      <c r="C6" s="24"/>
      <c r="D6" s="24"/>
      <c r="G6" s="24"/>
      <c r="H6" s="24"/>
      <c r="K6" s="24"/>
      <c r="L6" s="24"/>
      <c r="O6" s="24"/>
      <c r="P6" s="24"/>
    </row>
    <row r="7" spans="3:16" x14ac:dyDescent="0.25">
      <c r="C7" s="25" t="s">
        <v>5</v>
      </c>
      <c r="D7" s="25"/>
      <c r="G7" s="25" t="s">
        <v>41</v>
      </c>
      <c r="H7" s="25"/>
      <c r="K7" s="25" t="s">
        <v>7</v>
      </c>
      <c r="L7" s="25"/>
      <c r="O7" s="25" t="s">
        <v>8</v>
      </c>
      <c r="P7" s="25"/>
    </row>
    <row r="8" spans="3:16" x14ac:dyDescent="0.25">
      <c r="C8" s="25"/>
      <c r="D8" s="25"/>
      <c r="G8" s="25"/>
      <c r="H8" s="25"/>
      <c r="K8" s="25"/>
      <c r="L8" s="25"/>
      <c r="O8" s="25"/>
      <c r="P8" s="25"/>
    </row>
    <row r="9" spans="3:16" x14ac:dyDescent="0.25">
      <c r="C9" s="25"/>
      <c r="D9" s="25"/>
      <c r="G9" s="25"/>
      <c r="H9" s="25"/>
      <c r="K9" s="25"/>
      <c r="L9" s="25"/>
      <c r="O9" s="25"/>
      <c r="P9" s="25"/>
    </row>
    <row r="12" spans="3:16" x14ac:dyDescent="0.25">
      <c r="K12" s="27"/>
      <c r="L12" s="27"/>
    </row>
    <row r="13" spans="3:16" x14ac:dyDescent="0.25">
      <c r="G13" s="23" t="s">
        <v>57</v>
      </c>
      <c r="H13" s="24"/>
      <c r="K13" s="23" t="s">
        <v>58</v>
      </c>
      <c r="L13" s="24"/>
    </row>
    <row r="14" spans="3:16" x14ac:dyDescent="0.25">
      <c r="G14" s="24"/>
      <c r="H14" s="24"/>
      <c r="K14" s="24"/>
      <c r="L14" s="24"/>
    </row>
    <row r="15" spans="3:16" x14ac:dyDescent="0.25">
      <c r="G15" s="26">
        <f>MODEL!G17</f>
        <v>457.13692615733464</v>
      </c>
      <c r="H15" s="25"/>
      <c r="K15" s="26">
        <f>MODEL!G19</f>
        <v>33828.132535642762</v>
      </c>
      <c r="L15" s="25"/>
    </row>
    <row r="16" spans="3:16" x14ac:dyDescent="0.25">
      <c r="G16" s="25"/>
      <c r="H16" s="25"/>
      <c r="K16" s="25"/>
      <c r="L16" s="25"/>
    </row>
    <row r="17" spans="7:12" x14ac:dyDescent="0.25">
      <c r="G17" s="25"/>
      <c r="H17" s="25"/>
      <c r="K17" s="25"/>
      <c r="L17" s="25"/>
    </row>
  </sheetData>
  <mergeCells count="13">
    <mergeCell ref="O5:P6"/>
    <mergeCell ref="O7:P9"/>
    <mergeCell ref="G13:H14"/>
    <mergeCell ref="G15:H17"/>
    <mergeCell ref="K12:L12"/>
    <mergeCell ref="K13:L14"/>
    <mergeCell ref="K15:L17"/>
    <mergeCell ref="C5:D6"/>
    <mergeCell ref="C7:D9"/>
    <mergeCell ref="G5:H6"/>
    <mergeCell ref="G7:H9"/>
    <mergeCell ref="K5:L6"/>
    <mergeCell ref="K7:L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7D3EC69-A18C-419D-A54B-E2AB35E44D97}">
          <x14:formula1>
            <xm:f>Data!$Q$4:$Q$6</xm:f>
          </x14:formula1>
          <xm:sqref>C7:D9</xm:sqref>
        </x14:dataValidation>
        <x14:dataValidation type="list" allowBlank="1" showInputMessage="1" showErrorMessage="1" xr:uid="{8131EFD9-7FBE-45AA-B894-07477D70D8EC}">
          <x14:formula1>
            <xm:f>Data!$Q$9:$Q$12</xm:f>
          </x14:formula1>
          <xm:sqref>G7:H9</xm:sqref>
        </x14:dataValidation>
        <x14:dataValidation type="list" allowBlank="1" showInputMessage="1" showErrorMessage="1" xr:uid="{19B0D87D-745C-45FE-83B2-50D31570453D}">
          <x14:formula1>
            <xm:f>Data!$Q$15:$Q$16</xm:f>
          </x14:formula1>
          <xm:sqref>K7:L9</xm:sqref>
        </x14:dataValidation>
        <x14:dataValidation type="list" allowBlank="1" showInputMessage="1" showErrorMessage="1" xr:uid="{9CEC1C8A-373D-45F8-87CF-54D4C7887D67}">
          <x14:formula1>
            <xm:f>Data!$Q$19:$Q$20</xm:f>
          </x14:formula1>
          <xm:sqref>O7:P9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MODEL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Harish Prabhu</cp:lastModifiedBy>
  <dcterms:created xsi:type="dcterms:W3CDTF">2020-08-31T11:20:15Z</dcterms:created>
  <dcterms:modified xsi:type="dcterms:W3CDTF">2022-01-30T19:47:53Z</dcterms:modified>
</cp:coreProperties>
</file>