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<sst xmlns="http://schemas.openxmlformats.org/spreadsheetml/2006/main" count="196" uniqueCount="125">
  <si>
    <t xml:space="preserve">                  matrix A</t>
  </si>
  <si>
    <t>(A-λI)x = 0</t>
  </si>
  <si>
    <t>Eigen value(lambda   λ)</t>
  </si>
  <si>
    <t>Ax = λx</t>
  </si>
  <si>
    <t>eigen vectors(x)</t>
  </si>
  <si>
    <t>(A-λI)</t>
  </si>
  <si>
    <t>to find lambda</t>
  </si>
  <si>
    <t>det((A-λI)=0</t>
  </si>
  <si>
    <t>eqn is</t>
  </si>
  <si>
    <t>by solving</t>
  </si>
  <si>
    <t xml:space="preserve">to find eigen vector  (A-λI)x = 0        </t>
  </si>
  <si>
    <t>for  λ1=-1</t>
  </si>
  <si>
    <t>for λ2=-2</t>
  </si>
  <si>
    <t>x+y=0</t>
  </si>
  <si>
    <t>2x+y=0</t>
  </si>
  <si>
    <t>Eigen vector(-1)        Eigen vector(-2)
1                                        1
-1                                      -2</t>
  </si>
  <si>
    <t>The eigenvalues of matrix A are: λ1​=−1      λ2​=−2</t>
  </si>
  <si>
    <t>The corresponding eigenvectors are: v1​=[1−1​]      v2​=[1−2​]</t>
  </si>
  <si>
    <t>matrix A</t>
  </si>
  <si>
    <t>det(A−λI)</t>
  </si>
  <si>
    <t>λ^3+6λ^2−5λ−12=0</t>
  </si>
  <si>
    <t>Eigen vector(-4)</t>
  </si>
  <si>
    <t>Eigen vector(3)</t>
  </si>
  <si>
    <t>Eigen vector(1)</t>
  </si>
  <si>
    <t xml:space="preserve">From wolframalpha	</t>
  </si>
  <si>
    <t>λ^3+4λ^2+9λ</t>
  </si>
  <si>
    <t>Eigen value</t>
  </si>
  <si>
    <t>Eigen vector(-3)</t>
  </si>
  <si>
    <t>Eigen vector(0)</t>
  </si>
  <si>
    <t>Inverse of A</t>
  </si>
  <si>
    <t>v=</t>
  </si>
  <si>
    <t>u=</t>
  </si>
  <si>
    <t>A</t>
  </si>
  <si>
    <t>To find U</t>
  </si>
  <si>
    <t>(AA^T)</t>
  </si>
  <si>
    <t>A^T</t>
  </si>
  <si>
    <t>A*A^T</t>
  </si>
  <si>
    <t>Find the eigen  values of AA^T:</t>
  </si>
  <si>
    <t>Eigen Value</t>
  </si>
  <si>
    <t>Eigen vector(40)</t>
  </si>
  <si>
    <t>Eigen vector(10)</t>
  </si>
  <si>
    <t>unit vector(40)</t>
  </si>
  <si>
    <t>unit vector(10)</t>
  </si>
  <si>
    <t>tO FIND V^T</t>
  </si>
  <si>
    <t>v^T(A transpose*A)</t>
  </si>
  <si>
    <t>TO FIND EIGEN VALUE AND EIGEN VECTORS</t>
  </si>
  <si>
    <t>TO FIND SIGMA</t>
  </si>
  <si>
    <t>SIGMA</t>
  </si>
  <si>
    <t>SVD</t>
  </si>
  <si>
    <t>U</t>
  </si>
  <si>
    <t>V transpose</t>
  </si>
  <si>
    <t>Eigenvector(128.5)</t>
  </si>
  <si>
    <t>Eigenvecto(0.498)</t>
  </si>
  <si>
    <t>unit vector(128.5</t>
  </si>
  <si>
    <t>unit vector(0.498)</t>
  </si>
  <si>
    <t>Eigen vector()</t>
  </si>
  <si>
    <t>unit vector()</t>
  </si>
  <si>
    <t>Eigen vectors</t>
  </si>
  <si>
    <t>Unit Vector</t>
  </si>
  <si>
    <t>V</t>
  </si>
  <si>
    <t>Sigma</t>
  </si>
  <si>
    <t>u</t>
  </si>
  <si>
    <t>sigma</t>
  </si>
  <si>
    <t>V Transpose</t>
  </si>
  <si>
    <t>y</t>
  </si>
  <si>
    <t>person has disease</t>
  </si>
  <si>
    <t>x</t>
  </si>
  <si>
    <t>test postive</t>
  </si>
  <si>
    <t>p(y)</t>
  </si>
  <si>
    <t>p(x/y)</t>
  </si>
  <si>
    <t>p(x',y')</t>
  </si>
  <si>
    <t>p(y/x)</t>
  </si>
  <si>
    <t>?</t>
  </si>
  <si>
    <t>p(x)</t>
  </si>
  <si>
    <t>p(x,y')</t>
  </si>
  <si>
    <t>p(y')</t>
  </si>
  <si>
    <t>So, the probability that a person has the disease given that they have tested positive is approximately 4.72%</t>
  </si>
  <si>
    <t>a</t>
  </si>
  <si>
    <t>a woman has breast cancer</t>
  </si>
  <si>
    <t>b</t>
  </si>
  <si>
    <t>a woman has a positive Mammogram result.</t>
  </si>
  <si>
    <t>p(b/a)</t>
  </si>
  <si>
    <t>p(a)</t>
  </si>
  <si>
    <t>p(b.a')</t>
  </si>
  <si>
    <t>p(b)</t>
  </si>
  <si>
    <t>p(a')</t>
  </si>
  <si>
    <t>p(a/b)</t>
  </si>
  <si>
    <t xml:space="preserve">the physicians' estimate of about 75% is significantly higher than the actual probability of 7.48%. </t>
  </si>
  <si>
    <t>Therefore, I do not agree with their estimate.</t>
  </si>
  <si>
    <t>spam</t>
  </si>
  <si>
    <t>y'</t>
  </si>
  <si>
    <t>not spam</t>
  </si>
  <si>
    <t>spam detected by software</t>
  </si>
  <si>
    <t>p(x/y')</t>
  </si>
  <si>
    <t>p(y'/x)</t>
  </si>
  <si>
    <t>the probability that an email detected as spam is actually a non-spam email is approximately 4.81%.</t>
  </si>
  <si>
    <t>fruits</t>
  </si>
  <si>
    <t>yellow</t>
  </si>
  <si>
    <t>sweet</t>
  </si>
  <si>
    <t>long</t>
  </si>
  <si>
    <t>total</t>
  </si>
  <si>
    <t>mango</t>
  </si>
  <si>
    <t>banana</t>
  </si>
  <si>
    <t>others</t>
  </si>
  <si>
    <t>YELLOW</t>
  </si>
  <si>
    <t xml:space="preserve">SWEET </t>
  </si>
  <si>
    <t>LONG</t>
  </si>
  <si>
    <t>p(mango)</t>
  </si>
  <si>
    <t>p(banana)</t>
  </si>
  <si>
    <t>p(others)</t>
  </si>
  <si>
    <t>p(Yellow/mango)</t>
  </si>
  <si>
    <t>p(sweet/mango)</t>
  </si>
  <si>
    <t>p(long/mango)</t>
  </si>
  <si>
    <t>p(yellow/banana)</t>
  </si>
  <si>
    <t>p(sweet/banana)</t>
  </si>
  <si>
    <t>p(long/banana)</t>
  </si>
  <si>
    <t>other</t>
  </si>
  <si>
    <t>p(yellow/other)</t>
  </si>
  <si>
    <t>p(sweet/other)</t>
  </si>
  <si>
    <t>p(longother)</t>
  </si>
  <si>
    <t>p(mango/y,s,L)</t>
  </si>
  <si>
    <t>p(banana/y,s,L)</t>
  </si>
  <si>
    <t>p(other/y,s,L)</t>
  </si>
  <si>
    <t>given the properties {yellow, sweet, long}, the fruit is most likely a Banana</t>
  </si>
  <si>
    <t>with greater value of 0.21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</si>
</sst>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b/>
      <sz val="17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b/>
      <sz val="17.0"/>
      <color rgb="FF000000"/>
      <name val="Arial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color rgb="FFD9D9D9"/>
      <name val="Arial"/>
      <scheme val="minor"/>
    </font>
    <font>
      <b/>
      <sz val="15.0"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  <scheme val="minor"/>
    </font>
    <font>
      <sz val="9.0"/>
      <color theme="1"/>
      <name val="&quot;Google Sans Mono&quot;"/>
    </font>
    <font>
      <sz val="9.0"/>
      <color rgb="FF000000"/>
      <name val="&quot;Google Sans Mono&quot;"/>
    </font>
    <font>
      <sz val="9.0"/>
      <color rgb="FFA61D4C"/>
      <name val="&quot;Google Sans Mono&quot;"/>
    </font>
    <font>
      <sz val="9.0"/>
      <color rgb="FF11A9CC"/>
      <name val="&quot;Google Sans Mono&quot;"/>
    </font>
    <font>
      <sz val="11.0"/>
      <color rgb="FF1F1F1F"/>
      <name val="&quot;Google Sans&quot;"/>
    </font>
    <font>
      <b/>
      <sz val="12.0"/>
      <color theme="1"/>
      <name val="Arial"/>
    </font>
    <font>
      <sz val="12.0"/>
      <color theme="1"/>
      <name val="Arial"/>
    </font>
  </fonts>
  <fills count="40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666666"/>
        <bgColor rgb="FF666666"/>
      </patternFill>
    </fill>
    <fill>
      <patternFill patternType="solid">
        <fgColor rgb="FF674EA7"/>
        <bgColor rgb="FF674EA7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3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2" numFmtId="0" xfId="0" applyAlignment="1" applyFont="1">
      <alignment readingOrder="0"/>
    </xf>
    <xf borderId="0" fillId="5" fontId="10" numFmtId="0" xfId="0" applyAlignment="1" applyFill="1" applyFont="1">
      <alignment readingOrder="0"/>
    </xf>
    <xf borderId="0" fillId="5" fontId="10" numFmtId="0" xfId="0" applyFont="1"/>
    <xf borderId="0" fillId="5" fontId="2" numFmtId="0" xfId="0" applyFont="1"/>
    <xf borderId="0" fillId="3" fontId="2" numFmtId="0" xfId="0" applyAlignment="1" applyFont="1">
      <alignment horizontal="center" readingOrder="0"/>
    </xf>
    <xf borderId="0" fillId="6" fontId="2" numFmtId="0" xfId="0" applyAlignment="1" applyFill="1" applyFont="1">
      <alignment readingOrder="0"/>
    </xf>
    <xf borderId="0" fillId="7" fontId="11" numFmtId="0" xfId="0" applyAlignment="1" applyFill="1" applyFont="1">
      <alignment vertical="bottom"/>
    </xf>
    <xf borderId="0" fillId="8" fontId="11" numFmtId="0" xfId="0" applyAlignment="1" applyFill="1" applyFont="1">
      <alignment vertical="bottom"/>
    </xf>
    <xf borderId="0" fillId="9" fontId="11" numFmtId="0" xfId="0" applyAlignment="1" applyFill="1" applyFont="1">
      <alignment horizontal="right" vertical="bottom"/>
    </xf>
    <xf borderId="0" fillId="10" fontId="11" numFmtId="0" xfId="0" applyAlignment="1" applyFill="1" applyFont="1">
      <alignment horizontal="right" vertical="bottom"/>
    </xf>
    <xf borderId="0" fillId="6" fontId="4" numFmtId="0" xfId="0" applyAlignment="1" applyFont="1">
      <alignment horizontal="center" readingOrder="0"/>
    </xf>
    <xf borderId="0" fillId="11" fontId="4" numFmtId="0" xfId="0" applyAlignment="1" applyFill="1" applyFont="1">
      <alignment readingOrder="0"/>
    </xf>
    <xf borderId="0" fillId="12" fontId="11" numFmtId="0" xfId="0" applyAlignment="1" applyFill="1" applyFont="1">
      <alignment vertical="bottom"/>
    </xf>
    <xf borderId="0" fillId="13" fontId="11" numFmtId="0" xfId="0" applyAlignment="1" applyFill="1" applyFont="1">
      <alignment vertical="bottom"/>
    </xf>
    <xf borderId="0" fillId="14" fontId="11" numFmtId="0" xfId="0" applyAlignment="1" applyFill="1" applyFont="1">
      <alignment horizontal="right" vertical="bottom"/>
    </xf>
    <xf borderId="0" fillId="15" fontId="11" numFmtId="0" xfId="0" applyAlignment="1" applyFill="1" applyFont="1">
      <alignment horizontal="right" vertical="bottom"/>
    </xf>
    <xf borderId="0" fillId="15" fontId="11" numFmtId="0" xfId="0" applyAlignment="1" applyFont="1">
      <alignment vertical="bottom"/>
    </xf>
    <xf borderId="0" fillId="15" fontId="2" numFmtId="0" xfId="0" applyAlignment="1" applyFont="1">
      <alignment horizontal="center" readingOrder="0"/>
    </xf>
    <xf borderId="0" fillId="16" fontId="2" numFmtId="0" xfId="0" applyAlignment="1" applyFill="1" applyFont="1">
      <alignment readingOrder="0"/>
    </xf>
    <xf borderId="0" fillId="17" fontId="4" numFmtId="0" xfId="0" applyAlignment="1" applyFill="1" applyFont="1">
      <alignment horizontal="center" readingOrder="0"/>
    </xf>
    <xf borderId="0" fillId="18" fontId="4" numFmtId="0" xfId="0" applyFill="1" applyFont="1"/>
    <xf borderId="0" fillId="19" fontId="12" numFmtId="0" xfId="0" applyAlignment="1" applyFill="1" applyFont="1">
      <alignment horizontal="center" vertical="bottom"/>
    </xf>
    <xf borderId="0" fillId="16" fontId="11" numFmtId="0" xfId="0" applyAlignment="1" applyFont="1">
      <alignment horizontal="right" vertical="bottom"/>
    </xf>
    <xf borderId="0" fillId="20" fontId="4" numFmtId="0" xfId="0" applyAlignment="1" applyFill="1" applyFont="1">
      <alignment horizontal="center" readingOrder="0"/>
    </xf>
    <xf borderId="0" fillId="21" fontId="2" numFmtId="0" xfId="0" applyFill="1" applyFont="1"/>
    <xf borderId="0" fillId="22" fontId="11" numFmtId="0" xfId="0" applyAlignment="1" applyFill="1" applyFont="1">
      <alignment horizontal="center" vertical="bottom"/>
    </xf>
    <xf borderId="0" fillId="8" fontId="11" numFmtId="0" xfId="0" applyAlignment="1" applyFont="1">
      <alignment horizontal="right" vertical="bottom"/>
    </xf>
    <xf borderId="0" fillId="23" fontId="4" numFmtId="0" xfId="0" applyAlignment="1" applyFill="1" applyFont="1">
      <alignment horizontal="center" readingOrder="0"/>
    </xf>
    <xf borderId="0" fillId="3" fontId="2" numFmtId="0" xfId="0" applyFont="1"/>
    <xf borderId="0" fillId="6" fontId="11" numFmtId="0" xfId="0" applyAlignment="1" applyFont="1">
      <alignment horizontal="center" vertical="bottom"/>
    </xf>
    <xf borderId="0" fillId="24" fontId="4" numFmtId="0" xfId="0" applyAlignment="1" applyFill="1" applyFont="1">
      <alignment horizontal="center" readingOrder="0"/>
    </xf>
    <xf borderId="0" fillId="25" fontId="2" numFmtId="0" xfId="0" applyFill="1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6" fontId="11" numFmtId="0" xfId="0" applyAlignment="1" applyFill="1" applyFont="1">
      <alignment horizontal="center" vertical="bottom"/>
    </xf>
    <xf borderId="0" fillId="27" fontId="11" numFmtId="0" xfId="0" applyAlignment="1" applyFill="1" applyFont="1">
      <alignment horizontal="right" vertical="bottom"/>
    </xf>
    <xf borderId="0" fillId="28" fontId="2" numFmtId="0" xfId="0" applyAlignment="1" applyFill="1" applyFont="1">
      <alignment readingOrder="0"/>
    </xf>
    <xf borderId="0" fillId="28" fontId="2" numFmtId="0" xfId="0" applyFont="1"/>
    <xf borderId="0" fillId="4" fontId="15" numFmtId="0" xfId="0" applyAlignment="1" applyFont="1">
      <alignment horizontal="center" readingOrder="0"/>
    </xf>
    <xf borderId="0" fillId="22" fontId="15" numFmtId="0" xfId="0" applyAlignment="1" applyFont="1">
      <alignment horizontal="center" readingOrder="0"/>
    </xf>
    <xf borderId="0" fillId="20" fontId="2" numFmtId="0" xfId="0" applyFont="1"/>
    <xf borderId="0" fillId="4" fontId="2" numFmtId="0" xfId="0" applyFont="1"/>
    <xf borderId="0" fillId="2" fontId="2" numFmtId="0" xfId="0" applyFont="1"/>
    <xf borderId="0" fillId="20" fontId="11" numFmtId="0" xfId="0" applyAlignment="1" applyFont="1">
      <alignment vertical="bottom"/>
    </xf>
    <xf borderId="0" fillId="29" fontId="11" numFmtId="0" xfId="0" applyAlignment="1" applyFill="1" applyFont="1">
      <alignment vertical="bottom"/>
    </xf>
    <xf borderId="0" fillId="4" fontId="11" numFmtId="0" xfId="0" applyAlignment="1" applyFont="1">
      <alignment vertical="bottom"/>
    </xf>
    <xf borderId="0" fillId="25" fontId="11" numFmtId="0" xfId="0" applyAlignment="1" applyFont="1">
      <alignment horizontal="right" vertical="bottom"/>
    </xf>
    <xf borderId="0" fillId="4" fontId="11" numFmtId="0" xfId="0" applyAlignment="1" applyFont="1">
      <alignment horizontal="right" vertical="bottom"/>
    </xf>
    <xf borderId="0" fillId="21" fontId="11" numFmtId="0" xfId="0" applyAlignment="1" applyFont="1">
      <alignment vertical="bottom"/>
    </xf>
    <xf borderId="0" fillId="4" fontId="11" numFmtId="0" xfId="0" applyAlignment="1" applyFont="1">
      <alignment horizontal="center" vertical="bottom"/>
    </xf>
    <xf borderId="0" fillId="8" fontId="11" numFmtId="0" xfId="0" applyAlignment="1" applyFont="1">
      <alignment horizontal="center" readingOrder="0" vertical="bottom"/>
    </xf>
    <xf borderId="0" fillId="30" fontId="11" numFmtId="0" xfId="0" applyAlignment="1" applyFill="1" applyFont="1">
      <alignment horizontal="right" vertical="bottom"/>
    </xf>
    <xf borderId="0" fillId="22" fontId="11" numFmtId="0" xfId="0" applyAlignment="1" applyFont="1">
      <alignment horizontal="right" vertical="bottom"/>
    </xf>
    <xf borderId="0" fillId="10" fontId="2" numFmtId="0" xfId="0" applyFont="1"/>
    <xf borderId="0" fillId="31" fontId="4" numFmtId="0" xfId="0" applyAlignment="1" applyFill="1" applyFont="1">
      <alignment horizontal="center" readingOrder="0"/>
    </xf>
    <xf borderId="0" fillId="10" fontId="2" numFmtId="0" xfId="0" applyAlignment="1" applyFont="1">
      <alignment readingOrder="0"/>
    </xf>
    <xf borderId="0" fillId="0" fontId="16" numFmtId="0" xfId="0" applyAlignment="1" applyFont="1">
      <alignment readingOrder="0"/>
    </xf>
    <xf borderId="0" fillId="32" fontId="11" numFmtId="0" xfId="0" applyAlignment="1" applyFill="1" applyFont="1">
      <alignment horizontal="center" readingOrder="0" vertical="bottom"/>
    </xf>
    <xf borderId="0" fillId="8" fontId="11" numFmtId="0" xfId="0" applyAlignment="1" applyFont="1">
      <alignment horizontal="center" vertical="bottom"/>
    </xf>
    <xf borderId="0" fillId="33" fontId="11" numFmtId="0" xfId="0" applyAlignment="1" applyFill="1" applyFont="1">
      <alignment horizontal="right" vertical="bottom"/>
    </xf>
    <xf borderId="0" fillId="27" fontId="2" numFmtId="0" xfId="0" applyFont="1"/>
    <xf borderId="0" fillId="15" fontId="11" numFmtId="0" xfId="0" applyAlignment="1" applyFont="1">
      <alignment horizontal="center" vertical="bottom"/>
    </xf>
    <xf borderId="0" fillId="20" fontId="11" numFmtId="0" xfId="0" applyAlignment="1" applyFont="1">
      <alignment horizontal="right" vertical="bottom"/>
    </xf>
    <xf borderId="0" fillId="29" fontId="2" numFmtId="0" xfId="0" applyFont="1"/>
    <xf borderId="0" fillId="22" fontId="11" numFmtId="0" xfId="0" applyAlignment="1" applyFont="1">
      <alignment vertical="bottom"/>
    </xf>
    <xf borderId="0" fillId="34" fontId="11" numFmtId="0" xfId="0" applyAlignment="1" applyFill="1" applyFont="1">
      <alignment readingOrder="0" vertical="bottom"/>
    </xf>
    <xf borderId="0" fillId="21" fontId="11" numFmtId="0" xfId="0" applyAlignment="1" applyFont="1">
      <alignment readingOrder="0" vertical="bottom"/>
    </xf>
    <xf borderId="0" fillId="35" fontId="11" numFmtId="0" xfId="0" applyAlignment="1" applyFill="1" applyFont="1">
      <alignment horizontal="right" vertical="bottom"/>
    </xf>
    <xf borderId="0" fillId="34" fontId="11" numFmtId="0" xfId="0" applyAlignment="1" applyFont="1">
      <alignment vertical="bottom"/>
    </xf>
    <xf borderId="0" fillId="13" fontId="2" numFmtId="0" xfId="0" applyFont="1"/>
    <xf borderId="0" fillId="36" fontId="11" numFmtId="0" xfId="0" applyAlignment="1" applyFill="1" applyFont="1">
      <alignment horizontal="right" vertical="bottom"/>
    </xf>
    <xf borderId="0" fillId="30" fontId="11" numFmtId="0" xfId="0" applyAlignment="1" applyFont="1">
      <alignment horizontal="right" readingOrder="0" vertical="bottom"/>
    </xf>
    <xf borderId="0" fillId="12" fontId="11" numFmtId="0" xfId="0" applyAlignment="1" applyFont="1">
      <alignment horizontal="right" vertical="bottom"/>
    </xf>
    <xf borderId="0" fillId="25" fontId="2" numFmtId="0" xfId="0" applyAlignment="1" applyFont="1">
      <alignment readingOrder="0"/>
    </xf>
    <xf borderId="0" fillId="25" fontId="11" numFmtId="0" xfId="0" applyAlignment="1" applyFont="1">
      <alignment horizontal="right" readingOrder="0" vertical="bottom"/>
    </xf>
    <xf borderId="0" fillId="6" fontId="11" numFmtId="0" xfId="0" applyAlignment="1" applyFont="1">
      <alignment horizontal="right" vertical="bottom"/>
    </xf>
    <xf borderId="0" fillId="6" fontId="11" numFmtId="0" xfId="0" applyAlignment="1" applyFont="1">
      <alignment horizontal="right" readingOrder="0" vertical="bottom"/>
    </xf>
    <xf borderId="0" fillId="6" fontId="2" numFmtId="0" xfId="0" applyFont="1"/>
    <xf borderId="0" fillId="37" fontId="11" numFmtId="0" xfId="0" applyAlignment="1" applyFill="1" applyFont="1">
      <alignment horizontal="center" vertical="bottom"/>
    </xf>
    <xf borderId="0" fillId="28" fontId="2" numFmtId="0" xfId="0" applyAlignment="1" applyFont="1">
      <alignment horizontal="center" readingOrder="0"/>
    </xf>
    <xf borderId="0" fillId="26" fontId="11" numFmtId="0" xfId="0" applyAlignment="1" applyFont="1">
      <alignment horizontal="right" vertical="bottom"/>
    </xf>
    <xf borderId="0" fillId="16" fontId="17" numFmtId="0" xfId="0" applyFont="1"/>
    <xf borderId="0" fillId="22" fontId="18" numFmtId="0" xfId="0" applyAlignment="1" applyFont="1">
      <alignment horizontal="center" readingOrder="0"/>
    </xf>
    <xf borderId="0" fillId="16" fontId="11" numFmtId="0" xfId="0" applyAlignment="1" applyFont="1">
      <alignment vertical="bottom"/>
    </xf>
    <xf borderId="0" fillId="3" fontId="11" numFmtId="0" xfId="0" applyAlignment="1" applyFont="1">
      <alignment horizontal="right" vertical="bottom"/>
    </xf>
    <xf borderId="0" fillId="38" fontId="11" numFmtId="0" xfId="0" applyAlignment="1" applyFill="1" applyFont="1">
      <alignment vertical="bottom"/>
    </xf>
    <xf borderId="0" fillId="21" fontId="11" numFmtId="0" xfId="0" applyAlignment="1" applyFont="1">
      <alignment horizontal="center" vertical="bottom"/>
    </xf>
    <xf borderId="0" fillId="34" fontId="11" numFmtId="0" xfId="0" applyAlignment="1" applyFont="1">
      <alignment horizontal="right" vertical="bottom"/>
    </xf>
    <xf borderId="0" fillId="30" fontId="11" numFmtId="0" xfId="0" applyAlignment="1" applyFont="1">
      <alignment horizontal="center" vertical="bottom"/>
    </xf>
    <xf borderId="0" fillId="12" fontId="11" numFmtId="0" xfId="0" applyAlignment="1" applyFont="1">
      <alignment horizontal="center" vertical="bottom"/>
    </xf>
    <xf borderId="0" fillId="36" fontId="11" numFmtId="0" xfId="0" applyAlignment="1" applyFont="1">
      <alignment horizontal="center" vertical="bottom"/>
    </xf>
    <xf borderId="0" fillId="16" fontId="19" numFmtId="0" xfId="0" applyAlignment="1" applyFont="1">
      <alignment horizontal="right" vertical="bottom"/>
    </xf>
    <xf borderId="0" fillId="16" fontId="20" numFmtId="0" xfId="0" applyFont="1"/>
    <xf borderId="0" fillId="39" fontId="20" numFmtId="0" xfId="0" applyFill="1" applyFont="1"/>
    <xf borderId="0" fillId="39" fontId="19" numFmtId="0" xfId="0" applyAlignment="1" applyFont="1">
      <alignment horizontal="right" vertical="bottom"/>
    </xf>
    <xf borderId="0" fillId="39" fontId="11" numFmtId="0" xfId="0" applyAlignment="1" applyFont="1">
      <alignment horizontal="right" vertical="bottom"/>
    </xf>
    <xf borderId="0" fillId="39" fontId="19" numFmtId="0" xfId="0" applyAlignment="1" applyFont="1">
      <alignment horizontal="right" readingOrder="0" vertical="bottom"/>
    </xf>
    <xf borderId="0" fillId="4" fontId="19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4" fontId="21" numFmtId="0" xfId="0" applyAlignment="1" applyFont="1">
      <alignment shrinkToFit="0" vertical="bottom" wrapText="0"/>
    </xf>
    <xf borderId="0" fillId="4" fontId="22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vertical="bottom"/>
    </xf>
    <xf borderId="0" fillId="4" fontId="23" numFmtId="0" xfId="0" applyAlignment="1" applyFont="1">
      <alignment shrinkToFit="0" vertical="bottom" wrapText="0"/>
    </xf>
    <xf borderId="0" fillId="32" fontId="11" numFmtId="0" xfId="0" applyAlignment="1" applyFont="1">
      <alignment vertical="bottom"/>
    </xf>
    <xf borderId="0" fillId="36" fontId="11" numFmtId="0" xfId="0" applyAlignment="1" applyFont="1">
      <alignment vertical="bottom"/>
    </xf>
    <xf borderId="0" fillId="11" fontId="11" numFmtId="0" xfId="0" applyAlignment="1" applyFont="1">
      <alignment vertical="bottom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0.png"/><Relationship Id="rId22" Type="http://schemas.openxmlformats.org/officeDocument/2006/relationships/image" Target="../media/image14.png"/><Relationship Id="rId21" Type="http://schemas.openxmlformats.org/officeDocument/2006/relationships/image" Target="../media/image21.png"/><Relationship Id="rId24" Type="http://schemas.openxmlformats.org/officeDocument/2006/relationships/image" Target="../media/image26.png"/><Relationship Id="rId23" Type="http://schemas.openxmlformats.org/officeDocument/2006/relationships/image" Target="../media/image5.png"/><Relationship Id="rId1" Type="http://schemas.openxmlformats.org/officeDocument/2006/relationships/image" Target="../media/image10.png"/><Relationship Id="rId2" Type="http://schemas.openxmlformats.org/officeDocument/2006/relationships/image" Target="../media/image18.png"/><Relationship Id="rId3" Type="http://schemas.openxmlformats.org/officeDocument/2006/relationships/image" Target="../media/image13.png"/><Relationship Id="rId4" Type="http://schemas.openxmlformats.org/officeDocument/2006/relationships/image" Target="../media/image17.png"/><Relationship Id="rId9" Type="http://schemas.openxmlformats.org/officeDocument/2006/relationships/image" Target="../media/image16.png"/><Relationship Id="rId25" Type="http://schemas.openxmlformats.org/officeDocument/2006/relationships/image" Target="../media/image25.png"/><Relationship Id="rId5" Type="http://schemas.openxmlformats.org/officeDocument/2006/relationships/image" Target="../media/image4.png"/><Relationship Id="rId6" Type="http://schemas.openxmlformats.org/officeDocument/2006/relationships/image" Target="../media/image22.png"/><Relationship Id="rId7" Type="http://schemas.openxmlformats.org/officeDocument/2006/relationships/image" Target="../media/image6.png"/><Relationship Id="rId8" Type="http://schemas.openxmlformats.org/officeDocument/2006/relationships/image" Target="../media/image15.png"/><Relationship Id="rId11" Type="http://schemas.openxmlformats.org/officeDocument/2006/relationships/image" Target="../media/image9.png"/><Relationship Id="rId10" Type="http://schemas.openxmlformats.org/officeDocument/2006/relationships/image" Target="../media/image24.png"/><Relationship Id="rId13" Type="http://schemas.openxmlformats.org/officeDocument/2006/relationships/image" Target="../media/image3.png"/><Relationship Id="rId12" Type="http://schemas.openxmlformats.org/officeDocument/2006/relationships/image" Target="../media/image19.png"/><Relationship Id="rId15" Type="http://schemas.openxmlformats.org/officeDocument/2006/relationships/image" Target="../media/image12.png"/><Relationship Id="rId14" Type="http://schemas.openxmlformats.org/officeDocument/2006/relationships/image" Target="../media/image23.png"/><Relationship Id="rId17" Type="http://schemas.openxmlformats.org/officeDocument/2006/relationships/image" Target="../media/image7.png"/><Relationship Id="rId16" Type="http://schemas.openxmlformats.org/officeDocument/2006/relationships/image" Target="../media/image11.png"/><Relationship Id="rId19" Type="http://schemas.openxmlformats.org/officeDocument/2006/relationships/image" Target="../media/image1.png"/><Relationship Id="rId1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914400</xdr:colOff>
      <xdr:row>15</xdr:row>
      <xdr:rowOff>85725</xdr:rowOff>
    </xdr:from>
    <xdr:ext cx="1981200" cy="361950"/>
    <xdr:grpSp>
      <xdr:nvGrpSpPr>
        <xdr:cNvPr id="2" name="Shape 2" title="Drawing"/>
        <xdr:cNvGrpSpPr/>
      </xdr:nvGrpSpPr>
      <xdr:grpSpPr>
        <a:xfrm>
          <a:off x="2569025" y="904375"/>
          <a:ext cx="2030100" cy="253800"/>
          <a:chOff x="2569025" y="904375"/>
          <a:chExt cx="2030100" cy="253800"/>
        </a:xfrm>
      </xdr:grpSpPr>
      <xdr:cxnSp>
        <xdr:nvCxnSpPr>
          <xdr:cNvPr id="3" name="Shape 3"/>
          <xdr:cNvCxnSpPr/>
        </xdr:nvCxnSpPr>
        <xdr:spPr>
          <a:xfrm flipH="1" rot="10800000">
            <a:off x="2569025" y="904375"/>
            <a:ext cx="2030100" cy="253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276225</xdr:colOff>
      <xdr:row>2</xdr:row>
      <xdr:rowOff>152400</xdr:rowOff>
    </xdr:from>
    <xdr:ext cx="6143625" cy="790575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11</xdr:row>
      <xdr:rowOff>152400</xdr:rowOff>
    </xdr:from>
    <xdr:ext cx="2305050" cy="1000125"/>
    <xdr:pic>
      <xdr:nvPicPr>
        <xdr:cNvPr id="0" name="image1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23</xdr:row>
      <xdr:rowOff>47625</xdr:rowOff>
    </xdr:from>
    <xdr:ext cx="1847850" cy="790575"/>
    <xdr:pic>
      <xdr:nvPicPr>
        <xdr:cNvPr id="0" name="image1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676275</xdr:colOff>
      <xdr:row>23</xdr:row>
      <xdr:rowOff>76200</xdr:rowOff>
    </xdr:from>
    <xdr:ext cx="2019300" cy="733425"/>
    <xdr:pic>
      <xdr:nvPicPr>
        <xdr:cNvPr id="0" name="image1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676275</xdr:colOff>
      <xdr:row>33</xdr:row>
      <xdr:rowOff>123825</xdr:rowOff>
    </xdr:from>
    <xdr:ext cx="5743575" cy="118110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45</xdr:row>
      <xdr:rowOff>76200</xdr:rowOff>
    </xdr:from>
    <xdr:ext cx="2476500" cy="1000125"/>
    <xdr:pic>
      <xdr:nvPicPr>
        <xdr:cNvPr id="0" name="image2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552450</xdr:colOff>
      <xdr:row>58</xdr:row>
      <xdr:rowOff>9525</xdr:rowOff>
    </xdr:from>
    <xdr:ext cx="5543550" cy="73342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67</xdr:row>
      <xdr:rowOff>200025</xdr:rowOff>
    </xdr:from>
    <xdr:ext cx="2828925" cy="1133475"/>
    <xdr:pic>
      <xdr:nvPicPr>
        <xdr:cNvPr id="0" name="image1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466725</xdr:colOff>
      <xdr:row>79</xdr:row>
      <xdr:rowOff>209550</xdr:rowOff>
    </xdr:from>
    <xdr:ext cx="4895850" cy="1000125"/>
    <xdr:pic>
      <xdr:nvPicPr>
        <xdr:cNvPr id="0" name="image1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552450</xdr:colOff>
      <xdr:row>97</xdr:row>
      <xdr:rowOff>19050</xdr:rowOff>
    </xdr:from>
    <xdr:ext cx="3400425" cy="1238250"/>
    <xdr:pic>
      <xdr:nvPicPr>
        <xdr:cNvPr id="0" name="image2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552450</xdr:colOff>
      <xdr:row>114</xdr:row>
      <xdr:rowOff>142875</xdr:rowOff>
    </xdr:from>
    <xdr:ext cx="3819525" cy="1238250"/>
    <xdr:pic>
      <xdr:nvPicPr>
        <xdr:cNvPr id="0" name="image9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485775</xdr:colOff>
      <xdr:row>133</xdr:row>
      <xdr:rowOff>161925</xdr:rowOff>
    </xdr:from>
    <xdr:ext cx="3543300" cy="1133475"/>
    <xdr:pic>
      <xdr:nvPicPr>
        <xdr:cNvPr id="0" name="image19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485775</xdr:colOff>
      <xdr:row>151</xdr:row>
      <xdr:rowOff>133350</xdr:rowOff>
    </xdr:from>
    <xdr:ext cx="2409825" cy="904875"/>
    <xdr:pic>
      <xdr:nvPicPr>
        <xdr:cNvPr id="0" name="image3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159</xdr:row>
      <xdr:rowOff>0</xdr:rowOff>
    </xdr:from>
    <xdr:ext cx="1162050" cy="552450"/>
    <xdr:pic>
      <xdr:nvPicPr>
        <xdr:cNvPr id="0" name="image23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158</xdr:row>
      <xdr:rowOff>200025</xdr:rowOff>
    </xdr:from>
    <xdr:ext cx="590550" cy="79057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199</xdr:row>
      <xdr:rowOff>114300</xdr:rowOff>
    </xdr:from>
    <xdr:ext cx="3067050" cy="733425"/>
    <xdr:pic>
      <xdr:nvPicPr>
        <xdr:cNvPr id="0" name="image11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733425</xdr:colOff>
      <xdr:row>158</xdr:row>
      <xdr:rowOff>85725</xdr:rowOff>
    </xdr:from>
    <xdr:ext cx="1924050" cy="542925"/>
    <xdr:pic>
      <xdr:nvPicPr>
        <xdr:cNvPr id="0" name="image7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203</xdr:row>
      <xdr:rowOff>200025</xdr:rowOff>
    </xdr:from>
    <xdr:ext cx="1647825" cy="542925"/>
    <xdr:pic>
      <xdr:nvPicPr>
        <xdr:cNvPr id="0" name="image8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236</xdr:row>
      <xdr:rowOff>200025</xdr:rowOff>
    </xdr:from>
    <xdr:ext cx="3400425" cy="10001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273</xdr:row>
      <xdr:rowOff>200025</xdr:rowOff>
    </xdr:from>
    <xdr:ext cx="6267450" cy="2057400"/>
    <xdr:pic>
      <xdr:nvPicPr>
        <xdr:cNvPr id="0" name="image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286</xdr:row>
      <xdr:rowOff>95250</xdr:rowOff>
    </xdr:from>
    <xdr:ext cx="2057400" cy="676275"/>
    <xdr:pic>
      <xdr:nvPicPr>
        <xdr:cNvPr id="0" name="image20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752475</xdr:colOff>
      <xdr:row>290</xdr:row>
      <xdr:rowOff>104775</xdr:rowOff>
    </xdr:from>
    <xdr:ext cx="3733800" cy="590550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301</xdr:row>
      <xdr:rowOff>200025</xdr:rowOff>
    </xdr:from>
    <xdr:ext cx="5876925" cy="1438275"/>
    <xdr:pic>
      <xdr:nvPicPr>
        <xdr:cNvPr id="0" name="image14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325</xdr:row>
      <xdr:rowOff>171450</xdr:rowOff>
    </xdr:from>
    <xdr:ext cx="5686425" cy="1266825"/>
    <xdr:pic>
      <xdr:nvPicPr>
        <xdr:cNvPr id="0" name="image5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346</xdr:row>
      <xdr:rowOff>142875</xdr:rowOff>
    </xdr:from>
    <xdr:ext cx="6305550" cy="2114550"/>
    <xdr:pic>
      <xdr:nvPicPr>
        <xdr:cNvPr id="0" name="image26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704850</xdr:colOff>
      <xdr:row>386</xdr:row>
      <xdr:rowOff>28575</xdr:rowOff>
    </xdr:from>
    <xdr:ext cx="5743575" cy="542925"/>
    <xdr:pic>
      <xdr:nvPicPr>
        <xdr:cNvPr id="0" name="image25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4.5"/>
  </cols>
  <sheetData>
    <row r="2">
      <c r="B2" s="1"/>
    </row>
    <row r="9">
      <c r="A9" s="2" t="s">
        <v>0</v>
      </c>
      <c r="F9" s="3" t="s">
        <v>1</v>
      </c>
      <c r="G9" s="4"/>
    </row>
    <row r="10">
      <c r="A10" s="5">
        <v>0.0</v>
      </c>
      <c r="B10" s="5"/>
      <c r="C10" s="6"/>
      <c r="D10" s="6" t="s">
        <v>2</v>
      </c>
      <c r="E10" s="7"/>
      <c r="F10" s="3" t="s">
        <v>3</v>
      </c>
      <c r="G10" s="4"/>
    </row>
    <row r="11">
      <c r="A11" s="5">
        <v>-2.0</v>
      </c>
      <c r="B11" s="5"/>
      <c r="C11" s="8"/>
      <c r="D11" s="8" t="s">
        <v>4</v>
      </c>
      <c r="E11" s="8"/>
    </row>
    <row r="13">
      <c r="A13" s="9" t="s">
        <v>5</v>
      </c>
    </row>
    <row r="14">
      <c r="F14" s="10" t="s">
        <v>6</v>
      </c>
    </row>
    <row r="16">
      <c r="F16" s="10" t="s">
        <v>7</v>
      </c>
    </row>
    <row r="18">
      <c r="A18" s="11" t="s">
        <v>8</v>
      </c>
      <c r="B18" s="11"/>
    </row>
    <row r="19">
      <c r="A19" s="10" t="s">
        <v>9</v>
      </c>
      <c r="B19" s="12"/>
      <c r="C19" s="13"/>
      <c r="D19" s="13"/>
      <c r="E19" s="13"/>
    </row>
    <row r="21">
      <c r="A21" s="14" t="s">
        <v>10</v>
      </c>
    </row>
    <row r="23">
      <c r="A23" s="14" t="s">
        <v>11</v>
      </c>
      <c r="E23" s="14" t="s">
        <v>12</v>
      </c>
    </row>
    <row r="25">
      <c r="C25" s="14"/>
      <c r="D25" s="14" t="s">
        <v>13</v>
      </c>
      <c r="G25" s="14" t="s">
        <v>14</v>
      </c>
    </row>
    <row r="29">
      <c r="A29" s="15" t="s">
        <v>15</v>
      </c>
      <c r="B29" s="16"/>
      <c r="C29" s="16"/>
      <c r="D29" s="16"/>
      <c r="E29" s="17"/>
    </row>
    <row r="31">
      <c r="A31" s="10" t="s">
        <v>16</v>
      </c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10" t="s">
        <v>17</v>
      </c>
      <c r="B33" s="4"/>
      <c r="C33" s="4"/>
      <c r="D33" s="4"/>
      <c r="E33" s="4"/>
    </row>
    <row r="42">
      <c r="A42" s="18" t="s">
        <v>18</v>
      </c>
      <c r="E42" s="6" t="s">
        <v>2</v>
      </c>
      <c r="F42" s="7"/>
    </row>
    <row r="43">
      <c r="A43" s="19">
        <v>2.0</v>
      </c>
      <c r="B43" s="19"/>
      <c r="C43" s="19"/>
      <c r="D43" s="19">
        <v>0.0</v>
      </c>
      <c r="E43" s="8" t="s">
        <v>4</v>
      </c>
      <c r="F43" s="8"/>
      <c r="G43" s="3" t="s">
        <v>1</v>
      </c>
      <c r="H43" s="4"/>
    </row>
    <row r="44">
      <c r="A44" s="19">
        <v>2.0</v>
      </c>
      <c r="B44" s="19"/>
      <c r="C44" s="19"/>
      <c r="D44" s="19">
        <v>0.0</v>
      </c>
      <c r="G44" s="3" t="s">
        <v>3</v>
      </c>
      <c r="H44" s="4"/>
    </row>
    <row r="45">
      <c r="A45" s="19">
        <v>0.0</v>
      </c>
      <c r="B45" s="19"/>
      <c r="C45" s="19"/>
      <c r="D45" s="19">
        <v>3.0</v>
      </c>
    </row>
    <row r="47">
      <c r="A47" s="9" t="s">
        <v>5</v>
      </c>
    </row>
    <row r="52">
      <c r="A52" s="10" t="s">
        <v>6</v>
      </c>
    </row>
    <row r="53">
      <c r="A53" s="14" t="s">
        <v>19</v>
      </c>
      <c r="B53" s="14"/>
      <c r="C53" s="10"/>
      <c r="D53" s="10" t="s">
        <v>20</v>
      </c>
      <c r="E53" s="4"/>
    </row>
    <row r="54">
      <c r="A54" s="14" t="s">
        <v>9</v>
      </c>
      <c r="B54" s="20"/>
      <c r="E54" s="21" t="s">
        <v>21</v>
      </c>
      <c r="F54" s="21" t="s">
        <v>22</v>
      </c>
      <c r="G54" s="21" t="s">
        <v>23</v>
      </c>
    </row>
    <row r="55">
      <c r="B55" s="22"/>
      <c r="E55" s="23">
        <v>1.0</v>
      </c>
      <c r="F55" s="23">
        <v>0.0</v>
      </c>
      <c r="G55" s="23">
        <v>3.0</v>
      </c>
      <c r="I55" s="14" t="s">
        <v>24</v>
      </c>
    </row>
    <row r="56">
      <c r="B56" s="22"/>
      <c r="E56" s="23">
        <v>2.0</v>
      </c>
      <c r="F56" s="23">
        <v>0.0</v>
      </c>
      <c r="G56" s="23">
        <v>1.0</v>
      </c>
    </row>
    <row r="57">
      <c r="B57" s="22"/>
      <c r="E57" s="23">
        <v>0.0</v>
      </c>
      <c r="F57" s="23">
        <v>1.0</v>
      </c>
      <c r="G57" s="23">
        <v>0.0</v>
      </c>
    </row>
    <row r="64">
      <c r="A64" s="24" t="s">
        <v>18</v>
      </c>
    </row>
    <row r="65">
      <c r="A65" s="25">
        <v>-2.0</v>
      </c>
      <c r="B65" s="25"/>
      <c r="C65" s="25"/>
      <c r="D65" s="25">
        <v>1.0</v>
      </c>
      <c r="E65" s="6" t="s">
        <v>2</v>
      </c>
      <c r="F65" s="7"/>
    </row>
    <row r="66">
      <c r="A66" s="25">
        <v>-5.0</v>
      </c>
      <c r="B66" s="25"/>
      <c r="C66" s="25"/>
      <c r="D66" s="25">
        <v>1.0</v>
      </c>
      <c r="E66" s="8" t="s">
        <v>4</v>
      </c>
      <c r="F66" s="8"/>
      <c r="G66" s="3" t="s">
        <v>1</v>
      </c>
      <c r="H66" s="4"/>
    </row>
    <row r="67">
      <c r="A67" s="25">
        <v>4.0</v>
      </c>
      <c r="B67" s="25"/>
      <c r="C67" s="25"/>
      <c r="D67" s="25">
        <v>-1.0</v>
      </c>
      <c r="G67" s="3" t="s">
        <v>3</v>
      </c>
      <c r="H67" s="4"/>
    </row>
    <row r="75">
      <c r="A75" s="10" t="s">
        <v>6</v>
      </c>
      <c r="B75" s="14"/>
      <c r="C75" s="14"/>
      <c r="D75" s="14" t="s">
        <v>25</v>
      </c>
    </row>
    <row r="76">
      <c r="A76" s="14" t="s">
        <v>19</v>
      </c>
      <c r="C76" s="26"/>
      <c r="D76" s="26" t="s">
        <v>26</v>
      </c>
      <c r="F76" s="27" t="s">
        <v>27</v>
      </c>
      <c r="G76" s="27"/>
      <c r="H76" s="27" t="s">
        <v>22</v>
      </c>
      <c r="I76" s="27" t="s">
        <v>28</v>
      </c>
    </row>
    <row r="77">
      <c r="A77" s="14" t="s">
        <v>9</v>
      </c>
      <c r="C77" s="28"/>
      <c r="D77" s="28">
        <v>-3.0</v>
      </c>
      <c r="F77" s="29">
        <v>-1.0</v>
      </c>
      <c r="G77" s="30"/>
      <c r="H77" s="29">
        <v>1.0</v>
      </c>
      <c r="I77" s="29">
        <v>1.0</v>
      </c>
    </row>
    <row r="78">
      <c r="C78" s="28"/>
      <c r="D78" s="28">
        <v>3.0</v>
      </c>
      <c r="F78" s="29">
        <v>-1.0</v>
      </c>
      <c r="G78" s="30"/>
      <c r="H78" s="29">
        <v>-8.0</v>
      </c>
      <c r="I78" s="29">
        <v>1.0</v>
      </c>
    </row>
    <row r="79">
      <c r="C79" s="28"/>
      <c r="D79" s="28">
        <v>0.0</v>
      </c>
      <c r="F79" s="29">
        <v>1.0</v>
      </c>
      <c r="G79" s="30"/>
      <c r="H79" s="29">
        <v>5.0</v>
      </c>
      <c r="I79" s="29">
        <v>2.0</v>
      </c>
    </row>
    <row r="88">
      <c r="B88" s="31"/>
      <c r="C88" s="31"/>
    </row>
    <row r="89">
      <c r="B89" s="32"/>
      <c r="C89" s="32"/>
      <c r="D89" s="32">
        <v>4.0</v>
      </c>
      <c r="E89" s="32">
        <v>-6.0</v>
      </c>
    </row>
    <row r="90">
      <c r="B90" s="32"/>
      <c r="C90" s="32"/>
      <c r="D90" s="32">
        <v>3.0</v>
      </c>
      <c r="E90" s="32">
        <v>5.0</v>
      </c>
    </row>
    <row r="91">
      <c r="B91" s="32"/>
      <c r="C91" s="32"/>
      <c r="D91" s="32">
        <v>-2.0</v>
      </c>
      <c r="E91" s="32">
        <v>4.0</v>
      </c>
    </row>
    <row r="93">
      <c r="A93" s="33" t="s">
        <v>29</v>
      </c>
    </row>
    <row r="94">
      <c r="A94" s="34" t="str">
        <f t="array" ref="A94">MINVERSE(C89:E91)</f>
        <v>#VALUE!</v>
      </c>
      <c r="B94" s="34"/>
      <c r="C94" s="34"/>
      <c r="D94" s="34"/>
    </row>
    <row r="95">
      <c r="A95" s="34"/>
      <c r="B95" s="34"/>
      <c r="C95" s="34"/>
      <c r="D95" s="34"/>
    </row>
    <row r="96">
      <c r="A96" s="34"/>
      <c r="B96" s="34"/>
      <c r="C96" s="34"/>
      <c r="D96" s="34"/>
    </row>
    <row r="105">
      <c r="B105" s="35"/>
      <c r="C105" s="35"/>
    </row>
    <row r="106">
      <c r="B106" s="36"/>
      <c r="C106" s="36"/>
      <c r="D106" s="36">
        <v>2.0</v>
      </c>
      <c r="E106" s="36">
        <v>3.0</v>
      </c>
    </row>
    <row r="107">
      <c r="B107" s="36"/>
      <c r="C107" s="36"/>
      <c r="D107" s="36">
        <v>4.0</v>
      </c>
      <c r="E107" s="36">
        <v>5.0</v>
      </c>
    </row>
    <row r="108">
      <c r="B108" s="36"/>
      <c r="C108" s="36"/>
      <c r="D108" s="36">
        <v>5.0</v>
      </c>
      <c r="E108" s="36">
        <v>6.0</v>
      </c>
    </row>
    <row r="110">
      <c r="B110" s="37"/>
      <c r="C110" s="37"/>
    </row>
    <row r="111">
      <c r="B111" s="38"/>
      <c r="C111" s="38"/>
      <c r="D111" s="38"/>
      <c r="E111" s="38"/>
    </row>
    <row r="112">
      <c r="B112" s="38"/>
      <c r="C112" s="38"/>
      <c r="D112" s="38"/>
      <c r="E112" s="38"/>
    </row>
    <row r="113">
      <c r="B113" s="38"/>
      <c r="C113" s="38"/>
      <c r="D113" s="38"/>
      <c r="E113" s="38"/>
    </row>
    <row r="124">
      <c r="B124" s="39"/>
      <c r="C124" s="39"/>
    </row>
    <row r="125">
      <c r="B125" s="40"/>
      <c r="C125" s="40"/>
      <c r="D125" s="40">
        <v>3.0</v>
      </c>
      <c r="E125" s="40">
        <v>8.0</v>
      </c>
    </row>
    <row r="126">
      <c r="B126" s="40"/>
      <c r="C126" s="40"/>
      <c r="D126" s="40">
        <v>2.0</v>
      </c>
      <c r="E126" s="40">
        <v>5.0</v>
      </c>
    </row>
    <row r="127">
      <c r="B127" s="40"/>
      <c r="C127" s="40"/>
      <c r="D127" s="40">
        <v>5.0</v>
      </c>
      <c r="E127" s="40">
        <v>9.0</v>
      </c>
    </row>
    <row r="129">
      <c r="C129" s="41"/>
      <c r="D129" s="41" t="s">
        <v>29</v>
      </c>
    </row>
    <row r="130">
      <c r="C130" s="42"/>
      <c r="D130" s="42" t="str">
        <f t="array" ref="D130">MINVERSE(C125:E127)</f>
        <v>#VALUE!</v>
      </c>
      <c r="E130" s="42"/>
      <c r="F130" s="42"/>
    </row>
    <row r="131">
      <c r="C131" s="42"/>
      <c r="D131" s="42"/>
      <c r="E131" s="42"/>
      <c r="F131" s="42"/>
    </row>
    <row r="132">
      <c r="C132" s="42"/>
      <c r="D132" s="42"/>
      <c r="E132" s="42"/>
      <c r="F132" s="42"/>
    </row>
    <row r="142">
      <c r="B142" s="43"/>
      <c r="C142" s="43"/>
    </row>
    <row r="143">
      <c r="B143" s="40"/>
      <c r="C143" s="40"/>
      <c r="D143" s="40">
        <v>3.0</v>
      </c>
      <c r="E143" s="40">
        <v>1.0</v>
      </c>
    </row>
    <row r="144">
      <c r="B144" s="40"/>
      <c r="C144" s="40"/>
      <c r="D144" s="40">
        <v>1.0</v>
      </c>
      <c r="E144" s="40">
        <v>2.0</v>
      </c>
    </row>
    <row r="145">
      <c r="B145" s="40"/>
      <c r="C145" s="40"/>
      <c r="D145" s="40">
        <v>3.0</v>
      </c>
      <c r="E145" s="40">
        <v>4.0</v>
      </c>
    </row>
    <row r="147">
      <c r="B147" s="44"/>
      <c r="C147" s="44"/>
    </row>
    <row r="148">
      <c r="B148" s="45"/>
      <c r="C148" s="45"/>
      <c r="D148" s="45"/>
      <c r="E148" s="45"/>
    </row>
    <row r="149">
      <c r="B149" s="45"/>
      <c r="C149" s="45"/>
      <c r="D149" s="45"/>
      <c r="E149" s="45"/>
    </row>
    <row r="150">
      <c r="B150" s="45"/>
      <c r="C150" s="45"/>
      <c r="D150" s="45"/>
      <c r="E150" s="45"/>
    </row>
    <row r="160">
      <c r="E160" s="46" t="s">
        <v>30</v>
      </c>
      <c r="H160" s="47" t="s">
        <v>31</v>
      </c>
    </row>
    <row r="163">
      <c r="A163" s="48" t="s">
        <v>32</v>
      </c>
      <c r="C163" s="14"/>
      <c r="D163" s="14" t="s">
        <v>33</v>
      </c>
      <c r="E163" s="14" t="s">
        <v>34</v>
      </c>
    </row>
    <row r="164">
      <c r="A164" s="49">
        <v>4.0</v>
      </c>
      <c r="B164" s="49">
        <v>0.0</v>
      </c>
    </row>
    <row r="165">
      <c r="A165" s="49">
        <v>3.0</v>
      </c>
      <c r="B165" s="49">
        <v>-5.0</v>
      </c>
    </row>
    <row r="167">
      <c r="A167" s="50" t="s">
        <v>35</v>
      </c>
      <c r="B167" s="51"/>
      <c r="C167" s="52"/>
      <c r="D167" s="53" t="s">
        <v>36</v>
      </c>
    </row>
    <row r="168">
      <c r="A168" s="54">
        <f t="array" ref="A168:B169">TRANSPOSE(A164:B165)</f>
        <v>4</v>
      </c>
      <c r="B168" s="54">
        <v>3.0</v>
      </c>
      <c r="C168" s="55"/>
      <c r="D168" s="56">
        <f t="array" ref="D168:E169">MMULT(A164:B165,A168:B169)</f>
        <v>16</v>
      </c>
      <c r="E168" s="56">
        <v>12.0</v>
      </c>
    </row>
    <row r="169">
      <c r="A169" s="54">
        <v>0.0</v>
      </c>
      <c r="B169" s="54">
        <v>-5.0</v>
      </c>
      <c r="C169" s="55"/>
      <c r="D169" s="56">
        <v>12.0</v>
      </c>
      <c r="E169" s="56">
        <v>34.0</v>
      </c>
    </row>
    <row r="171">
      <c r="A171" s="14" t="s">
        <v>37</v>
      </c>
      <c r="C171" s="57" t="s">
        <v>38</v>
      </c>
      <c r="D171" s="58" t="s">
        <v>39</v>
      </c>
      <c r="E171" s="58" t="s">
        <v>40</v>
      </c>
      <c r="F171" s="59"/>
      <c r="G171" s="59"/>
    </row>
    <row r="172">
      <c r="C172" s="36">
        <v>40.0</v>
      </c>
      <c r="D172" s="60">
        <v>1.0</v>
      </c>
      <c r="E172" s="60">
        <v>-2.0</v>
      </c>
      <c r="F172" s="61"/>
      <c r="G172" s="61"/>
    </row>
    <row r="173">
      <c r="C173" s="36">
        <v>10.0</v>
      </c>
      <c r="D173" s="60">
        <v>2.0</v>
      </c>
      <c r="E173" s="60">
        <v>1.0</v>
      </c>
      <c r="F173" s="61"/>
      <c r="G173" s="61"/>
    </row>
    <row r="174">
      <c r="A174" s="62" t="s">
        <v>41</v>
      </c>
      <c r="B174" s="62" t="s">
        <v>42</v>
      </c>
      <c r="F174" s="59"/>
      <c r="G174" s="59"/>
    </row>
    <row r="175">
      <c r="A175" s="28">
        <f>1/(SQRT(5))</f>
        <v>0.4472135955</v>
      </c>
      <c r="B175" s="28">
        <f>E172/(SQRT(5))</f>
        <v>-0.894427191</v>
      </c>
      <c r="F175" s="61"/>
      <c r="G175" s="61"/>
    </row>
    <row r="176">
      <c r="A176" s="28">
        <f t="shared" ref="A176:B176" si="1">D173/(SQRT(5))</f>
        <v>0.894427191</v>
      </c>
      <c r="B176" s="28">
        <f t="shared" si="1"/>
        <v>0.4472135955</v>
      </c>
      <c r="F176" s="61"/>
    </row>
    <row r="178">
      <c r="A178" s="10" t="s">
        <v>43</v>
      </c>
      <c r="C178" s="63"/>
      <c r="D178" s="63"/>
    </row>
    <row r="179">
      <c r="A179" s="64" t="s">
        <v>44</v>
      </c>
      <c r="C179" s="61"/>
      <c r="D179" s="61"/>
      <c r="E179" s="61"/>
    </row>
    <row r="180">
      <c r="A180" s="65">
        <f t="array" ref="A180:B181">MMULT(A168:B169,A164:B165)</f>
        <v>25</v>
      </c>
      <c r="B180" s="65">
        <v>-15.0</v>
      </c>
      <c r="C180" s="61"/>
      <c r="D180" s="61"/>
      <c r="E180" s="61"/>
    </row>
    <row r="181">
      <c r="A181" s="65">
        <v>-15.0</v>
      </c>
      <c r="B181" s="65">
        <v>25.0</v>
      </c>
    </row>
    <row r="183">
      <c r="A183" s="14" t="s">
        <v>45</v>
      </c>
      <c r="C183" s="57" t="s">
        <v>38</v>
      </c>
      <c r="D183" s="59"/>
      <c r="E183" s="58" t="s">
        <v>39</v>
      </c>
      <c r="F183" s="58" t="s">
        <v>40</v>
      </c>
    </row>
    <row r="184">
      <c r="C184" s="36">
        <v>40.0</v>
      </c>
      <c r="D184" s="61"/>
      <c r="E184" s="66">
        <v>-1.0</v>
      </c>
      <c r="F184" s="66">
        <v>1.0</v>
      </c>
    </row>
    <row r="185">
      <c r="C185" s="36">
        <v>10.0</v>
      </c>
      <c r="D185" s="61"/>
      <c r="E185" s="66">
        <v>1.0</v>
      </c>
      <c r="F185" s="66">
        <v>1.0</v>
      </c>
    </row>
    <row r="186">
      <c r="A186" s="62" t="s">
        <v>41</v>
      </c>
      <c r="B186" s="62" t="s">
        <v>42</v>
      </c>
    </row>
    <row r="187">
      <c r="A187" s="67">
        <f>-1/SQRT(2)</f>
        <v>-0.7071067812</v>
      </c>
      <c r="B187" s="67">
        <f>1/SQRT(2)</f>
        <v>0.7071067812</v>
      </c>
    </row>
    <row r="188">
      <c r="A188" s="67">
        <f t="shared" ref="A188:B188" si="2">1/SQRT(2)</f>
        <v>0.7071067812</v>
      </c>
      <c r="B188" s="67">
        <f t="shared" si="2"/>
        <v>0.7071067812</v>
      </c>
    </row>
    <row r="190">
      <c r="A190" s="14" t="s">
        <v>46</v>
      </c>
      <c r="B190" s="68" t="s">
        <v>47</v>
      </c>
    </row>
    <row r="191">
      <c r="B191" s="67">
        <f>SQRT(C184)</f>
        <v>6.32455532</v>
      </c>
      <c r="C191" s="69">
        <v>0.0</v>
      </c>
    </row>
    <row r="192">
      <c r="B192" s="69">
        <v>0.0</v>
      </c>
      <c r="C192" s="67">
        <f>SQRT(10)</f>
        <v>3.16227766</v>
      </c>
    </row>
    <row r="194">
      <c r="B194" s="70" t="s">
        <v>48</v>
      </c>
    </row>
    <row r="196">
      <c r="A196" s="48" t="s">
        <v>49</v>
      </c>
      <c r="C196" s="71" t="s">
        <v>47</v>
      </c>
      <c r="E196" s="72" t="s">
        <v>50</v>
      </c>
    </row>
    <row r="197">
      <c r="A197" s="40">
        <f>1/(SQRT(5))</f>
        <v>0.4472135955</v>
      </c>
      <c r="B197" s="73">
        <f>-2/SQRT(5)</f>
        <v>-0.894427191</v>
      </c>
      <c r="C197" s="74">
        <f>SQRT(C184)</f>
        <v>6.32455532</v>
      </c>
      <c r="D197" s="49">
        <v>0.0</v>
      </c>
      <c r="E197" s="49">
        <v>-0.7071067812</v>
      </c>
      <c r="F197" s="49">
        <v>0.7071067811865475</v>
      </c>
    </row>
    <row r="198">
      <c r="A198" s="73">
        <f>2/SQRT(5)</f>
        <v>0.894427191</v>
      </c>
      <c r="B198" s="40">
        <f>1/(SQRT(5))</f>
        <v>0.4472135955</v>
      </c>
      <c r="C198" s="49">
        <v>0.0</v>
      </c>
      <c r="D198" s="74">
        <f>SQRT(10)</f>
        <v>3.16227766</v>
      </c>
      <c r="E198" s="49">
        <v>0.7071067811865475</v>
      </c>
      <c r="F198" s="49">
        <v>0.7071067811865475</v>
      </c>
    </row>
    <row r="200">
      <c r="C200" s="55"/>
    </row>
    <row r="205">
      <c r="A205" s="75" t="s">
        <v>32</v>
      </c>
    </row>
    <row r="206">
      <c r="A206" s="76">
        <v>2.0</v>
      </c>
      <c r="B206" s="76">
        <v>3.0</v>
      </c>
    </row>
    <row r="207">
      <c r="A207" s="76">
        <v>4.0</v>
      </c>
      <c r="B207" s="76">
        <v>10.0</v>
      </c>
    </row>
    <row r="209">
      <c r="A209" s="14" t="s">
        <v>33</v>
      </c>
      <c r="B209" s="14" t="s">
        <v>34</v>
      </c>
    </row>
    <row r="210">
      <c r="A210" s="50" t="s">
        <v>35</v>
      </c>
      <c r="B210" s="51"/>
      <c r="D210" s="53" t="s">
        <v>36</v>
      </c>
    </row>
    <row r="211">
      <c r="A211" s="74">
        <f t="array" ref="A211:B212">TRANSPOSE(A206:B207)</f>
        <v>2</v>
      </c>
      <c r="B211" s="74">
        <v>4.0</v>
      </c>
      <c r="D211" s="77">
        <f t="array" ref="D211:E212">MMULT(A206:B207,A211:B212)</f>
        <v>13</v>
      </c>
      <c r="E211" s="77">
        <v>38.0</v>
      </c>
    </row>
    <row r="212">
      <c r="A212" s="74">
        <v>3.0</v>
      </c>
      <c r="B212" s="74">
        <v>10.0</v>
      </c>
      <c r="D212" s="77">
        <v>38.0</v>
      </c>
      <c r="E212" s="77">
        <v>116.0</v>
      </c>
    </row>
    <row r="214">
      <c r="A214" s="14" t="s">
        <v>37</v>
      </c>
      <c r="C214" s="78" t="s">
        <v>26</v>
      </c>
      <c r="E214" s="79" t="s">
        <v>51</v>
      </c>
      <c r="F214" s="79" t="s">
        <v>52</v>
      </c>
    </row>
    <row r="215">
      <c r="C215" s="23">
        <v>128.5</v>
      </c>
      <c r="E215" s="28">
        <v>0.33</v>
      </c>
      <c r="F215" s="28">
        <v>1.0</v>
      </c>
    </row>
    <row r="216">
      <c r="C216" s="23">
        <v>0.498</v>
      </c>
      <c r="E216" s="28">
        <v>-3.03</v>
      </c>
      <c r="F216" s="28">
        <v>1.0</v>
      </c>
    </row>
    <row r="217">
      <c r="A217" s="80" t="s">
        <v>53</v>
      </c>
      <c r="B217" s="80" t="s">
        <v>54</v>
      </c>
    </row>
    <row r="218">
      <c r="A218" s="81">
        <f t="shared" ref="A218:A219" si="3">E215/SQRT(9.2898)</f>
        <v>0.1082706534</v>
      </c>
      <c r="B218" s="81">
        <f t="shared" ref="B218:B219" si="4">1/SQRT(2)</f>
        <v>0.7071067812</v>
      </c>
    </row>
    <row r="219">
      <c r="A219" s="81">
        <f t="shared" si="3"/>
        <v>-0.9941214542</v>
      </c>
      <c r="B219" s="81">
        <f t="shared" si="4"/>
        <v>0.7071067812</v>
      </c>
    </row>
    <row r="221">
      <c r="A221" s="10" t="s">
        <v>43</v>
      </c>
    </row>
    <row r="222">
      <c r="A222" s="64" t="s">
        <v>44</v>
      </c>
      <c r="D222" s="78" t="s">
        <v>26</v>
      </c>
      <c r="E222" s="82" t="s">
        <v>55</v>
      </c>
      <c r="F222" s="82" t="s">
        <v>55</v>
      </c>
    </row>
    <row r="223">
      <c r="A223" s="83">
        <f t="array" ref="A223:B224">MMULT(A211:B212,A206:B207)</f>
        <v>20</v>
      </c>
      <c r="B223" s="83">
        <v>46.0</v>
      </c>
      <c r="D223" s="84">
        <v>128.5</v>
      </c>
      <c r="E223" s="85">
        <v>0.423</v>
      </c>
      <c r="F223" s="65">
        <v>-2.35</v>
      </c>
    </row>
    <row r="224">
      <c r="A224" s="83">
        <v>46.0</v>
      </c>
      <c r="B224" s="83">
        <v>109.0</v>
      </c>
      <c r="D224" s="84">
        <v>0.498</v>
      </c>
      <c r="E224" s="65">
        <v>1.0</v>
      </c>
      <c r="F224" s="65">
        <v>1.0</v>
      </c>
    </row>
    <row r="226">
      <c r="A226" s="62" t="s">
        <v>56</v>
      </c>
      <c r="B226" s="62" t="s">
        <v>56</v>
      </c>
      <c r="C226" s="14" t="s">
        <v>46</v>
      </c>
      <c r="D226" s="68" t="s">
        <v>47</v>
      </c>
    </row>
    <row r="227">
      <c r="A227" s="86">
        <f t="shared" ref="A227:A228" si="5">E223/SQRT(1.178929)</f>
        <v>0.3895799001</v>
      </c>
      <c r="B227" s="86">
        <f t="shared" ref="B227:B228" si="6">F223/SQRT(6.5636)</f>
        <v>-0.9172691959</v>
      </c>
      <c r="C227" s="61"/>
      <c r="D227" s="60">
        <f>SQRT(D223)</f>
        <v>11.33578405</v>
      </c>
      <c r="E227" s="87">
        <v>0.0</v>
      </c>
    </row>
    <row r="228">
      <c r="A228" s="86">
        <f t="shared" si="5"/>
        <v>0.9209926717</v>
      </c>
      <c r="B228" s="86">
        <f t="shared" si="6"/>
        <v>0.3903273174</v>
      </c>
      <c r="C228" s="61"/>
      <c r="D228" s="88">
        <v>0.0</v>
      </c>
      <c r="E228" s="45">
        <f>SQRT(D224)</f>
        <v>0.7056911506</v>
      </c>
    </row>
    <row r="231">
      <c r="C231" s="70" t="s">
        <v>48</v>
      </c>
    </row>
    <row r="233">
      <c r="A233" s="48" t="s">
        <v>49</v>
      </c>
      <c r="C233" s="71" t="s">
        <v>47</v>
      </c>
      <c r="E233" s="72" t="s">
        <v>50</v>
      </c>
    </row>
    <row r="234">
      <c r="A234" s="81">
        <f t="shared" ref="A234:A235" si="7">E215/SQRT(9.2898)</f>
        <v>0.1082706534</v>
      </c>
      <c r="B234" s="81">
        <f t="shared" ref="B234:B235" si="8">1/SQRT(2)</f>
        <v>0.7071067812</v>
      </c>
      <c r="C234" s="89">
        <f>SQRT(D223)</f>
        <v>11.33578405</v>
      </c>
      <c r="D234" s="19">
        <v>0.0</v>
      </c>
      <c r="E234" s="51">
        <f t="shared" ref="E234:E235" si="9">E223/SQRT(1.178929)</f>
        <v>0.3895799001</v>
      </c>
      <c r="F234" s="51">
        <f t="shared" ref="F234:F235" si="10">F223/SQRT(6.5636)</f>
        <v>-0.9172691959</v>
      </c>
    </row>
    <row r="235">
      <c r="A235" s="81">
        <f t="shared" si="7"/>
        <v>-0.9941214542</v>
      </c>
      <c r="B235" s="81">
        <f t="shared" si="8"/>
        <v>0.7071067812</v>
      </c>
      <c r="C235" s="90">
        <v>0.0</v>
      </c>
      <c r="D235" s="91">
        <f>SQRT(D224)</f>
        <v>0.7056911506</v>
      </c>
      <c r="E235" s="51">
        <f t="shared" si="9"/>
        <v>0.9209926717</v>
      </c>
      <c r="F235" s="51">
        <f t="shared" si="10"/>
        <v>0.3903273174</v>
      </c>
    </row>
    <row r="244">
      <c r="B244" s="92" t="s">
        <v>32</v>
      </c>
      <c r="F244" s="93" t="s">
        <v>35</v>
      </c>
    </row>
    <row r="245">
      <c r="B245" s="94">
        <v>1.0</v>
      </c>
      <c r="C245" s="94">
        <v>1.0</v>
      </c>
      <c r="D245" s="94">
        <v>1.0</v>
      </c>
      <c r="F245" s="95">
        <f t="array" ref="F245:H247">TRANSPOSE(B245:D247)</f>
        <v>1</v>
      </c>
      <c r="G245" s="95">
        <v>-1.0</v>
      </c>
      <c r="H245" s="95">
        <v>2.0</v>
      </c>
    </row>
    <row r="246">
      <c r="B246" s="94">
        <v>-1.0</v>
      </c>
      <c r="C246" s="94">
        <v>-3.0</v>
      </c>
      <c r="D246" s="94">
        <v>-3.0</v>
      </c>
      <c r="F246" s="95">
        <v>1.0</v>
      </c>
      <c r="G246" s="95">
        <v>-3.0</v>
      </c>
      <c r="H246" s="95">
        <v>4.0</v>
      </c>
    </row>
    <row r="247">
      <c r="B247" s="22">
        <v>2.0</v>
      </c>
      <c r="C247" s="22">
        <v>4.0</v>
      </c>
      <c r="D247" s="22">
        <v>4.0</v>
      </c>
      <c r="F247" s="95">
        <v>1.0</v>
      </c>
      <c r="G247" s="95">
        <v>-3.0</v>
      </c>
      <c r="H247" s="95">
        <v>4.0</v>
      </c>
    </row>
    <row r="249">
      <c r="A249" s="96" t="s">
        <v>36</v>
      </c>
      <c r="D249" s="14" t="s">
        <v>37</v>
      </c>
      <c r="F249" s="78" t="s">
        <v>26</v>
      </c>
      <c r="G249" s="97" t="s">
        <v>57</v>
      </c>
      <c r="H249" s="97" t="s">
        <v>57</v>
      </c>
      <c r="I249" s="97" t="s">
        <v>57</v>
      </c>
    </row>
    <row r="250">
      <c r="A250" s="83">
        <f t="array" ref="A250:C252">MMULT(B245:D247,F245:H247)</f>
        <v>3</v>
      </c>
      <c r="B250" s="83">
        <v>-7.0</v>
      </c>
      <c r="C250" s="83">
        <v>10.0</v>
      </c>
      <c r="F250" s="40">
        <v>57.583</v>
      </c>
      <c r="G250" s="98">
        <v>0.276</v>
      </c>
      <c r="H250" s="98">
        <v>3.84</v>
      </c>
      <c r="I250" s="98">
        <v>-1.0</v>
      </c>
    </row>
    <row r="251">
      <c r="A251" s="83">
        <v>-7.0</v>
      </c>
      <c r="B251" s="83">
        <v>19.0</v>
      </c>
      <c r="C251" s="83">
        <v>-26.0</v>
      </c>
      <c r="F251" s="40">
        <v>0.416</v>
      </c>
      <c r="G251" s="98">
        <v>-0.723</v>
      </c>
      <c r="H251" s="98">
        <v>2.84</v>
      </c>
      <c r="I251" s="98">
        <v>1.0</v>
      </c>
    </row>
    <row r="252">
      <c r="A252" s="83">
        <v>10.0</v>
      </c>
      <c r="B252" s="83">
        <v>-26.0</v>
      </c>
      <c r="C252" s="83">
        <v>36.0</v>
      </c>
      <c r="F252" s="40">
        <v>0.0</v>
      </c>
      <c r="G252" s="98">
        <v>1.0</v>
      </c>
      <c r="H252" s="98">
        <v>1.0</v>
      </c>
      <c r="I252" s="98">
        <v>1.0</v>
      </c>
    </row>
    <row r="253">
      <c r="G253" s="99" t="s">
        <v>58</v>
      </c>
      <c r="H253" s="99" t="s">
        <v>58</v>
      </c>
      <c r="I253" s="99" t="s">
        <v>58</v>
      </c>
    </row>
    <row r="254">
      <c r="D254" s="58" t="s">
        <v>26</v>
      </c>
      <c r="G254" s="49">
        <f t="shared" ref="G254:G256" si="11">G250/SQRT(1.598)</f>
        <v>0.2183336598</v>
      </c>
      <c r="H254" s="49">
        <f t="shared" ref="H254:H256" si="12">H250/SQRT(23.8112)</f>
        <v>0.7869381191</v>
      </c>
      <c r="I254" s="49">
        <f t="shared" ref="I254:I256" si="13">I250/SQRT(3)</f>
        <v>-0.5773502692</v>
      </c>
    </row>
    <row r="255">
      <c r="A255" s="100" t="s">
        <v>59</v>
      </c>
      <c r="D255" s="40">
        <v>57.583</v>
      </c>
      <c r="G255" s="49">
        <f t="shared" si="11"/>
        <v>-0.5719392609</v>
      </c>
      <c r="H255" s="49">
        <f t="shared" si="12"/>
        <v>0.5820063172</v>
      </c>
      <c r="I255" s="49">
        <f t="shared" si="13"/>
        <v>0.5773502692</v>
      </c>
    </row>
    <row r="256">
      <c r="A256" s="101">
        <f t="array" ref="A256:C258">MMULT(F245:H247,B245:D247)</f>
        <v>6</v>
      </c>
      <c r="B256" s="101">
        <v>12.0</v>
      </c>
      <c r="C256" s="101">
        <v>12.0</v>
      </c>
      <c r="D256" s="40">
        <v>0.416</v>
      </c>
      <c r="G256" s="49">
        <f t="shared" si="11"/>
        <v>0.7910639846</v>
      </c>
      <c r="H256" s="49">
        <f t="shared" si="12"/>
        <v>0.2049318018</v>
      </c>
      <c r="I256" s="49">
        <f t="shared" si="13"/>
        <v>0.5773502692</v>
      </c>
    </row>
    <row r="257">
      <c r="A257" s="101">
        <v>12.0</v>
      </c>
      <c r="B257" s="101">
        <v>26.0</v>
      </c>
      <c r="C257" s="101">
        <v>26.0</v>
      </c>
      <c r="D257" s="40">
        <v>0.0</v>
      </c>
    </row>
    <row r="258">
      <c r="A258" s="101">
        <v>12.0</v>
      </c>
      <c r="B258" s="101">
        <v>26.0</v>
      </c>
      <c r="C258" s="101">
        <v>26.0</v>
      </c>
      <c r="D258" s="97" t="s">
        <v>57</v>
      </c>
      <c r="E258" s="97" t="s">
        <v>57</v>
      </c>
      <c r="F258" s="97" t="s">
        <v>57</v>
      </c>
    </row>
    <row r="259">
      <c r="D259" s="98">
        <v>0.465</v>
      </c>
      <c r="E259" s="98">
        <v>-4.29</v>
      </c>
      <c r="F259" s="98">
        <v>0.0</v>
      </c>
    </row>
    <row r="260">
      <c r="D260" s="98">
        <v>1.0</v>
      </c>
      <c r="E260" s="98">
        <v>1.0</v>
      </c>
      <c r="F260" s="98">
        <v>-1.0</v>
      </c>
    </row>
    <row r="261">
      <c r="A261" s="102" t="s">
        <v>60</v>
      </c>
      <c r="D261" s="98">
        <v>1.0</v>
      </c>
      <c r="E261" s="98">
        <v>1.0</v>
      </c>
      <c r="F261" s="98">
        <v>1.0</v>
      </c>
    </row>
    <row r="262">
      <c r="A262" s="94">
        <f>SQRT(D255)</f>
        <v>7.588346328</v>
      </c>
      <c r="B262" s="94">
        <v>0.0</v>
      </c>
      <c r="C262" s="94">
        <v>0.0</v>
      </c>
      <c r="D262" s="99" t="s">
        <v>58</v>
      </c>
      <c r="E262" s="99" t="s">
        <v>58</v>
      </c>
      <c r="F262" s="99" t="s">
        <v>58</v>
      </c>
    </row>
    <row r="263">
      <c r="A263" s="94">
        <v>0.0</v>
      </c>
      <c r="B263" s="94">
        <f>SQRT(D256)</f>
        <v>0.6449806199</v>
      </c>
      <c r="C263" s="94">
        <v>0.0</v>
      </c>
      <c r="D263" s="49">
        <f t="shared" ref="D263:D265" si="14">D259/SQRT(2.216)</f>
        <v>0.3123691062</v>
      </c>
      <c r="E263" s="49">
        <f t="shared" ref="E263:E265" si="15">E259/SQRT(20.404)</f>
        <v>-0.9497288586</v>
      </c>
      <c r="F263" s="49">
        <f t="shared" ref="F263:F265" si="16">F259/SQRT(2)</f>
        <v>0</v>
      </c>
    </row>
    <row r="264">
      <c r="A264" s="94">
        <v>0.0</v>
      </c>
      <c r="B264" s="94">
        <v>0.0</v>
      </c>
      <c r="C264" s="94">
        <f>SQRT(D257)</f>
        <v>0</v>
      </c>
      <c r="D264" s="49">
        <f t="shared" si="14"/>
        <v>0.6717615186</v>
      </c>
      <c r="E264" s="49">
        <f t="shared" si="15"/>
        <v>0.2213820183</v>
      </c>
      <c r="F264" s="49">
        <f t="shared" si="16"/>
        <v>-0.7071067812</v>
      </c>
    </row>
    <row r="265">
      <c r="D265" s="49">
        <f t="shared" si="14"/>
        <v>0.6717615186</v>
      </c>
      <c r="E265" s="49">
        <f t="shared" si="15"/>
        <v>0.2213820183</v>
      </c>
      <c r="F265" s="49">
        <f t="shared" si="16"/>
        <v>0.7071067812</v>
      </c>
    </row>
    <row r="267">
      <c r="C267" s="70" t="s">
        <v>48</v>
      </c>
    </row>
    <row r="269">
      <c r="A269" s="103" t="s">
        <v>61</v>
      </c>
      <c r="D269" s="104" t="s">
        <v>62</v>
      </c>
      <c r="G269" s="92" t="s">
        <v>63</v>
      </c>
    </row>
    <row r="270">
      <c r="A270" s="105">
        <f t="shared" ref="A270:A272" si="17">G250/SQRT(1.598)</f>
        <v>0.2183336598</v>
      </c>
      <c r="B270" s="105">
        <f t="shared" ref="B270:B272" si="18">H250/SQRT(23.8112)</f>
        <v>0.7869381191</v>
      </c>
      <c r="C270" s="106">
        <f t="shared" ref="C270:C272" si="19">I250/SQRT(3)</f>
        <v>-0.5773502692</v>
      </c>
      <c r="D270" s="107">
        <f>SQRT(D255)</f>
        <v>7.588346328</v>
      </c>
      <c r="E270" s="108">
        <v>0.0</v>
      </c>
      <c r="F270" s="109">
        <v>0.0</v>
      </c>
      <c r="G270" s="105">
        <f t="shared" ref="G270:G272" si="20">D259/SQRT(2.216)</f>
        <v>0.3123691062</v>
      </c>
      <c r="H270" s="106">
        <f t="shared" ref="H270:H272" si="21">E259/SQRT(20.404)</f>
        <v>-0.9497288586</v>
      </c>
      <c r="I270" s="106">
        <f t="shared" ref="I270:I272" si="22">F259/SQRT(2)</f>
        <v>0</v>
      </c>
    </row>
    <row r="271">
      <c r="A271" s="105">
        <f t="shared" si="17"/>
        <v>-0.5719392609</v>
      </c>
      <c r="B271" s="105">
        <f t="shared" si="18"/>
        <v>0.5820063172</v>
      </c>
      <c r="C271" s="106">
        <f t="shared" si="19"/>
        <v>0.5773502692</v>
      </c>
      <c r="D271" s="109">
        <v>0.0</v>
      </c>
      <c r="E271" s="110">
        <v>0.6449806199</v>
      </c>
      <c r="F271" s="109">
        <v>0.0</v>
      </c>
      <c r="G271" s="105">
        <f t="shared" si="20"/>
        <v>0.6717615186</v>
      </c>
      <c r="H271" s="106">
        <f t="shared" si="21"/>
        <v>0.2213820183</v>
      </c>
      <c r="I271" s="106">
        <f t="shared" si="22"/>
        <v>-0.7071067812</v>
      </c>
    </row>
    <row r="272">
      <c r="A272" s="105">
        <f t="shared" si="17"/>
        <v>0.7910639846</v>
      </c>
      <c r="B272" s="105">
        <f t="shared" si="18"/>
        <v>0.2049318018</v>
      </c>
      <c r="C272" s="106">
        <f t="shared" si="19"/>
        <v>0.5773502692</v>
      </c>
      <c r="D272" s="109">
        <v>0.0</v>
      </c>
      <c r="E272" s="109">
        <v>0.0</v>
      </c>
      <c r="F272" s="109">
        <v>0.0</v>
      </c>
      <c r="G272" s="105">
        <f t="shared" si="20"/>
        <v>0.6717615186</v>
      </c>
      <c r="H272" s="106">
        <f t="shared" si="21"/>
        <v>0.2213820183</v>
      </c>
      <c r="I272" s="106">
        <f t="shared" si="22"/>
        <v>0.7071067812</v>
      </c>
    </row>
    <row r="273">
      <c r="A273" s="111"/>
    </row>
    <row r="276">
      <c r="E276" s="55"/>
    </row>
    <row r="287">
      <c r="B287" s="112" t="s">
        <v>64</v>
      </c>
      <c r="C287" s="113" t="s">
        <v>65</v>
      </c>
      <c r="D287" s="114"/>
      <c r="E287" s="114"/>
      <c r="F287" s="114"/>
      <c r="G287" s="114"/>
      <c r="H287" s="114"/>
    </row>
    <row r="288">
      <c r="B288" s="112" t="s">
        <v>66</v>
      </c>
      <c r="C288" s="112" t="s">
        <v>67</v>
      </c>
      <c r="D288" s="114"/>
      <c r="E288" s="114"/>
      <c r="F288" s="114"/>
      <c r="G288" s="114"/>
      <c r="H288" s="114"/>
    </row>
    <row r="289">
      <c r="B289" s="112"/>
      <c r="C289" s="112"/>
      <c r="D289" s="114"/>
      <c r="E289" s="114"/>
      <c r="F289" s="114"/>
      <c r="G289" s="114"/>
      <c r="H289" s="114"/>
    </row>
    <row r="290">
      <c r="B290" s="112" t="s">
        <v>68</v>
      </c>
      <c r="C290" s="115">
        <v>0.001</v>
      </c>
      <c r="D290" s="114"/>
      <c r="E290" s="114"/>
      <c r="F290" s="114"/>
      <c r="G290" s="114"/>
      <c r="H290" s="114"/>
    </row>
    <row r="291">
      <c r="B291" s="112" t="s">
        <v>69</v>
      </c>
      <c r="C291" s="115">
        <v>0.99</v>
      </c>
      <c r="D291" s="114"/>
      <c r="E291" s="114"/>
      <c r="F291" s="114"/>
      <c r="G291" s="114"/>
      <c r="H291" s="114"/>
    </row>
    <row r="292">
      <c r="B292" s="112" t="s">
        <v>70</v>
      </c>
      <c r="C292" s="115">
        <v>0.98</v>
      </c>
      <c r="D292" s="114"/>
      <c r="E292" s="114"/>
      <c r="F292" s="114"/>
      <c r="G292" s="114"/>
      <c r="H292" s="114"/>
    </row>
    <row r="293">
      <c r="B293" s="112" t="s">
        <v>71</v>
      </c>
      <c r="C293" s="112" t="s">
        <v>72</v>
      </c>
      <c r="D293" s="114"/>
      <c r="E293" s="114"/>
      <c r="F293" s="114"/>
      <c r="G293" s="114"/>
      <c r="H293" s="114"/>
    </row>
    <row r="294">
      <c r="B294" s="112" t="s">
        <v>73</v>
      </c>
      <c r="C294" s="115">
        <f>C291*C290+C295*C296</f>
        <v>0.02097</v>
      </c>
      <c r="D294" s="114"/>
      <c r="E294" s="114"/>
      <c r="F294" s="114"/>
      <c r="G294" s="114"/>
      <c r="H294" s="114"/>
    </row>
    <row r="295">
      <c r="B295" s="112" t="s">
        <v>74</v>
      </c>
      <c r="C295" s="115">
        <v>0.02</v>
      </c>
      <c r="D295" s="114"/>
      <c r="E295" s="114"/>
      <c r="F295" s="114"/>
      <c r="G295" s="114"/>
      <c r="H295" s="114"/>
    </row>
    <row r="296">
      <c r="B296" s="112" t="s">
        <v>75</v>
      </c>
      <c r="C296" s="115">
        <v>0.999</v>
      </c>
      <c r="D296" s="114"/>
      <c r="E296" s="116"/>
      <c r="F296" s="114"/>
      <c r="G296" s="114"/>
      <c r="H296" s="114"/>
    </row>
    <row r="297">
      <c r="B297" s="112"/>
      <c r="C297" s="112"/>
      <c r="D297" s="114"/>
      <c r="E297" s="114"/>
      <c r="F297" s="114"/>
      <c r="G297" s="114"/>
      <c r="H297" s="114"/>
    </row>
    <row r="298">
      <c r="B298" s="112" t="s">
        <v>71</v>
      </c>
      <c r="C298" s="115">
        <f>(C291*C290)/C294</f>
        <v>0.04721030043</v>
      </c>
      <c r="D298" s="117"/>
      <c r="E298" s="114"/>
      <c r="F298" s="114"/>
      <c r="G298" s="114"/>
      <c r="H298" s="114"/>
    </row>
    <row r="300">
      <c r="B300" s="113" t="s">
        <v>76</v>
      </c>
      <c r="C300" s="114"/>
      <c r="D300" s="114"/>
      <c r="E300" s="114"/>
      <c r="F300" s="114"/>
      <c r="G300" s="114"/>
      <c r="H300" s="114"/>
    </row>
    <row r="312">
      <c r="B312" s="114" t="s">
        <v>77</v>
      </c>
      <c r="C312" s="118" t="s">
        <v>78</v>
      </c>
      <c r="D312" s="114"/>
      <c r="E312" s="114"/>
      <c r="F312" s="114"/>
      <c r="G312" s="114"/>
      <c r="H312" s="114"/>
    </row>
    <row r="313">
      <c r="B313" s="114" t="s">
        <v>79</v>
      </c>
      <c r="C313" s="119" t="s">
        <v>80</v>
      </c>
      <c r="D313" s="114"/>
      <c r="E313" s="114"/>
      <c r="F313" s="114"/>
      <c r="G313" s="114"/>
      <c r="H313" s="114"/>
    </row>
    <row r="314">
      <c r="B314" s="114"/>
      <c r="C314" s="114"/>
      <c r="D314" s="114"/>
      <c r="E314" s="114"/>
      <c r="F314" s="114"/>
      <c r="G314" s="114"/>
      <c r="H314" s="114"/>
    </row>
    <row r="315">
      <c r="C315" s="120">
        <v>0.8</v>
      </c>
      <c r="D315" s="114"/>
      <c r="E315" s="114"/>
      <c r="F315" s="114"/>
      <c r="G315" s="114"/>
      <c r="H315" s="114"/>
    </row>
    <row r="316">
      <c r="B316" s="114" t="s">
        <v>81</v>
      </c>
      <c r="C316" s="120">
        <v>0.9</v>
      </c>
      <c r="D316" s="114"/>
      <c r="E316" s="114"/>
      <c r="F316" s="114"/>
      <c r="G316" s="114"/>
      <c r="H316" s="114"/>
    </row>
    <row r="317">
      <c r="B317" s="114" t="s">
        <v>82</v>
      </c>
      <c r="C317" s="120">
        <v>0.01</v>
      </c>
      <c r="D317" s="114"/>
      <c r="E317" s="114"/>
      <c r="F317" s="114"/>
      <c r="G317" s="114"/>
      <c r="H317" s="114"/>
    </row>
    <row r="318">
      <c r="B318" s="114" t="s">
        <v>83</v>
      </c>
      <c r="C318" s="120">
        <v>0.1</v>
      </c>
      <c r="D318" s="114"/>
      <c r="E318" s="114"/>
      <c r="F318" s="114"/>
      <c r="G318" s="114"/>
      <c r="H318" s="114"/>
    </row>
    <row r="319">
      <c r="B319" s="114" t="s">
        <v>84</v>
      </c>
      <c r="C319" s="120">
        <f>C315*C317+C318*C320</f>
        <v>0.107</v>
      </c>
      <c r="D319" s="116"/>
      <c r="E319" s="114"/>
      <c r="F319" s="114"/>
      <c r="G319" s="114"/>
      <c r="H319" s="114"/>
    </row>
    <row r="320">
      <c r="B320" s="114" t="s">
        <v>85</v>
      </c>
      <c r="C320" s="120">
        <f>1-C317</f>
        <v>0.99</v>
      </c>
      <c r="D320" s="114"/>
      <c r="E320" s="114"/>
      <c r="F320" s="114"/>
      <c r="G320" s="114"/>
      <c r="H320" s="114"/>
    </row>
    <row r="321">
      <c r="B321" s="114" t="s">
        <v>86</v>
      </c>
      <c r="C321" s="120">
        <f>(C315*C317)/C319</f>
        <v>0.07476635514</v>
      </c>
      <c r="D321" s="117"/>
      <c r="E321" s="114"/>
      <c r="F321" s="114"/>
      <c r="G321" s="114"/>
      <c r="H321" s="114"/>
    </row>
    <row r="322">
      <c r="B322" s="114"/>
      <c r="C322" s="114"/>
      <c r="D322" s="114"/>
      <c r="E322" s="114"/>
      <c r="F322" s="114"/>
      <c r="G322" s="114"/>
      <c r="H322" s="114"/>
    </row>
    <row r="323">
      <c r="B323" s="114"/>
      <c r="C323" s="114"/>
      <c r="D323" s="114"/>
      <c r="E323" s="114"/>
      <c r="F323" s="114"/>
      <c r="G323" s="114"/>
      <c r="H323" s="114"/>
    </row>
    <row r="324">
      <c r="B324" s="113" t="s">
        <v>87</v>
      </c>
      <c r="C324" s="114"/>
      <c r="D324" s="114"/>
      <c r="E324" s="114"/>
      <c r="F324" s="114"/>
      <c r="G324" s="114"/>
      <c r="H324" s="114"/>
    </row>
    <row r="325">
      <c r="B325" s="121" t="s">
        <v>88</v>
      </c>
      <c r="C325" s="114"/>
      <c r="D325" s="114"/>
      <c r="E325" s="114"/>
      <c r="F325" s="114"/>
      <c r="G325" s="114"/>
      <c r="H325" s="114"/>
    </row>
    <row r="335">
      <c r="A335" s="114"/>
      <c r="B335" s="114" t="s">
        <v>64</v>
      </c>
      <c r="C335" s="114" t="s">
        <v>89</v>
      </c>
      <c r="D335" s="114"/>
      <c r="E335" s="114"/>
      <c r="F335" s="114"/>
      <c r="G335" s="114"/>
      <c r="H335" s="114"/>
    </row>
    <row r="336">
      <c r="A336" s="114"/>
      <c r="B336" s="114" t="s">
        <v>90</v>
      </c>
      <c r="C336" s="114" t="s">
        <v>91</v>
      </c>
      <c r="D336" s="114"/>
      <c r="E336" s="114"/>
      <c r="F336" s="114"/>
      <c r="G336" s="114"/>
      <c r="H336" s="114"/>
    </row>
    <row r="337">
      <c r="A337" s="114"/>
      <c r="B337" s="114" t="s">
        <v>66</v>
      </c>
      <c r="C337" s="118" t="s">
        <v>92</v>
      </c>
      <c r="D337" s="114"/>
      <c r="E337" s="114"/>
      <c r="F337" s="114"/>
      <c r="G337" s="114"/>
      <c r="H337" s="114"/>
    </row>
    <row r="338">
      <c r="A338" s="114"/>
      <c r="B338" s="114" t="s">
        <v>68</v>
      </c>
      <c r="C338" s="120">
        <v>0.5</v>
      </c>
      <c r="D338" s="114"/>
      <c r="E338" s="114"/>
      <c r="F338" s="114"/>
      <c r="G338" s="114"/>
      <c r="H338" s="114"/>
    </row>
    <row r="339">
      <c r="A339" s="114"/>
      <c r="B339" s="114" t="s">
        <v>75</v>
      </c>
      <c r="C339" s="120">
        <v>0.5</v>
      </c>
      <c r="D339" s="114"/>
      <c r="E339" s="114"/>
      <c r="F339" s="114"/>
      <c r="G339" s="114"/>
      <c r="H339" s="114"/>
    </row>
    <row r="340">
      <c r="A340" s="114"/>
      <c r="B340" s="114" t="s">
        <v>69</v>
      </c>
      <c r="C340" s="120">
        <v>0.99</v>
      </c>
      <c r="D340" s="114"/>
      <c r="E340" s="114"/>
      <c r="F340" s="114"/>
      <c r="G340" s="114"/>
      <c r="H340" s="114"/>
    </row>
    <row r="341">
      <c r="A341" s="114"/>
      <c r="B341" s="114" t="s">
        <v>93</v>
      </c>
      <c r="C341" s="120">
        <v>0.05</v>
      </c>
      <c r="D341" s="114"/>
      <c r="E341" s="114"/>
      <c r="F341" s="114"/>
      <c r="G341" s="114"/>
      <c r="H341" s="114"/>
    </row>
    <row r="342">
      <c r="A342" s="114"/>
      <c r="B342" s="114" t="s">
        <v>94</v>
      </c>
      <c r="C342" s="114" t="s">
        <v>72</v>
      </c>
      <c r="D342" s="114"/>
      <c r="E342" s="114"/>
      <c r="F342" s="114"/>
      <c r="G342" s="114"/>
      <c r="H342" s="114"/>
    </row>
    <row r="343">
      <c r="A343" s="114"/>
      <c r="B343" s="114" t="s">
        <v>73</v>
      </c>
      <c r="C343" s="120">
        <f>C340*C338+C341*C339</f>
        <v>0.52</v>
      </c>
      <c r="D343" s="116"/>
      <c r="E343" s="114"/>
      <c r="F343" s="114"/>
      <c r="G343" s="114"/>
      <c r="H343" s="114"/>
    </row>
    <row r="344">
      <c r="A344" s="114"/>
      <c r="B344" s="114" t="s">
        <v>94</v>
      </c>
      <c r="C344" s="120">
        <f>(C341*C338)/C343</f>
        <v>0.04807692308</v>
      </c>
      <c r="D344" s="117"/>
      <c r="E344" s="114"/>
      <c r="F344" s="114"/>
      <c r="G344" s="114"/>
      <c r="H344" s="114"/>
    </row>
    <row r="345">
      <c r="A345" s="113"/>
      <c r="B345" s="113" t="s">
        <v>95</v>
      </c>
      <c r="C345" s="114"/>
      <c r="D345" s="114"/>
      <c r="E345" s="114"/>
      <c r="F345" s="114"/>
      <c r="G345" s="114"/>
      <c r="H345" s="114"/>
    </row>
    <row r="346">
      <c r="A346" s="114"/>
      <c r="B346" s="114"/>
      <c r="C346" s="114"/>
      <c r="D346" s="114"/>
      <c r="E346" s="114"/>
      <c r="F346" s="114"/>
      <c r="G346" s="114"/>
      <c r="H346" s="114"/>
    </row>
    <row r="361">
      <c r="B361" s="122" t="s">
        <v>96</v>
      </c>
      <c r="C361" s="123" t="s">
        <v>97</v>
      </c>
      <c r="D361" s="123" t="s">
        <v>98</v>
      </c>
      <c r="E361" s="123" t="s">
        <v>99</v>
      </c>
      <c r="F361" s="123" t="s">
        <v>100</v>
      </c>
    </row>
    <row r="362">
      <c r="B362" s="97" t="s">
        <v>101</v>
      </c>
      <c r="C362" s="109">
        <v>350.0</v>
      </c>
      <c r="D362" s="109">
        <v>450.0</v>
      </c>
      <c r="E362" s="109">
        <v>0.0</v>
      </c>
      <c r="F362" s="109">
        <v>650.0</v>
      </c>
    </row>
    <row r="363">
      <c r="B363" s="97" t="s">
        <v>102</v>
      </c>
      <c r="C363" s="109">
        <v>400.0</v>
      </c>
      <c r="D363" s="109">
        <v>300.0</v>
      </c>
      <c r="E363" s="109">
        <v>350.0</v>
      </c>
      <c r="F363" s="109">
        <v>400.0</v>
      </c>
    </row>
    <row r="364">
      <c r="B364" s="97" t="s">
        <v>103</v>
      </c>
      <c r="C364" s="109">
        <v>50.0</v>
      </c>
      <c r="D364" s="109">
        <v>100.0</v>
      </c>
      <c r="E364" s="109">
        <v>50.0</v>
      </c>
      <c r="F364" s="109">
        <v>150.0</v>
      </c>
    </row>
    <row r="365">
      <c r="B365" s="97" t="s">
        <v>100</v>
      </c>
      <c r="C365" s="109">
        <v>800.0</v>
      </c>
      <c r="D365" s="109">
        <v>850.0</v>
      </c>
      <c r="E365" s="109">
        <v>400.0</v>
      </c>
      <c r="F365" s="109">
        <v>1200.0</v>
      </c>
    </row>
    <row r="366">
      <c r="B366" s="10" t="s">
        <v>72</v>
      </c>
      <c r="C366" s="10" t="s">
        <v>104</v>
      </c>
      <c r="D366" s="10" t="s">
        <v>105</v>
      </c>
      <c r="E366" s="10" t="s">
        <v>106</v>
      </c>
    </row>
    <row r="368">
      <c r="B368" s="114" t="s">
        <v>107</v>
      </c>
      <c r="C368" s="120">
        <f>F362/F365</f>
        <v>0.5416666667</v>
      </c>
    </row>
    <row r="369">
      <c r="B369" s="114" t="s">
        <v>108</v>
      </c>
      <c r="C369" s="120">
        <f>F363/F365</f>
        <v>0.3333333333</v>
      </c>
    </row>
    <row r="370">
      <c r="B370" s="114" t="s">
        <v>109</v>
      </c>
      <c r="C370" s="120">
        <f>F364/F365</f>
        <v>0.125</v>
      </c>
    </row>
    <row r="372">
      <c r="B372" s="122" t="s">
        <v>101</v>
      </c>
      <c r="C372" s="114"/>
    </row>
    <row r="373">
      <c r="B373" s="114" t="s">
        <v>110</v>
      </c>
      <c r="C373" s="120">
        <f>C362/F362</f>
        <v>0.5384615385</v>
      </c>
    </row>
    <row r="374">
      <c r="B374" s="114" t="s">
        <v>111</v>
      </c>
      <c r="C374" s="120">
        <f>D362/F362</f>
        <v>0.6923076923</v>
      </c>
    </row>
    <row r="375">
      <c r="B375" s="114" t="s">
        <v>112</v>
      </c>
      <c r="C375" s="120">
        <f>E362/F362</f>
        <v>0</v>
      </c>
    </row>
    <row r="377">
      <c r="B377" s="124" t="s">
        <v>102</v>
      </c>
      <c r="C377" s="114"/>
    </row>
    <row r="378">
      <c r="B378" s="114" t="s">
        <v>113</v>
      </c>
      <c r="C378" s="120">
        <f>C363/F363</f>
        <v>1</v>
      </c>
    </row>
    <row r="379">
      <c r="B379" s="114" t="s">
        <v>114</v>
      </c>
      <c r="C379" s="120">
        <f>300/400</f>
        <v>0.75</v>
      </c>
    </row>
    <row r="380">
      <c r="B380" s="114" t="s">
        <v>115</v>
      </c>
      <c r="C380" s="120">
        <f>350/400</f>
        <v>0.875</v>
      </c>
    </row>
    <row r="381">
      <c r="B381" s="114"/>
      <c r="C381" s="114"/>
    </row>
    <row r="382">
      <c r="B382" s="57" t="s">
        <v>116</v>
      </c>
      <c r="C382" s="114"/>
    </row>
    <row r="383">
      <c r="B383" s="114" t="s">
        <v>117</v>
      </c>
      <c r="C383" s="120">
        <f>C364/150</f>
        <v>0.3333333333</v>
      </c>
    </row>
    <row r="384">
      <c r="B384" s="114" t="s">
        <v>118</v>
      </c>
      <c r="C384" s="120">
        <f>D364/F364</f>
        <v>0.6666666667</v>
      </c>
    </row>
    <row r="385">
      <c r="B385" s="114" t="s">
        <v>119</v>
      </c>
      <c r="C385" s="120">
        <f>E364/F364</f>
        <v>0.3333333333</v>
      </c>
    </row>
    <row r="391">
      <c r="B391" s="114" t="s">
        <v>120</v>
      </c>
      <c r="C391" s="120">
        <f>C368*C373*C374*C375</f>
        <v>0</v>
      </c>
    </row>
    <row r="392">
      <c r="B392" s="114" t="s">
        <v>121</v>
      </c>
      <c r="C392" s="120">
        <f>C369*C378*C379*C380</f>
        <v>0.21875</v>
      </c>
    </row>
    <row r="393">
      <c r="B393" s="114" t="s">
        <v>122</v>
      </c>
      <c r="C393" s="120">
        <f>C370*C383*C384*C385</f>
        <v>0.009259259259</v>
      </c>
    </row>
    <row r="395">
      <c r="B395" s="125" t="s">
        <v>123</v>
      </c>
      <c r="C395" s="126"/>
      <c r="D395" s="126"/>
      <c r="E395" s="126"/>
      <c r="F395" s="126"/>
    </row>
    <row r="396">
      <c r="B396" s="125" t="s">
        <v>124</v>
      </c>
      <c r="C396" s="126"/>
      <c r="D396" s="126"/>
      <c r="E396" s="126"/>
      <c r="F396" s="126"/>
    </row>
    <row r="399">
      <c r="B399" s="114"/>
      <c r="C399" s="120"/>
    </row>
    <row r="400">
      <c r="B400" s="114"/>
      <c r="C400" s="61"/>
    </row>
    <row r="401">
      <c r="B401" s="114"/>
      <c r="C401" s="120"/>
    </row>
  </sheetData>
  <mergeCells count="34">
    <mergeCell ref="A9:B9"/>
    <mergeCell ref="A42:D42"/>
    <mergeCell ref="A64:D64"/>
    <mergeCell ref="C88:E88"/>
    <mergeCell ref="A93:D93"/>
    <mergeCell ref="C105:E105"/>
    <mergeCell ref="C110:E110"/>
    <mergeCell ref="C124:E124"/>
    <mergeCell ref="D129:F129"/>
    <mergeCell ref="C142:E142"/>
    <mergeCell ref="C147:E147"/>
    <mergeCell ref="A163:B163"/>
    <mergeCell ref="D167:E167"/>
    <mergeCell ref="D178:E178"/>
    <mergeCell ref="A179:B179"/>
    <mergeCell ref="B190:C190"/>
    <mergeCell ref="A196:B196"/>
    <mergeCell ref="C196:D196"/>
    <mergeCell ref="E196:F196"/>
    <mergeCell ref="A205:B205"/>
    <mergeCell ref="D210:E210"/>
    <mergeCell ref="A249:C249"/>
    <mergeCell ref="A255:C255"/>
    <mergeCell ref="A261:C261"/>
    <mergeCell ref="A269:C269"/>
    <mergeCell ref="D269:F269"/>
    <mergeCell ref="G269:I269"/>
    <mergeCell ref="A222:B222"/>
    <mergeCell ref="D226:E226"/>
    <mergeCell ref="A233:B233"/>
    <mergeCell ref="C233:D233"/>
    <mergeCell ref="E233:F233"/>
    <mergeCell ref="B244:D244"/>
    <mergeCell ref="F244:H2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