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isabethgrieger/Documents/Coursera/FinEngColumbia/"/>
    </mc:Choice>
  </mc:AlternateContent>
  <bookViews>
    <workbookView xWindow="22480" yWindow="-20980" windowWidth="32560" windowHeight="18700" activeTab="1"/>
  </bookViews>
  <sheets>
    <sheet name="Calibration" sheetId="5" r:id="rId1"/>
    <sheet name="Sheet2" sheetId="2" r:id="rId2"/>
    <sheet name="Sheet3" sheetId="3" r:id="rId3"/>
  </sheets>
  <externalReferences>
    <externalReference r:id="rId4"/>
  </externalReferences>
  <definedNames>
    <definedName name="beta">#REF!</definedName>
    <definedName name="d">#REF!</definedName>
    <definedName name="h" localSheetId="0">Calibration!$C$2</definedName>
    <definedName name="h">#REF!</definedName>
    <definedName name="N">'[1]CDS pricing'!$B$2</definedName>
    <definedName name="qd">#REF!</definedName>
    <definedName name="qu">#REF!</definedName>
    <definedName name="r00">#REF!</definedName>
    <definedName name="rf" localSheetId="0">Calibration!$F$2</definedName>
    <definedName name="rf">#REF!</definedName>
    <definedName name="rho">#REF!</definedName>
    <definedName name="S">#REF!</definedName>
    <definedName name="solver_adj" localSheetId="0" hidden="1">Calibration!$A$6:$A$16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Calibration!$A$10</definedName>
    <definedName name="solver_lhs10" localSheetId="0" hidden="1">Calibration!$A$9</definedName>
    <definedName name="solver_lhs2" localSheetId="0" hidden="1">Calibration!$A$11</definedName>
    <definedName name="solver_lhs3" localSheetId="0" hidden="1">Calibration!$A$12</definedName>
    <definedName name="solver_lhs4" localSheetId="0" hidden="1">Calibration!$A$13</definedName>
    <definedName name="solver_lhs5" localSheetId="0" hidden="1">Calibration!$A$14</definedName>
    <definedName name="solver_lhs6" localSheetId="0" hidden="1">Calibration!$A$15</definedName>
    <definedName name="solver_lhs7" localSheetId="0" hidden="1">Calibration!$A$6</definedName>
    <definedName name="solver_lhs8" localSheetId="0" hidden="1">Calibration!$A$7</definedName>
    <definedName name="solver_lhs9" localSheetId="0" hidden="1">Calibration!$A$8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Calibration!$J$21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Calibration!$A$11</definedName>
    <definedName name="solver_rhs10" localSheetId="0" hidden="1">Calibration!$A$10</definedName>
    <definedName name="solver_rhs2" localSheetId="0" hidden="1">Calibration!$A$12</definedName>
    <definedName name="solver_rhs3" localSheetId="0" hidden="1">Calibration!$A$13</definedName>
    <definedName name="solver_rhs4" localSheetId="0" hidden="1">Calibration!$A$14</definedName>
    <definedName name="solver_rhs5" localSheetId="0" hidden="1">Calibration!$A$15</definedName>
    <definedName name="solver_rhs6" localSheetId="0" hidden="1">Calibration!$A$16</definedName>
    <definedName name="solver_rhs7" localSheetId="0" hidden="1">Calibration!$A$7</definedName>
    <definedName name="solver_rhs8" localSheetId="0" hidden="1">Calibration!$A$8</definedName>
    <definedName name="solver_rhs9" localSheetId="0" hidden="1">Calibration!$A$9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2" l="1"/>
  <c r="D20" i="2"/>
  <c r="E20" i="2"/>
  <c r="F20" i="2"/>
  <c r="G20" i="2"/>
  <c r="H20" i="2"/>
  <c r="I20" i="2"/>
  <c r="J20" i="2"/>
  <c r="K20" i="2"/>
  <c r="K58" i="2"/>
  <c r="C29" i="2"/>
  <c r="D29" i="2"/>
  <c r="E29" i="2"/>
  <c r="F29" i="2"/>
  <c r="G29" i="2"/>
  <c r="H29" i="2"/>
  <c r="I29" i="2"/>
  <c r="J29" i="2"/>
  <c r="K29" i="2"/>
  <c r="L29" i="2"/>
  <c r="C30" i="2"/>
  <c r="D30" i="2"/>
  <c r="E30" i="2"/>
  <c r="F30" i="2"/>
  <c r="G30" i="2"/>
  <c r="H30" i="2"/>
  <c r="I30" i="2"/>
  <c r="J30" i="2"/>
  <c r="K30" i="2"/>
  <c r="L30" i="2"/>
  <c r="C31" i="2"/>
  <c r="D31" i="2"/>
  <c r="E31" i="2"/>
  <c r="F31" i="2"/>
  <c r="G31" i="2"/>
  <c r="H31" i="2"/>
  <c r="I31" i="2"/>
  <c r="J31" i="2"/>
  <c r="K31" i="2"/>
  <c r="L31" i="2"/>
  <c r="C32" i="2"/>
  <c r="D32" i="2"/>
  <c r="E32" i="2"/>
  <c r="F32" i="2"/>
  <c r="G32" i="2"/>
  <c r="H32" i="2"/>
  <c r="I32" i="2"/>
  <c r="J32" i="2"/>
  <c r="K32" i="2"/>
  <c r="L32" i="2"/>
  <c r="C33" i="2"/>
  <c r="D33" i="2"/>
  <c r="E33" i="2"/>
  <c r="F33" i="2"/>
  <c r="G33" i="2"/>
  <c r="H33" i="2"/>
  <c r="I33" i="2"/>
  <c r="J33" i="2"/>
  <c r="K33" i="2"/>
  <c r="L33" i="2"/>
  <c r="C34" i="2"/>
  <c r="D34" i="2"/>
  <c r="E34" i="2"/>
  <c r="F34" i="2"/>
  <c r="G34" i="2"/>
  <c r="H34" i="2"/>
  <c r="I34" i="2"/>
  <c r="J34" i="2"/>
  <c r="K34" i="2"/>
  <c r="L34" i="2"/>
  <c r="C35" i="2"/>
  <c r="D35" i="2"/>
  <c r="E35" i="2"/>
  <c r="F35" i="2"/>
  <c r="G35" i="2"/>
  <c r="H35" i="2"/>
  <c r="I35" i="2"/>
  <c r="J35" i="2"/>
  <c r="K35" i="2"/>
  <c r="L35" i="2"/>
  <c r="C36" i="2"/>
  <c r="D36" i="2"/>
  <c r="E36" i="2"/>
  <c r="F36" i="2"/>
  <c r="G36" i="2"/>
  <c r="H36" i="2"/>
  <c r="I36" i="2"/>
  <c r="J36" i="2"/>
  <c r="K36" i="2"/>
  <c r="L36" i="2"/>
  <c r="C37" i="2"/>
  <c r="D37" i="2"/>
  <c r="E37" i="2"/>
  <c r="F37" i="2"/>
  <c r="G37" i="2"/>
  <c r="H37" i="2"/>
  <c r="I37" i="2"/>
  <c r="J37" i="2"/>
  <c r="K37" i="2"/>
  <c r="L37" i="2"/>
  <c r="C38" i="2"/>
  <c r="D38" i="2"/>
  <c r="E38" i="2"/>
  <c r="F38" i="2"/>
  <c r="G38" i="2"/>
  <c r="H38" i="2"/>
  <c r="I38" i="2"/>
  <c r="J38" i="2"/>
  <c r="K38" i="2"/>
  <c r="L38" i="2"/>
  <c r="C39" i="2"/>
  <c r="D39" i="2"/>
  <c r="E39" i="2"/>
  <c r="F39" i="2"/>
  <c r="G39" i="2"/>
  <c r="H39" i="2"/>
  <c r="I39" i="2"/>
  <c r="J39" i="2"/>
  <c r="K39" i="2"/>
  <c r="L39" i="2"/>
  <c r="B29" i="2"/>
  <c r="B30" i="2"/>
  <c r="B31" i="2"/>
  <c r="B32" i="2"/>
  <c r="B33" i="2"/>
  <c r="B34" i="2"/>
  <c r="B35" i="2"/>
  <c r="B36" i="2"/>
  <c r="B37" i="2"/>
  <c r="B38" i="2"/>
  <c r="B39" i="2"/>
  <c r="D10" i="2"/>
  <c r="E10" i="2"/>
  <c r="F10" i="2"/>
  <c r="G10" i="2"/>
  <c r="H10" i="2"/>
  <c r="I10" i="2"/>
  <c r="J10" i="2"/>
  <c r="K10" i="2"/>
  <c r="B20" i="2"/>
  <c r="C19" i="2"/>
  <c r="D18" i="2"/>
  <c r="E17" i="2"/>
  <c r="F16" i="2"/>
  <c r="G15" i="2"/>
  <c r="H14" i="2"/>
  <c r="I13" i="2"/>
  <c r="J12" i="2"/>
  <c r="K11" i="2"/>
  <c r="L10" i="2"/>
  <c r="D11" i="2"/>
  <c r="E11" i="2"/>
  <c r="F11" i="2"/>
  <c r="G11" i="2"/>
  <c r="H11" i="2"/>
  <c r="I11" i="2"/>
  <c r="J11" i="2"/>
  <c r="L11" i="2"/>
  <c r="D12" i="2"/>
  <c r="E12" i="2"/>
  <c r="F12" i="2"/>
  <c r="G12" i="2"/>
  <c r="H12" i="2"/>
  <c r="I12" i="2"/>
  <c r="K12" i="2"/>
  <c r="L12" i="2"/>
  <c r="D13" i="2"/>
  <c r="E13" i="2"/>
  <c r="F13" i="2"/>
  <c r="G13" i="2"/>
  <c r="H13" i="2"/>
  <c r="J13" i="2"/>
  <c r="K13" i="2"/>
  <c r="L13" i="2"/>
  <c r="D14" i="2"/>
  <c r="E14" i="2"/>
  <c r="F14" i="2"/>
  <c r="G14" i="2"/>
  <c r="I14" i="2"/>
  <c r="J14" i="2"/>
  <c r="K14" i="2"/>
  <c r="L14" i="2"/>
  <c r="D15" i="2"/>
  <c r="E15" i="2"/>
  <c r="F15" i="2"/>
  <c r="H15" i="2"/>
  <c r="I15" i="2"/>
  <c r="J15" i="2"/>
  <c r="K15" i="2"/>
  <c r="L15" i="2"/>
  <c r="D16" i="2"/>
  <c r="E16" i="2"/>
  <c r="G16" i="2"/>
  <c r="H16" i="2"/>
  <c r="I16" i="2"/>
  <c r="J16" i="2"/>
  <c r="K16" i="2"/>
  <c r="L16" i="2"/>
  <c r="D17" i="2"/>
  <c r="F17" i="2"/>
  <c r="G17" i="2"/>
  <c r="H17" i="2"/>
  <c r="I17" i="2"/>
  <c r="J17" i="2"/>
  <c r="K17" i="2"/>
  <c r="L17" i="2"/>
  <c r="E18" i="2"/>
  <c r="F18" i="2"/>
  <c r="G18" i="2"/>
  <c r="H18" i="2"/>
  <c r="I18" i="2"/>
  <c r="J18" i="2"/>
  <c r="K18" i="2"/>
  <c r="L18" i="2"/>
  <c r="D19" i="2"/>
  <c r="E19" i="2"/>
  <c r="F19" i="2"/>
  <c r="G19" i="2"/>
  <c r="H19" i="2"/>
  <c r="I19" i="2"/>
  <c r="J19" i="2"/>
  <c r="K19" i="2"/>
  <c r="L19" i="2"/>
  <c r="L20" i="2"/>
  <c r="C10" i="2"/>
  <c r="C11" i="2"/>
  <c r="C12" i="2"/>
  <c r="C13" i="2"/>
  <c r="C14" i="2"/>
  <c r="C15" i="2"/>
  <c r="C16" i="2"/>
  <c r="C17" i="2"/>
  <c r="C18" i="2"/>
  <c r="B6" i="2"/>
  <c r="C7" i="5"/>
  <c r="C8" i="5"/>
  <c r="D7" i="5"/>
  <c r="E7" i="5"/>
  <c r="E8" i="5"/>
  <c r="E9" i="5"/>
  <c r="E10" i="5"/>
  <c r="E11" i="5"/>
  <c r="E12" i="5"/>
  <c r="E13" i="5"/>
  <c r="E14" i="5"/>
  <c r="E15" i="5"/>
  <c r="E16" i="5"/>
  <c r="P7" i="5"/>
  <c r="J7" i="5"/>
  <c r="AH7" i="5"/>
  <c r="C9" i="5"/>
  <c r="D9" i="5"/>
  <c r="D8" i="5"/>
  <c r="AB8" i="5"/>
  <c r="AB7" i="5"/>
  <c r="V7" i="5"/>
  <c r="P8" i="5"/>
  <c r="AH9" i="5"/>
  <c r="J8" i="5"/>
  <c r="J18" i="5"/>
  <c r="V8" i="5"/>
  <c r="V9" i="5"/>
  <c r="AH8" i="5"/>
  <c r="AB9" i="5"/>
  <c r="C10" i="5"/>
  <c r="P9" i="5"/>
  <c r="D10" i="5"/>
  <c r="J20" i="5"/>
  <c r="AB10" i="5"/>
  <c r="D11" i="5"/>
  <c r="AH10" i="5"/>
  <c r="V10" i="5"/>
  <c r="C11" i="5"/>
  <c r="P10" i="5"/>
  <c r="P18" i="5"/>
  <c r="AH11" i="5"/>
  <c r="C12" i="5"/>
  <c r="D12" i="5"/>
  <c r="V11" i="5"/>
  <c r="AB11" i="5"/>
  <c r="P20" i="5"/>
  <c r="D13" i="5"/>
  <c r="AH12" i="5"/>
  <c r="AB12" i="5"/>
  <c r="C13" i="5"/>
  <c r="V12" i="5"/>
  <c r="V18" i="5"/>
  <c r="AH13" i="5"/>
  <c r="D14" i="5"/>
  <c r="AB13" i="5"/>
  <c r="C14" i="5"/>
  <c r="V20" i="5"/>
  <c r="AH14" i="5"/>
  <c r="D15" i="5"/>
  <c r="C15" i="5"/>
  <c r="AB14" i="5"/>
  <c r="AB18" i="5"/>
  <c r="D16" i="5"/>
  <c r="AH15" i="5"/>
  <c r="C16" i="5"/>
  <c r="AB20" i="5"/>
  <c r="AH16" i="5"/>
  <c r="AH18" i="5"/>
  <c r="AH20" i="5"/>
  <c r="J21" i="5"/>
</calcChain>
</file>

<file path=xl/sharedStrings.xml><?xml version="1.0" encoding="utf-8"?>
<sst xmlns="http://schemas.openxmlformats.org/spreadsheetml/2006/main" count="65" uniqueCount="34">
  <si>
    <t>Interest rate</t>
  </si>
  <si>
    <t xml:space="preserve">1yr bond: c = 5%, R= 10% </t>
  </si>
  <si>
    <t xml:space="preserve">3yr bond: c = 5%, R= 50% </t>
  </si>
  <si>
    <t xml:space="preserve">4yr bond: c = 5%, R=10% </t>
  </si>
  <si>
    <t>5yr bond: c=10%, R=20%</t>
  </si>
  <si>
    <t>Hazard rate</t>
  </si>
  <si>
    <t>Time</t>
  </si>
  <si>
    <t>Survival probability</t>
  </si>
  <si>
    <t>Default probabilty</t>
  </si>
  <si>
    <t>Discount rate</t>
  </si>
  <si>
    <t xml:space="preserve">Coupon+Face </t>
  </si>
  <si>
    <t>Recovery</t>
  </si>
  <si>
    <t>Discounted Expected value</t>
  </si>
  <si>
    <t>Sum Error</t>
  </si>
  <si>
    <t>Error</t>
  </si>
  <si>
    <t>True Price</t>
  </si>
  <si>
    <t>Model Price</t>
  </si>
  <si>
    <t xml:space="preserve">2yr bond: c = 8%, R= 25% </t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</si>
  <si>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</si>
  <si>
    <t>Term Structure Lattice</t>
  </si>
  <si>
    <t>r(0,0)</t>
  </si>
  <si>
    <t>u</t>
  </si>
  <si>
    <t>d</t>
  </si>
  <si>
    <t>q</t>
  </si>
  <si>
    <t>1-q</t>
  </si>
  <si>
    <t>Short - Rate Lattice</t>
  </si>
  <si>
    <t>1 - Step Hazard Rates</t>
  </si>
  <si>
    <t>Parameters for Hazard Rate</t>
  </si>
  <si>
    <t>a</t>
  </si>
  <si>
    <t>b</t>
  </si>
  <si>
    <t>Paramters for bond</t>
  </si>
  <si>
    <t>R</t>
  </si>
  <si>
    <t>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</si>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</sst>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Verdana"/>
    </font>
    <font>
      <b/>
      <sz val="11"/>
      <color indexed="56"/>
      <name val="Calibri"/>
      <family val="2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1" fillId="0" borderId="0" xfId="0" applyFont="1" applyBorder="1"/>
    <xf numFmtId="0" fontId="1" fillId="0" borderId="0" xfId="0" applyFont="1"/>
    <xf numFmtId="2" fontId="0" fillId="2" borderId="0" xfId="0" applyNumberFormat="1" applyFill="1"/>
    <xf numFmtId="2" fontId="1" fillId="0" borderId="0" xfId="0" applyNumberFormat="1" applyFont="1" applyBorder="1"/>
    <xf numFmtId="164" fontId="0" fillId="0" borderId="0" xfId="0" applyNumberFormat="1"/>
    <xf numFmtId="164" fontId="1" fillId="0" borderId="0" xfId="0" applyNumberFormat="1" applyFont="1" applyAlignment="1">
      <alignment wrapText="1"/>
    </xf>
    <xf numFmtId="164" fontId="1" fillId="0" borderId="0" xfId="0" applyNumberFormat="1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ud/Dropbox/MOOC_spring2012/Slides/CDS/Bonds_and_cd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"/>
      <sheetName val="Calibration"/>
      <sheetName val="CDS pricing"/>
    </sheetNames>
    <sheetDataSet>
      <sheetData sheetId="0">
        <row r="2">
          <cell r="F2">
            <v>0.05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3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12" style="8" customWidth="1"/>
    <col min="2" max="2" width="8.5" customWidth="1"/>
    <col min="3" max="4" width="12.5" style="1" customWidth="1"/>
    <col min="5" max="5" width="36.33203125" style="1" customWidth="1"/>
    <col min="6" max="6" width="8.83203125" style="1"/>
    <col min="8" max="8" width="15.33203125" customWidth="1"/>
    <col min="9" max="9" width="11.6640625" customWidth="1"/>
    <col min="10" max="10" width="8.83203125" style="1"/>
    <col min="14" max="14" width="15.33203125" customWidth="1"/>
    <col min="15" max="15" width="11" customWidth="1"/>
    <col min="16" max="16" width="8.83203125" style="1"/>
    <col min="21" max="21" width="13.1640625" customWidth="1"/>
    <col min="27" max="27" width="11.6640625" customWidth="1"/>
    <col min="33" max="33" width="12.1640625" customWidth="1"/>
  </cols>
  <sheetData>
    <row r="2" spans="1:36" x14ac:dyDescent="0.2">
      <c r="B2" s="4"/>
      <c r="E2" s="7" t="s">
        <v>0</v>
      </c>
      <c r="F2" s="1">
        <v>0.05</v>
      </c>
    </row>
    <row r="3" spans="1:36" s="2" customFormat="1" ht="45" x14ac:dyDescent="0.2">
      <c r="A3" s="9"/>
      <c r="C3" s="3"/>
      <c r="D3" s="3"/>
      <c r="E3" s="3"/>
      <c r="F3" s="3"/>
      <c r="H3" s="2" t="s">
        <v>1</v>
      </c>
      <c r="J3" s="3"/>
      <c r="N3" s="2" t="s">
        <v>17</v>
      </c>
      <c r="P3" s="3"/>
      <c r="T3" s="2" t="s">
        <v>2</v>
      </c>
      <c r="V3" s="3"/>
      <c r="Z3" s="2" t="s">
        <v>3</v>
      </c>
      <c r="AB3" s="3"/>
      <c r="AF3" s="2" t="s">
        <v>4</v>
      </c>
    </row>
    <row r="4" spans="1:36" x14ac:dyDescent="0.2">
      <c r="A4" s="10" t="s">
        <v>5</v>
      </c>
      <c r="B4" s="4" t="s">
        <v>6</v>
      </c>
      <c r="C4" s="4" t="s">
        <v>7</v>
      </c>
      <c r="D4" s="4" t="s">
        <v>8</v>
      </c>
      <c r="E4" s="7" t="s">
        <v>9</v>
      </c>
      <c r="H4" s="4" t="s">
        <v>10</v>
      </c>
      <c r="I4" s="4" t="s">
        <v>11</v>
      </c>
      <c r="J4" s="4" t="s">
        <v>12</v>
      </c>
      <c r="K4" s="4"/>
      <c r="L4" s="4"/>
      <c r="M4" s="4"/>
      <c r="N4" s="4" t="s">
        <v>10</v>
      </c>
      <c r="O4" s="4" t="s">
        <v>11</v>
      </c>
      <c r="P4" s="4" t="s">
        <v>12</v>
      </c>
      <c r="Q4" s="4"/>
      <c r="R4" s="4"/>
      <c r="S4" s="4"/>
      <c r="T4" s="4" t="s">
        <v>10</v>
      </c>
      <c r="U4" s="4" t="s">
        <v>11</v>
      </c>
      <c r="V4" s="4" t="s">
        <v>12</v>
      </c>
      <c r="W4" s="4"/>
      <c r="X4" s="4"/>
      <c r="Y4" s="4"/>
      <c r="Z4" s="4" t="s">
        <v>10</v>
      </c>
      <c r="AA4" s="4" t="s">
        <v>11</v>
      </c>
      <c r="AB4" s="4" t="s">
        <v>12</v>
      </c>
      <c r="AC4" s="4"/>
      <c r="AD4" s="4"/>
      <c r="AE4" s="4"/>
      <c r="AF4" s="4" t="s">
        <v>10</v>
      </c>
      <c r="AG4" s="4" t="s">
        <v>11</v>
      </c>
      <c r="AH4" s="4" t="s">
        <v>12</v>
      </c>
      <c r="AI4" s="4"/>
      <c r="AJ4" s="4"/>
    </row>
    <row r="5" spans="1:36" x14ac:dyDescent="0.2">
      <c r="J5" s="4" t="s">
        <v>18</v>
      </c>
      <c r="K5" s="4"/>
      <c r="L5" s="4"/>
      <c r="M5" s="4"/>
      <c r="P5" s="4" t="s">
        <v>18</v>
      </c>
      <c r="Q5" s="4"/>
      <c r="R5" s="4"/>
      <c r="S5" s="4"/>
      <c r="V5" s="4" t="s">
        <v>18</v>
      </c>
      <c r="W5" s="4"/>
      <c r="X5" s="4"/>
      <c r="Y5" s="4"/>
      <c r="AB5" s="4" t="s">
        <v>18</v>
      </c>
      <c r="AC5" s="4"/>
      <c r="AD5" s="4"/>
      <c r="AE5" s="4"/>
      <c r="AH5" s="4" t="s">
        <v>18</v>
      </c>
      <c r="AI5" s="4"/>
      <c r="AJ5" s="4"/>
    </row>
    <row r="6" spans="1:36" x14ac:dyDescent="0.2">
      <c r="B6">
        <v>0</v>
      </c>
      <c r="C6" s="1">
        <v>1</v>
      </c>
      <c r="E6" s="1">
        <v>1</v>
      </c>
      <c r="V6" s="1"/>
      <c r="AB6" s="1"/>
    </row>
    <row r="7" spans="1:36" x14ac:dyDescent="0.2">
      <c r="B7">
        <v>6</v>
      </c>
      <c r="C7" s="1">
        <f t="shared" ref="C7:C16" si="0">C6*(1-A6)</f>
        <v>1</v>
      </c>
      <c r="D7" s="1">
        <f t="shared" ref="D7:D16" si="1">C6*A6</f>
        <v>0</v>
      </c>
      <c r="E7" s="1">
        <f t="shared" ref="E7:E16" si="2">1/(1+rf/2)^(B7/6)</f>
        <v>0.97560975609756106</v>
      </c>
      <c r="H7">
        <v>5</v>
      </c>
      <c r="I7">
        <v>10</v>
      </c>
      <c r="J7" s="1">
        <f>$E7*(H7*$C7+I7*$D7)</f>
        <v>4.8780487804878057</v>
      </c>
      <c r="N7">
        <v>2</v>
      </c>
      <c r="O7">
        <v>25</v>
      </c>
      <c r="P7" s="1">
        <f>$E7*(N7*$C7+O7*$D7)</f>
        <v>1.9512195121951221</v>
      </c>
      <c r="T7">
        <v>5</v>
      </c>
      <c r="U7">
        <v>50</v>
      </c>
      <c r="V7" s="1">
        <f t="shared" ref="V7:V12" si="3">$E7*(T7*$C7+U7*$D7)</f>
        <v>4.8780487804878057</v>
      </c>
      <c r="Z7">
        <v>5</v>
      </c>
      <c r="AA7">
        <v>10</v>
      </c>
      <c r="AB7" s="1">
        <f t="shared" ref="AB7:AB14" si="4">$E7*(Z7*$C7+AA7*$D7)</f>
        <v>4.8780487804878057</v>
      </c>
      <c r="AF7">
        <v>10</v>
      </c>
      <c r="AG7">
        <v>20</v>
      </c>
      <c r="AH7" s="1">
        <f t="shared" ref="AH7:AH16" si="5">$E7*(AF7*$C7+AG7*$D7)</f>
        <v>9.7560975609756113</v>
      </c>
    </row>
    <row r="8" spans="1:36" x14ac:dyDescent="0.2">
      <c r="B8">
        <v>12</v>
      </c>
      <c r="C8" s="1">
        <f t="shared" si="0"/>
        <v>1</v>
      </c>
      <c r="D8" s="1">
        <f t="shared" si="1"/>
        <v>0</v>
      </c>
      <c r="E8" s="1">
        <f t="shared" si="2"/>
        <v>0.95181439619274244</v>
      </c>
      <c r="H8">
        <v>105</v>
      </c>
      <c r="I8">
        <v>10</v>
      </c>
      <c r="J8" s="1">
        <f>$E8*(H8*$C8+I8*$D8)</f>
        <v>99.940511600237954</v>
      </c>
      <c r="N8">
        <v>2</v>
      </c>
      <c r="O8">
        <v>25</v>
      </c>
      <c r="P8" s="1">
        <f>$E8*(N8*$C8+O8*$D8)</f>
        <v>1.9036287923854849</v>
      </c>
      <c r="T8">
        <v>5</v>
      </c>
      <c r="U8">
        <v>50</v>
      </c>
      <c r="V8" s="1">
        <f t="shared" si="3"/>
        <v>4.7590719809637125</v>
      </c>
      <c r="Z8">
        <v>5</v>
      </c>
      <c r="AA8">
        <v>10</v>
      </c>
      <c r="AB8" s="1">
        <f t="shared" si="4"/>
        <v>4.7590719809637125</v>
      </c>
      <c r="AF8">
        <v>10</v>
      </c>
      <c r="AG8">
        <v>20</v>
      </c>
      <c r="AH8" s="1">
        <f t="shared" si="5"/>
        <v>9.5181439619274251</v>
      </c>
    </row>
    <row r="9" spans="1:36" x14ac:dyDescent="0.2">
      <c r="B9">
        <v>18</v>
      </c>
      <c r="C9" s="1">
        <f t="shared" si="0"/>
        <v>1</v>
      </c>
      <c r="D9" s="1">
        <f t="shared" si="1"/>
        <v>0</v>
      </c>
      <c r="E9" s="1">
        <f t="shared" si="2"/>
        <v>0.92859941091974885</v>
      </c>
      <c r="N9">
        <v>2</v>
      </c>
      <c r="O9">
        <v>25</v>
      </c>
      <c r="P9" s="1">
        <f>$E9*(N9*$C9+O9*$D9)</f>
        <v>1.8571988218394977</v>
      </c>
      <c r="T9">
        <v>5</v>
      </c>
      <c r="U9">
        <v>50</v>
      </c>
      <c r="V9" s="1">
        <f t="shared" si="3"/>
        <v>4.6429970545987445</v>
      </c>
      <c r="Z9">
        <v>5</v>
      </c>
      <c r="AA9">
        <v>10</v>
      </c>
      <c r="AB9" s="1">
        <f t="shared" si="4"/>
        <v>4.6429970545987445</v>
      </c>
      <c r="AF9">
        <v>10</v>
      </c>
      <c r="AG9">
        <v>20</v>
      </c>
      <c r="AH9" s="1">
        <f t="shared" si="5"/>
        <v>9.2859941091974889</v>
      </c>
    </row>
    <row r="10" spans="1:36" x14ac:dyDescent="0.2">
      <c r="B10">
        <v>24</v>
      </c>
      <c r="C10" s="1">
        <f t="shared" si="0"/>
        <v>1</v>
      </c>
      <c r="D10" s="1">
        <f t="shared" si="1"/>
        <v>0</v>
      </c>
      <c r="E10" s="1">
        <f t="shared" si="2"/>
        <v>0.90595064479975507</v>
      </c>
      <c r="N10">
        <v>102</v>
      </c>
      <c r="O10">
        <v>25</v>
      </c>
      <c r="P10" s="1">
        <f>$E10*(N10*$C10+O10*$D10)</f>
        <v>92.406965769575024</v>
      </c>
      <c r="T10">
        <v>5</v>
      </c>
      <c r="U10">
        <v>50</v>
      </c>
      <c r="V10" s="1">
        <f t="shared" si="3"/>
        <v>4.5297532239987754</v>
      </c>
      <c r="Z10">
        <v>5</v>
      </c>
      <c r="AA10">
        <v>10</v>
      </c>
      <c r="AB10" s="1">
        <f t="shared" si="4"/>
        <v>4.5297532239987754</v>
      </c>
      <c r="AF10">
        <v>10</v>
      </c>
      <c r="AG10">
        <v>20</v>
      </c>
      <c r="AH10" s="1">
        <f t="shared" si="5"/>
        <v>9.0595064479975509</v>
      </c>
    </row>
    <row r="11" spans="1:36" x14ac:dyDescent="0.2">
      <c r="B11">
        <v>30</v>
      </c>
      <c r="C11" s="1">
        <f t="shared" si="0"/>
        <v>1</v>
      </c>
      <c r="D11" s="1">
        <f t="shared" si="1"/>
        <v>0</v>
      </c>
      <c r="E11" s="1">
        <f t="shared" si="2"/>
        <v>0.88385428760951712</v>
      </c>
      <c r="T11">
        <v>5</v>
      </c>
      <c r="U11">
        <v>50</v>
      </c>
      <c r="V11" s="1">
        <f t="shared" si="3"/>
        <v>4.4192714380475859</v>
      </c>
      <c r="Z11">
        <v>5</v>
      </c>
      <c r="AA11">
        <v>10</v>
      </c>
      <c r="AB11" s="1">
        <f t="shared" si="4"/>
        <v>4.4192714380475859</v>
      </c>
      <c r="AF11">
        <v>10</v>
      </c>
      <c r="AG11">
        <v>20</v>
      </c>
      <c r="AH11" s="1">
        <f t="shared" si="5"/>
        <v>8.8385428760951719</v>
      </c>
    </row>
    <row r="12" spans="1:36" x14ac:dyDescent="0.2">
      <c r="B12">
        <v>36</v>
      </c>
      <c r="C12" s="1">
        <f t="shared" si="0"/>
        <v>1</v>
      </c>
      <c r="D12" s="1">
        <f t="shared" si="1"/>
        <v>0</v>
      </c>
      <c r="E12" s="1">
        <f t="shared" si="2"/>
        <v>0.86229686596050459</v>
      </c>
      <c r="T12">
        <v>105</v>
      </c>
      <c r="U12">
        <v>50</v>
      </c>
      <c r="V12" s="1">
        <f t="shared" si="3"/>
        <v>90.541170925852981</v>
      </c>
      <c r="Z12">
        <v>5</v>
      </c>
      <c r="AA12">
        <v>10</v>
      </c>
      <c r="AB12" s="1">
        <f t="shared" si="4"/>
        <v>4.3114843298025232</v>
      </c>
      <c r="AF12">
        <v>10</v>
      </c>
      <c r="AG12">
        <v>20</v>
      </c>
      <c r="AH12" s="1">
        <f t="shared" si="5"/>
        <v>8.6229686596050463</v>
      </c>
    </row>
    <row r="13" spans="1:36" x14ac:dyDescent="0.2">
      <c r="B13">
        <v>42</v>
      </c>
      <c r="C13" s="1">
        <f t="shared" si="0"/>
        <v>1</v>
      </c>
      <c r="D13" s="1">
        <f t="shared" si="1"/>
        <v>0</v>
      </c>
      <c r="E13" s="1">
        <f t="shared" si="2"/>
        <v>0.84126523508341911</v>
      </c>
      <c r="V13" s="1"/>
      <c r="Z13">
        <v>5</v>
      </c>
      <c r="AA13">
        <v>10</v>
      </c>
      <c r="AB13" s="1">
        <f t="shared" si="4"/>
        <v>4.2063261754170957</v>
      </c>
      <c r="AF13">
        <v>10</v>
      </c>
      <c r="AG13">
        <v>20</v>
      </c>
      <c r="AH13" s="1">
        <f t="shared" si="5"/>
        <v>8.4126523508341915</v>
      </c>
    </row>
    <row r="14" spans="1:36" x14ac:dyDescent="0.2">
      <c r="B14">
        <v>48</v>
      </c>
      <c r="C14" s="1">
        <f t="shared" si="0"/>
        <v>1</v>
      </c>
      <c r="D14" s="1">
        <f t="shared" si="1"/>
        <v>0</v>
      </c>
      <c r="E14" s="1">
        <f t="shared" si="2"/>
        <v>0.82074657081309188</v>
      </c>
      <c r="V14" s="1"/>
      <c r="Z14">
        <v>105</v>
      </c>
      <c r="AA14">
        <v>10</v>
      </c>
      <c r="AB14" s="1">
        <f t="shared" si="4"/>
        <v>86.178389935374653</v>
      </c>
      <c r="AF14">
        <v>10</v>
      </c>
      <c r="AG14">
        <v>20</v>
      </c>
      <c r="AH14" s="1">
        <f t="shared" si="5"/>
        <v>8.2074657081309184</v>
      </c>
    </row>
    <row r="15" spans="1:36" x14ac:dyDescent="0.2">
      <c r="B15">
        <v>54</v>
      </c>
      <c r="C15" s="1">
        <f t="shared" si="0"/>
        <v>1</v>
      </c>
      <c r="D15" s="1">
        <f t="shared" si="1"/>
        <v>0</v>
      </c>
      <c r="E15" s="1">
        <f t="shared" si="2"/>
        <v>0.8007283617688703</v>
      </c>
      <c r="V15" s="1"/>
      <c r="AB15" s="1"/>
      <c r="AF15">
        <v>10</v>
      </c>
      <c r="AG15">
        <v>20</v>
      </c>
      <c r="AH15" s="1">
        <f t="shared" si="5"/>
        <v>8.007283617688703</v>
      </c>
    </row>
    <row r="16" spans="1:36" x14ac:dyDescent="0.2">
      <c r="B16">
        <v>60</v>
      </c>
      <c r="C16" s="1">
        <f t="shared" si="0"/>
        <v>1</v>
      </c>
      <c r="D16" s="1">
        <f t="shared" si="1"/>
        <v>0</v>
      </c>
      <c r="E16" s="1">
        <f t="shared" si="2"/>
        <v>0.78119840172572708</v>
      </c>
      <c r="V16" s="1"/>
      <c r="AB16" s="1"/>
      <c r="AF16">
        <v>110</v>
      </c>
      <c r="AG16">
        <v>20</v>
      </c>
      <c r="AH16" s="1">
        <f t="shared" si="5"/>
        <v>85.931824189829982</v>
      </c>
    </row>
    <row r="17" spans="9:34" x14ac:dyDescent="0.2">
      <c r="V17" s="1"/>
      <c r="AB17" s="1"/>
    </row>
    <row r="18" spans="9:34" x14ac:dyDescent="0.2">
      <c r="I18" s="5" t="s">
        <v>16</v>
      </c>
      <c r="J18" s="1">
        <f>SUM(J7:J16)</f>
        <v>104.81856038072576</v>
      </c>
      <c r="O18" s="5" t="s">
        <v>16</v>
      </c>
      <c r="P18" s="1">
        <f>SUM(P7:P16)</f>
        <v>98.119012895995127</v>
      </c>
      <c r="U18" s="5" t="s">
        <v>16</v>
      </c>
      <c r="V18" s="1">
        <f>SUM(V7:V16)</f>
        <v>113.77031340394961</v>
      </c>
      <c r="AA18" s="5" t="s">
        <v>16</v>
      </c>
      <c r="AB18" s="1">
        <f>SUM(AB7:AB16)</f>
        <v>117.9253429186909</v>
      </c>
      <c r="AG18" s="5" t="s">
        <v>16</v>
      </c>
      <c r="AH18" s="1">
        <f>SUM(AH7:AH16)</f>
        <v>165.6404794822821</v>
      </c>
    </row>
    <row r="19" spans="9:34" x14ac:dyDescent="0.2">
      <c r="I19" s="5" t="s">
        <v>15</v>
      </c>
      <c r="J19" s="1">
        <v>100.92349791790602</v>
      </c>
      <c r="O19" s="5" t="s">
        <v>15</v>
      </c>
      <c r="P19" s="1">
        <v>91.555344568772824</v>
      </c>
      <c r="U19" s="5" t="s">
        <v>15</v>
      </c>
      <c r="V19" s="1">
        <v>105.60352567177645</v>
      </c>
      <c r="AA19" s="5" t="s">
        <v>15</v>
      </c>
      <c r="AB19" s="1">
        <v>98.903199109608323</v>
      </c>
      <c r="AG19" s="5" t="s">
        <v>15</v>
      </c>
      <c r="AH19" s="1">
        <v>137.4784483848259</v>
      </c>
    </row>
    <row r="20" spans="9:34" x14ac:dyDescent="0.2">
      <c r="I20" s="5" t="s">
        <v>14</v>
      </c>
      <c r="J20" s="1">
        <f>(J18-J19)^2</f>
        <v>15.171511589267359</v>
      </c>
      <c r="O20" s="5" t="s">
        <v>14</v>
      </c>
      <c r="P20" s="1">
        <f>(P18-P19)^2</f>
        <v>43.081741909781215</v>
      </c>
      <c r="U20" s="5" t="s">
        <v>14</v>
      </c>
      <c r="V20" s="1">
        <f>(V18-V19)^2</f>
        <v>66.696421862374066</v>
      </c>
      <c r="AA20" s="5" t="s">
        <v>14</v>
      </c>
      <c r="AB20" s="1">
        <f>(AB18-AB19)^2</f>
        <v>361.84195509341868</v>
      </c>
      <c r="AG20" s="5" t="s">
        <v>14</v>
      </c>
      <c r="AH20" s="1">
        <f>(AH18-AH19)^2</f>
        <v>793.09999553409045</v>
      </c>
    </row>
    <row r="21" spans="9:34" x14ac:dyDescent="0.2">
      <c r="I21" s="5" t="s">
        <v>13</v>
      </c>
      <c r="J21" s="6">
        <f>J20+P20+V20+AB20+AH20</f>
        <v>1279.8916259889318</v>
      </c>
    </row>
    <row r="23" spans="9:34" x14ac:dyDescent="0.2">
      <c r="J23" s="1">
        <v>100.92349791790602</v>
      </c>
      <c r="O23" t="s">
        <v>15</v>
      </c>
      <c r="P23" s="1">
        <v>91.555344568772824</v>
      </c>
      <c r="U23" t="s">
        <v>15</v>
      </c>
      <c r="V23" s="1">
        <v>105.60352567177645</v>
      </c>
      <c r="AA23" t="s">
        <v>15</v>
      </c>
      <c r="AB23" s="1">
        <v>98.903199109608323</v>
      </c>
      <c r="AH23" s="1">
        <v>137.4784483848259</v>
      </c>
    </row>
  </sheetData>
  <phoneticPr fontId="2" type="noConversion"/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topLeftCell="A25" workbookViewId="0">
      <selection activeCell="K59" sqref="K59"/>
    </sheetView>
  </sheetViews>
  <sheetFormatPr baseColWidth="10" defaultColWidth="8.83203125" defaultRowHeight="15" x14ac:dyDescent="0.2"/>
  <sheetData>
    <row r="1" spans="1:12" x14ac:dyDescent="0.2">
      <c r="A1" s="11" t="s">
        <v>19</v>
      </c>
    </row>
    <row r="2" spans="1:12" x14ac:dyDescent="0.2">
      <c r="A2" t="s">
        <v>20</v>
      </c>
      <c r="B2">
        <v>0.05</v>
      </c>
    </row>
    <row r="3" spans="1:12" x14ac:dyDescent="0.2">
      <c r="A3" t="s">
        <v>21</v>
      </c>
      <c r="B3">
        <v>1.1000000000000001</v>
      </c>
    </row>
    <row r="4" spans="1:12" x14ac:dyDescent="0.2">
      <c r="A4" t="s">
        <v>22</v>
      </c>
      <c r="B4">
        <v>0.9</v>
      </c>
    </row>
    <row r="5" spans="1:12" x14ac:dyDescent="0.2">
      <c r="A5" t="s">
        <v>23</v>
      </c>
      <c r="B5">
        <v>0.5</v>
      </c>
    </row>
    <row r="6" spans="1:12" x14ac:dyDescent="0.2">
      <c r="A6" t="s">
        <v>24</v>
      </c>
      <c r="B6">
        <f>1-B5</f>
        <v>0.5</v>
      </c>
    </row>
    <row r="8" spans="1:12" x14ac:dyDescent="0.2">
      <c r="A8" s="11" t="s">
        <v>25</v>
      </c>
    </row>
    <row r="9" spans="1:12" x14ac:dyDescent="0.2"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</row>
    <row r="10" spans="1:12" x14ac:dyDescent="0.2">
      <c r="A10">
        <v>10</v>
      </c>
      <c r="C10" t="str">
        <f ca="1">IF($A10&lt;C$9, $B$4*OFFSET(C10,0,-1), IF($A10=C$9, $B$3*OFFSET(C10,1,-1),"") )</f>
        <v/>
      </c>
      <c r="D10" t="str">
        <f ca="1">IF($A10&lt;D$9, $B$4*OFFSET(D10,0,-1), IF($A10=D$9, $B$3*OFFSET(D10,1,-1),"") )</f>
        <v/>
      </c>
      <c r="E10" t="str">
        <f ca="1">IF($A10&lt;E$9, $B$4*OFFSET(E10,0,-1), IF($A10=E$9, $B$3*OFFSET(E10,1,-1),"") )</f>
        <v/>
      </c>
      <c r="F10" t="str">
        <f ca="1">IF($A10&lt;F$9, $B$4*OFFSET(F10,0,-1), IF($A10=F$9, $B$3*OFFSET(F10,1,-1),"") )</f>
        <v/>
      </c>
      <c r="G10" t="str">
        <f ca="1">IF($A10&lt;G$9, $B$4*OFFSET(G10,0,-1), IF($A10=G$9, $B$3*OFFSET(G10,1,-1),"") )</f>
        <v/>
      </c>
      <c r="H10" t="str">
        <f ca="1">IF($A10&lt;H$9, $B$4*OFFSET(H10,0,-1), IF($A10=H$9, $B$3*OFFSET(H10,1,-1),"") )</f>
        <v/>
      </c>
      <c r="I10" t="str">
        <f ca="1">IF($A10&lt;I$9, $B$4*OFFSET(I10,0,-1), IF($A10=I$9, $B$3*OFFSET(I10,1,-1),"") )</f>
        <v/>
      </c>
      <c r="J10" t="str">
        <f ca="1">IF($A10&lt;J$9, $B$4*OFFSET(J10,0,-1), IF($A10=J$9, $B$3*OFFSET(J10,1,-1),"") )</f>
        <v/>
      </c>
      <c r="K10" t="str">
        <f ca="1">IF($A10&lt;K$9, $B$4*OFFSET(K10,0,-1), IF($A10=K$9, $B$3*OFFSET(K10,1,-1),"") )</f>
        <v/>
      </c>
      <c r="L10">
        <f ca="1">IF($A10&lt;L$9, $B$4*OFFSET(L10,0,-1), IF($A10=L$9, $B$3*OFFSET(L10,1,-1),"") )</f>
        <v>0.12968712300500007</v>
      </c>
    </row>
    <row r="11" spans="1:12" x14ac:dyDescent="0.2">
      <c r="A11">
        <v>9</v>
      </c>
      <c r="C11" t="str">
        <f ca="1">IF($A11&lt;C$9, $B$4*OFFSET(C11,0,-1), IF($A11=C$9, $B$3*OFFSET(C11,1,-1),"") )</f>
        <v/>
      </c>
      <c r="D11" t="str">
        <f ca="1">IF($A11&lt;D$9, $B$4*OFFSET(D11,0,-1), IF($A11=D$9, $B$3*OFFSET(D11,1,-1),"") )</f>
        <v/>
      </c>
      <c r="E11" t="str">
        <f ca="1">IF($A11&lt;E$9, $B$4*OFFSET(E11,0,-1), IF($A11=E$9, $B$3*OFFSET(E11,1,-1),"") )</f>
        <v/>
      </c>
      <c r="F11" t="str">
        <f ca="1">IF($A11&lt;F$9, $B$4*OFFSET(F11,0,-1), IF($A11=F$9, $B$3*OFFSET(F11,1,-1),"") )</f>
        <v/>
      </c>
      <c r="G11" t="str">
        <f ca="1">IF($A11&lt;G$9, $B$4*OFFSET(G11,0,-1), IF($A11=G$9, $B$3*OFFSET(G11,1,-1),"") )</f>
        <v/>
      </c>
      <c r="H11" t="str">
        <f ca="1">IF($A11&lt;H$9, $B$4*OFFSET(H11,0,-1), IF($A11=H$9, $B$3*OFFSET(H11,1,-1),"") )</f>
        <v/>
      </c>
      <c r="I11" t="str">
        <f ca="1">IF($A11&lt;I$9, $B$4*OFFSET(I11,0,-1), IF($A11=I$9, $B$3*OFFSET(I11,1,-1),"") )</f>
        <v/>
      </c>
      <c r="J11" t="str">
        <f ca="1">IF($A11&lt;J$9, $B$4*OFFSET(J11,0,-1), IF($A11=J$9, $B$3*OFFSET(J11,1,-1),"") )</f>
        <v/>
      </c>
      <c r="K11">
        <f ca="1">IF($A11&lt;K$9, $B$4*OFFSET(K11,0,-1), IF($A11=K$9, $B$3*OFFSET(K11,1,-1),"") )</f>
        <v>0.11789738455000007</v>
      </c>
      <c r="L11">
        <f ca="1">IF($A11&lt;L$9, $B$4*OFFSET(L11,0,-1), IF($A11=L$9, $B$3*OFFSET(L11,1,-1),"") )</f>
        <v>0.10610764609500006</v>
      </c>
    </row>
    <row r="12" spans="1:12" x14ac:dyDescent="0.2">
      <c r="A12">
        <v>8</v>
      </c>
      <c r="C12" t="str">
        <f ca="1">IF($A12&lt;C$9, $B$4*OFFSET(C12,0,-1), IF($A12=C$9, $B$3*OFFSET(C12,1,-1),"") )</f>
        <v/>
      </c>
      <c r="D12" t="str">
        <f ca="1">IF($A12&lt;D$9, $B$4*OFFSET(D12,0,-1), IF($A12=D$9, $B$3*OFFSET(D12,1,-1),"") )</f>
        <v/>
      </c>
      <c r="E12" t="str">
        <f ca="1">IF($A12&lt;E$9, $B$4*OFFSET(E12,0,-1), IF($A12=E$9, $B$3*OFFSET(E12,1,-1),"") )</f>
        <v/>
      </c>
      <c r="F12" t="str">
        <f ca="1">IF($A12&lt;F$9, $B$4*OFFSET(F12,0,-1), IF($A12=F$9, $B$3*OFFSET(F12,1,-1),"") )</f>
        <v/>
      </c>
      <c r="G12" t="str">
        <f ca="1">IF($A12&lt;G$9, $B$4*OFFSET(G12,0,-1), IF($A12=G$9, $B$3*OFFSET(G12,1,-1),"") )</f>
        <v/>
      </c>
      <c r="H12" t="str">
        <f ca="1">IF($A12&lt;H$9, $B$4*OFFSET(H12,0,-1), IF($A12=H$9, $B$3*OFFSET(H12,1,-1),"") )</f>
        <v/>
      </c>
      <c r="I12" t="str">
        <f ca="1">IF($A12&lt;I$9, $B$4*OFFSET(I12,0,-1), IF($A12=I$9, $B$3*OFFSET(I12,1,-1),"") )</f>
        <v/>
      </c>
      <c r="J12">
        <f ca="1">IF($A12&lt;J$9, $B$4*OFFSET(J12,0,-1), IF($A12=J$9, $B$3*OFFSET(J12,1,-1),"") )</f>
        <v>0.10717944050000006</v>
      </c>
      <c r="K12">
        <f ca="1">IF($A12&lt;K$9, $B$4*OFFSET(K12,0,-1), IF($A12=K$9, $B$3*OFFSET(K12,1,-1),"") )</f>
        <v>9.6461496450000059E-2</v>
      </c>
      <c r="L12">
        <f ca="1">IF($A12&lt;L$9, $B$4*OFFSET(L12,0,-1), IF($A12=L$9, $B$3*OFFSET(L12,1,-1),"") )</f>
        <v>8.6815346805000054E-2</v>
      </c>
    </row>
    <row r="13" spans="1:12" x14ac:dyDescent="0.2">
      <c r="A13">
        <v>7</v>
      </c>
      <c r="C13" t="str">
        <f ca="1">IF($A13&lt;C$9, $B$4*OFFSET(C13,0,-1), IF($A13=C$9, $B$3*OFFSET(C13,1,-1),"") )</f>
        <v/>
      </c>
      <c r="D13" t="str">
        <f ca="1">IF($A13&lt;D$9, $B$4*OFFSET(D13,0,-1), IF($A13=D$9, $B$3*OFFSET(D13,1,-1),"") )</f>
        <v/>
      </c>
      <c r="E13" t="str">
        <f ca="1">IF($A13&lt;E$9, $B$4*OFFSET(E13,0,-1), IF($A13=E$9, $B$3*OFFSET(E13,1,-1),"") )</f>
        <v/>
      </c>
      <c r="F13" t="str">
        <f ca="1">IF($A13&lt;F$9, $B$4*OFFSET(F13,0,-1), IF($A13=F$9, $B$3*OFFSET(F13,1,-1),"") )</f>
        <v/>
      </c>
      <c r="G13" t="str">
        <f ca="1">IF($A13&lt;G$9, $B$4*OFFSET(G13,0,-1), IF($A13=G$9, $B$3*OFFSET(G13,1,-1),"") )</f>
        <v/>
      </c>
      <c r="H13" t="str">
        <f ca="1">IF($A13&lt;H$9, $B$4*OFFSET(H13,0,-1), IF($A13=H$9, $B$3*OFFSET(H13,1,-1),"") )</f>
        <v/>
      </c>
      <c r="I13">
        <f ca="1">IF($A13&lt;I$9, $B$4*OFFSET(I13,0,-1), IF($A13=I$9, $B$3*OFFSET(I13,1,-1),"") )</f>
        <v>9.7435855000000043E-2</v>
      </c>
      <c r="J13">
        <f ca="1">IF($A13&lt;J$9, $B$4*OFFSET(J13,0,-1), IF($A13=J$9, $B$3*OFFSET(J13,1,-1),"") )</f>
        <v>8.7692269500000045E-2</v>
      </c>
      <c r="K13">
        <f ca="1">IF($A13&lt;K$9, $B$4*OFFSET(K13,0,-1), IF($A13=K$9, $B$3*OFFSET(K13,1,-1),"") )</f>
        <v>7.8923042550000044E-2</v>
      </c>
      <c r="L13">
        <f ca="1">IF($A13&lt;L$9, $B$4*OFFSET(L13,0,-1), IF($A13=L$9, $B$3*OFFSET(L13,1,-1),"") )</f>
        <v>7.1030738295000048E-2</v>
      </c>
    </row>
    <row r="14" spans="1:12" x14ac:dyDescent="0.2">
      <c r="A14">
        <v>6</v>
      </c>
      <c r="C14" t="str">
        <f ca="1">IF($A14&lt;C$9, $B$4*OFFSET(C14,0,-1), IF($A14=C$9, $B$3*OFFSET(C14,1,-1),"") )</f>
        <v/>
      </c>
      <c r="D14" t="str">
        <f ca="1">IF($A14&lt;D$9, $B$4*OFFSET(D14,0,-1), IF($A14=D$9, $B$3*OFFSET(D14,1,-1),"") )</f>
        <v/>
      </c>
      <c r="E14" t="str">
        <f ca="1">IF($A14&lt;E$9, $B$4*OFFSET(E14,0,-1), IF($A14=E$9, $B$3*OFFSET(E14,1,-1),"") )</f>
        <v/>
      </c>
      <c r="F14" t="str">
        <f ca="1">IF($A14&lt;F$9, $B$4*OFFSET(F14,0,-1), IF($A14=F$9, $B$3*OFFSET(F14,1,-1),"") )</f>
        <v/>
      </c>
      <c r="G14" t="str">
        <f ca="1">IF($A14&lt;G$9, $B$4*OFFSET(G14,0,-1), IF($A14=G$9, $B$3*OFFSET(G14,1,-1),"") )</f>
        <v/>
      </c>
      <c r="H14">
        <f ca="1">IF($A14&lt;H$9, $B$4*OFFSET(H14,0,-1), IF($A14=H$9, $B$3*OFFSET(H14,1,-1),"") )</f>
        <v>8.8578050000000033E-2</v>
      </c>
      <c r="I14">
        <f ca="1">IF($A14&lt;I$9, $B$4*OFFSET(I14,0,-1), IF($A14=I$9, $B$3*OFFSET(I14,1,-1),"") )</f>
        <v>7.9720245000000037E-2</v>
      </c>
      <c r="J14">
        <f ca="1">IF($A14&lt;J$9, $B$4*OFFSET(J14,0,-1), IF($A14=J$9, $B$3*OFFSET(J14,1,-1),"") )</f>
        <v>7.1748220500000029E-2</v>
      </c>
      <c r="K14">
        <f ca="1">IF($A14&lt;K$9, $B$4*OFFSET(K14,0,-1), IF($A14=K$9, $B$3*OFFSET(K14,1,-1),"") )</f>
        <v>6.4573398450000027E-2</v>
      </c>
      <c r="L14">
        <f ca="1">IF($A14&lt;L$9, $B$4*OFFSET(L14,0,-1), IF($A14=L$9, $B$3*OFFSET(L14,1,-1),"") )</f>
        <v>5.8116058605000027E-2</v>
      </c>
    </row>
    <row r="15" spans="1:12" x14ac:dyDescent="0.2">
      <c r="A15">
        <v>5</v>
      </c>
      <c r="C15" t="str">
        <f ca="1">IF($A15&lt;C$9, $B$4*OFFSET(C15,0,-1), IF($A15=C$9, $B$3*OFFSET(C15,1,-1),"") )</f>
        <v/>
      </c>
      <c r="D15" t="str">
        <f ca="1">IF($A15&lt;D$9, $B$4*OFFSET(D15,0,-1), IF($A15=D$9, $B$3*OFFSET(D15,1,-1),"") )</f>
        <v/>
      </c>
      <c r="E15" t="str">
        <f ca="1">IF($A15&lt;E$9, $B$4*OFFSET(E15,0,-1), IF($A15=E$9, $B$3*OFFSET(E15,1,-1),"") )</f>
        <v/>
      </c>
      <c r="F15" t="str">
        <f ca="1">IF($A15&lt;F$9, $B$4*OFFSET(F15,0,-1), IF($A15=F$9, $B$3*OFFSET(F15,1,-1),"") )</f>
        <v/>
      </c>
      <c r="G15">
        <f ca="1">IF($A15&lt;G$9, $B$4*OFFSET(G15,0,-1), IF($A15=G$9, $B$3*OFFSET(G15,1,-1),"") )</f>
        <v>8.0525500000000028E-2</v>
      </c>
      <c r="H15">
        <f ca="1">IF($A15&lt;H$9, $B$4*OFFSET(H15,0,-1), IF($A15=H$9, $B$3*OFFSET(H15,1,-1),"") )</f>
        <v>7.2472950000000022E-2</v>
      </c>
      <c r="I15">
        <f ca="1">IF($A15&lt;I$9, $B$4*OFFSET(I15,0,-1), IF($A15=I$9, $B$3*OFFSET(I15,1,-1),"") )</f>
        <v>6.5225655000000021E-2</v>
      </c>
      <c r="J15">
        <f ca="1">IF($A15&lt;J$9, $B$4*OFFSET(J15,0,-1), IF($A15=J$9, $B$3*OFFSET(J15,1,-1),"") )</f>
        <v>5.8703089500000021E-2</v>
      </c>
      <c r="K15">
        <f ca="1">IF($A15&lt;K$9, $B$4*OFFSET(K15,0,-1), IF($A15=K$9, $B$3*OFFSET(K15,1,-1),"") )</f>
        <v>5.2832780550000021E-2</v>
      </c>
      <c r="L15">
        <f ca="1">IF($A15&lt;L$9, $B$4*OFFSET(L15,0,-1), IF($A15=L$9, $B$3*OFFSET(L15,1,-1),"") )</f>
        <v>4.7549502495000021E-2</v>
      </c>
    </row>
    <row r="16" spans="1:12" x14ac:dyDescent="0.2">
      <c r="A16">
        <v>4</v>
      </c>
      <c r="C16" t="str">
        <f ca="1">IF($A16&lt;C$9, $B$4*OFFSET(C16,0,-1), IF($A16=C$9, $B$3*OFFSET(C16,1,-1),"") )</f>
        <v/>
      </c>
      <c r="D16" t="str">
        <f ca="1">IF($A16&lt;D$9, $B$4*OFFSET(D16,0,-1), IF($A16=D$9, $B$3*OFFSET(D16,1,-1),"") )</f>
        <v/>
      </c>
      <c r="E16" t="str">
        <f ca="1">IF($A16&lt;E$9, $B$4*OFFSET(E16,0,-1), IF($A16=E$9, $B$3*OFFSET(E16,1,-1),"") )</f>
        <v/>
      </c>
      <c r="F16">
        <f ca="1">IF($A16&lt;F$9, $B$4*OFFSET(F16,0,-1), IF($A16=F$9, $B$3*OFFSET(F16,1,-1),"") )</f>
        <v>7.320500000000002E-2</v>
      </c>
      <c r="G16">
        <f ca="1">IF($A16&lt;G$9, $B$4*OFFSET(G16,0,-1), IF($A16=G$9, $B$3*OFFSET(G16,1,-1),"") )</f>
        <v>6.5884500000000026E-2</v>
      </c>
      <c r="H16">
        <f ca="1">IF($A16&lt;H$9, $B$4*OFFSET(H16,0,-1), IF($A16=H$9, $B$3*OFFSET(H16,1,-1),"") )</f>
        <v>5.9296050000000024E-2</v>
      </c>
      <c r="I16">
        <f ca="1">IF($A16&lt;I$9, $B$4*OFFSET(I16,0,-1), IF($A16=I$9, $B$3*OFFSET(I16,1,-1),"") )</f>
        <v>5.3366445000000019E-2</v>
      </c>
      <c r="J16">
        <f ca="1">IF($A16&lt;J$9, $B$4*OFFSET(J16,0,-1), IF($A16=J$9, $B$3*OFFSET(J16,1,-1),"") )</f>
        <v>4.8029800500000018E-2</v>
      </c>
      <c r="K16">
        <f ca="1">IF($A16&lt;K$9, $B$4*OFFSET(K16,0,-1), IF($A16=K$9, $B$3*OFFSET(K16,1,-1),"") )</f>
        <v>4.3226820450000016E-2</v>
      </c>
      <c r="L16">
        <f ca="1">IF($A16&lt;L$9, $B$4*OFFSET(L16,0,-1), IF($A16=L$9, $B$3*OFFSET(L16,1,-1),"") )</f>
        <v>3.8904138405000017E-2</v>
      </c>
    </row>
    <row r="17" spans="1:12" x14ac:dyDescent="0.2">
      <c r="A17">
        <v>3</v>
      </c>
      <c r="C17" t="str">
        <f ca="1">IF($A17&lt;C$9, $B$4*OFFSET(C17,0,-1), IF($A17=C$9, $B$3*OFFSET(C17,1,-1),"") )</f>
        <v/>
      </c>
      <c r="D17" t="str">
        <f ca="1">IF($A17&lt;D$9, $B$4*OFFSET(D17,0,-1), IF($A17=D$9, $B$3*OFFSET(D17,1,-1),"") )</f>
        <v/>
      </c>
      <c r="E17">
        <f ca="1">IF($A17&lt;E$9, $B$4*OFFSET(E17,0,-1), IF($A17=E$9, $B$3*OFFSET(E17,1,-1),"") )</f>
        <v>6.6550000000000012E-2</v>
      </c>
      <c r="F17">
        <f ca="1">IF($A17&lt;F$9, $B$4*OFFSET(F17,0,-1), IF($A17=F$9, $B$3*OFFSET(F17,1,-1),"") )</f>
        <v>5.9895000000000011E-2</v>
      </c>
      <c r="G17">
        <f ca="1">IF($A17&lt;G$9, $B$4*OFFSET(G17,0,-1), IF($A17=G$9, $B$3*OFFSET(G17,1,-1),"") )</f>
        <v>5.3905500000000009E-2</v>
      </c>
      <c r="H17">
        <f ca="1">IF($A17&lt;H$9, $B$4*OFFSET(H17,0,-1), IF($A17=H$9, $B$3*OFFSET(H17,1,-1),"") )</f>
        <v>4.8514950000000008E-2</v>
      </c>
      <c r="I17">
        <f ca="1">IF($A17&lt;I$9, $B$4*OFFSET(I17,0,-1), IF($A17=I$9, $B$3*OFFSET(I17,1,-1),"") )</f>
        <v>4.3663455000000011E-2</v>
      </c>
      <c r="J17">
        <f ca="1">IF($A17&lt;J$9, $B$4*OFFSET(J17,0,-1), IF($A17=J$9, $B$3*OFFSET(J17,1,-1),"") )</f>
        <v>3.929710950000001E-2</v>
      </c>
      <c r="K17">
        <f ca="1">IF($A17&lt;K$9, $B$4*OFFSET(K17,0,-1), IF($A17=K$9, $B$3*OFFSET(K17,1,-1),"") )</f>
        <v>3.5367398550000012E-2</v>
      </c>
      <c r="L17">
        <f ca="1">IF($A17&lt;L$9, $B$4*OFFSET(L17,0,-1), IF($A17=L$9, $B$3*OFFSET(L17,1,-1),"") )</f>
        <v>3.1830658695000014E-2</v>
      </c>
    </row>
    <row r="18" spans="1:12" x14ac:dyDescent="0.2">
      <c r="A18">
        <v>2</v>
      </c>
      <c r="C18" t="str">
        <f ca="1">IF($A18&lt;C$9, $B$4*OFFSET(C18,0,-1), IF($A18=C$9, $B$3*OFFSET(C18,1,-1),"") )</f>
        <v/>
      </c>
      <c r="D18">
        <f ca="1">IF($A18&lt;D$9, $B$4*OFFSET(D18,0,-1), IF($A18=D$9, $B$3*OFFSET(D18,1,-1),"") )</f>
        <v>6.0500000000000012E-2</v>
      </c>
      <c r="E18">
        <f ca="1">IF($A18&lt;E$9, $B$4*OFFSET(E18,0,-1), IF($A18=E$9, $B$3*OFFSET(E18,1,-1),"") )</f>
        <v>5.4450000000000012E-2</v>
      </c>
      <c r="F18">
        <f ca="1">IF($A18&lt;F$9, $B$4*OFFSET(F18,0,-1), IF($A18=F$9, $B$3*OFFSET(F18,1,-1),"") )</f>
        <v>4.9005000000000014E-2</v>
      </c>
      <c r="G18">
        <f ca="1">IF($A18&lt;G$9, $B$4*OFFSET(G18,0,-1), IF($A18=G$9, $B$3*OFFSET(G18,1,-1),"") )</f>
        <v>4.4104500000000012E-2</v>
      </c>
      <c r="H18">
        <f ca="1">IF($A18&lt;H$9, $B$4*OFFSET(H18,0,-1), IF($A18=H$9, $B$3*OFFSET(H18,1,-1),"") )</f>
        <v>3.9694050000000008E-2</v>
      </c>
      <c r="I18">
        <f ca="1">IF($A18&lt;I$9, $B$4*OFFSET(I18,0,-1), IF($A18=I$9, $B$3*OFFSET(I18,1,-1),"") )</f>
        <v>3.5724645000000006E-2</v>
      </c>
      <c r="J18">
        <f ca="1">IF($A18&lt;J$9, $B$4*OFFSET(J18,0,-1), IF($A18=J$9, $B$3*OFFSET(J18,1,-1),"") )</f>
        <v>3.2152180500000009E-2</v>
      </c>
      <c r="K18">
        <f ca="1">IF($A18&lt;K$9, $B$4*OFFSET(K18,0,-1), IF($A18=K$9, $B$3*OFFSET(K18,1,-1),"") )</f>
        <v>2.893696245000001E-2</v>
      </c>
      <c r="L18">
        <f ca="1">IF($A18&lt;L$9, $B$4*OFFSET(L18,0,-1), IF($A18=L$9, $B$3*OFFSET(L18,1,-1),"") )</f>
        <v>2.6043266205000009E-2</v>
      </c>
    </row>
    <row r="19" spans="1:12" x14ac:dyDescent="0.2">
      <c r="A19">
        <v>1</v>
      </c>
      <c r="C19">
        <f ca="1">IF($A19&lt;C$9, $B$4*OFFSET(C19,0,-1), IF($A19=C$9, $B$3*OFFSET(C19,1,-1),"") )</f>
        <v>5.5000000000000007E-2</v>
      </c>
      <c r="D19">
        <f ca="1">IF($A19&lt;D$9, $B$4*OFFSET(D19,0,-1), IF($A19=D$9, $B$3*OFFSET(D19,1,-1),"") )</f>
        <v>4.9500000000000009E-2</v>
      </c>
      <c r="E19">
        <f ca="1">IF($A19&lt;E$9, $B$4*OFFSET(E19,0,-1), IF($A19=E$9, $B$3*OFFSET(E19,1,-1),"") )</f>
        <v>4.4550000000000006E-2</v>
      </c>
      <c r="F19">
        <f ca="1">IF($A19&lt;F$9, $B$4*OFFSET(F19,0,-1), IF($A19=F$9, $B$3*OFFSET(F19,1,-1),"") )</f>
        <v>4.0095000000000006E-2</v>
      </c>
      <c r="G19">
        <f ca="1">IF($A19&lt;G$9, $B$4*OFFSET(G19,0,-1), IF($A19=G$9, $B$3*OFFSET(G19,1,-1),"") )</f>
        <v>3.6085500000000006E-2</v>
      </c>
      <c r="H19">
        <f ca="1">IF($A19&lt;H$9, $B$4*OFFSET(H19,0,-1), IF($A19=H$9, $B$3*OFFSET(H19,1,-1),"") )</f>
        <v>3.2476950000000004E-2</v>
      </c>
      <c r="I19">
        <f ca="1">IF($A19&lt;I$9, $B$4*OFFSET(I19,0,-1), IF($A19=I$9, $B$3*OFFSET(I19,1,-1),"") )</f>
        <v>2.9229255000000006E-2</v>
      </c>
      <c r="J19">
        <f ca="1">IF($A19&lt;J$9, $B$4*OFFSET(J19,0,-1), IF($A19=J$9, $B$3*OFFSET(J19,1,-1),"") )</f>
        <v>2.6306329500000006E-2</v>
      </c>
      <c r="K19">
        <f ca="1">IF($A19&lt;K$9, $B$4*OFFSET(K19,0,-1), IF($A19=K$9, $B$3*OFFSET(K19,1,-1),"") )</f>
        <v>2.3675696550000007E-2</v>
      </c>
      <c r="L19">
        <f ca="1">IF($A19&lt;L$9, $B$4*OFFSET(L19,0,-1), IF($A19=L$9, $B$3*OFFSET(L19,1,-1),"") )</f>
        <v>2.1308126895000008E-2</v>
      </c>
    </row>
    <row r="20" spans="1:12" x14ac:dyDescent="0.2">
      <c r="A20">
        <v>0</v>
      </c>
      <c r="B20">
        <f>$B$2</f>
        <v>0.05</v>
      </c>
      <c r="C20">
        <f ca="1">IF($A20&lt;C$9, $B$4*OFFSET(C20,0,-1), IF($A20=C$9, $B$3*OFFSET(C20,1,-1),"") )</f>
        <v>4.5000000000000005E-2</v>
      </c>
      <c r="D20">
        <f ca="1">IF($A20&lt;D$9, $B$4*OFFSET(D20,0,-1), IF($A20=D$9, $B$3*OFFSET(D20,1,-1),"") )</f>
        <v>4.0500000000000008E-2</v>
      </c>
      <c r="E20">
        <f ca="1">IF($A20&lt;E$9, $B$4*OFFSET(E20,0,-1), IF($A20=E$9, $B$3*OFFSET(E20,1,-1),"") )</f>
        <v>3.645000000000001E-2</v>
      </c>
      <c r="F20">
        <f ca="1">IF($A20&lt;F$9, $B$4*OFFSET(F20,0,-1), IF($A20=F$9, $B$3*OFFSET(F20,1,-1),"") )</f>
        <v>3.2805000000000008E-2</v>
      </c>
      <c r="G20">
        <f ca="1">IF($A20&lt;G$9, $B$4*OFFSET(G20,0,-1), IF($A20=G$9, $B$3*OFFSET(G20,1,-1),"") )</f>
        <v>2.9524500000000009E-2</v>
      </c>
      <c r="H20">
        <f ca="1">IF($A20&lt;H$9, $B$4*OFFSET(H20,0,-1), IF($A20=H$9, $B$3*OFFSET(H20,1,-1),"") )</f>
        <v>2.657205000000001E-2</v>
      </c>
      <c r="I20">
        <f ca="1">IF($A20&lt;I$9, $B$4*OFFSET(I20,0,-1), IF($A20=I$9, $B$3*OFFSET(I20,1,-1),"") )</f>
        <v>2.3914845000000011E-2</v>
      </c>
      <c r="J20">
        <f ca="1">IF($A20&lt;J$9, $B$4*OFFSET(J20,0,-1), IF($A20=J$9, $B$3*OFFSET(J20,1,-1),"") )</f>
        <v>2.1523360500000012E-2</v>
      </c>
      <c r="K20">
        <f ca="1">IF($A20&lt;K$9, $B$4*OFFSET(K20,0,-1), IF($A20=K$9, $B$3*OFFSET(K20,1,-1),"") )</f>
        <v>1.937102445000001E-2</v>
      </c>
      <c r="L20">
        <f ca="1">IF($A20&lt;L$9, $B$4*OFFSET(L20,0,-1), IF($A20=L$9, $B$3*OFFSET(L20,1,-1),"") )</f>
        <v>1.7433922005000008E-2</v>
      </c>
    </row>
    <row r="23" spans="1:12" x14ac:dyDescent="0.2">
      <c r="A23" s="11" t="s">
        <v>27</v>
      </c>
    </row>
    <row r="24" spans="1:12" x14ac:dyDescent="0.2">
      <c r="A24" t="s">
        <v>28</v>
      </c>
      <c r="B24">
        <v>0.01</v>
      </c>
    </row>
    <row r="25" spans="1:12" x14ac:dyDescent="0.2">
      <c r="A25" t="s">
        <v>29</v>
      </c>
      <c r="B25">
        <v>1.01</v>
      </c>
    </row>
    <row r="27" spans="1:12" x14ac:dyDescent="0.2">
      <c r="A27" s="11" t="s">
        <v>26</v>
      </c>
    </row>
    <row r="28" spans="1:12" x14ac:dyDescent="0.2">
      <c r="B28">
        <v>0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</row>
    <row r="29" spans="1:12" x14ac:dyDescent="0.2">
      <c r="A29">
        <v>10</v>
      </c>
      <c r="B29" t="str">
        <f t="shared" ref="B29:L39" si="0">IF($A29&lt;=B$28,$B$24*($B$25)^($A29-0.5*B$28),"")</f>
        <v/>
      </c>
      <c r="C29" t="str">
        <f t="shared" si="0"/>
        <v/>
      </c>
      <c r="D29" t="str">
        <f t="shared" si="0"/>
        <v/>
      </c>
      <c r="E29" t="str">
        <f t="shared" si="0"/>
        <v/>
      </c>
      <c r="F29" t="str">
        <f t="shared" si="0"/>
        <v/>
      </c>
      <c r="G29" t="str">
        <f t="shared" si="0"/>
        <v/>
      </c>
      <c r="H29" t="str">
        <f t="shared" si="0"/>
        <v/>
      </c>
      <c r="I29" t="str">
        <f t="shared" si="0"/>
        <v/>
      </c>
      <c r="J29" t="str">
        <f t="shared" si="0"/>
        <v/>
      </c>
      <c r="K29" t="str">
        <f t="shared" si="0"/>
        <v/>
      </c>
      <c r="L29">
        <f t="shared" si="0"/>
        <v>1.0510100501E-2</v>
      </c>
    </row>
    <row r="30" spans="1:12" x14ac:dyDescent="0.2">
      <c r="A30">
        <v>9</v>
      </c>
      <c r="B30" t="str">
        <f t="shared" si="0"/>
        <v/>
      </c>
      <c r="C30" t="str">
        <f t="shared" si="0"/>
        <v/>
      </c>
      <c r="D30" t="str">
        <f t="shared" si="0"/>
        <v/>
      </c>
      <c r="E30" t="str">
        <f t="shared" si="0"/>
        <v/>
      </c>
      <c r="F30" t="str">
        <f t="shared" si="0"/>
        <v/>
      </c>
      <c r="G30" t="str">
        <f t="shared" si="0"/>
        <v/>
      </c>
      <c r="H30" t="str">
        <f t="shared" si="0"/>
        <v/>
      </c>
      <c r="I30" t="str">
        <f t="shared" si="0"/>
        <v/>
      </c>
      <c r="J30" t="str">
        <f t="shared" si="0"/>
        <v/>
      </c>
      <c r="K30">
        <f t="shared" si="0"/>
        <v>1.045794087133964E-2</v>
      </c>
      <c r="L30">
        <f t="shared" si="0"/>
        <v>1.04060401E-2</v>
      </c>
    </row>
    <row r="31" spans="1:12" x14ac:dyDescent="0.2">
      <c r="A31">
        <v>8</v>
      </c>
      <c r="B31" t="str">
        <f t="shared" si="0"/>
        <v/>
      </c>
      <c r="C31" t="str">
        <f t="shared" si="0"/>
        <v/>
      </c>
      <c r="D31" t="str">
        <f t="shared" si="0"/>
        <v/>
      </c>
      <c r="E31" t="str">
        <f t="shared" si="0"/>
        <v/>
      </c>
      <c r="F31" t="str">
        <f t="shared" si="0"/>
        <v/>
      </c>
      <c r="G31" t="str">
        <f t="shared" si="0"/>
        <v/>
      </c>
      <c r="H31" t="str">
        <f t="shared" si="0"/>
        <v/>
      </c>
      <c r="I31" t="str">
        <f t="shared" si="0"/>
        <v/>
      </c>
      <c r="J31">
        <f t="shared" si="0"/>
        <v>1.04060401E-2</v>
      </c>
      <c r="K31">
        <f t="shared" si="0"/>
        <v>1.0354396902316473E-2</v>
      </c>
      <c r="L31">
        <f t="shared" si="0"/>
        <v>1.030301E-2</v>
      </c>
    </row>
    <row r="32" spans="1:12" x14ac:dyDescent="0.2">
      <c r="A32">
        <v>7</v>
      </c>
      <c r="B32" t="str">
        <f t="shared" si="0"/>
        <v/>
      </c>
      <c r="C32" t="str">
        <f t="shared" si="0"/>
        <v/>
      </c>
      <c r="D32" t="str">
        <f t="shared" si="0"/>
        <v/>
      </c>
      <c r="E32" t="str">
        <f t="shared" si="0"/>
        <v/>
      </c>
      <c r="F32" t="str">
        <f t="shared" si="0"/>
        <v/>
      </c>
      <c r="G32" t="str">
        <f t="shared" si="0"/>
        <v/>
      </c>
      <c r="H32" t="str">
        <f t="shared" si="0"/>
        <v/>
      </c>
      <c r="I32">
        <f t="shared" si="0"/>
        <v>1.0354396902316473E-2</v>
      </c>
      <c r="J32">
        <f t="shared" si="0"/>
        <v>1.030301E-2</v>
      </c>
      <c r="K32">
        <f t="shared" si="0"/>
        <v>1.025187812110542E-2</v>
      </c>
      <c r="L32">
        <f t="shared" si="0"/>
        <v>1.0201E-2</v>
      </c>
    </row>
    <row r="33" spans="1:12" x14ac:dyDescent="0.2">
      <c r="A33">
        <v>6</v>
      </c>
      <c r="B33" t="str">
        <f t="shared" si="0"/>
        <v/>
      </c>
      <c r="C33" t="str">
        <f t="shared" si="0"/>
        <v/>
      </c>
      <c r="D33" t="str">
        <f t="shared" si="0"/>
        <v/>
      </c>
      <c r="E33" t="str">
        <f t="shared" si="0"/>
        <v/>
      </c>
      <c r="F33" t="str">
        <f t="shared" si="0"/>
        <v/>
      </c>
      <c r="G33" t="str">
        <f t="shared" si="0"/>
        <v/>
      </c>
      <c r="H33">
        <f t="shared" si="0"/>
        <v>1.030301E-2</v>
      </c>
      <c r="I33">
        <f t="shared" si="0"/>
        <v>1.025187812110542E-2</v>
      </c>
      <c r="J33">
        <f t="shared" si="0"/>
        <v>1.0201E-2</v>
      </c>
      <c r="K33">
        <f t="shared" si="0"/>
        <v>1.0150374377332098E-2</v>
      </c>
      <c r="L33">
        <f t="shared" si="0"/>
        <v>1.01E-2</v>
      </c>
    </row>
    <row r="34" spans="1:12" x14ac:dyDescent="0.2">
      <c r="A34">
        <v>5</v>
      </c>
      <c r="B34" t="str">
        <f t="shared" si="0"/>
        <v/>
      </c>
      <c r="C34" t="str">
        <f t="shared" si="0"/>
        <v/>
      </c>
      <c r="D34" t="str">
        <f t="shared" si="0"/>
        <v/>
      </c>
      <c r="E34" t="str">
        <f t="shared" si="0"/>
        <v/>
      </c>
      <c r="F34" t="str">
        <f t="shared" si="0"/>
        <v/>
      </c>
      <c r="G34">
        <f t="shared" si="0"/>
        <v>1.025187812110542E-2</v>
      </c>
      <c r="H34">
        <f t="shared" si="0"/>
        <v>1.0201E-2</v>
      </c>
      <c r="I34">
        <f t="shared" si="0"/>
        <v>1.0150374377332098E-2</v>
      </c>
      <c r="J34">
        <f t="shared" si="0"/>
        <v>1.01E-2</v>
      </c>
      <c r="K34">
        <f t="shared" si="0"/>
        <v>1.0049875621120889E-2</v>
      </c>
      <c r="L34">
        <f t="shared" si="0"/>
        <v>0.01</v>
      </c>
    </row>
    <row r="35" spans="1:12" x14ac:dyDescent="0.2">
      <c r="A35">
        <v>4</v>
      </c>
      <c r="B35" t="str">
        <f t="shared" si="0"/>
        <v/>
      </c>
      <c r="C35" t="str">
        <f t="shared" si="0"/>
        <v/>
      </c>
      <c r="D35" t="str">
        <f t="shared" si="0"/>
        <v/>
      </c>
      <c r="E35" t="str">
        <f t="shared" si="0"/>
        <v/>
      </c>
      <c r="F35">
        <f t="shared" si="0"/>
        <v>1.0201E-2</v>
      </c>
      <c r="G35">
        <f t="shared" si="0"/>
        <v>1.0150374377332098E-2</v>
      </c>
      <c r="H35">
        <f t="shared" si="0"/>
        <v>1.01E-2</v>
      </c>
      <c r="I35">
        <f t="shared" si="0"/>
        <v>1.0049875621120889E-2</v>
      </c>
      <c r="J35">
        <f t="shared" si="0"/>
        <v>0.01</v>
      </c>
      <c r="K35">
        <f t="shared" si="0"/>
        <v>9.9503719020998926E-3</v>
      </c>
      <c r="L35">
        <f t="shared" si="0"/>
        <v>9.9009900990099011E-3</v>
      </c>
    </row>
    <row r="36" spans="1:12" x14ac:dyDescent="0.2">
      <c r="A36">
        <v>3</v>
      </c>
      <c r="B36" t="str">
        <f t="shared" si="0"/>
        <v/>
      </c>
      <c r="C36" t="str">
        <f t="shared" si="0"/>
        <v/>
      </c>
      <c r="D36" t="str">
        <f t="shared" si="0"/>
        <v/>
      </c>
      <c r="E36">
        <f t="shared" si="0"/>
        <v>1.0150374377332098E-2</v>
      </c>
      <c r="F36">
        <f t="shared" si="0"/>
        <v>1.01E-2</v>
      </c>
      <c r="G36">
        <f t="shared" si="0"/>
        <v>1.0049875621120889E-2</v>
      </c>
      <c r="H36">
        <f t="shared" si="0"/>
        <v>0.01</v>
      </c>
      <c r="I36">
        <f t="shared" si="0"/>
        <v>9.9503719020998926E-3</v>
      </c>
      <c r="J36">
        <f t="shared" si="0"/>
        <v>9.9009900990099011E-3</v>
      </c>
      <c r="K36">
        <f t="shared" si="0"/>
        <v>9.8518533684157344E-3</v>
      </c>
      <c r="L36">
        <f t="shared" si="0"/>
        <v>9.8029604940692086E-3</v>
      </c>
    </row>
    <row r="37" spans="1:12" x14ac:dyDescent="0.2">
      <c r="A37">
        <v>2</v>
      </c>
      <c r="B37" t="str">
        <f t="shared" si="0"/>
        <v/>
      </c>
      <c r="C37" t="str">
        <f t="shared" si="0"/>
        <v/>
      </c>
      <c r="D37">
        <f t="shared" si="0"/>
        <v>1.01E-2</v>
      </c>
      <c r="E37">
        <f t="shared" si="0"/>
        <v>1.0049875621120889E-2</v>
      </c>
      <c r="F37">
        <f t="shared" si="0"/>
        <v>0.01</v>
      </c>
      <c r="G37">
        <f t="shared" si="0"/>
        <v>9.9503719020998926E-3</v>
      </c>
      <c r="H37">
        <f t="shared" si="0"/>
        <v>9.9009900990099011E-3</v>
      </c>
      <c r="I37">
        <f t="shared" si="0"/>
        <v>9.8518533684157344E-3</v>
      </c>
      <c r="J37">
        <f t="shared" si="0"/>
        <v>9.8029604940692086E-3</v>
      </c>
      <c r="K37">
        <f t="shared" si="0"/>
        <v>9.754310265758152E-3</v>
      </c>
      <c r="L37">
        <f t="shared" si="0"/>
        <v>9.7059014792764461E-3</v>
      </c>
    </row>
    <row r="38" spans="1:12" x14ac:dyDescent="0.2">
      <c r="A38">
        <v>1</v>
      </c>
      <c r="B38" t="str">
        <f t="shared" si="0"/>
        <v/>
      </c>
      <c r="C38">
        <f t="shared" si="0"/>
        <v>1.0049875621120889E-2</v>
      </c>
      <c r="D38">
        <f t="shared" si="0"/>
        <v>0.01</v>
      </c>
      <c r="E38">
        <f t="shared" si="0"/>
        <v>9.9503719020998926E-3</v>
      </c>
      <c r="F38">
        <f t="shared" si="0"/>
        <v>9.9009900990099011E-3</v>
      </c>
      <c r="G38">
        <f t="shared" si="0"/>
        <v>9.8518533684157344E-3</v>
      </c>
      <c r="H38">
        <f t="shared" si="0"/>
        <v>9.8029604940692086E-3</v>
      </c>
      <c r="I38">
        <f t="shared" si="0"/>
        <v>9.754310265758152E-3</v>
      </c>
      <c r="J38">
        <f t="shared" si="0"/>
        <v>9.7059014792764461E-3</v>
      </c>
      <c r="K38">
        <f t="shared" si="0"/>
        <v>9.6577329363942109E-3</v>
      </c>
      <c r="L38">
        <f t="shared" si="0"/>
        <v>9.6098034448281622E-3</v>
      </c>
    </row>
    <row r="39" spans="1:12" x14ac:dyDescent="0.2">
      <c r="A39">
        <v>0</v>
      </c>
      <c r="B39">
        <f>IF($A39&lt;=B$28,$B$24*($B$25)^($A39-0.5*B$28),"")</f>
        <v>0.01</v>
      </c>
      <c r="C39">
        <f t="shared" si="0"/>
        <v>9.9503719020998926E-3</v>
      </c>
      <c r="D39">
        <f t="shared" si="0"/>
        <v>9.9009900990099011E-3</v>
      </c>
      <c r="E39">
        <f t="shared" si="0"/>
        <v>9.8518533684157344E-3</v>
      </c>
      <c r="F39">
        <f t="shared" si="0"/>
        <v>9.8029604940692086E-3</v>
      </c>
      <c r="G39">
        <f t="shared" si="0"/>
        <v>9.754310265758152E-3</v>
      </c>
      <c r="H39">
        <f t="shared" si="0"/>
        <v>9.7059014792764461E-3</v>
      </c>
      <c r="I39">
        <f t="shared" si="0"/>
        <v>9.6577329363942109E-3</v>
      </c>
      <c r="J39">
        <f t="shared" si="0"/>
        <v>9.6098034448281622E-3</v>
      </c>
      <c r="K39">
        <f t="shared" si="0"/>
        <v>9.56211181821209E-3</v>
      </c>
      <c r="L39">
        <f t="shared" si="0"/>
        <v>9.5146568760674892E-3</v>
      </c>
    </row>
    <row r="42" spans="1:12" x14ac:dyDescent="0.2">
      <c r="A42" s="11" t="s">
        <v>30</v>
      </c>
    </row>
    <row r="43" spans="1:12" x14ac:dyDescent="0.2">
      <c r="A43" t="s">
        <v>32</v>
      </c>
      <c r="B43">
        <v>10</v>
      </c>
    </row>
    <row r="44" spans="1:12" x14ac:dyDescent="0.2">
      <c r="A44" t="s">
        <v>31</v>
      </c>
      <c r="B44">
        <v>0.2</v>
      </c>
    </row>
    <row r="45" spans="1:12" x14ac:dyDescent="0.2">
      <c r="A45" t="s">
        <v>33</v>
      </c>
      <c r="B45">
        <v>100</v>
      </c>
    </row>
    <row r="47" spans="1:12" x14ac:dyDescent="0.2">
      <c r="B47">
        <v>0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10</v>
      </c>
    </row>
    <row r="48" spans="1:12" x14ac:dyDescent="0.2">
      <c r="A48">
        <v>10</v>
      </c>
      <c r="L48">
        <v>100</v>
      </c>
    </row>
    <row r="49" spans="1:12" x14ac:dyDescent="0.2">
      <c r="A49">
        <v>9</v>
      </c>
      <c r="L49">
        <v>100</v>
      </c>
    </row>
    <row r="50" spans="1:12" x14ac:dyDescent="0.2">
      <c r="A50">
        <v>8</v>
      </c>
      <c r="L50">
        <v>100</v>
      </c>
    </row>
    <row r="51" spans="1:12" x14ac:dyDescent="0.2">
      <c r="A51">
        <v>7</v>
      </c>
      <c r="L51">
        <v>100</v>
      </c>
    </row>
    <row r="52" spans="1:12" x14ac:dyDescent="0.2">
      <c r="A52">
        <v>6</v>
      </c>
      <c r="L52">
        <v>100</v>
      </c>
    </row>
    <row r="53" spans="1:12" x14ac:dyDescent="0.2">
      <c r="A53">
        <v>5</v>
      </c>
      <c r="L53">
        <v>100</v>
      </c>
    </row>
    <row r="54" spans="1:12" x14ac:dyDescent="0.2">
      <c r="A54">
        <v>4</v>
      </c>
      <c r="L54">
        <v>100</v>
      </c>
    </row>
    <row r="55" spans="1:12" x14ac:dyDescent="0.2">
      <c r="A55">
        <v>3</v>
      </c>
      <c r="L55">
        <v>100</v>
      </c>
    </row>
    <row r="56" spans="1:12" x14ac:dyDescent="0.2">
      <c r="A56">
        <v>2</v>
      </c>
      <c r="L56">
        <v>100</v>
      </c>
    </row>
    <row r="57" spans="1:12" x14ac:dyDescent="0.2">
      <c r="A57">
        <v>1</v>
      </c>
      <c r="L57">
        <v>100</v>
      </c>
    </row>
    <row r="58" spans="1:12" x14ac:dyDescent="0.2">
      <c r="A58">
        <v>0</v>
      </c>
      <c r="K58">
        <f ca="1" xml:space="preserve"> ($B$5*(1-K39)*L57+$B$6*(1-K39)*L58+$B$5*K39*$B$44+$B$6*K39*$B$44)/(1 + K20)</f>
        <v>97.163543856842878</v>
      </c>
      <c r="L58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</vt:lpstr>
      <vt:lpstr>Sheet2</vt:lpstr>
      <vt:lpstr>Sheet3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garud</dc:creator>
  <cp:lastModifiedBy>Microsoft Office User</cp:lastModifiedBy>
  <dcterms:created xsi:type="dcterms:W3CDTF">2013-03-29T21:40:54Z</dcterms:created>
  <dcterms:modified xsi:type="dcterms:W3CDTF">2016-08-01T14:05:08Z</dcterms:modified>
</cp:coreProperties>
</file>